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300-30\Test 4\Cases\"/>
    </mc:Choice>
  </mc:AlternateContent>
  <xr:revisionPtr revIDLastSave="0" documentId="13_ncr:1_{35B4F042-53BB-49FF-A8EF-9D74DBCC0D6C}" xr6:coauthVersionLast="34" xr6:coauthVersionMax="34" xr10:uidLastSave="{00000000-0000-0000-0000-000000000000}"/>
  <bookViews>
    <workbookView xWindow="0" yWindow="0" windowWidth="19200" windowHeight="6940" xr2:uid="{00000000-000D-0000-FFFF-FFFF00000000}"/>
  </bookViews>
  <sheets>
    <sheet name="Base Model" sheetId="1" r:id="rId1"/>
    <sheet name="Summary Data" sheetId="2" r:id="rId2"/>
    <sheet name="Chart" sheetId="3" r:id="rId3"/>
  </sheets>
  <definedNames>
    <definedName name="_xlnm.Print_Area" localSheetId="1">'Summary Data'!$A$1:$E$21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21" i="1"/>
  <c r="C32" i="1"/>
  <c r="C38" i="1"/>
  <c r="C45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C4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C40" i="1"/>
  <c r="C39" i="1"/>
  <c r="C37" i="1"/>
  <c r="C36" i="1"/>
  <c r="C35" i="1"/>
  <c r="C29" i="1"/>
  <c r="C25" i="1"/>
  <c r="D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C24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D31" i="1"/>
  <c r="C26" i="1"/>
  <c r="C27" i="1" s="1"/>
  <c r="D27" i="1" l="1"/>
  <c r="C28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D3" i="1"/>
  <c r="C30" i="1" l="1"/>
  <c r="C41" i="1" s="1"/>
  <c r="D32" i="1"/>
  <c r="E26" i="1"/>
  <c r="E27" i="1" s="1"/>
  <c r="D28" i="1"/>
  <c r="D29" i="1" s="1"/>
  <c r="C46" i="1" l="1"/>
  <c r="D35" i="1"/>
  <c r="C47" i="1"/>
  <c r="E32" i="1"/>
  <c r="F26" i="1"/>
  <c r="F27" i="1" s="1"/>
  <c r="D30" i="1"/>
  <c r="E28" i="1"/>
  <c r="E29" i="1" s="1"/>
  <c r="D38" i="1" l="1"/>
  <c r="D41" i="1" s="1"/>
  <c r="E35" i="1" s="1"/>
  <c r="E38" i="1" s="1"/>
  <c r="E41" i="1" s="1"/>
  <c r="F35" i="1" s="1"/>
  <c r="F38" i="1" s="1"/>
  <c r="F41" i="1" s="1"/>
  <c r="G35" i="1" s="1"/>
  <c r="G38" i="1" s="1"/>
  <c r="G41" i="1" s="1"/>
  <c r="H35" i="1" s="1"/>
  <c r="H38" i="1" s="1"/>
  <c r="H41" i="1" s="1"/>
  <c r="I35" i="1" s="1"/>
  <c r="F32" i="1"/>
  <c r="G26" i="1"/>
  <c r="G27" i="1" s="1"/>
  <c r="E30" i="1"/>
  <c r="F28" i="1"/>
  <c r="F29" i="1" s="1"/>
  <c r="I38" i="1" l="1"/>
  <c r="I41" i="1" s="1"/>
  <c r="J35" i="1" s="1"/>
  <c r="G32" i="1"/>
  <c r="H26" i="1"/>
  <c r="H27" i="1" s="1"/>
  <c r="F30" i="1"/>
  <c r="H28" i="1"/>
  <c r="H29" i="1" s="1"/>
  <c r="G28" i="1"/>
  <c r="G29" i="1" s="1"/>
  <c r="J38" i="1" l="1"/>
  <c r="J41" i="1" s="1"/>
  <c r="K35" i="1" s="1"/>
  <c r="H32" i="1"/>
  <c r="I28" i="1"/>
  <c r="I29" i="1" s="1"/>
  <c r="I26" i="1"/>
  <c r="I27" i="1" s="1"/>
  <c r="G30" i="1"/>
  <c r="H30" i="1"/>
  <c r="K38" i="1" l="1"/>
  <c r="K41" i="1" s="1"/>
  <c r="L35" i="1" s="1"/>
  <c r="I32" i="1"/>
  <c r="J26" i="1"/>
  <c r="J27" i="1" s="1"/>
  <c r="J28" i="1"/>
  <c r="J29" i="1" s="1"/>
  <c r="I30" i="1"/>
  <c r="L38" i="1" l="1"/>
  <c r="L41" i="1" s="1"/>
  <c r="M35" i="1" s="1"/>
  <c r="J32" i="1"/>
  <c r="K26" i="1"/>
  <c r="K27" i="1" s="1"/>
  <c r="J30" i="1"/>
  <c r="M38" i="1" l="1"/>
  <c r="M41" i="1"/>
  <c r="N35" i="1" s="1"/>
  <c r="K32" i="1"/>
  <c r="L28" i="1"/>
  <c r="L29" i="1" s="1"/>
  <c r="L26" i="1"/>
  <c r="L27" i="1" s="1"/>
  <c r="K28" i="1"/>
  <c r="K29" i="1" s="1"/>
  <c r="N38" i="1" l="1"/>
  <c r="N41" i="1" s="1"/>
  <c r="O35" i="1" s="1"/>
  <c r="K30" i="1"/>
  <c r="L32" i="1"/>
  <c r="M26" i="1"/>
  <c r="M27" i="1" s="1"/>
  <c r="L30" i="1"/>
  <c r="M28" i="1"/>
  <c r="M29" i="1" s="1"/>
  <c r="O38" i="1" l="1"/>
  <c r="O41" i="1" s="1"/>
  <c r="P35" i="1" s="1"/>
  <c r="M32" i="1"/>
  <c r="N28" i="1"/>
  <c r="N29" i="1" s="1"/>
  <c r="N26" i="1"/>
  <c r="N27" i="1" s="1"/>
  <c r="M30" i="1"/>
  <c r="P38" i="1" l="1"/>
  <c r="P41" i="1" s="1"/>
  <c r="Q35" i="1" s="1"/>
  <c r="N32" i="1"/>
  <c r="O26" i="1"/>
  <c r="O27" i="1" s="1"/>
  <c r="N30" i="1"/>
  <c r="O28" i="1"/>
  <c r="O29" i="1" s="1"/>
  <c r="Q38" i="1" l="1"/>
  <c r="Q41" i="1"/>
  <c r="R35" i="1" s="1"/>
  <c r="O32" i="1"/>
  <c r="P26" i="1"/>
  <c r="P27" i="1" s="1"/>
  <c r="O30" i="1"/>
  <c r="P28" i="1"/>
  <c r="P29" i="1" s="1"/>
  <c r="R38" i="1" l="1"/>
  <c r="R41" i="1" s="1"/>
  <c r="S35" i="1" s="1"/>
  <c r="P32" i="1"/>
  <c r="Q26" i="1"/>
  <c r="Q27" i="1" s="1"/>
  <c r="P30" i="1"/>
  <c r="Q28" i="1"/>
  <c r="Q29" i="1" s="1"/>
  <c r="S38" i="1" l="1"/>
  <c r="S41" i="1" s="1"/>
  <c r="T35" i="1" s="1"/>
  <c r="Q32" i="1"/>
  <c r="R26" i="1"/>
  <c r="R27" i="1" s="1"/>
  <c r="Q30" i="1"/>
  <c r="T38" i="1" l="1"/>
  <c r="T41" i="1" s="1"/>
  <c r="U35" i="1" s="1"/>
  <c r="R32" i="1"/>
  <c r="S26" i="1"/>
  <c r="S27" i="1" s="1"/>
  <c r="R28" i="1"/>
  <c r="R29" i="1" s="1"/>
  <c r="U38" i="1" l="1"/>
  <c r="U41" i="1" s="1"/>
  <c r="V35" i="1" s="1"/>
  <c r="R30" i="1"/>
  <c r="S32" i="1"/>
  <c r="T28" i="1"/>
  <c r="T29" i="1" s="1"/>
  <c r="T26" i="1"/>
  <c r="T27" i="1" s="1"/>
  <c r="S28" i="1"/>
  <c r="S29" i="1" s="1"/>
  <c r="V38" i="1" l="1"/>
  <c r="V41" i="1" s="1"/>
  <c r="W35" i="1" s="1"/>
  <c r="S30" i="1"/>
  <c r="T32" i="1"/>
  <c r="U26" i="1"/>
  <c r="U27" i="1" s="1"/>
  <c r="T30" i="1"/>
  <c r="U28" i="1"/>
  <c r="U29" i="1" s="1"/>
  <c r="W38" i="1" l="1"/>
  <c r="W41" i="1" s="1"/>
  <c r="X35" i="1" s="1"/>
  <c r="U32" i="1"/>
  <c r="V26" i="1"/>
  <c r="V27" i="1" s="1"/>
  <c r="U30" i="1"/>
  <c r="X38" i="1" l="1"/>
  <c r="X41" i="1" s="1"/>
  <c r="Y35" i="1" s="1"/>
  <c r="V32" i="1"/>
  <c r="W26" i="1"/>
  <c r="W27" i="1" s="1"/>
  <c r="V28" i="1"/>
  <c r="V29" i="1" s="1"/>
  <c r="V30" i="1" s="1"/>
  <c r="Y38" i="1" l="1"/>
  <c r="Y41" i="1" s="1"/>
  <c r="Z35" i="1" s="1"/>
  <c r="W32" i="1"/>
  <c r="X28" i="1"/>
  <c r="X29" i="1" s="1"/>
  <c r="X26" i="1"/>
  <c r="X27" i="1" s="1"/>
  <c r="W28" i="1"/>
  <c r="W29" i="1" s="1"/>
  <c r="Z38" i="1" l="1"/>
  <c r="Z41" i="1" s="1"/>
  <c r="AA35" i="1" s="1"/>
  <c r="W30" i="1"/>
  <c r="X32" i="1"/>
  <c r="Y28" i="1"/>
  <c r="Y29" i="1" s="1"/>
  <c r="Y26" i="1"/>
  <c r="Y27" i="1" s="1"/>
  <c r="X30" i="1"/>
  <c r="AA38" i="1" l="1"/>
  <c r="AA41" i="1" s="1"/>
  <c r="AB35" i="1" s="1"/>
  <c r="Y32" i="1"/>
  <c r="Z26" i="1"/>
  <c r="Z27" i="1" s="1"/>
  <c r="Y30" i="1"/>
  <c r="Z28" i="1"/>
  <c r="Z29" i="1" s="1"/>
  <c r="AB38" i="1" l="1"/>
  <c r="AB41" i="1" s="1"/>
  <c r="AC35" i="1" s="1"/>
  <c r="Z32" i="1"/>
  <c r="AA26" i="1"/>
  <c r="AA27" i="1" s="1"/>
  <c r="Z30" i="1"/>
  <c r="AC38" i="1" l="1"/>
  <c r="AC41" i="1" s="1"/>
  <c r="AD35" i="1" s="1"/>
  <c r="AA32" i="1"/>
  <c r="AB28" i="1"/>
  <c r="AB29" i="1" s="1"/>
  <c r="AB26" i="1"/>
  <c r="AB27" i="1" s="1"/>
  <c r="AA28" i="1"/>
  <c r="AA29" i="1" s="1"/>
  <c r="AA30" i="1" s="1"/>
  <c r="AD38" i="1" l="1"/>
  <c r="AD41" i="1" s="1"/>
  <c r="AE35" i="1" s="1"/>
  <c r="AB32" i="1"/>
  <c r="AC26" i="1"/>
  <c r="AC27" i="1" s="1"/>
  <c r="AB30" i="1"/>
  <c r="AE38" i="1" l="1"/>
  <c r="AE41" i="1" s="1"/>
  <c r="AF35" i="1" s="1"/>
  <c r="AC32" i="1"/>
  <c r="AD28" i="1"/>
  <c r="AD29" i="1" s="1"/>
  <c r="AD26" i="1"/>
  <c r="AD27" i="1" s="1"/>
  <c r="AC28" i="1"/>
  <c r="AC29" i="1" s="1"/>
  <c r="AF38" i="1" l="1"/>
  <c r="AF41" i="1" s="1"/>
  <c r="AC30" i="1"/>
  <c r="AD32" i="1"/>
  <c r="AE28" i="1"/>
  <c r="AE29" i="1" s="1"/>
  <c r="AE26" i="1"/>
  <c r="AE27" i="1" s="1"/>
  <c r="AD30" i="1"/>
  <c r="AE32" i="1" l="1"/>
  <c r="AF28" i="1"/>
  <c r="AF29" i="1" s="1"/>
  <c r="AF26" i="1"/>
  <c r="AF27" i="1" s="1"/>
  <c r="AF32" i="1" s="1"/>
  <c r="AE30" i="1"/>
  <c r="AF30" i="1" l="1"/>
</calcChain>
</file>

<file path=xl/sharedStrings.xml><?xml version="1.0" encoding="utf-8"?>
<sst xmlns="http://schemas.openxmlformats.org/spreadsheetml/2006/main" count="100" uniqueCount="44">
  <si>
    <t>TEACHERS PENSION FUND</t>
  </si>
  <si>
    <t>CONSTANTS</t>
  </si>
  <si>
    <t>Cost of Living Adjustment</t>
  </si>
  <si>
    <t>INPUTS</t>
  </si>
  <si>
    <t>SUMMARY OF KEY RESULTS</t>
  </si>
  <si>
    <t>CALCULATIONS</t>
  </si>
  <si>
    <t>Long Term Rate of Return</t>
  </si>
  <si>
    <t>Productivity Factor</t>
  </si>
  <si>
    <t>Retiree Years of Service</t>
  </si>
  <si>
    <t>Average Teacher Salary</t>
  </si>
  <si>
    <t>Number of Active Teachers</t>
  </si>
  <si>
    <t>Number of New Retirees</t>
  </si>
  <si>
    <t>Retiree Rate</t>
  </si>
  <si>
    <t>Mortality Rate</t>
  </si>
  <si>
    <t>Number of Retirees</t>
  </si>
  <si>
    <t>NA</t>
  </si>
  <si>
    <t>Total Teacher Compensation</t>
  </si>
  <si>
    <t>Employee Contribution to Fund</t>
  </si>
  <si>
    <t>Average Increase in Teacher Salary</t>
  </si>
  <si>
    <t>Expected Average Final Salary</t>
  </si>
  <si>
    <t>Final Salary Give Back</t>
  </si>
  <si>
    <t>Average Retiree Benefit</t>
  </si>
  <si>
    <t>Expected Benefits Payout</t>
  </si>
  <si>
    <t>State Contribution Factor</t>
  </si>
  <si>
    <t>State Contribution to Fund</t>
  </si>
  <si>
    <t>Expected Administrative Expense</t>
  </si>
  <si>
    <t>FUND BALANCE STATEMENT</t>
  </si>
  <si>
    <t>Beginning Balance</t>
  </si>
  <si>
    <t>Add: Employee Contribution</t>
  </si>
  <si>
    <t>Add: State Contribution</t>
  </si>
  <si>
    <t>Add: Income on Investments</t>
  </si>
  <si>
    <t>Less: Benefits Payout</t>
  </si>
  <si>
    <t>Less: Administrative Expenses</t>
  </si>
  <si>
    <t>Ending Balance</t>
  </si>
  <si>
    <t>Employee Contribution Rate</t>
  </si>
  <si>
    <t>FUND LIABILITY</t>
  </si>
  <si>
    <t>Net Present Value of Payouts</t>
  </si>
  <si>
    <t>Ratio of Assets to Liability NPV</t>
  </si>
  <si>
    <t>NPV of Unfunded Liability</t>
  </si>
  <si>
    <t>BASE MODEL INPUTS</t>
  </si>
  <si>
    <t>AGGRESSIVE CASE INPUTS</t>
  </si>
  <si>
    <t>WORST CASE INPUTS</t>
  </si>
  <si>
    <t>RESCUE CASE INPUTS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</si>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</sst>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_);\(#,##0.0\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Segoe UI"/>
      <family val="2"/>
    </font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4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111"/>
        <bgColor indexed="64"/>
      </patternFill>
    </fill>
    <fill>
      <patternFill patternType="solid">
        <fgColor rgb="FFED7727"/>
        <bgColor indexed="64"/>
      </patternFill>
    </fill>
    <fill>
      <patternFill patternType="solid">
        <fgColor rgb="FF76B54B"/>
        <bgColor indexed="64"/>
      </patternFill>
    </fill>
    <fill>
      <patternFill patternType="solid">
        <fgColor rgb="FF5295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2" borderId="1" xfId="0" applyFont="1" applyFill="1" applyBorder="1"/>
    <xf numFmtId="164" fontId="4" fillId="3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5" fontId="4" fillId="3" borderId="1" xfId="1" applyNumberFormat="1" applyFont="1" applyFill="1" applyBorder="1"/>
    <xf numFmtId="165" fontId="4" fillId="2" borderId="1" xfId="1" applyNumberFormat="1" applyFont="1" applyFill="1" applyBorder="1"/>
    <xf numFmtId="6" fontId="4" fillId="3" borderId="1" xfId="0" applyNumberFormat="1" applyFont="1" applyFill="1" applyBorder="1"/>
    <xf numFmtId="6" fontId="4" fillId="2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164" fontId="4" fillId="0" borderId="1" xfId="1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0" fontId="4" fillId="5" borderId="0" xfId="0" applyFont="1" applyFill="1" applyBorder="1"/>
    <xf numFmtId="0" fontId="4" fillId="6" borderId="1" xfId="0" applyFont="1" applyFill="1" applyBorder="1"/>
    <xf numFmtId="164" fontId="4" fillId="6" borderId="1" xfId="1" applyNumberFormat="1" applyFont="1" applyFill="1" applyBorder="1" applyAlignment="1">
      <alignment horizontal="center"/>
    </xf>
    <xf numFmtId="165" fontId="4" fillId="6" borderId="1" xfId="1" applyNumberFormat="1" applyFont="1" applyFill="1" applyBorder="1"/>
    <xf numFmtId="6" fontId="4" fillId="7" borderId="1" xfId="0" applyNumberFormat="1" applyFont="1" applyFill="1" applyBorder="1"/>
    <xf numFmtId="166" fontId="4" fillId="7" borderId="1" xfId="0" applyNumberFormat="1" applyFont="1" applyFill="1" applyBorder="1"/>
    <xf numFmtId="6" fontId="4" fillId="6" borderId="1" xfId="0" applyNumberFormat="1" applyFont="1" applyFill="1" applyBorder="1"/>
    <xf numFmtId="166" fontId="4" fillId="6" borderId="1" xfId="0" applyNumberFormat="1" applyFont="1" applyFill="1" applyBorder="1"/>
    <xf numFmtId="0" fontId="4" fillId="7" borderId="1" xfId="0" applyFont="1" applyFill="1" applyBorder="1"/>
    <xf numFmtId="164" fontId="4" fillId="7" borderId="1" xfId="1" applyNumberFormat="1" applyFont="1" applyFill="1" applyBorder="1" applyAlignment="1">
      <alignment horizontal="center"/>
    </xf>
    <xf numFmtId="165" fontId="4" fillId="7" borderId="1" xfId="1" applyNumberFormat="1" applyFont="1" applyFill="1" applyBorder="1"/>
    <xf numFmtId="0" fontId="4" fillId="8" borderId="0" xfId="0" applyFont="1" applyFill="1" applyBorder="1"/>
    <xf numFmtId="0" fontId="4" fillId="4" borderId="0" xfId="0" applyFont="1" applyFill="1"/>
    <xf numFmtId="0" fontId="4" fillId="9" borderId="0" xfId="0" applyFont="1" applyFill="1" applyBorder="1"/>
    <xf numFmtId="0" fontId="3" fillId="0" borderId="0" xfId="0" applyFont="1"/>
    <xf numFmtId="0" fontId="5" fillId="0" borderId="0" xfId="0" applyFont="1" applyAlignment="1">
      <alignment horizontal="center"/>
    </xf>
    <xf numFmtId="164" fontId="4" fillId="0" borderId="0" xfId="1" applyNumberFormat="1" applyFont="1"/>
    <xf numFmtId="0" fontId="6" fillId="0" borderId="0" xfId="0" applyFont="1" applyAlignment="1">
      <alignment horizontal="center"/>
    </xf>
    <xf numFmtId="6" fontId="4" fillId="0" borderId="0" xfId="0" applyNumberFormat="1" applyFont="1"/>
    <xf numFmtId="0" fontId="4" fillId="0" borderId="1" xfId="0" applyFont="1" applyBorder="1"/>
    <xf numFmtId="6" fontId="4" fillId="0" borderId="1" xfId="0" applyNumberFormat="1" applyFont="1" applyBorder="1"/>
    <xf numFmtId="166" fontId="4" fillId="0" borderId="1" xfId="0" applyNumberFormat="1" applyFont="1" applyBorder="1"/>
    <xf numFmtId="37" fontId="4" fillId="0" borderId="0" xfId="1" applyNumberFormat="1" applyFont="1"/>
    <xf numFmtId="44" fontId="6" fillId="0" borderId="0" xfId="1" applyFont="1" applyAlignment="1">
      <alignment horizontal="center"/>
    </xf>
    <xf numFmtId="41" fontId="4" fillId="0" borderId="0" xfId="3" applyNumberFormat="1" applyFont="1"/>
    <xf numFmtId="164" fontId="4" fillId="0" borderId="0" xfId="0" applyNumberFormat="1" applyFont="1"/>
    <xf numFmtId="42" fontId="4" fillId="0" borderId="0" xfId="0" applyNumberFormat="1" applyFont="1"/>
    <xf numFmtId="44" fontId="4" fillId="0" borderId="0" xfId="0" applyNumberFormat="1" applyFont="1"/>
    <xf numFmtId="44" fontId="4" fillId="0" borderId="0" xfId="1" applyFont="1"/>
    <xf numFmtId="9" fontId="4" fillId="0" borderId="1" xfId="2" applyFont="1" applyBorder="1"/>
    <xf numFmtId="0" fontId="7" fillId="13" borderId="0" xfId="0" applyFont="1" applyFill="1"/>
    <xf numFmtId="0" fontId="8" fillId="11" borderId="0" xfId="0" applyFont="1" applyFill="1" applyBorder="1"/>
    <xf numFmtId="0" fontId="8" fillId="12" borderId="0" xfId="0" applyFont="1" applyFill="1" applyBorder="1"/>
    <xf numFmtId="0" fontId="8" fillId="1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295D2"/>
      <color rgb="FF76B54B"/>
      <color rgb="FFED7727"/>
      <color rgb="FFFFC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Ratio of State Contribution to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NPV of Fund Liabilities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Chart!$A$2:$A$14</c:f>
              <c:numCache>
                <c:formatCode>General</c:formatCode>
                <c:ptCount val="13"/>
                <c:pt idx="0">
                  <c:v>11</c:v>
                </c:pt>
                <c:pt idx="1">
                  <c:v>11.1</c:v>
                </c:pt>
                <c:pt idx="2">
                  <c:v>11.2</c:v>
                </c:pt>
                <c:pt idx="3">
                  <c:v>11.3</c:v>
                </c:pt>
                <c:pt idx="4">
                  <c:v>11.4</c:v>
                </c:pt>
                <c:pt idx="5">
                  <c:v>11.5</c:v>
                </c:pt>
                <c:pt idx="6">
                  <c:v>11.6</c:v>
                </c:pt>
                <c:pt idx="7">
                  <c:v>11.7</c:v>
                </c:pt>
                <c:pt idx="8">
                  <c:v>11.8</c:v>
                </c:pt>
                <c:pt idx="9">
                  <c:v>11.9</c:v>
                </c:pt>
                <c:pt idx="10">
                  <c:v>12</c:v>
                </c:pt>
                <c:pt idx="11">
                  <c:v>12.1</c:v>
                </c:pt>
                <c:pt idx="12">
                  <c:v>12.2</c:v>
                </c:pt>
              </c:numCache>
            </c:numRef>
          </c:xVal>
          <c:yVal>
            <c:numRef>
              <c:f>Chart!$B$2:$B$14</c:f>
              <c:numCache>
                <c:formatCode>0.0%</c:formatCode>
                <c:ptCount val="13"/>
                <c:pt idx="0">
                  <c:v>0.78300000000000003</c:v>
                </c:pt>
                <c:pt idx="1">
                  <c:v>0.78500000000000003</c:v>
                </c:pt>
                <c:pt idx="2">
                  <c:v>0.78600000000000003</c:v>
                </c:pt>
                <c:pt idx="3">
                  <c:v>0.78700000000000003</c:v>
                </c:pt>
                <c:pt idx="4">
                  <c:v>0.78900000000000003</c:v>
                </c:pt>
                <c:pt idx="5">
                  <c:v>0.79</c:v>
                </c:pt>
                <c:pt idx="6">
                  <c:v>0.79200000000000004</c:v>
                </c:pt>
                <c:pt idx="7">
                  <c:v>0.79300000000000004</c:v>
                </c:pt>
                <c:pt idx="8">
                  <c:v>0.79400000000000004</c:v>
                </c:pt>
                <c:pt idx="9">
                  <c:v>0.79600000000000004</c:v>
                </c:pt>
                <c:pt idx="10">
                  <c:v>0.79700000000000004</c:v>
                </c:pt>
                <c:pt idx="11">
                  <c:v>0.79900000000000004</c:v>
                </c:pt>
                <c:pt idx="1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C-486D-9C6B-1C1B6977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82008"/>
        <c:axId val="391587912"/>
      </c:scatterChart>
      <c:valAx>
        <c:axId val="39158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>
                    <a:latin typeface="Segoe UI" panose="020B0502040204020203" pitchFamily="34" charset="0"/>
                    <a:cs typeface="Segoe UI" panose="020B0502040204020203" pitchFamily="34" charset="0"/>
                  </a:rPr>
                  <a:t>State</a:t>
                </a:r>
                <a:r>
                  <a:rPr lang="en-US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Contribution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587912"/>
        <c:crosses val="autoZero"/>
        <c:crossBetween val="midCat"/>
      </c:valAx>
      <c:valAx>
        <c:axId val="3915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>
                    <a:latin typeface="Segoe UI" panose="020B0502040204020203" pitchFamily="34" charset="0"/>
                    <a:cs typeface="Segoe UI" panose="020B0502040204020203" pitchFamily="34" charset="0"/>
                  </a:rPr>
                  <a:t>Ratio</a:t>
                </a:r>
                <a:r>
                  <a:rPr lang="en-US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of Assets to Liability </a:t>
                </a:r>
                <a:r>
                  <a:rPr lang="en-US">
                    <a:latin typeface="Segoe UI" panose="020B0502040204020203" pitchFamily="34" charset="0"/>
                    <a:cs typeface="Segoe UI" panose="020B0502040204020203" pitchFamily="34" charset="0"/>
                  </a:rPr>
                  <a:t>NPV</a:t>
                </a:r>
                <a:endParaRPr lang="en-US" baseline="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5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3174</xdr:rowOff>
    </xdr:from>
    <xdr:to>
      <xdr:col>11</xdr:col>
      <xdr:colOff>539750</xdr:colOff>
      <xdr:row>17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44929-8EE4-4131-B118-69D94029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M101"/>
  <sheetViews>
    <sheetView tabSelected="1" zoomScale="103" zoomScaleNormal="103" workbookViewId="0">
      <selection activeCell="C3" sqref="C3"/>
    </sheetView>
  </sheetViews>
  <sheetFormatPr defaultRowHeight="14.5" x14ac:dyDescent="0.35"/>
  <cols>
    <col min="1" max="1" width="36.453125" bestFit="1" customWidth="1"/>
    <col min="2" max="2" width="18.7265625" customWidth="1"/>
    <col min="3" max="3" width="19.36328125" bestFit="1" customWidth="1"/>
    <col min="4" max="4" width="16.6328125" bestFit="1" customWidth="1"/>
    <col min="5" max="5" width="16.6328125" customWidth="1"/>
    <col min="6" max="6" width="16.36328125" customWidth="1"/>
    <col min="7" max="7" width="16.26953125" customWidth="1"/>
    <col min="8" max="8" width="16.7265625" customWidth="1"/>
    <col min="9" max="12" width="16.6328125" bestFit="1" customWidth="1"/>
    <col min="13" max="13" width="16.26953125" customWidth="1"/>
    <col min="14" max="14" width="17.36328125" customWidth="1"/>
    <col min="15" max="15" width="16.7265625" customWidth="1"/>
    <col min="16" max="17" width="16.6328125" bestFit="1" customWidth="1"/>
    <col min="18" max="18" width="16.36328125" customWidth="1"/>
    <col min="19" max="19" width="16.90625" customWidth="1"/>
    <col min="20" max="20" width="16.6328125" bestFit="1" customWidth="1"/>
    <col min="21" max="21" width="16.7265625" customWidth="1"/>
    <col min="22" max="22" width="17.6328125" customWidth="1"/>
    <col min="23" max="23" width="17" customWidth="1"/>
    <col min="24" max="24" width="16.90625" customWidth="1"/>
    <col min="25" max="27" width="17.36328125" customWidth="1"/>
    <col min="28" max="28" width="18.08984375" customWidth="1"/>
    <col min="29" max="29" width="17.7265625" customWidth="1"/>
    <col min="30" max="30" width="18.26953125" customWidth="1"/>
    <col min="31" max="31" width="17.81640625" bestFit="1" customWidth="1"/>
    <col min="32" max="32" width="18.26953125" bestFit="1" customWidth="1"/>
    <col min="33" max="33" width="8.7265625" customWidth="1"/>
  </cols>
  <sheetData>
    <row r="1" spans="1:91" ht="21" x14ac:dyDescent="0.5">
      <c r="A1" s="1" t="s">
        <v>0</v>
      </c>
    </row>
    <row r="3" spans="1:91" ht="21" x14ac:dyDescent="0.55000000000000004">
      <c r="A3" s="29" t="s">
        <v>1</v>
      </c>
      <c r="B3" s="30">
        <v>2016</v>
      </c>
      <c r="C3" s="30">
        <v>2017</v>
      </c>
      <c r="D3" s="30">
        <f>C3+1</f>
        <v>2018</v>
      </c>
      <c r="E3" s="30">
        <f t="shared" ref="E3:AF3" si="0">D3+1</f>
        <v>2019</v>
      </c>
      <c r="F3" s="30">
        <f t="shared" si="0"/>
        <v>2020</v>
      </c>
      <c r="G3" s="30">
        <f t="shared" si="0"/>
        <v>2021</v>
      </c>
      <c r="H3" s="30">
        <f t="shared" si="0"/>
        <v>2022</v>
      </c>
      <c r="I3" s="30">
        <f t="shared" si="0"/>
        <v>2023</v>
      </c>
      <c r="J3" s="30">
        <f t="shared" si="0"/>
        <v>2024</v>
      </c>
      <c r="K3" s="30">
        <f t="shared" si="0"/>
        <v>2025</v>
      </c>
      <c r="L3" s="30">
        <f t="shared" si="0"/>
        <v>2026</v>
      </c>
      <c r="M3" s="30">
        <f t="shared" si="0"/>
        <v>2027</v>
      </c>
      <c r="N3" s="30">
        <f t="shared" si="0"/>
        <v>2028</v>
      </c>
      <c r="O3" s="30">
        <f t="shared" si="0"/>
        <v>2029</v>
      </c>
      <c r="P3" s="30">
        <f t="shared" si="0"/>
        <v>2030</v>
      </c>
      <c r="Q3" s="30">
        <f t="shared" si="0"/>
        <v>2031</v>
      </c>
      <c r="R3" s="30">
        <f t="shared" si="0"/>
        <v>2032</v>
      </c>
      <c r="S3" s="30">
        <f t="shared" si="0"/>
        <v>2033</v>
      </c>
      <c r="T3" s="30">
        <f t="shared" si="0"/>
        <v>2034</v>
      </c>
      <c r="U3" s="30">
        <f t="shared" si="0"/>
        <v>2035</v>
      </c>
      <c r="V3" s="30">
        <f t="shared" si="0"/>
        <v>2036</v>
      </c>
      <c r="W3" s="30">
        <f t="shared" si="0"/>
        <v>2037</v>
      </c>
      <c r="X3" s="30">
        <f t="shared" si="0"/>
        <v>2038</v>
      </c>
      <c r="Y3" s="30">
        <f t="shared" si="0"/>
        <v>2039</v>
      </c>
      <c r="Z3" s="30">
        <f t="shared" si="0"/>
        <v>2040</v>
      </c>
      <c r="AA3" s="30">
        <f t="shared" si="0"/>
        <v>2041</v>
      </c>
      <c r="AB3" s="30">
        <f t="shared" si="0"/>
        <v>2042</v>
      </c>
      <c r="AC3" s="30">
        <f t="shared" si="0"/>
        <v>2043</v>
      </c>
      <c r="AD3" s="30">
        <f t="shared" si="0"/>
        <v>2044</v>
      </c>
      <c r="AE3" s="30">
        <f t="shared" si="0"/>
        <v>2045</v>
      </c>
      <c r="AF3" s="30">
        <f t="shared" si="0"/>
        <v>2046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ht="16.5" x14ac:dyDescent="0.45">
      <c r="A4" s="2" t="s">
        <v>8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ht="16.5" x14ac:dyDescent="0.45">
      <c r="A5" s="2" t="s">
        <v>18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0.01</v>
      </c>
      <c r="K5" s="2">
        <v>0.01</v>
      </c>
      <c r="L5" s="2">
        <v>0.01</v>
      </c>
      <c r="M5" s="2">
        <v>0.01</v>
      </c>
      <c r="N5" s="2">
        <v>0.01</v>
      </c>
      <c r="O5" s="2">
        <v>0.01</v>
      </c>
      <c r="P5" s="2">
        <v>0.01</v>
      </c>
      <c r="Q5" s="2">
        <v>0.01</v>
      </c>
      <c r="R5" s="2">
        <v>0.01</v>
      </c>
      <c r="S5" s="2">
        <v>0.01</v>
      </c>
      <c r="T5" s="2">
        <v>0.01</v>
      </c>
      <c r="U5" s="2">
        <v>0.01</v>
      </c>
      <c r="V5" s="2">
        <v>0.01</v>
      </c>
      <c r="W5" s="2">
        <v>0.01</v>
      </c>
      <c r="X5" s="2">
        <v>0.01</v>
      </c>
      <c r="Y5" s="2">
        <v>0.01</v>
      </c>
      <c r="Z5" s="2">
        <v>0.01</v>
      </c>
      <c r="AA5" s="2">
        <v>0.01</v>
      </c>
      <c r="AB5" s="2">
        <v>0.01</v>
      </c>
      <c r="AC5" s="2">
        <v>0.01</v>
      </c>
      <c r="AD5" s="2">
        <v>0.01</v>
      </c>
      <c r="AE5" s="2">
        <v>0.01</v>
      </c>
      <c r="AF5" s="2">
        <v>0.01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ht="16.5" x14ac:dyDescent="0.45">
      <c r="A6" s="2" t="s">
        <v>12</v>
      </c>
      <c r="B6" s="2">
        <v>0.04</v>
      </c>
      <c r="C6" s="2">
        <v>0.04</v>
      </c>
      <c r="D6" s="2">
        <v>0.04</v>
      </c>
      <c r="E6" s="2">
        <v>0.04</v>
      </c>
      <c r="F6" s="2">
        <v>0.04</v>
      </c>
      <c r="G6" s="2">
        <v>0.04</v>
      </c>
      <c r="H6" s="2">
        <v>0.04</v>
      </c>
      <c r="I6" s="2">
        <v>0.04</v>
      </c>
      <c r="J6" s="2">
        <v>0.04</v>
      </c>
      <c r="K6" s="2">
        <v>0.04</v>
      </c>
      <c r="L6" s="2">
        <v>0.04</v>
      </c>
      <c r="M6" s="2">
        <v>0.04</v>
      </c>
      <c r="N6" s="2">
        <v>0.04</v>
      </c>
      <c r="O6" s="2">
        <v>0.04</v>
      </c>
      <c r="P6" s="2">
        <v>0.04</v>
      </c>
      <c r="Q6" s="2">
        <v>0.04</v>
      </c>
      <c r="R6" s="2">
        <v>0.04</v>
      </c>
      <c r="S6" s="2">
        <v>0.04</v>
      </c>
      <c r="T6" s="2">
        <v>0.04</v>
      </c>
      <c r="U6" s="2">
        <v>0.04</v>
      </c>
      <c r="V6" s="2">
        <v>0.04</v>
      </c>
      <c r="W6" s="2">
        <v>0.04</v>
      </c>
      <c r="X6" s="2">
        <v>0.04</v>
      </c>
      <c r="Y6" s="2">
        <v>0.04</v>
      </c>
      <c r="Z6" s="2">
        <v>0.04</v>
      </c>
      <c r="AA6" s="2">
        <v>0.04</v>
      </c>
      <c r="AB6" s="2">
        <v>0.04</v>
      </c>
      <c r="AC6" s="2">
        <v>0.04</v>
      </c>
      <c r="AD6" s="2">
        <v>0.04</v>
      </c>
      <c r="AE6" s="2">
        <v>0.04</v>
      </c>
      <c r="AF6" s="2">
        <v>0.04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ht="16.5" x14ac:dyDescent="0.45">
      <c r="A7" s="2" t="s">
        <v>13</v>
      </c>
      <c r="B7" s="2">
        <v>0.05</v>
      </c>
      <c r="C7" s="2">
        <v>0.05</v>
      </c>
      <c r="D7" s="2">
        <v>0.05</v>
      </c>
      <c r="E7" s="2">
        <v>0.05</v>
      </c>
      <c r="F7" s="2">
        <v>0.05</v>
      </c>
      <c r="G7" s="2">
        <v>0.05</v>
      </c>
      <c r="H7" s="2">
        <v>0.05</v>
      </c>
      <c r="I7" s="2">
        <v>0.05</v>
      </c>
      <c r="J7" s="2">
        <v>0.05</v>
      </c>
      <c r="K7" s="2">
        <v>0.05</v>
      </c>
      <c r="L7" s="2">
        <v>0.05</v>
      </c>
      <c r="M7" s="2">
        <v>0.05</v>
      </c>
      <c r="N7" s="2">
        <v>0.05</v>
      </c>
      <c r="O7" s="2">
        <v>0.05</v>
      </c>
      <c r="P7" s="2">
        <v>0.05</v>
      </c>
      <c r="Q7" s="2">
        <v>0.05</v>
      </c>
      <c r="R7" s="2">
        <v>0.05</v>
      </c>
      <c r="S7" s="2">
        <v>0.05</v>
      </c>
      <c r="T7" s="2">
        <v>0.05</v>
      </c>
      <c r="U7" s="2">
        <v>0.05</v>
      </c>
      <c r="V7" s="2">
        <v>0.05</v>
      </c>
      <c r="W7" s="2">
        <v>0.05</v>
      </c>
      <c r="X7" s="2">
        <v>0.05</v>
      </c>
      <c r="Y7" s="2">
        <v>0.05</v>
      </c>
      <c r="Z7" s="2">
        <v>0.05</v>
      </c>
      <c r="AA7" s="2">
        <v>0.05</v>
      </c>
      <c r="AB7" s="2">
        <v>0.05</v>
      </c>
      <c r="AC7" s="2">
        <v>0.05</v>
      </c>
      <c r="AD7" s="2">
        <v>0.05</v>
      </c>
      <c r="AE7" s="2">
        <v>0.05</v>
      </c>
      <c r="AF7" s="2">
        <v>0.05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ht="16.5" x14ac:dyDescent="0.45">
      <c r="A8" s="2" t="s">
        <v>19</v>
      </c>
      <c r="B8" s="31">
        <v>82000</v>
      </c>
      <c r="C8" s="31">
        <v>82820</v>
      </c>
      <c r="D8" s="31">
        <v>83648.2</v>
      </c>
      <c r="E8" s="31">
        <v>84484.682000000001</v>
      </c>
      <c r="F8" s="31">
        <v>85329.528820000007</v>
      </c>
      <c r="G8" s="31">
        <v>86182.824108200002</v>
      </c>
      <c r="H8" s="31">
        <v>87044.652349281998</v>
      </c>
      <c r="I8" s="31">
        <v>87915.098872774819</v>
      </c>
      <c r="J8" s="31">
        <v>88794.249861502569</v>
      </c>
      <c r="K8" s="31">
        <v>89682.192360117595</v>
      </c>
      <c r="L8" s="31">
        <v>90579.014283718774</v>
      </c>
      <c r="M8" s="31">
        <v>91484.804426555958</v>
      </c>
      <c r="N8" s="31">
        <v>92399.652470821515</v>
      </c>
      <c r="O8" s="31">
        <v>93323.648995529729</v>
      </c>
      <c r="P8" s="31">
        <v>94256.885485485021</v>
      </c>
      <c r="Q8" s="31">
        <v>95199.454340339871</v>
      </c>
      <c r="R8" s="31">
        <v>96151.448883743273</v>
      </c>
      <c r="S8" s="31">
        <v>97112.963372580707</v>
      </c>
      <c r="T8" s="31">
        <v>98084.093006306517</v>
      </c>
      <c r="U8" s="31">
        <v>99064.933936369576</v>
      </c>
      <c r="V8" s="31">
        <v>100055.58327573327</v>
      </c>
      <c r="W8" s="31">
        <v>101056.13910849061</v>
      </c>
      <c r="X8" s="31">
        <v>102066.70049957551</v>
      </c>
      <c r="Y8" s="31">
        <v>103087.36750457127</v>
      </c>
      <c r="Z8" s="31">
        <v>104118.24117961699</v>
      </c>
      <c r="AA8" s="31">
        <v>105159.42359141316</v>
      </c>
      <c r="AB8" s="31">
        <v>106211.01782732729</v>
      </c>
      <c r="AC8" s="31">
        <v>107273.12800560056</v>
      </c>
      <c r="AD8" s="31">
        <v>108345.85928565657</v>
      </c>
      <c r="AE8" s="31">
        <v>109429.31787851313</v>
      </c>
      <c r="AF8" s="31">
        <v>110523.61105729826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ht="16.5" x14ac:dyDescent="0.45">
      <c r="A9" s="2" t="s">
        <v>25</v>
      </c>
      <c r="B9" s="32" t="s">
        <v>15</v>
      </c>
      <c r="C9" s="33">
        <v>25000000</v>
      </c>
      <c r="D9" s="33">
        <v>25250000</v>
      </c>
      <c r="E9" s="33">
        <v>25502500</v>
      </c>
      <c r="F9" s="33">
        <v>25757525</v>
      </c>
      <c r="G9" s="33">
        <v>26015100.25</v>
      </c>
      <c r="H9" s="33">
        <v>26275251.252500001</v>
      </c>
      <c r="I9" s="33">
        <v>26538003.765025001</v>
      </c>
      <c r="J9" s="33">
        <v>26803383.802675251</v>
      </c>
      <c r="K9" s="33">
        <v>27071417.640702005</v>
      </c>
      <c r="L9" s="33">
        <v>27342131.817109026</v>
      </c>
      <c r="M9" s="33">
        <v>27615553.135280117</v>
      </c>
      <c r="N9" s="33">
        <v>27891708.666632921</v>
      </c>
      <c r="O9" s="33">
        <v>28170625.753299251</v>
      </c>
      <c r="P9" s="33">
        <v>28452332.010832243</v>
      </c>
      <c r="Q9" s="33">
        <v>28736855.330940567</v>
      </c>
      <c r="R9" s="33">
        <v>29024223.884249974</v>
      </c>
      <c r="S9" s="33">
        <v>29314466.123092473</v>
      </c>
      <c r="T9" s="33">
        <v>29607610.784323398</v>
      </c>
      <c r="U9" s="33">
        <v>29903686.892166633</v>
      </c>
      <c r="V9" s="33">
        <v>30202723.7610883</v>
      </c>
      <c r="W9" s="33">
        <v>30504750.998699185</v>
      </c>
      <c r="X9" s="33">
        <v>30809798.508686177</v>
      </c>
      <c r="Y9" s="33">
        <v>31117896.493773039</v>
      </c>
      <c r="Z9" s="33">
        <v>31429075.458710771</v>
      </c>
      <c r="AA9" s="33">
        <v>31743366.213297877</v>
      </c>
      <c r="AB9" s="33">
        <v>32060799.875430856</v>
      </c>
      <c r="AC9" s="33">
        <v>32381407.874185164</v>
      </c>
      <c r="AD9" s="33">
        <v>32705221.952927016</v>
      </c>
      <c r="AE9" s="33">
        <v>33032274.172456287</v>
      </c>
      <c r="AF9" s="33">
        <v>33362596.914180849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ht="16.5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ht="21" x14ac:dyDescent="0.55000000000000004">
      <c r="A11" s="29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ht="16.5" x14ac:dyDescent="0.45">
      <c r="A12" s="2" t="s">
        <v>2</v>
      </c>
      <c r="B12" s="34">
        <v>0.03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ht="16.5" x14ac:dyDescent="0.45">
      <c r="A13" s="2" t="s">
        <v>6</v>
      </c>
      <c r="B13" s="34">
        <v>7.4999999999999997E-2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ht="16.5" x14ac:dyDescent="0.45">
      <c r="A14" s="2" t="s">
        <v>7</v>
      </c>
      <c r="B14" s="34">
        <v>5.0000000000000001E-3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ht="16.5" x14ac:dyDescent="0.45">
      <c r="A15" s="2" t="s">
        <v>34</v>
      </c>
      <c r="B15" s="34">
        <v>9.5000000000000001E-2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ht="16.5" x14ac:dyDescent="0.45">
      <c r="A16" s="2" t="s">
        <v>20</v>
      </c>
      <c r="B16" s="13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ht="16.5" x14ac:dyDescent="0.45">
      <c r="A17" s="2" t="s">
        <v>23</v>
      </c>
      <c r="B17" s="14">
        <v>2.5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ht="16.5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ht="21" x14ac:dyDescent="0.55000000000000004">
      <c r="A19" s="29" t="s">
        <v>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ht="16.5" x14ac:dyDescent="0.45">
      <c r="A20" s="2" t="s">
        <v>38</v>
      </c>
      <c r="B20" s="35">
        <f>C46</f>
        <v>20859907655.240105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ht="16.5" x14ac:dyDescent="0.45">
      <c r="A21" s="2" t="s">
        <v>37</v>
      </c>
      <c r="B21" s="36">
        <f>C47</f>
        <v>0.66412125903894503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ht="16.5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ht="21" x14ac:dyDescent="0.55000000000000004">
      <c r="A23" s="29" t="s">
        <v>5</v>
      </c>
      <c r="B23" s="30">
        <v>2016</v>
      </c>
      <c r="C23" s="30">
        <v>2017</v>
      </c>
      <c r="D23" s="30">
        <f>C23+1</f>
        <v>2018</v>
      </c>
      <c r="E23" s="30">
        <f t="shared" ref="E23:AF23" si="1">D23+1</f>
        <v>2019</v>
      </c>
      <c r="F23" s="30">
        <f t="shared" si="1"/>
        <v>2020</v>
      </c>
      <c r="G23" s="30">
        <f t="shared" si="1"/>
        <v>2021</v>
      </c>
      <c r="H23" s="30">
        <f t="shared" si="1"/>
        <v>2022</v>
      </c>
      <c r="I23" s="30">
        <f t="shared" si="1"/>
        <v>2023</v>
      </c>
      <c r="J23" s="30">
        <f t="shared" si="1"/>
        <v>2024</v>
      </c>
      <c r="K23" s="30">
        <f t="shared" si="1"/>
        <v>2025</v>
      </c>
      <c r="L23" s="30">
        <f t="shared" si="1"/>
        <v>2026</v>
      </c>
      <c r="M23" s="30">
        <f t="shared" si="1"/>
        <v>2027</v>
      </c>
      <c r="N23" s="30">
        <f t="shared" si="1"/>
        <v>2028</v>
      </c>
      <c r="O23" s="30">
        <f t="shared" si="1"/>
        <v>2029</v>
      </c>
      <c r="P23" s="30">
        <f t="shared" si="1"/>
        <v>2030</v>
      </c>
      <c r="Q23" s="30">
        <f t="shared" si="1"/>
        <v>2031</v>
      </c>
      <c r="R23" s="30">
        <f t="shared" si="1"/>
        <v>2032</v>
      </c>
      <c r="S23" s="30">
        <f t="shared" si="1"/>
        <v>2033</v>
      </c>
      <c r="T23" s="30">
        <f t="shared" si="1"/>
        <v>2034</v>
      </c>
      <c r="U23" s="30">
        <f t="shared" si="1"/>
        <v>2035</v>
      </c>
      <c r="V23" s="30">
        <f t="shared" si="1"/>
        <v>2036</v>
      </c>
      <c r="W23" s="30">
        <f t="shared" si="1"/>
        <v>2037</v>
      </c>
      <c r="X23" s="30">
        <f t="shared" si="1"/>
        <v>2038</v>
      </c>
      <c r="Y23" s="30">
        <f t="shared" si="1"/>
        <v>2039</v>
      </c>
      <c r="Z23" s="30">
        <f t="shared" si="1"/>
        <v>2040</v>
      </c>
      <c r="AA23" s="30">
        <f t="shared" si="1"/>
        <v>2041</v>
      </c>
      <c r="AB23" s="30">
        <f t="shared" si="1"/>
        <v>2042</v>
      </c>
      <c r="AC23" s="30">
        <f t="shared" si="1"/>
        <v>2043</v>
      </c>
      <c r="AD23" s="30">
        <f t="shared" si="1"/>
        <v>2044</v>
      </c>
      <c r="AE23" s="30">
        <f t="shared" si="1"/>
        <v>2045</v>
      </c>
      <c r="AF23" s="30">
        <f t="shared" si="1"/>
        <v>2046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ht="16.5" x14ac:dyDescent="0.45">
      <c r="A24" s="2" t="s">
        <v>9</v>
      </c>
      <c r="B24" s="31">
        <v>68500</v>
      </c>
      <c r="C24" s="31">
        <f>ROUND(B24*(1+C$5),0)</f>
        <v>69185</v>
      </c>
      <c r="D24" s="31">
        <f t="shared" ref="D24:AF24" si="2">ROUND(C24*(1+D$5),0)</f>
        <v>69877</v>
      </c>
      <c r="E24" s="31">
        <f t="shared" si="2"/>
        <v>70576</v>
      </c>
      <c r="F24" s="31">
        <f t="shared" si="2"/>
        <v>71282</v>
      </c>
      <c r="G24" s="31">
        <f t="shared" si="2"/>
        <v>71995</v>
      </c>
      <c r="H24" s="31">
        <f t="shared" si="2"/>
        <v>72715</v>
      </c>
      <c r="I24" s="31">
        <f t="shared" si="2"/>
        <v>73442</v>
      </c>
      <c r="J24" s="31">
        <f t="shared" si="2"/>
        <v>74176</v>
      </c>
      <c r="K24" s="31">
        <f t="shared" si="2"/>
        <v>74918</v>
      </c>
      <c r="L24" s="31">
        <f t="shared" si="2"/>
        <v>75667</v>
      </c>
      <c r="M24" s="31">
        <f t="shared" si="2"/>
        <v>76424</v>
      </c>
      <c r="N24" s="31">
        <f t="shared" si="2"/>
        <v>77188</v>
      </c>
      <c r="O24" s="31">
        <f t="shared" si="2"/>
        <v>77960</v>
      </c>
      <c r="P24" s="31">
        <f t="shared" si="2"/>
        <v>78740</v>
      </c>
      <c r="Q24" s="31">
        <f t="shared" si="2"/>
        <v>79527</v>
      </c>
      <c r="R24" s="31">
        <f t="shared" si="2"/>
        <v>80322</v>
      </c>
      <c r="S24" s="31">
        <f t="shared" si="2"/>
        <v>81125</v>
      </c>
      <c r="T24" s="31">
        <f t="shared" si="2"/>
        <v>81936</v>
      </c>
      <c r="U24" s="31">
        <f t="shared" si="2"/>
        <v>82755</v>
      </c>
      <c r="V24" s="31">
        <f t="shared" si="2"/>
        <v>83583</v>
      </c>
      <c r="W24" s="31">
        <f t="shared" si="2"/>
        <v>84419</v>
      </c>
      <c r="X24" s="31">
        <f t="shared" si="2"/>
        <v>85263</v>
      </c>
      <c r="Y24" s="31">
        <f t="shared" si="2"/>
        <v>86116</v>
      </c>
      <c r="Z24" s="31">
        <f t="shared" si="2"/>
        <v>86977</v>
      </c>
      <c r="AA24" s="31">
        <f t="shared" si="2"/>
        <v>87847</v>
      </c>
      <c r="AB24" s="31">
        <f t="shared" si="2"/>
        <v>88725</v>
      </c>
      <c r="AC24" s="31">
        <f t="shared" si="2"/>
        <v>89612</v>
      </c>
      <c r="AD24" s="31">
        <f t="shared" si="2"/>
        <v>90508</v>
      </c>
      <c r="AE24" s="31">
        <f t="shared" si="2"/>
        <v>91413</v>
      </c>
      <c r="AF24" s="31">
        <f t="shared" si="2"/>
        <v>92327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ht="16.5" x14ac:dyDescent="0.45">
      <c r="A25" s="2" t="s">
        <v>10</v>
      </c>
      <c r="B25" s="37">
        <v>133000</v>
      </c>
      <c r="C25" s="37">
        <f>ROUNDDOWN(B25*(1-$B$14),0)</f>
        <v>132335</v>
      </c>
      <c r="D25" s="37">
        <f t="shared" ref="D25:AF25" si="3">ROUNDDOWN(C25*(1-$B$14),0)</f>
        <v>131673</v>
      </c>
      <c r="E25" s="37">
        <f t="shared" si="3"/>
        <v>131014</v>
      </c>
      <c r="F25" s="37">
        <f t="shared" si="3"/>
        <v>130358</v>
      </c>
      <c r="G25" s="37">
        <f t="shared" si="3"/>
        <v>129706</v>
      </c>
      <c r="H25" s="37">
        <f>ROUNDDOWN(G25*(1-$B$14),0)</f>
        <v>129057</v>
      </c>
      <c r="I25" s="37">
        <f t="shared" si="3"/>
        <v>128411</v>
      </c>
      <c r="J25" s="37">
        <f t="shared" si="3"/>
        <v>127768</v>
      </c>
      <c r="K25" s="37">
        <f t="shared" si="3"/>
        <v>127129</v>
      </c>
      <c r="L25" s="37">
        <f t="shared" si="3"/>
        <v>126493</v>
      </c>
      <c r="M25" s="37">
        <f t="shared" si="3"/>
        <v>125860</v>
      </c>
      <c r="N25" s="37">
        <f t="shared" si="3"/>
        <v>125230</v>
      </c>
      <c r="O25" s="37">
        <f t="shared" si="3"/>
        <v>124603</v>
      </c>
      <c r="P25" s="37">
        <f t="shared" si="3"/>
        <v>123979</v>
      </c>
      <c r="Q25" s="37">
        <f t="shared" si="3"/>
        <v>123359</v>
      </c>
      <c r="R25" s="37">
        <f t="shared" si="3"/>
        <v>122742</v>
      </c>
      <c r="S25" s="37">
        <f t="shared" si="3"/>
        <v>122128</v>
      </c>
      <c r="T25" s="37">
        <f t="shared" si="3"/>
        <v>121517</v>
      </c>
      <c r="U25" s="37">
        <f t="shared" si="3"/>
        <v>120909</v>
      </c>
      <c r="V25" s="37">
        <f t="shared" si="3"/>
        <v>120304</v>
      </c>
      <c r="W25" s="37">
        <f t="shared" si="3"/>
        <v>119702</v>
      </c>
      <c r="X25" s="37">
        <f t="shared" si="3"/>
        <v>119103</v>
      </c>
      <c r="Y25" s="37">
        <f t="shared" si="3"/>
        <v>118507</v>
      </c>
      <c r="Z25" s="37">
        <f t="shared" si="3"/>
        <v>117914</v>
      </c>
      <c r="AA25" s="37">
        <f t="shared" si="3"/>
        <v>117324</v>
      </c>
      <c r="AB25" s="37">
        <f t="shared" si="3"/>
        <v>116737</v>
      </c>
      <c r="AC25" s="37">
        <f t="shared" si="3"/>
        <v>116153</v>
      </c>
      <c r="AD25" s="37">
        <f t="shared" si="3"/>
        <v>115572</v>
      </c>
      <c r="AE25" s="37">
        <f t="shared" si="3"/>
        <v>114994</v>
      </c>
      <c r="AF25" s="37">
        <f t="shared" si="3"/>
        <v>114419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ht="16.5" x14ac:dyDescent="0.45">
      <c r="A26" s="2" t="s">
        <v>11</v>
      </c>
      <c r="B26" s="38" t="s">
        <v>15</v>
      </c>
      <c r="C26" s="39">
        <f>ROUNDDOWN(B25*C$6,0)</f>
        <v>5320</v>
      </c>
      <c r="D26" s="39">
        <f t="shared" ref="D26:AF26" si="4">ROUNDDOWN(C25*D$6,0)</f>
        <v>5293</v>
      </c>
      <c r="E26" s="39">
        <f t="shared" si="4"/>
        <v>5266</v>
      </c>
      <c r="F26" s="39">
        <f t="shared" si="4"/>
        <v>5240</v>
      </c>
      <c r="G26" s="39">
        <f t="shared" si="4"/>
        <v>5214</v>
      </c>
      <c r="H26" s="39">
        <f t="shared" si="4"/>
        <v>5188</v>
      </c>
      <c r="I26" s="39">
        <f t="shared" si="4"/>
        <v>5162</v>
      </c>
      <c r="J26" s="39">
        <f t="shared" si="4"/>
        <v>5136</v>
      </c>
      <c r="K26" s="39">
        <f t="shared" si="4"/>
        <v>5110</v>
      </c>
      <c r="L26" s="39">
        <f t="shared" si="4"/>
        <v>5085</v>
      </c>
      <c r="M26" s="39">
        <f t="shared" si="4"/>
        <v>5059</v>
      </c>
      <c r="N26" s="39">
        <f t="shared" si="4"/>
        <v>5034</v>
      </c>
      <c r="O26" s="39">
        <f t="shared" si="4"/>
        <v>5009</v>
      </c>
      <c r="P26" s="39">
        <f t="shared" si="4"/>
        <v>4984</v>
      </c>
      <c r="Q26" s="39">
        <f t="shared" si="4"/>
        <v>4959</v>
      </c>
      <c r="R26" s="39">
        <f t="shared" si="4"/>
        <v>4934</v>
      </c>
      <c r="S26" s="39">
        <f t="shared" si="4"/>
        <v>4909</v>
      </c>
      <c r="T26" s="39">
        <f t="shared" si="4"/>
        <v>4885</v>
      </c>
      <c r="U26" s="39">
        <f t="shared" si="4"/>
        <v>4860</v>
      </c>
      <c r="V26" s="39">
        <f t="shared" si="4"/>
        <v>4836</v>
      </c>
      <c r="W26" s="39">
        <f t="shared" si="4"/>
        <v>4812</v>
      </c>
      <c r="X26" s="39">
        <f t="shared" si="4"/>
        <v>4788</v>
      </c>
      <c r="Y26" s="39">
        <f t="shared" si="4"/>
        <v>4764</v>
      </c>
      <c r="Z26" s="39">
        <f t="shared" si="4"/>
        <v>4740</v>
      </c>
      <c r="AA26" s="39">
        <f t="shared" si="4"/>
        <v>4716</v>
      </c>
      <c r="AB26" s="39">
        <f t="shared" si="4"/>
        <v>4692</v>
      </c>
      <c r="AC26" s="39">
        <f t="shared" si="4"/>
        <v>4669</v>
      </c>
      <c r="AD26" s="39">
        <f t="shared" si="4"/>
        <v>4646</v>
      </c>
      <c r="AE26" s="39">
        <f t="shared" si="4"/>
        <v>4622</v>
      </c>
      <c r="AF26" s="39">
        <f t="shared" si="4"/>
        <v>4599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ht="16.5" x14ac:dyDescent="0.45">
      <c r="A27" s="2" t="s">
        <v>14</v>
      </c>
      <c r="B27" s="37">
        <v>101500</v>
      </c>
      <c r="C27" s="37">
        <f>ROUNDDOWN(SUM(B27+C26)-(B27*C$7),0)</f>
        <v>101745</v>
      </c>
      <c r="D27" s="37">
        <f t="shared" ref="D27:AF27" si="5">ROUNDDOWN(SUM(C27+D26)-(C27*D$7),0)</f>
        <v>101950</v>
      </c>
      <c r="E27" s="37">
        <f t="shared" si="5"/>
        <v>102118</v>
      </c>
      <c r="F27" s="37">
        <f t="shared" si="5"/>
        <v>102252</v>
      </c>
      <c r="G27" s="37">
        <f t="shared" si="5"/>
        <v>102353</v>
      </c>
      <c r="H27" s="37">
        <f t="shared" si="5"/>
        <v>102423</v>
      </c>
      <c r="I27" s="37">
        <f t="shared" si="5"/>
        <v>102463</v>
      </c>
      <c r="J27" s="37">
        <f t="shared" si="5"/>
        <v>102475</v>
      </c>
      <c r="K27" s="37">
        <f t="shared" si="5"/>
        <v>102461</v>
      </c>
      <c r="L27" s="37">
        <f t="shared" si="5"/>
        <v>102422</v>
      </c>
      <c r="M27" s="37">
        <f t="shared" si="5"/>
        <v>102359</v>
      </c>
      <c r="N27" s="37">
        <f t="shared" si="5"/>
        <v>102275</v>
      </c>
      <c r="O27" s="37">
        <f t="shared" si="5"/>
        <v>102170</v>
      </c>
      <c r="P27" s="37">
        <f t="shared" si="5"/>
        <v>102045</v>
      </c>
      <c r="Q27" s="37">
        <f t="shared" si="5"/>
        <v>101901</v>
      </c>
      <c r="R27" s="37">
        <f t="shared" si="5"/>
        <v>101739</v>
      </c>
      <c r="S27" s="37">
        <f t="shared" si="5"/>
        <v>101561</v>
      </c>
      <c r="T27" s="37">
        <f t="shared" si="5"/>
        <v>101367</v>
      </c>
      <c r="U27" s="37">
        <f t="shared" si="5"/>
        <v>101158</v>
      </c>
      <c r="V27" s="37">
        <f t="shared" si="5"/>
        <v>100936</v>
      </c>
      <c r="W27" s="37">
        <f t="shared" si="5"/>
        <v>100701</v>
      </c>
      <c r="X27" s="37">
        <f t="shared" si="5"/>
        <v>100453</v>
      </c>
      <c r="Y27" s="37">
        <f t="shared" si="5"/>
        <v>100194</v>
      </c>
      <c r="Z27" s="37">
        <f t="shared" si="5"/>
        <v>99924</v>
      </c>
      <c r="AA27" s="37">
        <f t="shared" si="5"/>
        <v>99643</v>
      </c>
      <c r="AB27" s="37">
        <f t="shared" si="5"/>
        <v>99352</v>
      </c>
      <c r="AC27" s="37">
        <f t="shared" si="5"/>
        <v>99053</v>
      </c>
      <c r="AD27" s="37">
        <f t="shared" si="5"/>
        <v>98746</v>
      </c>
      <c r="AE27" s="37">
        <f t="shared" si="5"/>
        <v>98430</v>
      </c>
      <c r="AF27" s="37">
        <f t="shared" si="5"/>
        <v>98107</v>
      </c>
      <c r="AG27" s="37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ht="16.5" x14ac:dyDescent="0.45">
      <c r="A28" s="2" t="s">
        <v>16</v>
      </c>
      <c r="B28" s="38" t="s">
        <v>15</v>
      </c>
      <c r="C28" s="40">
        <f>ROUND(C24,0)*C25</f>
        <v>9155596975</v>
      </c>
      <c r="D28" s="40">
        <f t="shared" ref="D28:AF28" si="6">ROUND(D24,0)*D25</f>
        <v>9200914221</v>
      </c>
      <c r="E28" s="40">
        <f t="shared" si="6"/>
        <v>9246444064</v>
      </c>
      <c r="F28" s="40">
        <f t="shared" si="6"/>
        <v>9292178956</v>
      </c>
      <c r="G28" s="40">
        <f t="shared" si="6"/>
        <v>9338183470</v>
      </c>
      <c r="H28" s="40">
        <f t="shared" si="6"/>
        <v>9384379755</v>
      </c>
      <c r="I28" s="40">
        <f t="shared" si="6"/>
        <v>9430760662</v>
      </c>
      <c r="J28" s="40">
        <f t="shared" si="6"/>
        <v>9477319168</v>
      </c>
      <c r="K28" s="40">
        <f t="shared" si="6"/>
        <v>9524250422</v>
      </c>
      <c r="L28" s="40">
        <f t="shared" si="6"/>
        <v>9571345831</v>
      </c>
      <c r="M28" s="40">
        <f t="shared" si="6"/>
        <v>9618724640</v>
      </c>
      <c r="N28" s="40">
        <f t="shared" si="6"/>
        <v>9666253240</v>
      </c>
      <c r="O28" s="40">
        <f t="shared" si="6"/>
        <v>9714049880</v>
      </c>
      <c r="P28" s="40">
        <f t="shared" si="6"/>
        <v>9762106460</v>
      </c>
      <c r="Q28" s="40">
        <f t="shared" si="6"/>
        <v>9810371193</v>
      </c>
      <c r="R28" s="40">
        <f t="shared" si="6"/>
        <v>9858882924</v>
      </c>
      <c r="S28" s="40">
        <f t="shared" si="6"/>
        <v>9907634000</v>
      </c>
      <c r="T28" s="40">
        <f t="shared" si="6"/>
        <v>9956616912</v>
      </c>
      <c r="U28" s="40">
        <f t="shared" si="6"/>
        <v>10005824295</v>
      </c>
      <c r="V28" s="40">
        <f t="shared" si="6"/>
        <v>10055369232</v>
      </c>
      <c r="W28" s="40">
        <f t="shared" si="6"/>
        <v>10105123138</v>
      </c>
      <c r="X28" s="40">
        <f t="shared" si="6"/>
        <v>10155079089</v>
      </c>
      <c r="Y28" s="40">
        <f t="shared" si="6"/>
        <v>10205348812</v>
      </c>
      <c r="Z28" s="40">
        <f t="shared" si="6"/>
        <v>10255805978</v>
      </c>
      <c r="AA28" s="40">
        <f t="shared" si="6"/>
        <v>10306561428</v>
      </c>
      <c r="AB28" s="40">
        <f t="shared" si="6"/>
        <v>10357490325</v>
      </c>
      <c r="AC28" s="40">
        <f t="shared" si="6"/>
        <v>10408702636</v>
      </c>
      <c r="AD28" s="40">
        <f t="shared" si="6"/>
        <v>10460190576</v>
      </c>
      <c r="AE28" s="40">
        <f t="shared" si="6"/>
        <v>10511946522</v>
      </c>
      <c r="AF28" s="40">
        <f t="shared" si="6"/>
        <v>10563963013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ht="16.5" x14ac:dyDescent="0.45">
      <c r="A29" s="2" t="s">
        <v>17</v>
      </c>
      <c r="B29" s="38" t="s">
        <v>15</v>
      </c>
      <c r="C29" s="41">
        <f>C28*$B$15</f>
        <v>869781712.625</v>
      </c>
      <c r="D29" s="41">
        <f t="shared" ref="D29:AE29" si="7">D28*$B$15</f>
        <v>874086850.995</v>
      </c>
      <c r="E29" s="41">
        <f t="shared" si="7"/>
        <v>878412186.08000004</v>
      </c>
      <c r="F29" s="41">
        <f t="shared" si="7"/>
        <v>882757000.82000005</v>
      </c>
      <c r="G29" s="41">
        <f t="shared" si="7"/>
        <v>887127429.64999998</v>
      </c>
      <c r="H29" s="41">
        <f t="shared" si="7"/>
        <v>891516076.72500002</v>
      </c>
      <c r="I29" s="41">
        <f t="shared" si="7"/>
        <v>895922262.88999999</v>
      </c>
      <c r="J29" s="41">
        <f t="shared" si="7"/>
        <v>900345320.96000004</v>
      </c>
      <c r="K29" s="41">
        <f t="shared" si="7"/>
        <v>904803790.09000003</v>
      </c>
      <c r="L29" s="41">
        <f t="shared" si="7"/>
        <v>909277853.94500005</v>
      </c>
      <c r="M29" s="41">
        <f t="shared" si="7"/>
        <v>913778840.79999995</v>
      </c>
      <c r="N29" s="41">
        <f t="shared" si="7"/>
        <v>918294057.79999995</v>
      </c>
      <c r="O29" s="41">
        <f t="shared" si="7"/>
        <v>922834738.60000002</v>
      </c>
      <c r="P29" s="41">
        <f t="shared" si="7"/>
        <v>927400113.70000005</v>
      </c>
      <c r="Q29" s="41">
        <f t="shared" si="7"/>
        <v>931985263.33500004</v>
      </c>
      <c r="R29" s="41">
        <f t="shared" si="7"/>
        <v>936593877.77999997</v>
      </c>
      <c r="S29" s="41">
        <f t="shared" si="7"/>
        <v>941225230</v>
      </c>
      <c r="T29" s="41">
        <f t="shared" si="7"/>
        <v>945878606.63999999</v>
      </c>
      <c r="U29" s="41">
        <f t="shared" si="7"/>
        <v>950553308.02499998</v>
      </c>
      <c r="V29" s="41">
        <f t="shared" si="7"/>
        <v>955260077.03999996</v>
      </c>
      <c r="W29" s="41">
        <f t="shared" si="7"/>
        <v>959986698.11000001</v>
      </c>
      <c r="X29" s="41">
        <f t="shared" si="7"/>
        <v>964732513.45500004</v>
      </c>
      <c r="Y29" s="41">
        <f t="shared" si="7"/>
        <v>969508137.13999999</v>
      </c>
      <c r="Z29" s="41">
        <f t="shared" si="7"/>
        <v>974301567.90999997</v>
      </c>
      <c r="AA29" s="41">
        <f t="shared" si="7"/>
        <v>979123335.65999997</v>
      </c>
      <c r="AB29" s="41">
        <f t="shared" si="7"/>
        <v>983961580.875</v>
      </c>
      <c r="AC29" s="41">
        <f t="shared" si="7"/>
        <v>988826750.41999996</v>
      </c>
      <c r="AD29" s="41">
        <f t="shared" si="7"/>
        <v>993718104.72000003</v>
      </c>
      <c r="AE29" s="41">
        <f t="shared" si="7"/>
        <v>998634919.59000003</v>
      </c>
      <c r="AF29" s="41">
        <f>AF28*$B$15</f>
        <v>1003576486.235</v>
      </c>
      <c r="AG29" s="4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ht="16.5" x14ac:dyDescent="0.45">
      <c r="A30" s="2" t="s">
        <v>24</v>
      </c>
      <c r="B30" s="38" t="s">
        <v>15</v>
      </c>
      <c r="C30" s="40">
        <f>ROUND(C29,0)*$B$17</f>
        <v>2174454282.5</v>
      </c>
      <c r="D30" s="40">
        <f t="shared" ref="D30:AF30" si="8">ROUND(D29,0)*$B$17</f>
        <v>2185217127.5</v>
      </c>
      <c r="E30" s="40">
        <f t="shared" si="8"/>
        <v>2196030465</v>
      </c>
      <c r="F30" s="40">
        <f t="shared" si="8"/>
        <v>2206892502.5</v>
      </c>
      <c r="G30" s="40">
        <f t="shared" si="8"/>
        <v>2217818575</v>
      </c>
      <c r="H30" s="40">
        <f t="shared" si="8"/>
        <v>2228790192.5</v>
      </c>
      <c r="I30" s="40">
        <f t="shared" si="8"/>
        <v>2239805657.5</v>
      </c>
      <c r="J30" s="40">
        <f t="shared" si="8"/>
        <v>2250863302.5</v>
      </c>
      <c r="K30" s="40">
        <f t="shared" si="8"/>
        <v>2262009475</v>
      </c>
      <c r="L30" s="40">
        <f t="shared" si="8"/>
        <v>2273194635</v>
      </c>
      <c r="M30" s="40">
        <f t="shared" si="8"/>
        <v>2284447102.5</v>
      </c>
      <c r="N30" s="40">
        <f t="shared" si="8"/>
        <v>2295735145</v>
      </c>
      <c r="O30" s="40">
        <f t="shared" si="8"/>
        <v>2307086847.5</v>
      </c>
      <c r="P30" s="40">
        <f t="shared" si="8"/>
        <v>2318500285</v>
      </c>
      <c r="Q30" s="40">
        <f t="shared" si="8"/>
        <v>2329963157.5</v>
      </c>
      <c r="R30" s="40">
        <f t="shared" si="8"/>
        <v>2341484695</v>
      </c>
      <c r="S30" s="40">
        <f t="shared" si="8"/>
        <v>2353063075</v>
      </c>
      <c r="T30" s="40">
        <f t="shared" si="8"/>
        <v>2364696517.5</v>
      </c>
      <c r="U30" s="40">
        <f t="shared" si="8"/>
        <v>2376383270</v>
      </c>
      <c r="V30" s="40">
        <f t="shared" si="8"/>
        <v>2388150192.5</v>
      </c>
      <c r="W30" s="40">
        <f t="shared" si="8"/>
        <v>2399966745</v>
      </c>
      <c r="X30" s="40">
        <f t="shared" si="8"/>
        <v>2411831282.5</v>
      </c>
      <c r="Y30" s="40">
        <f t="shared" si="8"/>
        <v>2423770342.5</v>
      </c>
      <c r="Z30" s="40">
        <f t="shared" si="8"/>
        <v>2435753920</v>
      </c>
      <c r="AA30" s="40">
        <f t="shared" si="8"/>
        <v>2447808340</v>
      </c>
      <c r="AB30" s="40">
        <f t="shared" si="8"/>
        <v>2459903952.5</v>
      </c>
      <c r="AC30" s="40">
        <f t="shared" si="8"/>
        <v>2472066875</v>
      </c>
      <c r="AD30" s="40">
        <f t="shared" si="8"/>
        <v>2484295262.5</v>
      </c>
      <c r="AE30" s="40">
        <f t="shared" si="8"/>
        <v>2496587300</v>
      </c>
      <c r="AF30" s="40">
        <f t="shared" si="8"/>
        <v>2508941215</v>
      </c>
      <c r="AG30" s="43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ht="16.5" x14ac:dyDescent="0.45">
      <c r="A31" s="2" t="s">
        <v>21</v>
      </c>
      <c r="B31" s="38" t="s">
        <v>15</v>
      </c>
      <c r="C31" s="40">
        <f>C8*0.022*C$4*(1+$B$12)</f>
        <v>46917.53</v>
      </c>
      <c r="D31" s="40">
        <f>D8*0.022*D$4*(1+$B$12)</f>
        <v>47386.705299999994</v>
      </c>
      <c r="E31" s="40">
        <f t="shared" ref="E31:AF31" si="9">E8*0.022*E$4*(1+$B$12)</f>
        <v>47860.572353000003</v>
      </c>
      <c r="F31" s="40">
        <f t="shared" si="9"/>
        <v>48339.178076530006</v>
      </c>
      <c r="G31" s="40">
        <f t="shared" si="9"/>
        <v>48822.569857295297</v>
      </c>
      <c r="H31" s="40">
        <f t="shared" si="9"/>
        <v>49310.795555868252</v>
      </c>
      <c r="I31" s="40">
        <f t="shared" si="9"/>
        <v>49803.903511426928</v>
      </c>
      <c r="J31" s="40">
        <f t="shared" si="9"/>
        <v>50301.942546541199</v>
      </c>
      <c r="K31" s="40">
        <f t="shared" si="9"/>
        <v>50804.961972006611</v>
      </c>
      <c r="L31" s="40">
        <f t="shared" si="9"/>
        <v>51313.011591726681</v>
      </c>
      <c r="M31" s="40">
        <f t="shared" si="9"/>
        <v>51826.141707643954</v>
      </c>
      <c r="N31" s="40">
        <f t="shared" si="9"/>
        <v>52344.403124720389</v>
      </c>
      <c r="O31" s="40">
        <f t="shared" si="9"/>
        <v>52867.847155967589</v>
      </c>
      <c r="P31" s="40">
        <f t="shared" si="9"/>
        <v>53396.525627527262</v>
      </c>
      <c r="Q31" s="40">
        <f t="shared" si="9"/>
        <v>53930.490883802529</v>
      </c>
      <c r="R31" s="40">
        <f t="shared" si="9"/>
        <v>54469.795792640558</v>
      </c>
      <c r="S31" s="40">
        <f t="shared" si="9"/>
        <v>55014.493750566973</v>
      </c>
      <c r="T31" s="40">
        <f t="shared" si="9"/>
        <v>55564.638688072642</v>
      </c>
      <c r="U31" s="40">
        <f t="shared" si="9"/>
        <v>56120.285074953361</v>
      </c>
      <c r="V31" s="40">
        <f t="shared" si="9"/>
        <v>56681.487925702888</v>
      </c>
      <c r="W31" s="40">
        <f t="shared" si="9"/>
        <v>57248.302804959923</v>
      </c>
      <c r="X31" s="40">
        <f t="shared" si="9"/>
        <v>57820.785833009526</v>
      </c>
      <c r="Y31" s="40">
        <f t="shared" si="9"/>
        <v>58398.99369133963</v>
      </c>
      <c r="Z31" s="40">
        <f t="shared" si="9"/>
        <v>58982.983628253023</v>
      </c>
      <c r="AA31" s="40">
        <f t="shared" si="9"/>
        <v>59572.813464535553</v>
      </c>
      <c r="AB31" s="40">
        <f t="shared" si="9"/>
        <v>60168.541599180913</v>
      </c>
      <c r="AC31" s="40">
        <f t="shared" si="9"/>
        <v>60770.227015172721</v>
      </c>
      <c r="AD31" s="40">
        <f t="shared" si="9"/>
        <v>61377.929285324441</v>
      </c>
      <c r="AE31" s="40">
        <f t="shared" si="9"/>
        <v>61991.708578177684</v>
      </c>
      <c r="AF31" s="40">
        <f t="shared" si="9"/>
        <v>62611.625663959465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ht="16.5" x14ac:dyDescent="0.45">
      <c r="A32" s="2" t="s">
        <v>22</v>
      </c>
      <c r="B32" s="38" t="s">
        <v>15</v>
      </c>
      <c r="C32" s="41">
        <f>ROUND(C31,0)*C27</f>
        <v>4773671910</v>
      </c>
      <c r="D32" s="41">
        <f t="shared" ref="D32:AF32" si="10">ROUND(D31,0)*D27</f>
        <v>4831104650</v>
      </c>
      <c r="E32" s="41">
        <f t="shared" si="10"/>
        <v>4887469598</v>
      </c>
      <c r="F32" s="41">
        <f t="shared" si="10"/>
        <v>4942759428</v>
      </c>
      <c r="G32" s="41">
        <f t="shared" si="10"/>
        <v>4997180519</v>
      </c>
      <c r="H32" s="41">
        <f t="shared" si="10"/>
        <v>5050580553</v>
      </c>
      <c r="I32" s="41">
        <f t="shared" si="10"/>
        <v>5103067252</v>
      </c>
      <c r="J32" s="41">
        <f t="shared" si="10"/>
        <v>5154697450</v>
      </c>
      <c r="K32" s="41">
        <f t="shared" si="10"/>
        <v>5205531105</v>
      </c>
      <c r="L32" s="41">
        <f t="shared" si="10"/>
        <v>5255580086</v>
      </c>
      <c r="M32" s="41">
        <f t="shared" si="10"/>
        <v>5304857534</v>
      </c>
      <c r="N32" s="41">
        <f t="shared" si="10"/>
        <v>5353482600</v>
      </c>
      <c r="O32" s="41">
        <f t="shared" si="10"/>
        <v>5401523560</v>
      </c>
      <c r="P32" s="41">
        <f t="shared" si="10"/>
        <v>5448896865</v>
      </c>
      <c r="Q32" s="41">
        <f t="shared" si="10"/>
        <v>5495520930</v>
      </c>
      <c r="R32" s="41">
        <f t="shared" si="10"/>
        <v>5541723330</v>
      </c>
      <c r="S32" s="41">
        <f t="shared" si="10"/>
        <v>5587276854</v>
      </c>
      <c r="T32" s="41">
        <f t="shared" si="10"/>
        <v>5632457355</v>
      </c>
      <c r="U32" s="41">
        <f t="shared" si="10"/>
        <v>5676986960</v>
      </c>
      <c r="V32" s="41">
        <f t="shared" si="10"/>
        <v>5721153416</v>
      </c>
      <c r="W32" s="41">
        <f t="shared" si="10"/>
        <v>5764930848</v>
      </c>
      <c r="X32" s="41">
        <f t="shared" si="10"/>
        <v>5808292913</v>
      </c>
      <c r="Y32" s="41">
        <f t="shared" si="10"/>
        <v>5851229406</v>
      </c>
      <c r="Z32" s="41">
        <f t="shared" si="10"/>
        <v>5893817292</v>
      </c>
      <c r="AA32" s="41">
        <f t="shared" si="10"/>
        <v>5936032439</v>
      </c>
      <c r="AB32" s="41">
        <f t="shared" si="10"/>
        <v>5977910488</v>
      </c>
      <c r="AC32" s="41">
        <f t="shared" si="10"/>
        <v>6019450810</v>
      </c>
      <c r="AD32" s="41">
        <f t="shared" si="10"/>
        <v>6060831988</v>
      </c>
      <c r="AE32" s="41">
        <f t="shared" si="10"/>
        <v>6101872560</v>
      </c>
      <c r="AF32" s="41">
        <f t="shared" si="10"/>
        <v>6142675484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ht="16.5" x14ac:dyDescent="0.45">
      <c r="A33" s="2"/>
      <c r="B33" s="4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ht="21" x14ac:dyDescent="0.55000000000000004">
      <c r="A34" s="29" t="s">
        <v>26</v>
      </c>
      <c r="B34" s="30">
        <v>2016</v>
      </c>
      <c r="C34" s="30">
        <v>2017</v>
      </c>
      <c r="D34" s="30">
        <f>C34+1</f>
        <v>2018</v>
      </c>
      <c r="E34" s="30">
        <f t="shared" ref="E34:AF34" si="11">D34+1</f>
        <v>2019</v>
      </c>
      <c r="F34" s="30">
        <f t="shared" si="11"/>
        <v>2020</v>
      </c>
      <c r="G34" s="30">
        <f t="shared" si="11"/>
        <v>2021</v>
      </c>
      <c r="H34" s="30">
        <f t="shared" si="11"/>
        <v>2022</v>
      </c>
      <c r="I34" s="30">
        <f t="shared" si="11"/>
        <v>2023</v>
      </c>
      <c r="J34" s="30">
        <f t="shared" si="11"/>
        <v>2024</v>
      </c>
      <c r="K34" s="30">
        <f t="shared" si="11"/>
        <v>2025</v>
      </c>
      <c r="L34" s="30">
        <f t="shared" si="11"/>
        <v>2026</v>
      </c>
      <c r="M34" s="30">
        <f t="shared" si="11"/>
        <v>2027</v>
      </c>
      <c r="N34" s="30">
        <f t="shared" si="11"/>
        <v>2028</v>
      </c>
      <c r="O34" s="30">
        <f t="shared" si="11"/>
        <v>2029</v>
      </c>
      <c r="P34" s="30">
        <f t="shared" si="11"/>
        <v>2030</v>
      </c>
      <c r="Q34" s="30">
        <f t="shared" si="11"/>
        <v>2031</v>
      </c>
      <c r="R34" s="30">
        <f t="shared" si="11"/>
        <v>2032</v>
      </c>
      <c r="S34" s="30">
        <f t="shared" si="11"/>
        <v>2033</v>
      </c>
      <c r="T34" s="30">
        <f t="shared" si="11"/>
        <v>2034</v>
      </c>
      <c r="U34" s="30">
        <f t="shared" si="11"/>
        <v>2035</v>
      </c>
      <c r="V34" s="30">
        <f t="shared" si="11"/>
        <v>2036</v>
      </c>
      <c r="W34" s="30">
        <f t="shared" si="11"/>
        <v>2037</v>
      </c>
      <c r="X34" s="30">
        <f t="shared" si="11"/>
        <v>2038</v>
      </c>
      <c r="Y34" s="30">
        <f t="shared" si="11"/>
        <v>2039</v>
      </c>
      <c r="Z34" s="30">
        <f t="shared" si="11"/>
        <v>2040</v>
      </c>
      <c r="AA34" s="30">
        <f t="shared" si="11"/>
        <v>2041</v>
      </c>
      <c r="AB34" s="30">
        <f t="shared" si="11"/>
        <v>2042</v>
      </c>
      <c r="AC34" s="30">
        <f t="shared" si="11"/>
        <v>2043</v>
      </c>
      <c r="AD34" s="30">
        <f t="shared" si="11"/>
        <v>2044</v>
      </c>
      <c r="AE34" s="30">
        <f t="shared" si="11"/>
        <v>2045</v>
      </c>
      <c r="AF34" s="30">
        <f t="shared" si="11"/>
        <v>2046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ht="16.5" x14ac:dyDescent="0.45">
      <c r="A35" s="2" t="s">
        <v>27</v>
      </c>
      <c r="B35" s="38" t="s">
        <v>15</v>
      </c>
      <c r="C35" s="40">
        <f>ROUND(B41,0)</f>
        <v>40000000000</v>
      </c>
      <c r="D35" s="40">
        <f t="shared" ref="D35:AF35" si="12">ROUND(C41,0)</f>
        <v>41245564086</v>
      </c>
      <c r="E35" s="40">
        <f t="shared" si="12"/>
        <v>42541930721</v>
      </c>
      <c r="F35" s="40">
        <f t="shared" si="12"/>
        <v>43894046078</v>
      </c>
      <c r="G35" s="40">
        <f t="shared" si="12"/>
        <v>45307232085</v>
      </c>
      <c r="H35" s="40">
        <f t="shared" si="12"/>
        <v>46787024877</v>
      </c>
      <c r="I35" s="40">
        <f t="shared" si="12"/>
        <v>48339502209</v>
      </c>
      <c r="J35" s="40">
        <f t="shared" si="12"/>
        <v>49971087540</v>
      </c>
      <c r="K35" s="40">
        <f t="shared" si="12"/>
        <v>51688626896</v>
      </c>
      <c r="L35" s="40">
        <f t="shared" si="12"/>
        <v>53499484655</v>
      </c>
      <c r="M35" s="40">
        <f t="shared" si="12"/>
        <v>55411496275</v>
      </c>
      <c r="N35" s="40">
        <f t="shared" si="12"/>
        <v>57433111353</v>
      </c>
      <c r="O35" s="40">
        <f t="shared" si="12"/>
        <v>59573249598</v>
      </c>
      <c r="P35" s="40">
        <f t="shared" si="12"/>
        <v>61841470719</v>
      </c>
      <c r="Q35" s="40">
        <f t="shared" si="12"/>
        <v>64248132225</v>
      </c>
      <c r="R35" s="40">
        <f t="shared" si="12"/>
        <v>66804432778</v>
      </c>
      <c r="S35" s="40">
        <f t="shared" si="12"/>
        <v>69522096255</v>
      </c>
      <c r="T35" s="40">
        <f t="shared" si="12"/>
        <v>72413950459</v>
      </c>
      <c r="U35" s="40">
        <f t="shared" si="12"/>
        <v>75493506902</v>
      </c>
      <c r="V35" s="40">
        <f t="shared" si="12"/>
        <v>78775565851</v>
      </c>
      <c r="W35" s="40">
        <f t="shared" si="12"/>
        <v>82275787420</v>
      </c>
      <c r="X35" s="40">
        <f t="shared" si="12"/>
        <v>86010989321</v>
      </c>
      <c r="Y35" s="40">
        <f t="shared" si="12"/>
        <v>89999274604</v>
      </c>
      <c r="Z35" s="40">
        <f t="shared" si="12"/>
        <v>94260151377</v>
      </c>
      <c r="AA35" s="40">
        <f t="shared" si="12"/>
        <v>98814471851</v>
      </c>
      <c r="AB35" s="40">
        <f t="shared" si="12"/>
        <v>103684713111</v>
      </c>
      <c r="AC35" s="40">
        <f t="shared" si="12"/>
        <v>108894960840</v>
      </c>
      <c r="AD35" s="40">
        <f t="shared" si="12"/>
        <v>114471144310</v>
      </c>
      <c r="AE35" s="40">
        <f t="shared" si="12"/>
        <v>120440956291</v>
      </c>
      <c r="AF35" s="40">
        <f t="shared" si="12"/>
        <v>126834345399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ht="16.5" x14ac:dyDescent="0.45">
      <c r="A36" s="2" t="s">
        <v>28</v>
      </c>
      <c r="B36" s="38" t="s">
        <v>15</v>
      </c>
      <c r="C36" s="40">
        <f>ROUND(C29,0)</f>
        <v>869781713</v>
      </c>
      <c r="D36" s="40">
        <f t="shared" ref="D36:AF36" si="13">ROUND(D29,0)</f>
        <v>874086851</v>
      </c>
      <c r="E36" s="40">
        <f t="shared" si="13"/>
        <v>878412186</v>
      </c>
      <c r="F36" s="40">
        <f t="shared" si="13"/>
        <v>882757001</v>
      </c>
      <c r="G36" s="40">
        <f t="shared" si="13"/>
        <v>887127430</v>
      </c>
      <c r="H36" s="40">
        <f t="shared" si="13"/>
        <v>891516077</v>
      </c>
      <c r="I36" s="40">
        <f t="shared" si="13"/>
        <v>895922263</v>
      </c>
      <c r="J36" s="40">
        <f t="shared" si="13"/>
        <v>900345321</v>
      </c>
      <c r="K36" s="40">
        <f t="shared" si="13"/>
        <v>904803790</v>
      </c>
      <c r="L36" s="40">
        <f t="shared" si="13"/>
        <v>909277854</v>
      </c>
      <c r="M36" s="40">
        <f t="shared" si="13"/>
        <v>913778841</v>
      </c>
      <c r="N36" s="40">
        <f t="shared" si="13"/>
        <v>918294058</v>
      </c>
      <c r="O36" s="40">
        <f t="shared" si="13"/>
        <v>922834739</v>
      </c>
      <c r="P36" s="40">
        <f t="shared" si="13"/>
        <v>927400114</v>
      </c>
      <c r="Q36" s="40">
        <f t="shared" si="13"/>
        <v>931985263</v>
      </c>
      <c r="R36" s="40">
        <f t="shared" si="13"/>
        <v>936593878</v>
      </c>
      <c r="S36" s="40">
        <f t="shared" si="13"/>
        <v>941225230</v>
      </c>
      <c r="T36" s="40">
        <f t="shared" si="13"/>
        <v>945878607</v>
      </c>
      <c r="U36" s="40">
        <f t="shared" si="13"/>
        <v>950553308</v>
      </c>
      <c r="V36" s="40">
        <f t="shared" si="13"/>
        <v>955260077</v>
      </c>
      <c r="W36" s="40">
        <f t="shared" si="13"/>
        <v>959986698</v>
      </c>
      <c r="X36" s="40">
        <f t="shared" si="13"/>
        <v>964732513</v>
      </c>
      <c r="Y36" s="40">
        <f t="shared" si="13"/>
        <v>969508137</v>
      </c>
      <c r="Z36" s="40">
        <f t="shared" si="13"/>
        <v>974301568</v>
      </c>
      <c r="AA36" s="40">
        <f t="shared" si="13"/>
        <v>979123336</v>
      </c>
      <c r="AB36" s="40">
        <f t="shared" si="13"/>
        <v>983961581</v>
      </c>
      <c r="AC36" s="40">
        <f t="shared" si="13"/>
        <v>988826750</v>
      </c>
      <c r="AD36" s="40">
        <f t="shared" si="13"/>
        <v>993718105</v>
      </c>
      <c r="AE36" s="40">
        <f t="shared" si="13"/>
        <v>998634920</v>
      </c>
      <c r="AF36" s="40">
        <f t="shared" si="13"/>
        <v>1003576486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ht="16.5" x14ac:dyDescent="0.45">
      <c r="A37" s="2" t="s">
        <v>29</v>
      </c>
      <c r="B37" s="38" t="s">
        <v>15</v>
      </c>
      <c r="C37" s="40">
        <f>ROUND(C30,)</f>
        <v>2174454283</v>
      </c>
      <c r="D37" s="40">
        <f t="shared" ref="D37:AF37" si="14">ROUND(D30,)</f>
        <v>2185217128</v>
      </c>
      <c r="E37" s="40">
        <f t="shared" si="14"/>
        <v>2196030465</v>
      </c>
      <c r="F37" s="40">
        <f t="shared" si="14"/>
        <v>2206892503</v>
      </c>
      <c r="G37" s="40">
        <f t="shared" si="14"/>
        <v>2217818575</v>
      </c>
      <c r="H37" s="40">
        <f t="shared" si="14"/>
        <v>2228790193</v>
      </c>
      <c r="I37" s="40">
        <f t="shared" si="14"/>
        <v>2239805658</v>
      </c>
      <c r="J37" s="40">
        <f t="shared" si="14"/>
        <v>2250863303</v>
      </c>
      <c r="K37" s="40">
        <f t="shared" si="14"/>
        <v>2262009475</v>
      </c>
      <c r="L37" s="40">
        <f t="shared" si="14"/>
        <v>2273194635</v>
      </c>
      <c r="M37" s="40">
        <f t="shared" si="14"/>
        <v>2284447103</v>
      </c>
      <c r="N37" s="40">
        <f t="shared" si="14"/>
        <v>2295735145</v>
      </c>
      <c r="O37" s="40">
        <f t="shared" si="14"/>
        <v>2307086848</v>
      </c>
      <c r="P37" s="40">
        <f t="shared" si="14"/>
        <v>2318500285</v>
      </c>
      <c r="Q37" s="40">
        <f t="shared" si="14"/>
        <v>2329963158</v>
      </c>
      <c r="R37" s="40">
        <f t="shared" si="14"/>
        <v>2341484695</v>
      </c>
      <c r="S37" s="40">
        <f t="shared" si="14"/>
        <v>2353063075</v>
      </c>
      <c r="T37" s="40">
        <f t="shared" si="14"/>
        <v>2364696518</v>
      </c>
      <c r="U37" s="40">
        <f t="shared" si="14"/>
        <v>2376383270</v>
      </c>
      <c r="V37" s="40">
        <f t="shared" si="14"/>
        <v>2388150193</v>
      </c>
      <c r="W37" s="40">
        <f t="shared" si="14"/>
        <v>2399966745</v>
      </c>
      <c r="X37" s="40">
        <f t="shared" si="14"/>
        <v>2411831283</v>
      </c>
      <c r="Y37" s="40">
        <f t="shared" si="14"/>
        <v>2423770343</v>
      </c>
      <c r="Z37" s="40">
        <f t="shared" si="14"/>
        <v>2435753920</v>
      </c>
      <c r="AA37" s="40">
        <f t="shared" si="14"/>
        <v>2447808340</v>
      </c>
      <c r="AB37" s="40">
        <f t="shared" si="14"/>
        <v>2459903953</v>
      </c>
      <c r="AC37" s="40">
        <f t="shared" si="14"/>
        <v>2472066875</v>
      </c>
      <c r="AD37" s="40">
        <f t="shared" si="14"/>
        <v>2484295263</v>
      </c>
      <c r="AE37" s="40">
        <f t="shared" si="14"/>
        <v>2496587300</v>
      </c>
      <c r="AF37" s="40">
        <f t="shared" si="14"/>
        <v>2508941215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ht="16.5" x14ac:dyDescent="0.45">
      <c r="A38" s="2" t="s">
        <v>30</v>
      </c>
      <c r="B38" s="38" t="s">
        <v>15</v>
      </c>
      <c r="C38" s="40">
        <f>ROUND(C35*$B$13,0)</f>
        <v>3000000000</v>
      </c>
      <c r="D38" s="40">
        <f t="shared" ref="D38:AF38" si="15">ROUND(D35*$B$13,0)</f>
        <v>3093417306</v>
      </c>
      <c r="E38" s="40">
        <f t="shared" si="15"/>
        <v>3190644804</v>
      </c>
      <c r="F38" s="40">
        <f t="shared" si="15"/>
        <v>3292053456</v>
      </c>
      <c r="G38" s="40">
        <f t="shared" si="15"/>
        <v>3398042406</v>
      </c>
      <c r="H38" s="40">
        <f t="shared" si="15"/>
        <v>3509026866</v>
      </c>
      <c r="I38" s="40">
        <f t="shared" si="15"/>
        <v>3625462666</v>
      </c>
      <c r="J38" s="40">
        <f t="shared" si="15"/>
        <v>3747831566</v>
      </c>
      <c r="K38" s="40">
        <f t="shared" si="15"/>
        <v>3876647017</v>
      </c>
      <c r="L38" s="40">
        <f t="shared" si="15"/>
        <v>4012461349</v>
      </c>
      <c r="M38" s="40">
        <f t="shared" si="15"/>
        <v>4155862221</v>
      </c>
      <c r="N38" s="40">
        <f t="shared" si="15"/>
        <v>4307483351</v>
      </c>
      <c r="O38" s="40">
        <f t="shared" si="15"/>
        <v>4467993720</v>
      </c>
      <c r="P38" s="40">
        <f t="shared" si="15"/>
        <v>4638110304</v>
      </c>
      <c r="Q38" s="40">
        <f t="shared" si="15"/>
        <v>4818609917</v>
      </c>
      <c r="R38" s="40">
        <f t="shared" si="15"/>
        <v>5010332458</v>
      </c>
      <c r="S38" s="40">
        <f t="shared" si="15"/>
        <v>5214157219</v>
      </c>
      <c r="T38" s="40">
        <f t="shared" si="15"/>
        <v>5431046284</v>
      </c>
      <c r="U38" s="40">
        <f t="shared" si="15"/>
        <v>5662013018</v>
      </c>
      <c r="V38" s="40">
        <f t="shared" si="15"/>
        <v>5908167439</v>
      </c>
      <c r="W38" s="40">
        <f t="shared" si="15"/>
        <v>6170684057</v>
      </c>
      <c r="X38" s="40">
        <f t="shared" si="15"/>
        <v>6450824199</v>
      </c>
      <c r="Y38" s="40">
        <f t="shared" si="15"/>
        <v>6749945595</v>
      </c>
      <c r="Z38" s="40">
        <f t="shared" si="15"/>
        <v>7069511353</v>
      </c>
      <c r="AA38" s="40">
        <f t="shared" si="15"/>
        <v>7411085389</v>
      </c>
      <c r="AB38" s="40">
        <f t="shared" si="15"/>
        <v>7776353483</v>
      </c>
      <c r="AC38" s="40">
        <f t="shared" si="15"/>
        <v>8167122063</v>
      </c>
      <c r="AD38" s="40">
        <f t="shared" si="15"/>
        <v>8585335823</v>
      </c>
      <c r="AE38" s="40">
        <f t="shared" si="15"/>
        <v>9033071722</v>
      </c>
      <c r="AF38" s="40">
        <f t="shared" si="15"/>
        <v>9512575905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ht="16.5" x14ac:dyDescent="0.45">
      <c r="A39" s="2" t="s">
        <v>31</v>
      </c>
      <c r="B39" s="38" t="s">
        <v>15</v>
      </c>
      <c r="C39" s="41">
        <f>ROUND(C32,0)</f>
        <v>4773671910</v>
      </c>
      <c r="D39" s="41">
        <f t="shared" ref="D39:AF39" si="16">ROUND(D32,0)</f>
        <v>4831104650</v>
      </c>
      <c r="E39" s="41">
        <f t="shared" si="16"/>
        <v>4887469598</v>
      </c>
      <c r="F39" s="41">
        <f t="shared" si="16"/>
        <v>4942759428</v>
      </c>
      <c r="G39" s="41">
        <f t="shared" si="16"/>
        <v>4997180519</v>
      </c>
      <c r="H39" s="41">
        <f t="shared" si="16"/>
        <v>5050580553</v>
      </c>
      <c r="I39" s="41">
        <f t="shared" si="16"/>
        <v>5103067252</v>
      </c>
      <c r="J39" s="41">
        <f t="shared" si="16"/>
        <v>5154697450</v>
      </c>
      <c r="K39" s="41">
        <f t="shared" si="16"/>
        <v>5205531105</v>
      </c>
      <c r="L39" s="41">
        <f t="shared" si="16"/>
        <v>5255580086</v>
      </c>
      <c r="M39" s="41">
        <f t="shared" si="16"/>
        <v>5304857534</v>
      </c>
      <c r="N39" s="41">
        <f t="shared" si="16"/>
        <v>5353482600</v>
      </c>
      <c r="O39" s="41">
        <f t="shared" si="16"/>
        <v>5401523560</v>
      </c>
      <c r="P39" s="41">
        <f t="shared" si="16"/>
        <v>5448896865</v>
      </c>
      <c r="Q39" s="41">
        <f t="shared" si="16"/>
        <v>5495520930</v>
      </c>
      <c r="R39" s="41">
        <f t="shared" si="16"/>
        <v>5541723330</v>
      </c>
      <c r="S39" s="41">
        <f t="shared" si="16"/>
        <v>5587276854</v>
      </c>
      <c r="T39" s="41">
        <f t="shared" si="16"/>
        <v>5632457355</v>
      </c>
      <c r="U39" s="41">
        <f t="shared" si="16"/>
        <v>5676986960</v>
      </c>
      <c r="V39" s="41">
        <f t="shared" si="16"/>
        <v>5721153416</v>
      </c>
      <c r="W39" s="41">
        <f t="shared" si="16"/>
        <v>5764930848</v>
      </c>
      <c r="X39" s="41">
        <f t="shared" si="16"/>
        <v>5808292913</v>
      </c>
      <c r="Y39" s="41">
        <f t="shared" si="16"/>
        <v>5851229406</v>
      </c>
      <c r="Z39" s="41">
        <f t="shared" si="16"/>
        <v>5893817292</v>
      </c>
      <c r="AA39" s="41">
        <f t="shared" si="16"/>
        <v>5936032439</v>
      </c>
      <c r="AB39" s="41">
        <f t="shared" si="16"/>
        <v>5977910488</v>
      </c>
      <c r="AC39" s="41">
        <f t="shared" si="16"/>
        <v>6019450810</v>
      </c>
      <c r="AD39" s="41">
        <f t="shared" si="16"/>
        <v>6060831988</v>
      </c>
      <c r="AE39" s="41">
        <f t="shared" si="16"/>
        <v>6101872560</v>
      </c>
      <c r="AF39" s="41">
        <f t="shared" si="16"/>
        <v>6142675484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ht="16.5" x14ac:dyDescent="0.45">
      <c r="A40" s="2" t="s">
        <v>32</v>
      </c>
      <c r="B40" s="38" t="s">
        <v>15</v>
      </c>
      <c r="C40" s="33">
        <f>ROUND(C9,)</f>
        <v>25000000</v>
      </c>
      <c r="D40" s="33">
        <f t="shared" ref="D40:AF40" si="17">ROUND(D9,)</f>
        <v>25250000</v>
      </c>
      <c r="E40" s="33">
        <f t="shared" si="17"/>
        <v>25502500</v>
      </c>
      <c r="F40" s="33">
        <f t="shared" si="17"/>
        <v>25757525</v>
      </c>
      <c r="G40" s="33">
        <f t="shared" si="17"/>
        <v>26015100</v>
      </c>
      <c r="H40" s="33">
        <f t="shared" si="17"/>
        <v>26275251</v>
      </c>
      <c r="I40" s="33">
        <f t="shared" si="17"/>
        <v>26538004</v>
      </c>
      <c r="J40" s="33">
        <f t="shared" si="17"/>
        <v>26803384</v>
      </c>
      <c r="K40" s="33">
        <f t="shared" si="17"/>
        <v>27071418</v>
      </c>
      <c r="L40" s="33">
        <f t="shared" si="17"/>
        <v>27342132</v>
      </c>
      <c r="M40" s="33">
        <f t="shared" si="17"/>
        <v>27615553</v>
      </c>
      <c r="N40" s="33">
        <f t="shared" si="17"/>
        <v>27891709</v>
      </c>
      <c r="O40" s="33">
        <f t="shared" si="17"/>
        <v>28170626</v>
      </c>
      <c r="P40" s="33">
        <f t="shared" si="17"/>
        <v>28452332</v>
      </c>
      <c r="Q40" s="33">
        <f t="shared" si="17"/>
        <v>28736855</v>
      </c>
      <c r="R40" s="33">
        <f t="shared" si="17"/>
        <v>29024224</v>
      </c>
      <c r="S40" s="33">
        <f t="shared" si="17"/>
        <v>29314466</v>
      </c>
      <c r="T40" s="33">
        <f t="shared" si="17"/>
        <v>29607611</v>
      </c>
      <c r="U40" s="33">
        <f t="shared" si="17"/>
        <v>29903687</v>
      </c>
      <c r="V40" s="33">
        <f t="shared" si="17"/>
        <v>30202724</v>
      </c>
      <c r="W40" s="33">
        <f t="shared" si="17"/>
        <v>30504751</v>
      </c>
      <c r="X40" s="33">
        <f t="shared" si="17"/>
        <v>30809799</v>
      </c>
      <c r="Y40" s="33">
        <f t="shared" si="17"/>
        <v>31117896</v>
      </c>
      <c r="Z40" s="33">
        <f t="shared" si="17"/>
        <v>31429075</v>
      </c>
      <c r="AA40" s="33">
        <f t="shared" si="17"/>
        <v>31743366</v>
      </c>
      <c r="AB40" s="33">
        <f t="shared" si="17"/>
        <v>32060800</v>
      </c>
      <c r="AC40" s="33">
        <f t="shared" si="17"/>
        <v>32381408</v>
      </c>
      <c r="AD40" s="33">
        <f t="shared" si="17"/>
        <v>32705222</v>
      </c>
      <c r="AE40" s="33">
        <f t="shared" si="17"/>
        <v>33032274</v>
      </c>
      <c r="AF40" s="33">
        <f t="shared" si="17"/>
        <v>33362597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ht="16.5" x14ac:dyDescent="0.45">
      <c r="A41" s="2" t="s">
        <v>33</v>
      </c>
      <c r="B41" s="40">
        <v>40000000000</v>
      </c>
      <c r="C41" s="40">
        <f>ROUNDUP(C35+C36+C37+C38-C39-C40,0)</f>
        <v>41245564086</v>
      </c>
      <c r="D41" s="40">
        <f t="shared" ref="D41:AF41" si="18">ROUNDUP(D35+D36+D37+D38-D39-D40,0)</f>
        <v>42541930721</v>
      </c>
      <c r="E41" s="40">
        <f t="shared" si="18"/>
        <v>43894046078</v>
      </c>
      <c r="F41" s="40">
        <f t="shared" si="18"/>
        <v>45307232085</v>
      </c>
      <c r="G41" s="40">
        <f t="shared" si="18"/>
        <v>46787024877</v>
      </c>
      <c r="H41" s="40">
        <f t="shared" si="18"/>
        <v>48339502209</v>
      </c>
      <c r="I41" s="40">
        <f t="shared" si="18"/>
        <v>49971087540</v>
      </c>
      <c r="J41" s="40">
        <f t="shared" si="18"/>
        <v>51688626896</v>
      </c>
      <c r="K41" s="40">
        <f t="shared" si="18"/>
        <v>53499484655</v>
      </c>
      <c r="L41" s="40">
        <f t="shared" si="18"/>
        <v>55411496275</v>
      </c>
      <c r="M41" s="40">
        <f t="shared" si="18"/>
        <v>57433111353</v>
      </c>
      <c r="N41" s="40">
        <f t="shared" si="18"/>
        <v>59573249598</v>
      </c>
      <c r="O41" s="40">
        <f t="shared" si="18"/>
        <v>61841470719</v>
      </c>
      <c r="P41" s="40">
        <f t="shared" si="18"/>
        <v>64248132225</v>
      </c>
      <c r="Q41" s="40">
        <f t="shared" si="18"/>
        <v>66804432778</v>
      </c>
      <c r="R41" s="40">
        <f t="shared" si="18"/>
        <v>69522096255</v>
      </c>
      <c r="S41" s="40">
        <f t="shared" si="18"/>
        <v>72413950459</v>
      </c>
      <c r="T41" s="40">
        <f t="shared" si="18"/>
        <v>75493506902</v>
      </c>
      <c r="U41" s="40">
        <f t="shared" si="18"/>
        <v>78775565851</v>
      </c>
      <c r="V41" s="40">
        <f t="shared" si="18"/>
        <v>82275787420</v>
      </c>
      <c r="W41" s="40">
        <f t="shared" si="18"/>
        <v>86010989321</v>
      </c>
      <c r="X41" s="40">
        <f t="shared" si="18"/>
        <v>89999274604</v>
      </c>
      <c r="Y41" s="40">
        <f t="shared" si="18"/>
        <v>94260151377</v>
      </c>
      <c r="Z41" s="40">
        <f t="shared" si="18"/>
        <v>98814471851</v>
      </c>
      <c r="AA41" s="40">
        <f t="shared" si="18"/>
        <v>103684713111</v>
      </c>
      <c r="AB41" s="40">
        <f t="shared" si="18"/>
        <v>108894960840</v>
      </c>
      <c r="AC41" s="40">
        <f t="shared" si="18"/>
        <v>114471144310</v>
      </c>
      <c r="AD41" s="40">
        <f t="shared" si="18"/>
        <v>120440956291</v>
      </c>
      <c r="AE41" s="40">
        <f t="shared" si="18"/>
        <v>126834345399</v>
      </c>
      <c r="AF41" s="40">
        <f t="shared" si="18"/>
        <v>133683400924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ht="16.5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ht="21" x14ac:dyDescent="0.55000000000000004">
      <c r="A43" s="29" t="s">
        <v>35</v>
      </c>
      <c r="B43" s="30">
        <v>2016</v>
      </c>
      <c r="C43" s="30">
        <v>2017</v>
      </c>
      <c r="D43" s="30">
        <f>C43+1</f>
        <v>2018</v>
      </c>
      <c r="E43" s="30">
        <f t="shared" ref="E43:AF43" si="19">D43+1</f>
        <v>2019</v>
      </c>
      <c r="F43" s="30">
        <f t="shared" si="19"/>
        <v>2020</v>
      </c>
      <c r="G43" s="30">
        <f t="shared" si="19"/>
        <v>2021</v>
      </c>
      <c r="H43" s="30">
        <f t="shared" si="19"/>
        <v>2022</v>
      </c>
      <c r="I43" s="30">
        <f t="shared" si="19"/>
        <v>2023</v>
      </c>
      <c r="J43" s="30">
        <f t="shared" si="19"/>
        <v>2024</v>
      </c>
      <c r="K43" s="30">
        <f t="shared" si="19"/>
        <v>2025</v>
      </c>
      <c r="L43" s="30">
        <f t="shared" si="19"/>
        <v>2026</v>
      </c>
      <c r="M43" s="30">
        <f t="shared" si="19"/>
        <v>2027</v>
      </c>
      <c r="N43" s="30">
        <f t="shared" si="19"/>
        <v>2028</v>
      </c>
      <c r="O43" s="30">
        <f t="shared" si="19"/>
        <v>2029</v>
      </c>
      <c r="P43" s="30">
        <f t="shared" si="19"/>
        <v>2030</v>
      </c>
      <c r="Q43" s="30">
        <f t="shared" si="19"/>
        <v>2031</v>
      </c>
      <c r="R43" s="30">
        <f t="shared" si="19"/>
        <v>2032</v>
      </c>
      <c r="S43" s="30">
        <f t="shared" si="19"/>
        <v>2033</v>
      </c>
      <c r="T43" s="30">
        <f t="shared" si="19"/>
        <v>2034</v>
      </c>
      <c r="U43" s="30">
        <f t="shared" si="19"/>
        <v>2035</v>
      </c>
      <c r="V43" s="30">
        <f t="shared" si="19"/>
        <v>2036</v>
      </c>
      <c r="W43" s="30">
        <f t="shared" si="19"/>
        <v>2037</v>
      </c>
      <c r="X43" s="30">
        <f t="shared" si="19"/>
        <v>2038</v>
      </c>
      <c r="Y43" s="30">
        <f t="shared" si="19"/>
        <v>2039</v>
      </c>
      <c r="Z43" s="30">
        <f t="shared" si="19"/>
        <v>2040</v>
      </c>
      <c r="AA43" s="30">
        <f t="shared" si="19"/>
        <v>2041</v>
      </c>
      <c r="AB43" s="30">
        <f t="shared" si="19"/>
        <v>2042</v>
      </c>
      <c r="AC43" s="30">
        <f t="shared" si="19"/>
        <v>2043</v>
      </c>
      <c r="AD43" s="30">
        <f t="shared" si="19"/>
        <v>2044</v>
      </c>
      <c r="AE43" s="30">
        <f t="shared" si="19"/>
        <v>2045</v>
      </c>
      <c r="AF43" s="30">
        <f t="shared" si="19"/>
        <v>2046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ht="16.5" x14ac:dyDescent="0.45">
      <c r="A44" s="2" t="s">
        <v>22</v>
      </c>
      <c r="B44" s="38" t="s">
        <v>15</v>
      </c>
      <c r="C44" s="40">
        <f>ROUND(C32,0)</f>
        <v>4773671910</v>
      </c>
      <c r="D44" s="40">
        <f t="shared" ref="D44:AF44" si="20">ROUND(D32,0)</f>
        <v>4831104650</v>
      </c>
      <c r="E44" s="40">
        <f t="shared" si="20"/>
        <v>4887469598</v>
      </c>
      <c r="F44" s="40">
        <f t="shared" si="20"/>
        <v>4942759428</v>
      </c>
      <c r="G44" s="40">
        <f t="shared" si="20"/>
        <v>4997180519</v>
      </c>
      <c r="H44" s="40">
        <f t="shared" si="20"/>
        <v>5050580553</v>
      </c>
      <c r="I44" s="40">
        <f t="shared" si="20"/>
        <v>5103067252</v>
      </c>
      <c r="J44" s="40">
        <f t="shared" si="20"/>
        <v>5154697450</v>
      </c>
      <c r="K44" s="40">
        <f t="shared" si="20"/>
        <v>5205531105</v>
      </c>
      <c r="L44" s="40">
        <f t="shared" si="20"/>
        <v>5255580086</v>
      </c>
      <c r="M44" s="40">
        <f t="shared" si="20"/>
        <v>5304857534</v>
      </c>
      <c r="N44" s="40">
        <f t="shared" si="20"/>
        <v>5353482600</v>
      </c>
      <c r="O44" s="40">
        <f t="shared" si="20"/>
        <v>5401523560</v>
      </c>
      <c r="P44" s="40">
        <f t="shared" si="20"/>
        <v>5448896865</v>
      </c>
      <c r="Q44" s="40">
        <f t="shared" si="20"/>
        <v>5495520930</v>
      </c>
      <c r="R44" s="40">
        <f t="shared" si="20"/>
        <v>5541723330</v>
      </c>
      <c r="S44" s="40">
        <f t="shared" si="20"/>
        <v>5587276854</v>
      </c>
      <c r="T44" s="40">
        <f t="shared" si="20"/>
        <v>5632457355</v>
      </c>
      <c r="U44" s="40">
        <f t="shared" si="20"/>
        <v>5676986960</v>
      </c>
      <c r="V44" s="40">
        <f t="shared" si="20"/>
        <v>5721153416</v>
      </c>
      <c r="W44" s="40">
        <f t="shared" si="20"/>
        <v>5764930848</v>
      </c>
      <c r="X44" s="40">
        <f t="shared" si="20"/>
        <v>5808292913</v>
      </c>
      <c r="Y44" s="40">
        <f t="shared" si="20"/>
        <v>5851229406</v>
      </c>
      <c r="Z44" s="40">
        <f t="shared" si="20"/>
        <v>5893817292</v>
      </c>
      <c r="AA44" s="40">
        <f t="shared" si="20"/>
        <v>5936032439</v>
      </c>
      <c r="AB44" s="40">
        <f t="shared" si="20"/>
        <v>5977910488</v>
      </c>
      <c r="AC44" s="40">
        <f t="shared" si="20"/>
        <v>6019450810</v>
      </c>
      <c r="AD44" s="40">
        <f t="shared" si="20"/>
        <v>6060831988</v>
      </c>
      <c r="AE44" s="40">
        <f t="shared" si="20"/>
        <v>6101872560</v>
      </c>
      <c r="AF44" s="40">
        <f t="shared" si="20"/>
        <v>6142675484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ht="16.5" x14ac:dyDescent="0.45">
      <c r="A45" s="2" t="s">
        <v>36</v>
      </c>
      <c r="B45" s="38" t="s">
        <v>15</v>
      </c>
      <c r="C45" s="35">
        <f>NPV(0.075,C44:AF44)</f>
        <v>62105471741.240105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ht="16.5" x14ac:dyDescent="0.45">
      <c r="A46" s="2" t="s">
        <v>38</v>
      </c>
      <c r="B46" s="38" t="s">
        <v>15</v>
      </c>
      <c r="C46" s="35">
        <f>C45-C41</f>
        <v>20859907655.240105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ht="16.5" x14ac:dyDescent="0.45">
      <c r="A47" s="2" t="s">
        <v>37</v>
      </c>
      <c r="B47" s="38" t="s">
        <v>15</v>
      </c>
      <c r="C47" s="44">
        <f>C41/C45</f>
        <v>0.66412125903894503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ht="16.5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ht="16.5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ht="16.5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ht="16.5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ht="16.5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ht="16.5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ht="16.5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ht="16.5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ht="16.5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ht="16.5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ht="16.5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 ht="16.5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 ht="16.5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 ht="16.5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 ht="16.5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 ht="16.5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1:91" ht="16.5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1:91" ht="16.5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1:91" ht="16.5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 ht="16.5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1:91" ht="16.5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 ht="16.5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1:91" ht="16.5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 ht="16.5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 ht="16.5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 ht="16.5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1:91" ht="16.5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 ht="16.5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 ht="16.5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 ht="16.5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 ht="16.5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 ht="16.5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1:91" ht="16.5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 ht="16.5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 ht="16.5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1" ht="16.5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 ht="16.5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 ht="16.5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 ht="16.5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1:91" ht="16.5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 ht="16.5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 ht="16.5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1" ht="16.5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1:91" ht="16.5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1:91" ht="16.5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1:91" ht="16.5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1:91" ht="16.5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1:91" ht="16.5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1:91" ht="16.5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1:91" ht="16.5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1:91" ht="16.5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1:91" ht="16.5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1:91" ht="16.5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1:91" ht="16.5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</sheetData>
  <pageMargins left="0.7" right="0.7" top="0.75" bottom="0.75" header="0.3" footer="0.3"/>
  <pageSetup scale="21" orientation="landscape" r:id="rId1"/>
  <headerFooter>
    <oddHeader>&amp;LCIS 300-30 Summer 2018&amp;CCase 10: The State Pension
Fund Analysis&amp;R&amp;A</oddHeader>
    <oddFooter xml:space="preserve">&amp;CPage &amp;P of &amp;P&amp;R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777C-18B1-49AC-BC5C-3E09E9290ADE}">
  <sheetPr>
    <pageSetUpPr fitToPage="1"/>
  </sheetPr>
  <dimension ref="A1:E22"/>
  <sheetViews>
    <sheetView zoomScale="80" zoomScaleNormal="80" workbookViewId="0">
      <selection activeCell="E21" sqref="E21"/>
    </sheetView>
  </sheetViews>
  <sheetFormatPr defaultRowHeight="14.5" x14ac:dyDescent="0.35"/>
  <cols>
    <col min="1" max="1" width="30.6328125" bestFit="1" customWidth="1"/>
    <col min="2" max="2" width="16.7265625" bestFit="1" customWidth="1"/>
    <col min="4" max="4" width="30.6328125" bestFit="1" customWidth="1"/>
    <col min="5" max="5" width="16.7265625" bestFit="1" customWidth="1"/>
  </cols>
  <sheetData>
    <row r="1" spans="1:5" ht="21" x14ac:dyDescent="0.55000000000000004">
      <c r="A1" s="45" t="s">
        <v>39</v>
      </c>
      <c r="B1" s="45"/>
      <c r="C1" s="2"/>
      <c r="D1" s="46" t="s">
        <v>41</v>
      </c>
      <c r="E1" s="46"/>
    </row>
    <row r="2" spans="1:5" ht="16.5" x14ac:dyDescent="0.45">
      <c r="A2" s="27" t="s">
        <v>2</v>
      </c>
      <c r="B2" s="3">
        <v>0.03</v>
      </c>
      <c r="C2" s="2"/>
      <c r="D2" s="28" t="s">
        <v>2</v>
      </c>
      <c r="E2" s="4">
        <v>0.03</v>
      </c>
    </row>
    <row r="3" spans="1:5" ht="16.5" x14ac:dyDescent="0.45">
      <c r="A3" s="27" t="s">
        <v>6</v>
      </c>
      <c r="B3" s="3">
        <v>7.4999999999999997E-2</v>
      </c>
      <c r="C3" s="2"/>
      <c r="D3" s="28" t="s">
        <v>6</v>
      </c>
      <c r="E3" s="4">
        <v>0.03</v>
      </c>
    </row>
    <row r="4" spans="1:5" ht="16.5" x14ac:dyDescent="0.45">
      <c r="A4" s="27" t="s">
        <v>7</v>
      </c>
      <c r="B4" s="3">
        <v>5.0000000000000001E-3</v>
      </c>
      <c r="C4" s="2"/>
      <c r="D4" s="28" t="s">
        <v>7</v>
      </c>
      <c r="E4" s="4">
        <v>0</v>
      </c>
    </row>
    <row r="5" spans="1:5" ht="16.5" x14ac:dyDescent="0.45">
      <c r="A5" s="27" t="s">
        <v>34</v>
      </c>
      <c r="B5" s="3">
        <v>9.5000000000000001E-2</v>
      </c>
      <c r="C5" s="2"/>
      <c r="D5" s="28" t="s">
        <v>34</v>
      </c>
      <c r="E5" s="4">
        <v>9.5000000000000001E-2</v>
      </c>
    </row>
    <row r="6" spans="1:5" ht="16.5" x14ac:dyDescent="0.45">
      <c r="A6" s="27" t="s">
        <v>20</v>
      </c>
      <c r="B6" s="5">
        <v>0</v>
      </c>
      <c r="C6" s="2"/>
      <c r="D6" s="28" t="s">
        <v>20</v>
      </c>
      <c r="E6" s="6">
        <v>0</v>
      </c>
    </row>
    <row r="7" spans="1:5" ht="16.5" x14ac:dyDescent="0.45">
      <c r="A7" s="27" t="s">
        <v>23</v>
      </c>
      <c r="B7" s="7">
        <v>2.5</v>
      </c>
      <c r="C7" s="2"/>
      <c r="D7" s="28" t="s">
        <v>23</v>
      </c>
      <c r="E7" s="8">
        <v>2.5</v>
      </c>
    </row>
    <row r="8" spans="1:5" ht="21" x14ac:dyDescent="0.55000000000000004">
      <c r="A8" s="45" t="s">
        <v>4</v>
      </c>
      <c r="B8" s="45"/>
      <c r="C8" s="2"/>
      <c r="D8" s="46" t="s">
        <v>4</v>
      </c>
      <c r="E8" s="46"/>
    </row>
    <row r="9" spans="1:5" ht="16.5" x14ac:dyDescent="0.45">
      <c r="A9" s="27" t="s">
        <v>38</v>
      </c>
      <c r="B9" s="9">
        <v>20859907655.240105</v>
      </c>
      <c r="C9" s="2"/>
      <c r="D9" s="28" t="s">
        <v>38</v>
      </c>
      <c r="E9" s="10">
        <v>23685480171.050781</v>
      </c>
    </row>
    <row r="10" spans="1:5" ht="16.5" x14ac:dyDescent="0.45">
      <c r="A10" s="27" t="s">
        <v>37</v>
      </c>
      <c r="B10" s="11">
        <v>0.66412125903894503</v>
      </c>
      <c r="C10" s="2"/>
      <c r="D10" s="28" t="s">
        <v>37</v>
      </c>
      <c r="E10" s="12">
        <v>0.62491128623826731</v>
      </c>
    </row>
    <row r="11" spans="1:5" ht="16.5" x14ac:dyDescent="0.45">
      <c r="C11" s="2"/>
    </row>
    <row r="12" spans="1:5" ht="21" x14ac:dyDescent="0.55000000000000004">
      <c r="A12" s="48" t="s">
        <v>40</v>
      </c>
      <c r="B12" s="48"/>
      <c r="C12" s="2"/>
      <c r="D12" s="47" t="s">
        <v>42</v>
      </c>
      <c r="E12" s="47"/>
    </row>
    <row r="13" spans="1:5" ht="16.5" x14ac:dyDescent="0.45">
      <c r="A13" s="26" t="s">
        <v>2</v>
      </c>
      <c r="B13" s="23">
        <v>0.01</v>
      </c>
      <c r="C13" s="2"/>
      <c r="D13" s="15" t="s">
        <v>2</v>
      </c>
      <c r="E13" s="16">
        <v>0.03</v>
      </c>
    </row>
    <row r="14" spans="1:5" ht="16.5" x14ac:dyDescent="0.45">
      <c r="A14" s="26" t="s">
        <v>6</v>
      </c>
      <c r="B14" s="23">
        <v>0.1</v>
      </c>
      <c r="C14" s="2"/>
      <c r="D14" s="15" t="s">
        <v>6</v>
      </c>
      <c r="E14" s="16">
        <v>7.4999999999999997E-2</v>
      </c>
    </row>
    <row r="15" spans="1:5" ht="16.5" x14ac:dyDescent="0.45">
      <c r="A15" s="26" t="s">
        <v>7</v>
      </c>
      <c r="B15" s="23">
        <v>0.01</v>
      </c>
      <c r="C15" s="2"/>
      <c r="D15" s="15" t="s">
        <v>7</v>
      </c>
      <c r="E15" s="16">
        <v>5.0000000000000001E-3</v>
      </c>
    </row>
    <row r="16" spans="1:5" ht="16.5" x14ac:dyDescent="0.45">
      <c r="A16" s="26" t="s">
        <v>34</v>
      </c>
      <c r="B16" s="23">
        <v>0.1</v>
      </c>
      <c r="C16" s="2"/>
      <c r="D16" s="15" t="s">
        <v>34</v>
      </c>
      <c r="E16" s="16">
        <v>9.5000000000000001E-2</v>
      </c>
    </row>
    <row r="17" spans="1:5" ht="16.5" x14ac:dyDescent="0.45">
      <c r="A17" s="26" t="s">
        <v>20</v>
      </c>
      <c r="B17" s="24">
        <v>4000</v>
      </c>
      <c r="C17" s="2"/>
      <c r="D17" s="15" t="s">
        <v>20</v>
      </c>
      <c r="E17" s="17">
        <v>0</v>
      </c>
    </row>
    <row r="18" spans="1:5" ht="16.5" x14ac:dyDescent="0.45">
      <c r="A18" s="26" t="s">
        <v>23</v>
      </c>
      <c r="B18" s="25">
        <v>2.5</v>
      </c>
      <c r="C18" s="2"/>
      <c r="D18" s="15" t="s">
        <v>23</v>
      </c>
      <c r="E18" s="18">
        <v>12.2</v>
      </c>
    </row>
    <row r="19" spans="1:5" ht="21" x14ac:dyDescent="0.55000000000000004">
      <c r="A19" s="48" t="s">
        <v>4</v>
      </c>
      <c r="B19" s="48"/>
      <c r="C19" s="2"/>
      <c r="D19" s="47" t="s">
        <v>4</v>
      </c>
      <c r="E19" s="47"/>
    </row>
    <row r="20" spans="1:5" ht="16.5" x14ac:dyDescent="0.45">
      <c r="A20" s="26" t="s">
        <v>38</v>
      </c>
      <c r="B20" s="19">
        <v>17462873676.90197</v>
      </c>
      <c r="C20" s="2"/>
      <c r="D20" s="15" t="s">
        <v>38</v>
      </c>
      <c r="E20" s="21">
        <v>12423025039.240105</v>
      </c>
    </row>
    <row r="21" spans="1:5" ht="16.5" x14ac:dyDescent="0.45">
      <c r="A21" s="26" t="s">
        <v>37</v>
      </c>
      <c r="B21" s="20">
        <v>0.7086862699289761</v>
      </c>
      <c r="C21" s="2"/>
      <c r="D21" s="15" t="s">
        <v>37</v>
      </c>
      <c r="E21" s="22">
        <v>0.79996891270707793</v>
      </c>
    </row>
    <row r="22" spans="1:5" ht="16.5" x14ac:dyDescent="0.45">
      <c r="C22" s="2"/>
    </row>
  </sheetData>
  <mergeCells count="8">
    <mergeCell ref="A1:B1"/>
    <mergeCell ref="D1:E1"/>
    <mergeCell ref="D12:E12"/>
    <mergeCell ref="D19:E19"/>
    <mergeCell ref="A8:B8"/>
    <mergeCell ref="D8:E8"/>
    <mergeCell ref="A12:B12"/>
    <mergeCell ref="A19:B19"/>
  </mergeCells>
  <pageMargins left="0.7" right="0.7" top="0.75" bottom="0.75" header="0.3" footer="0.3"/>
  <pageSetup orientation="landscape" r:id="rId1"/>
  <headerFooter>
    <oddHeader>&amp;L&amp;"Segoe UI,Regular"CIS 300-30 Summer 2018&amp;C&amp;"Segoe UI,Regular"Case 10: The State Pension
Fund Analysis&amp;R&amp;"Segoe UI,Regular"&amp;A</oddHeader>
    <oddFooter>&amp;C&amp;"Segoe UI,Regular"Page &amp;P of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7F17-5B25-427A-8C70-308016472BB2}">
  <dimension ref="A1:B17"/>
  <sheetViews>
    <sheetView zoomScaleNormal="100" workbookViewId="0">
      <selection activeCell="K35" sqref="K35"/>
    </sheetView>
  </sheetViews>
  <sheetFormatPr defaultRowHeight="14.5" x14ac:dyDescent="0.35"/>
  <cols>
    <col min="1" max="1" width="26" customWidth="1"/>
  </cols>
  <sheetData>
    <row r="1" spans="1:2" ht="16.5" x14ac:dyDescent="0.45">
      <c r="A1" s="51" t="s">
        <v>23</v>
      </c>
      <c r="B1" s="51" t="s">
        <v>43</v>
      </c>
    </row>
    <row r="2" spans="1:2" ht="16.5" x14ac:dyDescent="0.45">
      <c r="A2" s="52">
        <v>11</v>
      </c>
      <c r="B2" s="53">
        <v>0.78300000000000003</v>
      </c>
    </row>
    <row r="3" spans="1:2" ht="16.5" x14ac:dyDescent="0.45">
      <c r="A3" s="52">
        <v>11.1</v>
      </c>
      <c r="B3" s="53">
        <v>0.78500000000000003</v>
      </c>
    </row>
    <row r="4" spans="1:2" ht="16.5" x14ac:dyDescent="0.45">
      <c r="A4" s="52">
        <v>11.2</v>
      </c>
      <c r="B4" s="53">
        <v>0.78600000000000003</v>
      </c>
    </row>
    <row r="5" spans="1:2" ht="16.5" x14ac:dyDescent="0.45">
      <c r="A5" s="52">
        <v>11.3</v>
      </c>
      <c r="B5" s="53">
        <v>0.78700000000000003</v>
      </c>
    </row>
    <row r="6" spans="1:2" ht="16.5" x14ac:dyDescent="0.45">
      <c r="A6" s="52">
        <v>11.4</v>
      </c>
      <c r="B6" s="53">
        <v>0.78900000000000003</v>
      </c>
    </row>
    <row r="7" spans="1:2" ht="16.5" x14ac:dyDescent="0.45">
      <c r="A7" s="52">
        <v>11.5</v>
      </c>
      <c r="B7" s="53">
        <v>0.79</v>
      </c>
    </row>
    <row r="8" spans="1:2" ht="16.5" x14ac:dyDescent="0.45">
      <c r="A8" s="52">
        <v>11.6</v>
      </c>
      <c r="B8" s="53">
        <v>0.79200000000000004</v>
      </c>
    </row>
    <row r="9" spans="1:2" ht="16.5" x14ac:dyDescent="0.45">
      <c r="A9" s="52">
        <v>11.7</v>
      </c>
      <c r="B9" s="53">
        <v>0.79300000000000004</v>
      </c>
    </row>
    <row r="10" spans="1:2" ht="16.5" x14ac:dyDescent="0.45">
      <c r="A10" s="52">
        <v>11.8</v>
      </c>
      <c r="B10" s="53">
        <v>0.79400000000000004</v>
      </c>
    </row>
    <row r="11" spans="1:2" ht="16.5" x14ac:dyDescent="0.45">
      <c r="A11" s="52">
        <v>11.9</v>
      </c>
      <c r="B11" s="53">
        <v>0.79600000000000004</v>
      </c>
    </row>
    <row r="12" spans="1:2" ht="16.5" x14ac:dyDescent="0.45">
      <c r="A12" s="52">
        <v>12</v>
      </c>
      <c r="B12" s="53">
        <v>0.79700000000000004</v>
      </c>
    </row>
    <row r="13" spans="1:2" ht="16.5" x14ac:dyDescent="0.45">
      <c r="A13" s="52">
        <v>12.1</v>
      </c>
      <c r="B13" s="53">
        <v>0.79900000000000004</v>
      </c>
    </row>
    <row r="14" spans="1:2" ht="16.5" x14ac:dyDescent="0.45">
      <c r="A14" s="52">
        <v>12.2</v>
      </c>
      <c r="B14" s="53">
        <v>0.8</v>
      </c>
    </row>
    <row r="15" spans="1:2" x14ac:dyDescent="0.35">
      <c r="A15" s="49"/>
      <c r="B15" s="50"/>
    </row>
    <row r="16" spans="1:2" x14ac:dyDescent="0.35">
      <c r="A16" s="49"/>
      <c r="B16" s="50"/>
    </row>
    <row r="17" spans="1:2" x14ac:dyDescent="0.35">
      <c r="A17" s="49"/>
      <c r="B17" s="50"/>
    </row>
  </sheetData>
  <pageMargins left="0.7" right="0.7" top="0.75" bottom="0.75" header="0.3" footer="0.3"/>
  <pageSetup orientation="landscape" r:id="rId1"/>
  <headerFooter>
    <oddHeader>&amp;L&amp;"Segoe UI,Regular"CIS 300-30 Summer 2018&amp;C&amp;"Segoe UI,Regular"Case 10: The State Pension
Fund Analysis&amp;R&amp;"Segoe UI,Regular"&amp;A</oddHeader>
    <oddFooter>&amp;C&amp;"Segoe UI,Regular"Page &amp;P of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 Model</vt:lpstr>
      <vt:lpstr>Summary Data</vt:lpstr>
      <vt:lpstr>Chart</vt:lpstr>
      <vt:lpstr>'Summary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Emily Wantland</cp:lastModifiedBy>
  <cp:lastPrinted>2018-08-07T01:58:12Z</cp:lastPrinted>
  <dcterms:created xsi:type="dcterms:W3CDTF">2016-07-30T15:44:28Z</dcterms:created>
  <dcterms:modified xsi:type="dcterms:W3CDTF">2018-08-07T01:59:43Z</dcterms:modified>
</cp:coreProperties>
</file>