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Overview" sheetId="1" r:id="rId4"/>
    <sheet state="visible" name="Dataset Metadata" sheetId="2" r:id="rId5"/>
    <sheet state="visible" name="Copy of Form Responses 1" sheetId="3" r:id="rId6"/>
  </sheets>
  <definedNames>
    <definedName hidden="1" localSheetId="0" name="Z_C4F5F44E_3E0E_4A7A_BF94_9B1540DFBAF8_.wvu.FilterData">'Dataset Overview'!$B$15:$S$87</definedName>
    <definedName hidden="1" localSheetId="0" name="Z_D17FBAAA_AD1C_43D5_9DF7_9B6465409248_.wvu.FilterData">'Dataset Overview'!$B$15:$S$87</definedName>
    <definedName hidden="1" localSheetId="0" name="Z_3CB596A2_BD21_4DD8_B7EB_776D16F5C2A8_.wvu.FilterData">'Dataset Overview'!$B$15:$S$87</definedName>
    <definedName hidden="1" localSheetId="0" name="Z_36730CB7_3BC0_47B3_A348_99463E2B6BE3_.wvu.FilterData">'Dataset Overview'!$B$15:$S$87</definedName>
    <definedName hidden="1" localSheetId="0" name="Z_2FA8956B_467A_4D02_857A_979599186D6F_.wvu.FilterData">'Dataset Overview'!$B$15:$S$87</definedName>
  </definedNames>
  <calcPr/>
  <customWorkbookViews>
    <customWorkbookView activeSheetId="0" maximized="1" windowHeight="0" windowWidth="0" guid="{D17FBAAA-AD1C-43D5-9DF7-9B6465409248}" name="Kitchen Manipulation Data"/>
    <customWorkbookView activeSheetId="0" maximized="1" windowHeight="0" windowWidth="0" guid="{3CB596A2-BD21-4DD8-B7EB-776D16F5C2A8}" name="Franka Robot Only"/>
    <customWorkbookView activeSheetId="0" maximized="1" windowHeight="0" windowWidth="0" guid="{36730CB7-3BC0-47B3-A348-99463E2B6BE3}" name="Wrist Cam Data"/>
    <customWorkbookView activeSheetId="0" maximized="1" windowHeight="0" windowWidth="0" guid="{2FA8956B-467A-4D02-857A-979599186D6F}" name="Natural Language Manipulation"/>
    <customWorkbookView activeSheetId="0" maximized="1" windowHeight="0" windowWidth="0" guid="{C4F5F44E-3E0E-4A7A-BF94-9B1540DFBAF8}" name="Visual Manipulation Data"/>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F4">
      <text>
        <t xml:space="preserve">Responder updated this value.</t>
      </text>
    </comment>
    <comment authorId="0" ref="AF20">
      <text>
        <t xml:space="preserve">Responder updated this value.</t>
      </text>
    </comment>
    <comment authorId="0" ref="AG20">
      <text>
        <t xml:space="preserve">Responder updated this value.</t>
      </text>
    </comment>
  </commentList>
</comments>
</file>

<file path=xl/sharedStrings.xml><?xml version="1.0" encoding="utf-8"?>
<sst xmlns="http://schemas.openxmlformats.org/spreadsheetml/2006/main" count="1842" uniqueCount="707">
  <si>
    <r>
      <rPr>
        <b/>
      </rPr>
      <t xml:space="preserve">For all data release details, models, Colabs etc, please check out our </t>
    </r>
    <r>
      <rPr>
        <b/>
        <color rgb="FF1155CC"/>
        <u/>
      </rPr>
      <t>Github Repo</t>
    </r>
  </si>
  <si>
    <t>To filter the datasets based on attributes of your choice:</t>
  </si>
  <si>
    <t>(1) select the columns you want to filter by (select row 15 and below)</t>
  </si>
  <si>
    <t>(2) select "Data" --&gt; "Filter views" --&gt; "Create New Filter View" (you can also use one of the views we prepared)</t>
  </si>
  <si>
    <t>(3) click the little filter symbol next to the column you want to filter by and choose your filtering condition (you can check the example filter views if you're unsure)</t>
  </si>
  <si>
    <r>
      <rPr>
        <sz val="10.0"/>
      </rPr>
      <t>(4) once you selected your filters and are happy with the remaining datasets, copy the list of dataset names below (it auto-updates to reflect the remaining datasets) and paste it into the code from the Dataset Colab (</t>
    </r>
    <r>
      <rPr>
        <color rgb="FF1155CC"/>
        <sz val="10.0"/>
        <u/>
      </rPr>
      <t>see here</t>
    </r>
    <r>
      <rPr>
        <sz val="10.0"/>
      </rPr>
      <t>)</t>
    </r>
  </si>
  <si>
    <t>(5) for convenience, we also provide a correponsing list of citations that you can directly copy into your bib file and latex document to appropriately credit the used datasets</t>
  </si>
  <si>
    <t># Total Episodes:</t>
  </si>
  <si>
    <t>Current Download Size (GB):</t>
  </si>
  <si>
    <t>Dataset Download List:</t>
  </si>
  <si>
    <t>Citation List (copy into bib file):</t>
  </si>
  <si>
    <t>Cite cmd (copy into Latex file):</t>
  </si>
  <si>
    <t>Dataset</t>
  </si>
  <si>
    <t>Robot</t>
  </si>
  <si>
    <t># Episodes</t>
  </si>
  <si>
    <t>File Size (GB)</t>
  </si>
  <si>
    <t>Robot Morphology</t>
  </si>
  <si>
    <t>Gripper</t>
  </si>
  <si>
    <t>Action Space</t>
  </si>
  <si>
    <t># RGB Cams</t>
  </si>
  <si>
    <t># Depth Cams</t>
  </si>
  <si>
    <t># Wrist Cams</t>
  </si>
  <si>
    <t>Language Annotations</t>
  </si>
  <si>
    <t>Data Collect Method</t>
  </si>
  <si>
    <t>Has Suboptimal?</t>
  </si>
  <si>
    <t>Has Camera Calibration?</t>
  </si>
  <si>
    <t>Has Proprioception?</t>
  </si>
  <si>
    <t>Scene Type</t>
  </si>
  <si>
    <t>Control Frequency</t>
  </si>
  <si>
    <t>Registered Dataset Name</t>
  </si>
  <si>
    <t>Citation</t>
  </si>
  <si>
    <t>Latex Reference</t>
  </si>
  <si>
    <t>Description</t>
  </si>
  <si>
    <t>v1.0</t>
  </si>
  <si>
    <t>RT-1 Robot Action</t>
  </si>
  <si>
    <t>Google Robot</t>
  </si>
  <si>
    <t>fractal20220817_data</t>
  </si>
  <si>
    <t>@article{brohan2022rt,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t>
  </si>
  <si>
    <t>QT-Opt</t>
  </si>
  <si>
    <t>Kuka iiwa</t>
  </si>
  <si>
    <t>kuka</t>
  </si>
  <si>
    <t>@article{kalashnikov2018qt,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t>
  </si>
  <si>
    <t>Berkeley Bridge</t>
  </si>
  <si>
    <t>WidowX</t>
  </si>
  <si>
    <t>bridge</t>
  </si>
  <si>
    <t>@inproceedings{walke2023bridgedata,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t>
  </si>
  <si>
    <t>Freiburg Franka Play</t>
  </si>
  <si>
    <t>Franka</t>
  </si>
  <si>
    <t>taco_play</t>
  </si>
  <si>
    <t>@inproceedings{rosete2022tacorl,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t>
  </si>
  <si>
    <t>rosete2022tacorl, mees23hulc2</t>
  </si>
  <si>
    <t>USC Jaco Play</t>
  </si>
  <si>
    <t>Jaco 2</t>
  </si>
  <si>
    <t>jaco_play</t>
  </si>
  <si>
    <t>@software{dass2023jacoplay,
  author = {Dass, Shivin and Yapeter, Jullian and Zhang, Jesse and Zhang, Jiahui
            and Pertsch, Karl and Nikolaidis, Stefanos and Lim, Joseph J.},
  title = {CLVR Jaco Play Dataset},
  url = {https://github.com/clvrai/clvr_jaco_play_dataset},
  version = {1.0.0},
  year = {2023}
}</t>
  </si>
  <si>
    <t>Berkeley Cable Routing</t>
  </si>
  <si>
    <t>berkeley_cable_routing</t>
  </si>
  <si>
    <t>@article{luo2023multistage,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t>
  </si>
  <si>
    <t>Roboturk</t>
  </si>
  <si>
    <t>Sawyer</t>
  </si>
  <si>
    <t>roboturk</t>
  </si>
  <si>
    <t>@inproceedings{mandlekar2019scaling,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t>
  </si>
  <si>
    <t>NYU VINN</t>
  </si>
  <si>
    <t>Hello Stretch</t>
  </si>
  <si>
    <t>nyu_door_opening_surprising_effectiveness</t>
  </si>
  <si>
    <t>@misc{pari2021surprising,
    title={The Surprising Effectiveness of Representation Learning for Visual Imitation}, 
    author={Jyothish Pari and Nur Muhammad Shafiullah and Sridhar Pandian Arunachalam and Lerrel Pinto},
    year={2021},
    eprint={2112.01511},
    archivePrefix={arXiv},
    primaryClass={cs.RO}
}</t>
  </si>
  <si>
    <t>Austin VIOLA</t>
  </si>
  <si>
    <t>viola</t>
  </si>
  <si>
    <t>@article{zhu2022viola,
  title={VIOLA: Imitation Learning for Vision-Based Manipulation with Object Proposal Priors},
  author={Zhu, Yifeng and Joshi, Abhishek and Stone, Peter and Zhu, Yuke},
  journal={6th Annual Conference on Robot Learning (CoRL)},
  year={2022}
}</t>
  </si>
  <si>
    <t>Berkeley Autolab UR5</t>
  </si>
  <si>
    <t>UR5</t>
  </si>
  <si>
    <t>Templated</t>
  </si>
  <si>
    <t>berkeley_autolab_ur5</t>
  </si>
  <si>
    <t>@misc{BerkeleyUR5Website,
  title = {Berkeley {UR5} Demonstration Dataset},
  author = {Lawrence Yunliang Chen and Simeon Adebola and Ken Goldberg},
  howpublished = {https://sites.google.com/view/berkeley-ur5/home},
}</t>
  </si>
  <si>
    <t>TOTO Benchmark</t>
  </si>
  <si>
    <t>toto</t>
  </si>
  <si>
    <t>@inproceedings{zhou2023train,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t>
  </si>
  <si>
    <t>Language Table</t>
  </si>
  <si>
    <t>xArm</t>
  </si>
  <si>
    <t>language_table</t>
  </si>
  <si>
    <t>@article{lynch2023interactive,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t>
  </si>
  <si>
    <t>Columbia PushT Dataset</t>
  </si>
  <si>
    <t>columbia_cairlab_pusht_real</t>
  </si>
  <si>
    <t>@inproceedings{chi2023diffusionpolicy,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t>
  </si>
  <si>
    <t>Stanford Kuka Multimodal</t>
  </si>
  <si>
    <t>stanford_kuka_multimodal_dataset_converted_externally_to_rlds</t>
  </si>
  <si>
    <t>@inproceedings{lee2019icra,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t>
  </si>
  <si>
    <t>NYU ROT</t>
  </si>
  <si>
    <t>nyu_rot_dataset_converted_externally_to_rlds</t>
  </si>
  <si>
    <t>@inproceedings{haldar2023watch,
  title={Watch and match: Supercharging imitation with regularized optimal transport},
  author={Haldar, Siddhant and Mathur, Vaibhav and Yarats, Denis and Pinto, Lerrel},
  booktitle={Conference on Robot Learning},
  pages={32--43},
  year={2023},
  organization={PMLR}
}</t>
  </si>
  <si>
    <t>Stanford HYDRA</t>
  </si>
  <si>
    <t>stanford_hydra_dataset_converted_externally_to_rlds</t>
  </si>
  <si>
    <t>@article{belkhale2023hydra,
 title={HYDRA: Hybrid Robot Actions for Imitation Learning},
 author={Belkhale, Suneel and Cui, Yuchen and Sadigh, Dorsa},
 journal={arxiv},
 year={2023}
}</t>
  </si>
  <si>
    <t>Austin BUDS</t>
  </si>
  <si>
    <t>austin_buds_dataset_converted_externally_to_rlds</t>
  </si>
  <si>
    <t>@article{zhu2022bottom,
  title={Bottom-Up Skill Discovery From Unsegmented Demonstrations for Long-Horizon Robot Manipulation},
  author={Zhu, Yifeng and Stone, Peter and Zhu, Yuke},
  journal={IEEE Robotics and Automation Letters},
  volume={7},
  number={2},
  pages={4126--4133},
  year={2022},
  publisher={IEEE}
}</t>
  </si>
  <si>
    <t>NYU Franka Play</t>
  </si>
  <si>
    <t>nyu_franka_play_dataset_converted_externally_to_rlds</t>
  </si>
  <si>
    <t>@article{cui2022play,
  title   = {From Play to Policy: Conditional Behavior Generation from Uncurated Robot Data},
  author  = {Cui, Zichen Jeff and Wang, Yibin and Shafiullah, Nur Muhammad Mahi and Pinto, Lerrel},
  journal = {arXiv preprint arXiv:2210.10047},
  year    = {2022}
}</t>
  </si>
  <si>
    <t>Maniskill</t>
  </si>
  <si>
    <t>maniskill_dataset_converted_externally_to_rlds</t>
  </si>
  <si>
    <t>@inproceedings{gu2023maniskill2,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t>
  </si>
  <si>
    <t>Furniture Bench</t>
  </si>
  <si>
    <t>furniture_bench_dataset_converted_externally_to_rlds</t>
  </si>
  <si>
    <t>@inproceedings{heo2023furniturebench,
  title={FurnitureBench: Reproducible Real-World Benchmark for Long-Horizon Complex Manipulation},
  author={Minho Heo and Youngwoon Lee and Doohyun Lee and Joseph J. Lim},
  booktitle={Robotics: Science and Systems},
  year={2023}
}</t>
  </si>
  <si>
    <t>CMU Franka Exploration</t>
  </si>
  <si>
    <t>cmu_franka_exploration_dataset_converted_externally_to_rlds</t>
  </si>
  <si>
    <t>@inproceedings{mendonca2023structured,
              title={Structured World Models from Human Videos},
              author={Mendonca, Russell  and Bahl, Shikhar and Pathak, Deepak},
              journal={RSS},
              year={2023}
            }</t>
  </si>
  <si>
    <t>UCSD Kitchen</t>
  </si>
  <si>
    <t>ucsd_kitchen_dataset_converted_externally_to_rlds</t>
  </si>
  <si>
    <t xml:space="preserve">@ARTICLE{ucsd_kitchens,
  author = {Ge Yan, Kris Wu, and Xiaolong Wang},
  title = {{ucsd kitchens Dataset}},
  year = {2023},
  month = {August}
}
</t>
  </si>
  <si>
    <t>UCSD Pick Place</t>
  </si>
  <si>
    <t>ucsd_pick_and_place_dataset_converted_externally_to_rlds</t>
  </si>
  <si>
    <t>@preprint{Feng2023Finetuning,
	title={Finetuning Offline World Models in the Real World},
	author={Yunhai Feng, Nicklas Hansen, Ziyan Xiong, Chandramouli Rajagopalan, Xiaolong Wang},
	year={2023}
}</t>
  </si>
  <si>
    <t>Austin Sailor</t>
  </si>
  <si>
    <t>austin_sailor_dataset_converted_externally_to_rlds</t>
  </si>
  <si>
    <t>@inproceedings{nasiriany2022sailor,
      title={Learning and Retrieval from Prior Data for Skill-based Imitation Learning},
      author={Soroush Nasiriany and Tian Gao and Ajay Mandlekar and Yuke Zhu},
      booktitle={Conference on Robot Learning (CoRL)},
      year={2022}
    }</t>
  </si>
  <si>
    <t>Austin Sirius</t>
  </si>
  <si>
    <t>austin_sirius_dataset_converted_externally_to_rlds</t>
  </si>
  <si>
    <t>@inproceedings{liu2022robot,
    title = {Robot Learning on the Job: Human-in-the-Loop Autonomy and Learning During Deployment},
    author = {Huihan Liu and Soroush Nasiriany and Lance Zhang and Zhiyao Bao and Yuke Zhu},
    booktitle = {Robotics: Science and Systems (RSS)},
    year = {2023}
}</t>
  </si>
  <si>
    <t>BC-Z</t>
  </si>
  <si>
    <t>bc_z</t>
  </si>
  <si>
    <t>@inproceedings{jang2021bc,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t>
  </si>
  <si>
    <t>USC Cloth Sim</t>
  </si>
  <si>
    <t>usc_cloth_sim_converted_externally_to_rlds</t>
  </si>
  <si>
    <t>@article{salhotra2022dmfd,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t>
  </si>
  <si>
    <t>Tokyo PR2 Fridge Opening</t>
  </si>
  <si>
    <t>PR2</t>
  </si>
  <si>
    <t>utokyo_pr2_opening_fridge_converted_externally_to_rlds</t>
  </si>
  <si>
    <t>@misc{oh2023pr2utokyodatasets,
  author={Jihoon Oh and Naoaki Kanazawa and Kento Kawaharazuka},
  title={X-Embodiment U-Tokyo PR2 Datasets},
  year={2023},
  url={https://github.com/ojh6404/rlds_dataset_builder},
}</t>
  </si>
  <si>
    <t>Tokyo PR2 Tabletop Manipulation</t>
  </si>
  <si>
    <t>utokyo_pr2_tabletop_manipulation_converted_externally_to_rlds</t>
  </si>
  <si>
    <t>Saytap</t>
  </si>
  <si>
    <t>Unitree A1</t>
  </si>
  <si>
    <t>utokyo_saytap_converted_externally_to_rlds</t>
  </si>
  <si>
    <t>@article{saytap2023,
  author = {Yujin Tang and Wenhao Yu and Jie Tan and Heiga Zen and Aleksandra Faust and
Tatsuya Harada},
  title  = {SayTap: Language to Quadrupedal Locomotion},
  eprint = {arXiv:2306.07580},
  url    = {https://saytap.github.io},
  note   = "{https://saytap.github.io}",
  year   = {2023}
}</t>
  </si>
  <si>
    <t>UTokyo xArm PickPlace</t>
  </si>
  <si>
    <t>utokyo_xarm_pick_and_place_converted_externally_to_rlds</t>
  </si>
  <si>
    <t>@misc{matsushima2023weblab,
  title={Weblab xArm Dataset},
  author={Tatsuya Matsushima and Hiroki Furuta and Yusuke Iwasawa and Yutaka Matsuo},
  year={2023},
}</t>
  </si>
  <si>
    <t>UTokyo xArm Bimanual</t>
  </si>
  <si>
    <t>xArm Bimanual</t>
  </si>
  <si>
    <t>utokyo_xarm_bimanual_converted_externally_to_rlds</t>
  </si>
  <si>
    <t>Robonet</t>
  </si>
  <si>
    <t>Multi-Robot</t>
  </si>
  <si>
    <t>robo_net</t>
  </si>
  <si>
    <t>@inproceedings{dasari2019robonet,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t>
  </si>
  <si>
    <t>Berkeley MVP Data</t>
  </si>
  <si>
    <t>berkeley_mvp_converted_externally_to_rlds</t>
  </si>
  <si>
    <t>@InProceedings{Radosavovic2022,
  title = {Real-World Robot Learning with Masked Visual Pre-training},
  author = {Ilija Radosavovic and Tete Xiao and Stephen James and Pieter Abbeel and Jitendra Malik and Trevor Darrell},
  booktitle = {CoRL},
  year = {2022}
}</t>
  </si>
  <si>
    <t>Berkeley RPT Data</t>
  </si>
  <si>
    <t>berkeley_rpt_converted_externally_to_rlds</t>
  </si>
  <si>
    <t xml:space="preserve">@article{Radosavovic2023,
  title={Robot Learning with Sensorimotor Pre-training},
  author={Ilija Radosavovic and Baifeng Shi and Letian Fu and Ken Goldberg and Trevor Darrell and Jitendra Malik},
  year={2023},
  journal={arXiv:2306.10007}
}
</t>
  </si>
  <si>
    <t>KAIST Nonprehensile Objects</t>
  </si>
  <si>
    <t>kaist_nonprehensile_converted_externally_to_rlds</t>
  </si>
  <si>
    <t>@article{kimpre,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t>
  </si>
  <si>
    <t>QUT Dynamic Grasping</t>
  </si>
  <si>
    <t xml:space="preserve">@misc{rana2023dgrasp,
author = {Krishan Rana, Ben Burgess-Limerick, Jad Abou-Chakra, Niko S{\"u}nderhauf},
title = {DGrasp: A Large Scale Dataset for Dynamic Grasping of Moving Objects.},
year = {2023}} 
</t>
  </si>
  <si>
    <t>Stanford MaskVIT Data</t>
  </si>
  <si>
    <t>stanford_mask_vit_converted_externally_to_rlds</t>
  </si>
  <si>
    <t>@inproceedings{gupta2022maskvit,
  title={MaskViT: Masked Visual Pre-Training for Video Prediction},
  author={Agrim Gupta and Stephen Tian and Yunzhi Zhang and Jiajun Wu and Roberto Martín-Martín and Li Fei-Fei},
  booktitle={International Conference on Learning Representations},
  year={2022}
}</t>
  </si>
  <si>
    <t>LSMO Dataset</t>
  </si>
  <si>
    <t>Cobotta</t>
  </si>
  <si>
    <t>tokyo_u_lsmo_converted_externally_to_rlds</t>
  </si>
  <si>
    <t>@Article{Osa22,
  author  = {Takayuki Osa},
  journal = {The International Journal of Robotics Research},
  title   = {Motion Planning by Learning the Solution Manifold in Trajectory Optimization},
  year    = {2022},
  number  = {3},
  pages   = {291--311},
  volume  = {41},
}</t>
  </si>
  <si>
    <t>DLR Sara Pour Dataset</t>
  </si>
  <si>
    <t>DLR SARA</t>
  </si>
  <si>
    <t>dlr_sara_pour_converted_externally_to_rlds</t>
  </si>
  <si>
    <t>@inproceedings{padalkar2023guiding,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t>
  </si>
  <si>
    <t>DLR Sara Grid Clamp Dataset</t>
  </si>
  <si>
    <t>dlr_sara_grid_clamp_converted_externally_to_rlds</t>
  </si>
  <si>
    <t>@article{padalkar2023guided,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t>
  </si>
  <si>
    <t>DLR Wheelchair Shared Control</t>
  </si>
  <si>
    <t>DLR EDAN</t>
  </si>
  <si>
    <t>dlr_edan_shared_control_converted_externally_to_rlds</t>
  </si>
  <si>
    <t>@inproceedings{vogel_edan_2020,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t>
  </si>
  <si>
    <t>vogel_edan_2020, quere_shared_2020</t>
  </si>
  <si>
    <t>ASU TableTop Manipulation</t>
  </si>
  <si>
    <t>asu_table_top_converted_externally_to_rlds</t>
  </si>
  <si>
    <t>@inproceedings{zhou2023modularity,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t>
  </si>
  <si>
    <t>zhou2023modularity, zhou2023learning</t>
  </si>
  <si>
    <t>Stanford Robocook</t>
  </si>
  <si>
    <t>stanford_robocook_converted_externally_to_rlds</t>
  </si>
  <si>
    <t>@article{shi2023robocook,
  title={RoboCook: Long-Horizon Elasto-Plastic Object Manipulation with Diverse Tools},
  author={Shi, Haochen and Xu, Huazhe and Clarke, Samuel and Li, Yunzhu and Wu, Jiajun},
  journal={arXiv preprint arXiv:2306.14447},
  year={2023}
}</t>
  </si>
  <si>
    <t>ETH Agent Affordances</t>
  </si>
  <si>
    <t>eth_agent_affordances</t>
  </si>
  <si>
    <t>@inproceedings{schiavi2023learning,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t>
  </si>
  <si>
    <t>Imperial Wrist Cam</t>
  </si>
  <si>
    <t>imperialcollege_sawyer_wrist_cam</t>
  </si>
  <si>
    <t>CMU Franka Pick-Insert Data</t>
  </si>
  <si>
    <t>iamlab_cmu_pickup_insert_converted_externally_to_rlds</t>
  </si>
  <si>
    <t>@inproceedings{saxena2023multiresolution,
title={Multi-Resolution Sensing for Real-Time Control with Vision-Language Models},
author={Saumya Saxena and Mohit Sharma and Oliver Kroemer},
booktitle={7th Annual Conference on Robot Learning},
year={2023},
url={https://openreview.net/forum?id=WuBv9-IGDUA}
}</t>
  </si>
  <si>
    <t>QUT Dexterous Manpulation</t>
  </si>
  <si>
    <t>qut_dexterous_manipulation</t>
  </si>
  <si>
    <t xml:space="preserve">@misc{ceola2023lhmanip,
author = {Federico Ceola, Krishan Rana, Niko S{\"u}nderhauf},
title = {LHManip: A Dataset for Long Horizon Manipulation Tasks.},
year = {2023}} </t>
  </si>
  <si>
    <t>MPI Muscular Proprioception</t>
  </si>
  <si>
    <t>PAMY2</t>
  </si>
  <si>
    <t>@article{guist2023robust,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t>
  </si>
  <si>
    <t>UIUC D3Field</t>
  </si>
  <si>
    <t>Kinova Gen3</t>
  </si>
  <si>
    <t>uiuc_d3field</t>
  </si>
  <si>
    <t>@article{wang2023d3field,
  title={D^3Field: Dynamic 3D Descriptor Fields for Generalizable Robotic Manipulation}, 
  author={Wang, Yixuan and Li, Zhuoran and Zhang, Mingtong and Driggs-Campbell, Katherine and Wu, Jiajun and Fei-Fei, Li and Li, Yunzhu},
  journal={arXiv preprint arXiv:},
  year={2023},
}</t>
  </si>
  <si>
    <t>Austin Mutex</t>
  </si>
  <si>
    <t>utaustin_mutex</t>
  </si>
  <si>
    <t>@inproceedings{shah2023mutex,
    title={{MUTEX}: Learning Unified Policies from Multimodal Task Specifications},
    author={Rutav Shah and Roberto Mart{\'\i}n-Mart{\'\i}n and Yuke Zhu},
    booktitle={7th Annual Conference on Robot Learning},
    year={2023},
    url={https://openreview.net/forum?id=PwqiqaaEzJ}
}</t>
  </si>
  <si>
    <t>Berkeley Fanuc Manipulation</t>
  </si>
  <si>
    <t>Fanuc Mate</t>
  </si>
  <si>
    <t>berkeley_fanuc_manipulation</t>
  </si>
  <si>
    <t>@article{fanuc_manipulation2023,
  title={Fanuc Manipulation: A Dataset for Learning-based Manipulation with FANUC Mate 200iD Robot},
  author={Zhu, Xinghao and Tian, Ran and Xu, Chenfeng and Ding, Mingyu and Zhan, Wei and Tomizuka, Masayoshi},
  year={2023},
}</t>
  </si>
  <si>
    <t>CMU Food Manipulation</t>
  </si>
  <si>
    <t>cmu_playing_with_food</t>
  </si>
  <si>
    <t>@inproceedings{sawhney2021playing,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t>
  </si>
  <si>
    <t>CMU Play Fusion</t>
  </si>
  <si>
    <t>cmu_play_fusion</t>
  </si>
  <si>
    <t>@inproceedings{chen2023playfusion,
  title={PlayFusion: Skill Acquisition via Diffusion from Language-Annotated Play},
  author={Chen, Lili and Bahl, Shikhar and Pathak, Deepak},
  booktitle={CoRL},
  year={2023}
}</t>
  </si>
  <si>
    <t>CMU Stretch</t>
  </si>
  <si>
    <t>cmu_stretch</t>
  </si>
  <si>
    <t>@inproceedings{bahl2023affordances,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t>
  </si>
  <si>
    <t>bahl2023affordances, mendonca2023structured</t>
  </si>
  <si>
    <t>RECON</t>
  </si>
  <si>
    <t>Jackal</t>
  </si>
  <si>
    <t>berkeley_gnm_recon</t>
  </si>
  <si>
    <t>@inproceedings{shah2021rapid,
title={{Rapid Exploration for Open-World Navigation with Latent Goal Models}},
author={Dhruv Shah and Benjamin Eysenbach and Nicholas Rhinehart and Sergey Levine},
booktitle={5th Annual Conference on Robot Learning },
year={2021},
url={https://openreview.net/forum?id=d_SWJhyKfVw}
}</t>
  </si>
  <si>
    <t>CoryHall</t>
  </si>
  <si>
    <t>RC Car</t>
  </si>
  <si>
    <t>berkeley_gnm_cory_hall</t>
  </si>
  <si>
    <t>@inproceedings{kahn2018self,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t>
  </si>
  <si>
    <t>SACSoN</t>
  </si>
  <si>
    <t>TurtleBot 2</t>
  </si>
  <si>
    <t>berkeley_gnm_sac_son</t>
  </si>
  <si>
    <t>@article{hirose2023sacson,
  title={SACSoN: Scalable Autonomous Data Collection for Social Navigation},
  author={Hirose, Noriaki and Shah, Dhruv and Sridhar, Ajay and Levine, Sergey},
  journal={arXiv preprint arXiv:2306.01874},
  year={2023}
}</t>
  </si>
  <si>
    <t>RoboVQA</t>
  </si>
  <si>
    <t>robot_vqa</t>
  </si>
  <si>
    <t>ALOHA</t>
  </si>
  <si>
    <t>ViperX Bimanual</t>
  </si>
  <si>
    <t>@article{Zhao2023LearningFB,
  title={Learning Fine-Grained Bimanual Manipulation with Low-Cost Hardware},
  author={Tony Zhao and Vikash Kumar and Sergey Levine and Chelsea Finn},
  journal={RSS},
  year={2023},
  volume={abs/2304.13705},
  url={https://arxiv.org/abs/2304.13705}
}</t>
  </si>
  <si>
    <t>v1.1</t>
  </si>
  <si>
    <t>DROID</t>
  </si>
  <si>
    <t>droid</t>
  </si>
  <si>
    <t>@article{khazatsky2024droid,
    title   = {DROID: A Large-Scale In-The-Wild Robot Manipulation Dataset},
    author  = {Alexander Khazatsky and Karl Pertsch and Suraj Nair and Ashwin Balakrishna and Sudeep Dasari and Siddharth Karamcheti and Soroush Nasiriany and Mohan Kumar Srirama and Lawrence Yunliang Chen and Kirsty Ellis and Peter David Fagan and Joey Hejna and Masha Itkina and Marion Lepert and Yecheng Jason Ma and Patrick Tree Miller and Jimmy Wu and Suneel Belkhale and Shivin Dass and Huy Ha and Arhan Jain and Abraham Lee and Youngwoon Lee and Marius Memmel and Sungjae Park and Ilija Radosavovic and Kaiyuan Wang and Albert Zhan and Kevin Black and Cheng Chi and Kyle Beltran Hatch and Shan Lin and Jingpei Lu and Jean Mercat and Abdul Rehman and Pannag R Sanketi and Archit Sharma and Cody Simpson and Quan Vuong and Homer Rich Walke and Blake Wulfe and Ted Xiao and Jonathan Heewon Yang and Arefeh Yavary and Tony Z. Zhao and Christopher Agia and Rohan Baijal and Mateo Guaman Castro and Daphne Chen and Qiuyu Chen and Trinity Chung and Jaimyn Drake and Ethan Paul Foster and Jensen Gao and David Antonio Herrera and Minho Heo and Kyle Hsu and Jiaheng Hu and Donovon Jackson and Charlotte Le and Yunshuang Li and Kevin Lin and Roy Lin and Zehan Ma and Abhiram Maddukuri and Suvir Mirchandani and Daniel Morton and Tony Nguyen and Abigail O'Neill and Rosario Scalise and Derick Seale and Victor Son and Stephen Tian and Emi Tran and Andrew E. Wang and Yilin Wu and Annie Xie and Jingyun Yang and Patrick Yin and Yunchu Zhang and Osbert Bastani and Glen Berseth and Jeannette Bohg and Ken Goldberg and Abhinav Gupta and Abhishek Gupta and Dinesh Jayaraman and Joseph J Lim and Jitendra Malik and Roberto Martín-Martín and Subramanian Ramamoorthy and Dorsa Sadigh and Shuran Song and Jiajun Wu and Michael C. Yip and Yuke Zhu and Thomas Kollar and Sergey Levine and Chelsea Finn},
    year    = {2024},
}</t>
  </si>
  <si>
    <t>ConqHose</t>
  </si>
  <si>
    <t>Spot</t>
  </si>
  <si>
    <t>conq_hose_manipulation</t>
  </si>
  <si>
    <t>@misc{ConqHoseManipData,
author={Peter Mitrano and Dmitry Berenson},
title={Conq Hose Manipulation Dataset, v1.15.0},
year={2024},
howpublished={https://sites.google.com/view/conq-hose-manipulation-dataset}
}</t>
  </si>
  <si>
    <t>DobbE</t>
  </si>
  <si>
    <t>dobbe</t>
  </si>
  <si>
    <t>@misc{shafiullah2023dobbe,
    title={On Bringing Robots Home}, 
    author={Nur Muhammad Mahi Shafiullah and Anant Rai and Haritheja Etukuru and Yiqian Liu and Ishan Misra and Soumith Chintala and Lerrel Pinto},
    year={2023},
    eprint={2311.16098},
    archivePrefix={arXiv},
    primaryClass={cs.RO}
}</t>
  </si>
  <si>
    <t>FMB</t>
  </si>
  <si>
    <t>fmb</t>
  </si>
  <si>
    <t>@article{luo2024fmb,
  title={FMB: a Functional Manipulation Benchmark for Generalizable Robotic Learning},
  author={Luo, Jianlan and Xu, Charles and Liu, Fangchen and Tan, Liam and Lin, Zipeng and Wu, Jeffrey and Abbeel, Pieter and Levine, Sergey},
  journal={arXiv preprint arXiv:2401.08553},
  year={2024}
}</t>
  </si>
  <si>
    <t>IO-AI Office PicknPlace</t>
  </si>
  <si>
    <t>Human</t>
  </si>
  <si>
    <t>io_ai_tech</t>
  </si>
  <si>
    <t>MimicPlay</t>
  </si>
  <si>
    <t>mimic_play</t>
  </si>
  <si>
    <t xml:space="preserve">@article{wang2023mimicplay,
    title={Mimicplay: Long-horizon imitation learning by watching human play},
    author={Wang, Chen and Fan, Linxi and Sun, Jiankai and Zhang, Ruohan and Fei-Fei, Li and Xu, Danfei and Zhu, Yuke and
    Anandkumar, Anima},
    journal={arXiv preprint arXiv:2302.12422},
    year={2023}
} </t>
  </si>
  <si>
    <t>MobileALOHA</t>
  </si>
  <si>
    <t>aloha_mobile</t>
  </si>
  <si>
    <t>@inproceedings{fu2024mobile,
  author    = {Fu, Zipeng and Zhao, Tony Z. and Finn, Chelsea},
  title     = {Mobile ALOHA: Learning Bimanual Mobile Manipulation with Low-Cost Whole-Body Teleoperation},
  booktitle = {arXiv},
  year      = {2024},
}</t>
  </si>
  <si>
    <t>RoboSet</t>
  </si>
  <si>
    <t>robo_set</t>
  </si>
  <si>
    <t>@misc{bharadhwaj2023roboagent,
                            title={RoboAgent: Generalization and Efficiency in Robot Manipulation via Semantic Augmentations and Action Chunking},
                            author={Homanga Bharadhwaj and Jay Vakil and Mohit Sharma and Abhinav Gupta and Shubham Tulsiani and Vikash Kumar},
                            year={2023},
                            eprint={2309.01918},
                            archivePrefix={arXiv},
                            primaryClass={cs.RO}
                      }</t>
  </si>
  <si>
    <t>TidyBot</t>
  </si>
  <si>
    <t>tidybot</t>
  </si>
  <si>
    <t>@article{wu2023tidybot,
  title = {TidyBot: Personalized Robot Assistance with Large Language Models},
  author = {Wu, Jimmy and Antonova, Rika and Kan, Adam and Lepert, Marion and Zeng, Andy and Song, Shuran and Bohg, Jeannette and Rusinkiewicz, Szymon and Funkhouser, Thomas},
  journal = {Autonomous Robots},
  year = {2023}
}</t>
  </si>
  <si>
    <t>VIMA</t>
  </si>
  <si>
    <t>vima_converted_externally_to_rlds</t>
  </si>
  <si>
    <t>@inproceedings{jiang2023vima,
  title     = {VIMA: General Robot Manipulation with Multimodal Prompts},
  author    = {Yunfan Jiang and Agrim Gupta and Zichen Zhang and Guanzhi Wang and Yongqiang Dou and Yanjun Chen and Li Fei-Fei and Anima Anandkumar and Yuke Zhu and Linxi Fan},
  booktitle = {Fortieth International Conference on Machine Learning},
  year      = {2023}
}</t>
  </si>
  <si>
    <t>SPOC</t>
  </si>
  <si>
    <t>spoc</t>
  </si>
  <si>
    <t>@article{spoc2023,        
        author    = {Kiana Ehsani, Tanmay Gupta, Rose Hendrix, Jordi Salvador, Luca Weihs, Kuo-Hao Zeng, Kunal Pratap Singh, Yejin Kim, Winson Han, Alvaro Herrasti, Ranjay Krishna, Dustin Schwenk, Eli VanderBilt, Aniruddha Kembhavi},
        title     = {Imitating Shortest Paths in Simulation Enables Effective Navigation and Manipulation in the Real World},
        journal   = {arXiv},
        year      = {2023},
        eprint    = {2312.02976},
}</t>
  </si>
  <si>
    <t>Plex RoboSuite</t>
  </si>
  <si>
    <t>None</t>
  </si>
  <si>
    <t>Human Keyboard</t>
  </si>
  <si>
    <t>plex_robosuite</t>
  </si>
  <si>
    <t>@inproceedings{thomas2023plex,
    title={PLEX: Making the Most of the Available Data for Robotic Manipulation Pretraining},
    author={Garrett Thomas and Ching-An Cheng and Ricky Loynd and Felipe Vieira Frujeri and Vibhav Vineet and Mihai Jalobeanu and Andrey Kolobov},
    booktitle={CoRL},
    year={2023}
}</t>
  </si>
  <si>
    <t>Timestamp</t>
  </si>
  <si>
    <t>Email address</t>
  </si>
  <si>
    <t>Dataset Name (please use the name in the email I sent you)</t>
  </si>
  <si>
    <t>Number of joints per Robot Arm (for manipulators only, skip if no robot arm in your data, don't count gripper)</t>
  </si>
  <si>
    <t>Robot Gripper (skip if no gripper)</t>
  </si>
  <si>
    <t>Action space used for control (what the "action" field in your data represents)</t>
  </si>
  <si>
    <t>Action Control Frequency in Hz (frequency of the "action" field in your data)</t>
  </si>
  <si>
    <t>Is the dataset collected with blocking or non-blocking control?
Blocking control: recorded actions are fully executed during data collection or computed from state deltas post-hoc.
Non-Blocking control: recorded actions are targets for low-level controller, but not necessarily reached before next action is commanded.</t>
  </si>
  <si>
    <t>Number of third-person RGB camera streams (i.e. non-wrist, non-ego-centric)</t>
  </si>
  <si>
    <t>Number of third-person depth camera streams (i.e. non-wrist, non-ego-centric)</t>
  </si>
  <si>
    <t>Number of ego-centric RGB camera streams (e.g. mounted to robot body)</t>
  </si>
  <si>
    <t>Number of ego-centric depth camera streams (e.g. mounted to robot body)</t>
  </si>
  <si>
    <t>Number of wrist RGB camera streams (i.e. mounted to robot end-effector)</t>
  </si>
  <si>
    <t>Number of wrist depth camera streams (i.e. mounted to robot end-effector)</t>
  </si>
  <si>
    <t>Does the data contain calibration information for all cameras (intrinsic &amp; extrinsic parameters)?</t>
  </si>
  <si>
    <t>Dataset has proprioceptive information? (e.g. EEF pose or robot joint angles)</t>
  </si>
  <si>
    <t>Type of Language Instruction Annotation (if your data contains a mix, choose the option that represents the largest chunk)</t>
  </si>
  <si>
    <t>Is your data homogeneous? (i.e. all trajectories have the same inputs recorded)
Note: your data can be homogeneous even if you have e.g. dummy language labels, as long as *all* trajectories are using dummy language labels.</t>
  </si>
  <si>
    <t>Data collection method (if your data contains a mix of multiple methods, choose the one that contributed the largest chunk of data)</t>
  </si>
  <si>
    <t>Does the data include sub-optimal trajectories?</t>
  </si>
  <si>
    <t>What types of scenes are in the dataset? (pick all that apply)</t>
  </si>
  <si>
    <t>How many scenes does your dataset roughly contain? Different scenes are visually substantially different from each other.
(make a best guess estimate, some examples: two toy kitchens count as different scenes, the same table top with two different table cloths count as different scenes, rearranging objects on the table does not count as different scenes)</t>
  </si>
  <si>
    <t>Please provide a short description of the tasks performed in the data.
e.g.: "The robot interacts with diverse appliances in a toy kitchen. It opens microwaves, drawers and turns on stoves."</t>
  </si>
  <si>
    <t>test@gmail.com</t>
  </si>
  <si>
    <t>test_dataset</t>
  </si>
  <si>
    <t>Single Arm</t>
  </si>
  <si>
    <t>Default gripper that the robot shipped with</t>
  </si>
  <si>
    <t>Task space (ie EEF) position control</t>
  </si>
  <si>
    <t>No</t>
  </si>
  <si>
    <t>Yes</t>
  </si>
  <si>
    <t>Natural Language (i.e. annotated by humans using natural language)</t>
  </si>
  <si>
    <t>Human teleoperation -- VR Teleop</t>
  </si>
  <si>
    <t>No, all trajectories are ~optimal (i.e. I would be happy if a policy just imitated the data)</t>
  </si>
  <si>
    <t>Table Top</t>
  </si>
  <si>
    <t>A robot doing cool stuff.</t>
  </si>
  <si>
    <t>cheng.chi@columbia.edu</t>
  </si>
  <si>
    <t>3D printed stick</t>
  </si>
  <si>
    <t>Non-blocking control</t>
  </si>
  <si>
    <t>Dummy value (i.e. same value for all trajectories)</t>
  </si>
  <si>
    <t>Yes, all trajectories have all inputs recorded</t>
  </si>
  <si>
    <t>The robot pushes a T-shaped block into a fixed goal pose, and then move to an fixed exit zone.</t>
  </si>
  <si>
    <t>alexirpan@google.com</t>
  </si>
  <si>
    <t>Mobile Manipulator</t>
  </si>
  <si>
    <t>Scripted / templated language (i.e. one of a limited number of values)</t>
  </si>
  <si>
    <t>Yes, at least some trajectories are sub-optimal</t>
  </si>
  <si>
    <t>2-3</t>
  </si>
  <si>
    <t>The robot attempts picking, wiping, and placing tasks on a diverse set of objects on a tabletop, along with a few challenging tasks like stacking cups on top of each other.</t>
  </si>
  <si>
    <t>klz1@andrew.cmu.edu</t>
  </si>
  <si>
    <t>CMU Food Manipulation Data</t>
  </si>
  <si>
    <t>Blocking control</t>
  </si>
  <si>
    <t>No, some trajectories are missing some inputs/labels (filled with dummy values)</t>
  </si>
  <si>
    <t>Data from scripted policies (including semi-random policies)</t>
  </si>
  <si>
    <t>The robot interacts with many different sizes and shapes of food items in a tabletop setting. It grasps, presses down, and releases the food slices. There is Finger Vision data that shows how the food slices are squished when grasped and released.</t>
  </si>
  <si>
    <t>sdasari@andrew.cmu.edu</t>
  </si>
  <si>
    <t>RoboNet</t>
  </si>
  <si>
    <t>Default grippers + Weiss gripper (for sawyer)</t>
  </si>
  <si>
    <t>Task space (ie EEF) velocity control</t>
  </si>
  <si>
    <t>The robot interacts with the objects in a bin placed in front of it</t>
  </si>
  <si>
    <t>zc2357@nyu.edu</t>
  </si>
  <si>
    <t>Kitchen (also toy kitchen)</t>
  </si>
  <si>
    <t>The robot interacts with a toy kitchen doing arbitrary tasks. It opens/closes the microwave door, opens/closes the oven door, turns the stove knobs, and moves the pot between the stove and the sink.</t>
  </si>
  <si>
    <t>shivindass@gmail.com</t>
  </si>
  <si>
    <t>Table Top, Kitchen (also toy kitchen)</t>
  </si>
  <si>
    <t>The robot performs pick-place tasks in a tabletop toy kitchen environment. Some examples of the task include, "Pick up the orange fruit.", "Put the black bowl in the sink."</t>
  </si>
  <si>
    <t>sermanet@google.com</t>
  </si>
  <si>
    <t>3 embodiments: single-armed robot, single-armed human, single-armed human using grasping tools</t>
  </si>
  <si>
    <t>Yes, all trajectories have the same inputs recorded</t>
  </si>
  <si>
    <t>Table Top, Kitchen (also toy kitchen), Other Household environments, Hallways, anything within 3 entire office buildings</t>
  </si>
  <si>
    <t>difficult to estimate, maybe &gt;1000?</t>
  </si>
  <si>
    <t>A robot or a human performs any long-horizon requests from a user within the entirety of 3 office buildings.</t>
  </si>
  <si>
    <t>mohits1@andrew.cmu.edu</t>
  </si>
  <si>
    <t>For a subset of the cameras</t>
  </si>
  <si>
    <t>The robot tries to pick up different shaped objects placed in front of it. It also tries to insert particular objects into a cylindrical peg.</t>
  </si>
  <si>
    <t>tians@stanford.edu</t>
  </si>
  <si>
    <t>3D printed grippper from https://github.com/robertocalandra/sawyer-printable</t>
  </si>
  <si>
    <t>N/A, actions are run until robot comes to rest near the target position (quasistatic assumption)</t>
  </si>
  <si>
    <t>The robot randomly pushes and picks objects in a bin, which include stuffed toys, plastic cups and toys, etc, and are periodically shuffled.</t>
  </si>
  <si>
    <t>oier.mees@gmail.com</t>
  </si>
  <si>
    <t>Custom 3D printed</t>
  </si>
  <si>
    <t>"The robot interacts with toy blocks, it pick and places them, stacks them, unstacks them, opens drawers, sliding doors and turrns on LED lights by pushing buttons."</t>
  </si>
  <si>
    <t>yzhou298@asu.edu</t>
  </si>
  <si>
    <t>ASU Tabletop Manipulation</t>
  </si>
  <si>
    <t>Robotiq 2F-85</t>
  </si>
  <si>
    <t>The robot interacts with a few objects on a table. It picks up, pushes forward, or rotates the objects.</t>
  </si>
  <si>
    <t>yunliang.chen@berkeley.edu</t>
  </si>
  <si>
    <t>Human teleoperation -- Spacemouse Teleop</t>
  </si>
  <si>
    <t>The data consists of 4 robot manipulation tasks: simple pick-and-place of a stuffed animal between containers, sweeping a cloth, stacking cups, and a more difficult pick-and-place of a bottle that requires precise grasp and 6DOF rotation</t>
  </si>
  <si>
    <t>homer_walke@berkeley.edu</t>
  </si>
  <si>
    <t>Table Top, Kitchen (also toy kitchen), Other Household environments</t>
  </si>
  <si>
    <t xml:space="preserve">The robot interacts with household environments including kitchens, sinks, and tabletops. Skills include object rearrangement, sweeping, stacking, folding, and opening/closing doors and drawers. </t>
  </si>
  <si>
    <t>sh6474@nyu.edu</t>
  </si>
  <si>
    <t>Human teleoperation -- Joystick</t>
  </si>
  <si>
    <t xml:space="preserve">The robot arm performs diverse manipulation tasks on a tabletop such an box opening, cup stacking, and pouring, among others. </t>
  </si>
  <si>
    <t>lywoon89@gmail.com</t>
  </si>
  <si>
    <t>The robot assembles one of 9 3D-printed furniture models on the table, which requires grasping, inserting, and screwing.</t>
  </si>
  <si>
    <t>yixuan22@illinois.edu</t>
  </si>
  <si>
    <t>The robot completes tasks specified by the goal image, including organizing utensils, shoes, mugs.</t>
  </si>
  <si>
    <t>hshi74@stanford.edu</t>
  </si>
  <si>
    <t>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t>
  </si>
  <si>
    <t>yujin-tang@mi.t.u-tokyo.ac.jp</t>
  </si>
  <si>
    <t>Quadrupedal Robot</t>
  </si>
  <si>
    <t>Joint position control</t>
  </si>
  <si>
    <t>Data from expert learned policies</t>
  </si>
  <si>
    <t>Indoor, on a flat floor</t>
  </si>
  <si>
    <t>15 scenes, they are visually substantially different because the robot was moving in different gaits/velocities.</t>
  </si>
  <si>
    <t>A Unitree Go1 robot follows human command in natural language (e.g., "trot forward slowly")</t>
  </si>
  <si>
    <t>osa@mi.t.u-tokyo.ac.jp</t>
  </si>
  <si>
    <t>The robot avoids obstacle on the table and reaches the target object.</t>
  </si>
  <si>
    <t>yoonyoung.cho@kaist.ac.kr</t>
  </si>
  <si>
    <t>The robot performs various non-prehensile manipulation tasks in a tabletop environment. It translates and reorients diverse real-world and 3d-printed objects to a target 6dof pose.</t>
  </si>
  <si>
    <t>fede.ceola@gmail.com</t>
  </si>
  <si>
    <t>The robot performs some tasks in a tabletop setting. It sorts dishes and objects, cooks and serves food, sets the table, throws away trash paper, rolls dices, waters plants, stacks toy blocks.</t>
  </si>
  <si>
    <t>k.rana@qut.edu.au</t>
  </si>
  <si>
    <t xml:space="preserve">The robot grasps an object that moves around continuously and randomly along the XY plane. </t>
  </si>
  <si>
    <t>yifeng.zhu@utexas.edu</t>
  </si>
  <si>
    <t xml:space="preserve">The robot performs various household-like tasks, such as setting up the table, or making coffee using a coffee machine. </t>
  </si>
  <si>
    <t>The robot is trying to solve a long-horizon kitchen task by picking up pot, placing the pot in a plate, and push them together using a picked-up tool.</t>
  </si>
  <si>
    <t>oh@jsk.imi.i.u-tokyo.ac.jp</t>
  </si>
  <si>
    <t>The PR2 robot opens fridge.</t>
  </si>
  <si>
    <t>The PR2 robot conducts manipulation for table top object. It conducts pick-and-place of bread and grape and folds cloth.</t>
  </si>
  <si>
    <t>giulio.schiavi@ethz-asl.ch</t>
  </si>
  <si>
    <t>The robot opens and closes an oven, starting from different initial positions and door angles.</t>
  </si>
  <si>
    <t>yuchenc@stanford.edu</t>
  </si>
  <si>
    <t>The robot performs the following tasks in corresponding environment: making a cup of coffee using the keurig machine; making a toast using the oven; sorting dishes onto the dish rack.</t>
  </si>
  <si>
    <t>furuta@weblab.t.u-tokyo.ac.jp</t>
  </si>
  <si>
    <t>Human teleoperation -- Puppeteering (i.e. matching joint angles btw leader &amp; follower robot)</t>
  </si>
  <si>
    <t>The robot picks up a white plate, and then places it on the red plate.</t>
  </si>
  <si>
    <t>Bi-Manual</t>
  </si>
  <si>
    <t>The robots reach a towel on the table. They also unfold a wrinkled towel.</t>
  </si>
  <si>
    <t>Jan.Schneider@tuebingen.mpg.de</t>
  </si>
  <si>
    <t>Desired pressures for the artificial muscles</t>
  </si>
  <si>
    <t>The robot is alone in the environment, there are no other objects in the workspace.</t>
  </si>
  <si>
    <t>There is no task that the robot solves. It executes a combination of random multisine signals of target pressures, as well as fixed target pressures.</t>
  </si>
  <si>
    <t>n.di-palo20@imperial.ac.uk</t>
  </si>
  <si>
    <t>Human teleoperation -- Kinesthetic Teaching (i.e. human directly moves robot)</t>
  </si>
  <si>
    <t>The robot interacts with different everyday objects performing tasks such as grasping, inserting, opening, stacking, etc.</t>
  </si>
  <si>
    <t>krshna@stanford.edu</t>
  </si>
  <si>
    <t>The robot learns to insert differently-shaped pegs into differently-shaped holes with low tolerances (~2mm).</t>
  </si>
  <si>
    <t>rantian@berkeley.edu</t>
  </si>
  <si>
    <t>A Fanuc robot performs various manipulation tasks. For example, it opens drawers, picks up objects, closes doors, closes computers, and pushes objects to desired locations.</t>
  </si>
  <si>
    <t>rutavms@utexas.edu</t>
  </si>
  <si>
    <t>Natural Language annotations generate with GPT4 and followed by human correction.</t>
  </si>
  <si>
    <t>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t>
  </si>
  <si>
    <t>mahi.shafiullah@nyu.edu</t>
  </si>
  <si>
    <t>Kitchen (also toy kitchen), Other Household environments</t>
  </si>
  <si>
    <t>The robot opens cabinet doors for a variety of cabinets.</t>
  </si>
  <si>
    <t>salhotra@usc.edu</t>
  </si>
  <si>
    <t>N/A: Robot agnostic sim data</t>
  </si>
  <si>
    <t>1 scene. Simulated tabletop/floor.</t>
  </si>
  <si>
    <t>The robot manipulates a deformable object (cloth on a tabletop) along a diagonal.</t>
  </si>
  <si>
    <t>g3yan@ucsd.edu</t>
  </si>
  <si>
    <t>The dataset offers a comprehensive set of real-world robotic interactions, involving natural language instructions and complex manipulations with kitchen objects.</t>
  </si>
  <si>
    <t>nihansen@ucsd.edu</t>
  </si>
  <si>
    <t>The robot performs pick and place tasks in table top and kitchen scenes. The dataset contains a variety of visual variations.</t>
  </si>
  <si>
    <t>abhishek.padalkar@dlr.de</t>
  </si>
  <si>
    <t>Table Top, Household objects</t>
  </si>
  <si>
    <t>The robot learns to pour ping-pong balls from a cup held in the end-effector into the cup placed on the table.</t>
  </si>
  <si>
    <t>Robotiq 2F-140</t>
  </si>
  <si>
    <t>Table Top, Workshop environment</t>
  </si>
  <si>
    <t>The robot learns to place the grid clamp in the grids on the table.</t>
  </si>
  <si>
    <t>samuel.bustamante@dlr.de</t>
  </si>
  <si>
    <t>CLASH hand (https://www.dlr.de/rm/en/desktopdefault.aspx/tabid-8178/#gallery/35438)</t>
  </si>
  <si>
    <t>Human teleoperation using Shared Control Templates</t>
  </si>
  <si>
    <t xml:space="preserve">Table Top, shelf </t>
  </si>
  <si>
    <t xml:space="preserve">The robot grasps a set of different objects in a table top and a shelf. </t>
  </si>
  <si>
    <t>snasiriany@gmail.com</t>
  </si>
  <si>
    <t>The robot interacts with diverse objects in a toy kitchen. It picks and places food items, a pan, and pot.</t>
  </si>
  <si>
    <t>The dataset comprises two tasks, kcup and gear. The kcup task requires opening the kcup holder, inserting the kcup into the holder, and closing the holder. The gear task requires inserting the blue gear onto the right peg, followed by inserting the smaller red gear.</t>
  </si>
  <si>
    <t>karl.pertsch@gmail.com</t>
  </si>
  <si>
    <t>Robot picks, places and moves 17 objects from the google micro kitchens.</t>
  </si>
  <si>
    <t>Kuka robot picking objects in a bin.</t>
  </si>
  <si>
    <t>Sawyer robots flattens laundry, builds towers from bowls and searches objects.</t>
  </si>
  <si>
    <t>Stick for pushing</t>
  </si>
  <si>
    <t>Robot pushed blocks of different geometric shapes on table top.</t>
  </si>
  <si>
    <t>jianlanluo@eecs.berkeley.edu</t>
  </si>
  <si>
    <t>The robot routes cable through a number of tight-fitting clips mounted on the table.</t>
  </si>
  <si>
    <t>jigu@ucsd.edu</t>
  </si>
  <si>
    <t>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t>
  </si>
  <si>
    <t>dhruv.shah@berkeley.edu</t>
  </si>
  <si>
    <t>Wheeled Robot</t>
  </si>
  <si>
    <t>Outdoors</t>
  </si>
  <si>
    <t>Mobile robot explores outdoor environments using a scripted policy</t>
  </si>
  <si>
    <t>shah@cs.berkeley.edu</t>
  </si>
  <si>
    <t>Hallways</t>
  </si>
  <si>
    <t>Small mobile robot navigates hallways in an office building using a learned policy.</t>
  </si>
  <si>
    <t>Mobile robot navigates pedestrian-rich environments (e.g. offices, school buildings etc.) and runs a learned policy that may interact with the pedestrians.</t>
  </si>
  <si>
    <t>Franka exploring kitchen environment, lifting knife and vegetable and opening cabinet.</t>
  </si>
  <si>
    <t>Robot interacting with different food items.</t>
  </si>
  <si>
    <t>Robot interacting with different household environments.</t>
  </si>
  <si>
    <t>ilija@berkeley.edu</t>
  </si>
  <si>
    <t>Basic motor control tasks (reach, push, pick) on table top and toy environments (toy kitchen, toy fridge).</t>
  </si>
  <si>
    <t>Picking, stacking, destacking, and bin picking with variations in objects.</t>
  </si>
  <si>
    <t>gaoyuez@andrew.cmu.edu</t>
  </si>
  <si>
    <t>The dataset is collected in 3 ways: Human teleoperation -- VR Teleop, trained state-based BC policies, and trajectory replay with noise</t>
  </si>
  <si>
    <t xml:space="preserve">The TOTO Benchmark Dataset contains trajectories of two tasks: scooping and pouring. For scooping, the objective is to scoop material from a bowl into the spoon. For pouring, the goal is to pour some material into a target cup on the table. </t>
  </si>
  <si>
    <t>Bi-manual robot performing complex, dexterous tasks like unwrapping candy and putting on shoes.</t>
  </si>
  <si>
    <t>sbahl2@cs.cmu.edu</t>
  </si>
  <si>
    <t>Robotiq hand-e</t>
  </si>
  <si>
    <t xml:space="preserve">The robot plays with 3 complex scenes: a grill with many cooking objects like toaster, pan, etc. It has to pick, open, place, close. It  has to set a table, move plates, cups, utensils. And it has to place dishes in the sink, dishwasher, hand cups etc. </t>
  </si>
  <si>
    <t>cmu_stretch_dataset</t>
  </si>
  <si>
    <t>Kitchen (also toy kitchen), Other Household environments, Hallways</t>
  </si>
  <si>
    <t xml:space="preserve">Robot interacts with in-the-wild setups, like garbage cans, kitchens, doors, cabinets, etc. </t>
  </si>
  <si>
    <t>Email Address</t>
  </si>
  <si>
    <t>Your name (First, Last). Optionally include salutation.  For example, Dr. Jane Doe or Ms. Jane Doe or Jane Doe.</t>
  </si>
  <si>
    <t>Your role/position (e.g. graduate student, scientist, professor, software engineer, roboticist, etc.)</t>
  </si>
  <si>
    <t>Affiliated institution and name of your lab or research group</t>
  </si>
  <si>
    <t xml:space="preserve">Please confirm that your dataset DOES NOT contain any third party content/data unless you have obtained that third party's consent. Third party data is any content, data or information that is not owned by you or your institution, for example, images or videos that you obtained from the web without a license or consent. </t>
  </si>
  <si>
    <t>We can only accept datasets that are already open-sourced. Please provide the public link to your dataset.  Please include any citation (bibtex) for the dataset or corresponding paper. If applicable, include a website link or paper link.</t>
  </si>
  <si>
    <t xml:space="preserve">The license for your open sourced dataset must allow unrestricted use, including commercial use. Please confirm under which license your dataset was open-sourced. </t>
  </si>
  <si>
    <t>Please confirm your dataset DOES NOT contain any personally identifiable information (PII), such as faces, names, phone numbers, addresses, etc.</t>
  </si>
  <si>
    <t>Please confirm which steps (if any) have been taken to remove any personally identifiable information (PII) from the dataset.</t>
  </si>
  <si>
    <t>Dataset Name (we may suggest another name if we have another dataset with the same or similar name)</t>
  </si>
  <si>
    <t>Robot Platforms (check all that apply) [Yes]</t>
  </si>
  <si>
    <r>
      <t xml:space="preserve">Number of joints </t>
    </r>
    <r>
      <rPr>
        <rFont val="Arial"/>
        <b/>
        <color theme="1"/>
      </rPr>
      <t>per Robot Arm</t>
    </r>
    <r>
      <rPr>
        <rFont val="Arial"/>
        <color theme="1"/>
      </rPr>
      <t xml:space="preserve"> (for manipulators only, skip if no robot arm in your data, </t>
    </r>
    <r>
      <rPr>
        <rFont val="Arial"/>
        <b/>
        <color theme="1"/>
      </rPr>
      <t>don't count gripper</t>
    </r>
    <r>
      <rPr>
        <rFont val="Arial"/>
        <color theme="1"/>
      </rPr>
      <t>)</t>
    </r>
  </si>
  <si>
    <r>
      <t>Is the dataset collected with blocking or non-blocking control?</t>
    </r>
    <r>
      <rPr>
        <rFont val="Arial"/>
        <b/>
        <color theme="1"/>
      </rPr>
      <t xml:space="preserve">
Blocking control</t>
    </r>
    <r>
      <rPr>
        <rFont val="Arial"/>
        <color theme="1"/>
      </rPr>
      <t>: recorded actions are fully executed during data collection or computed from state deltas post-hoc.</t>
    </r>
    <r>
      <rPr>
        <rFont val="Arial"/>
        <b/>
        <color theme="1"/>
      </rPr>
      <t xml:space="preserve">
Non-Blocking control</t>
    </r>
    <r>
      <rPr>
        <rFont val="Arial"/>
        <color theme="1"/>
      </rPr>
      <t>: recorded actions are targets for low-level controller, but not necessarily reached before next action is commanded.</t>
    </r>
  </si>
  <si>
    <r>
      <t xml:space="preserve">Number of </t>
    </r>
    <r>
      <rPr>
        <rFont val="Arial"/>
        <b/>
        <color theme="1"/>
      </rPr>
      <t>third-person</t>
    </r>
    <r>
      <rPr>
        <rFont val="Arial"/>
        <color theme="1"/>
      </rPr>
      <t/>
    </r>
    <r>
      <rPr>
        <rFont val="Arial"/>
        <b/>
        <color theme="1"/>
      </rPr>
      <t xml:space="preserve"> RGB</t>
    </r>
    <r>
      <rPr>
        <rFont val="Arial"/>
        <color theme="1"/>
      </rPr>
      <t xml:space="preserve"> camera streams (i.e. non-wrist, non-ego-centric)</t>
    </r>
  </si>
  <si>
    <r>
      <t xml:space="preserve">Number of </t>
    </r>
    <r>
      <rPr>
        <rFont val="Arial"/>
        <b/>
        <color theme="1"/>
      </rPr>
      <t>third-person</t>
    </r>
    <r>
      <rPr>
        <rFont val="Arial"/>
        <color theme="1"/>
      </rPr>
      <t/>
    </r>
    <r>
      <rPr>
        <rFont val="Arial"/>
        <b/>
        <color theme="1"/>
      </rPr>
      <t xml:space="preserve"> depth</t>
    </r>
    <r>
      <rPr>
        <rFont val="Arial"/>
        <color theme="1"/>
      </rPr>
      <t xml:space="preserve"> camera streams (i.e. non-wrist, non-ego-centric)</t>
    </r>
  </si>
  <si>
    <r>
      <t xml:space="preserve">Number of </t>
    </r>
    <r>
      <rPr>
        <rFont val="Arial"/>
        <b/>
        <color theme="1"/>
      </rPr>
      <t>ego-centric</t>
    </r>
    <r>
      <rPr>
        <rFont val="Arial"/>
        <color theme="1"/>
      </rPr>
      <t/>
    </r>
    <r>
      <rPr>
        <rFont val="Arial"/>
        <b/>
        <color theme="1"/>
      </rPr>
      <t xml:space="preserve"> RGB</t>
    </r>
    <r>
      <rPr>
        <rFont val="Arial"/>
        <color theme="1"/>
      </rPr>
      <t xml:space="preserve"> camera streams (e.g. mounted to robot body)</t>
    </r>
  </si>
  <si>
    <r>
      <t xml:space="preserve">Number of </t>
    </r>
    <r>
      <rPr>
        <rFont val="Arial"/>
        <b/>
        <color theme="1"/>
      </rPr>
      <t>ego-centric depth</t>
    </r>
    <r>
      <rPr>
        <rFont val="Arial"/>
        <color theme="1"/>
      </rPr>
      <t xml:space="preserve"> camera streams (e.g. mounted to robot body)</t>
    </r>
  </si>
  <si>
    <r>
      <t xml:space="preserve">Number of </t>
    </r>
    <r>
      <rPr>
        <rFont val="Arial"/>
        <b/>
        <color theme="1"/>
      </rPr>
      <t>wrist RGB</t>
    </r>
    <r>
      <rPr>
        <rFont val="Arial"/>
        <color theme="1"/>
      </rPr>
      <t xml:space="preserve"> camera streams (i.e. mounted to robot end-effector)</t>
    </r>
  </si>
  <si>
    <r>
      <t xml:space="preserve">Number of </t>
    </r>
    <r>
      <rPr>
        <rFont val="Arial"/>
        <b/>
        <color theme="1"/>
      </rPr>
      <t>wrist depth</t>
    </r>
    <r>
      <rPr>
        <rFont val="Arial"/>
        <color theme="1"/>
      </rPr>
      <t xml:space="preserve"> camera streams (i.e. mounted to robot end-effector)</t>
    </r>
  </si>
  <si>
    <r>
      <t>Is your data homogeneous? (i.e. all trajectories have the same inputs recorded)</t>
    </r>
    <r>
      <rPr>
        <rFont val="Arial"/>
        <b/>
        <color theme="1"/>
      </rPr>
      <t xml:space="preserve">
Note</t>
    </r>
    <r>
      <rPr>
        <rFont val="Arial"/>
        <color theme="1"/>
      </rPr>
      <t>: your data can be homogeneous even if you have e.g. dummy language labels, as long as *all* trajectories are using dummy language labels.</t>
    </r>
  </si>
  <si>
    <r>
      <t xml:space="preserve">What types of scenes are in the dataset? (pick </t>
    </r>
    <r>
      <rPr>
        <rFont val="Arial"/>
        <b/>
        <color theme="1"/>
      </rPr>
      <t>all</t>
    </r>
    <r>
      <rPr>
        <rFont val="Arial"/>
        <color theme="1"/>
      </rPr>
      <t xml:space="preserve"> that apply)</t>
    </r>
  </si>
  <si>
    <r>
      <rPr>
        <rFont val="Arial"/>
        <b/>
        <color theme="1"/>
      </rPr>
      <t>How many</t>
    </r>
    <r>
      <rPr>
        <rFont val="Arial"/>
        <color theme="1"/>
      </rPr>
      <t xml:space="preserve"> scenes does your dataset roughly contain? Different scenes are </t>
    </r>
    <r>
      <rPr>
        <rFont val="Arial"/>
        <color theme="1"/>
        <u/>
      </rPr>
      <t>visually substantially different</t>
    </r>
    <r>
      <rPr>
        <rFont val="Arial"/>
        <color theme="1"/>
      </rPr>
      <t xml:space="preserve"> from each other.
(make a best guess estimate, some examples: two toy kitchens count as </t>
    </r>
    <r>
      <rPr>
        <rFont val="Arial"/>
        <i/>
        <color theme="1"/>
      </rPr>
      <t>different</t>
    </r>
    <r>
      <rPr>
        <rFont val="Arial"/>
        <color theme="1"/>
      </rPr>
      <t xml:space="preserve"> scenes, the same table top with two different table cloths count as </t>
    </r>
    <r>
      <rPr>
        <rFont val="Arial"/>
        <i/>
        <color theme="1"/>
      </rPr>
      <t>different</t>
    </r>
    <r>
      <rPr>
        <rFont val="Arial"/>
        <color theme="1"/>
      </rPr>
      <t xml:space="preserve"> scenes, rearranging objects on the table </t>
    </r>
    <r>
      <rPr>
        <rFont val="Arial"/>
        <b/>
        <color theme="1"/>
      </rPr>
      <t xml:space="preserve">does not </t>
    </r>
    <r>
      <rPr>
        <rFont val="Arial"/>
        <color theme="1"/>
      </rPr>
      <t>count as different scenes)</t>
    </r>
  </si>
  <si>
    <r>
      <t xml:space="preserve">Please provide a short description of the </t>
    </r>
    <r>
      <rPr>
        <rFont val="Arial"/>
        <b/>
        <color theme="1"/>
      </rPr>
      <t>tasks</t>
    </r>
    <r>
      <rPr>
        <rFont val="Arial"/>
        <color theme="1"/>
      </rPr>
      <t xml:space="preserve"> performed in the data.
e.g.: "The robot interacts with diverse appliances in a toy kitchen. It opens microwaves, drawers and turns on stoves."</t>
    </r>
  </si>
  <si>
    <t>Is your dataset real robot data or simulated robot data?</t>
  </si>
  <si>
    <t>Please provide a canonical name for your dataset</t>
  </si>
  <si>
    <t>wangliruisz@gmail.com</t>
  </si>
  <si>
    <t>Lirui Wang</t>
  </si>
  <si>
    <t>graduate student</t>
  </si>
  <si>
    <t>MIT RLG Group</t>
  </si>
  <si>
    <t>I confirm that my dataset DOES NOT contain any third party data.</t>
  </si>
  <si>
    <t>https://drive.google.com/uc?export=download&amp;id=136rLjyjFFRMyVxUZT6txB5XR2Ct_LNWC</t>
  </si>
  <si>
    <t>MIT license</t>
  </si>
  <si>
    <t>N/A</t>
  </si>
  <si>
    <t>PointCloud-Grasping-Simulation</t>
  </si>
  <si>
    <t>Dataset does not contain language instruction annotation</t>
  </si>
  <si>
    <t>The robot grasps the object one the table</t>
  </si>
  <si>
    <t>gaoyangtang7@gmail.com</t>
  </si>
  <si>
    <t>Ms. Tang</t>
  </si>
  <si>
    <t>roboticist</t>
  </si>
  <si>
    <t>TCL</t>
  </si>
  <si>
    <t>deep learning</t>
  </si>
  <si>
    <t>yes</t>
  </si>
  <si>
    <t>Open X-Embodiment Dataset Enrollment</t>
  </si>
  <si>
    <t>Other platform</t>
  </si>
  <si>
    <t>AI general robot research</t>
  </si>
  <si>
    <t>yjiang05@stanford.edu</t>
  </si>
  <si>
    <t>Yunfan Jiang</t>
  </si>
  <si>
    <t>PhD Student</t>
  </si>
  <si>
    <t>Stanford University</t>
  </si>
  <si>
    <t>Website Link: https://vimalabs.github.io/
Dataset Link: https://huggingface.co/datasets/VIMA/VIMA-Data
BibTex:
@inproceedings{jiang2023vima,
  title     = {VIMA: General Robot Manipulation with Multimodal Prompts},
  author    = {Yunfan Jiang and Agrim Gupta and Zichen Zhang and Guanzhi Wang and Yongqiang Dou and Yanjun Chen and Li Fei-Fei and Anima Anandkumar and Yuke Zhu and Linxi Fan},
  booktitle = {Fortieth International Conference on Machine Learning},
  year      = {2023}
}</t>
  </si>
  <si>
    <t>CC BY 4.0</t>
  </si>
  <si>
    <t>UR</t>
  </si>
  <si>
    <t xml:space="preserve">Suction cup and spatula </t>
  </si>
  <si>
    <t>Primitive skills (pick-place and push)</t>
  </si>
  <si>
    <t>N/A due to use of primitive skills</t>
  </si>
  <si>
    <t xml:space="preserve">Multimodal (image + language) templated instructions </t>
  </si>
  <si>
    <t>7K</t>
  </si>
  <si>
    <t>The robot is conditioned on multimodal prompts (mixture of texts, images, and video frames) to conduct tabletop manipulation tasks, ranging from rearrangement to one-shot imitation.</t>
  </si>
  <si>
    <t>hbharadh@andrew.cmu.edu</t>
  </si>
  <si>
    <t>Homanga Bharadhwaj</t>
  </si>
  <si>
    <t>Carnegie Mellon University and FAIR, Meta</t>
  </si>
  <si>
    <r>
      <rPr/>
      <t xml:space="preserve">Data: </t>
    </r>
    <r>
      <rPr>
        <color rgb="FF1155CC"/>
        <u/>
      </rPr>
      <t>https://robopen.github.io/roboset/</t>
    </r>
    <r>
      <rPr/>
      <t xml:space="preserve"> Link to paper and BibTex: https://robopen.github.io/</t>
    </r>
  </si>
  <si>
    <t>The cameras in the scene only see the kitchen and walls, and does not have any view of people / other objects in the scene</t>
  </si>
  <si>
    <t>"The robot interacts with different objects in kitchen scenes. It performs articulated object manipulation of objects with prismatic joints and hinges. It wipes tables with cloth. It performs pick and place skills, and skills requiring precision like capping and uncapping."</t>
  </si>
  <si>
    <t>chenwj@stanford.edu</t>
  </si>
  <si>
    <t>Chen Wang</t>
  </si>
  <si>
    <t>Stanford Vision and Learning Lab</t>
  </si>
  <si>
    <t>https://mimic-play.github.io/</t>
  </si>
  <si>
    <t>none</t>
  </si>
  <si>
    <t>Operational space control (OSC), which is similar to Task space position control but OSC is impedance control with consideration of the mass matrix. OSC is also used by VIOLA.</t>
  </si>
  <si>
    <t>The robot interacts with various appliances in five different scenes, including a kitchen with an oven; a study desk with a bookshelf and lamp; flowers and a vase; toy sandwich making; and cloth folding. It opens the microwave and drawers; places a book on the shelf; inserts a flower into the vase; and assembles a sandwich.</t>
  </si>
  <si>
    <t>charlesz@allenai.org</t>
  </si>
  <si>
    <t>Zichen Zhang</t>
  </si>
  <si>
    <t>Predoctoral Young Investigator (PYI)</t>
  </si>
  <si>
    <t>PRIOR @ Allen Institute for AI</t>
  </si>
  <si>
    <t>Will release as soon as next week</t>
  </si>
  <si>
    <t>Unsure</t>
  </si>
  <si>
    <t>no</t>
  </si>
  <si>
    <t>CHORES</t>
  </si>
  <si>
    <t>Discrete</t>
  </si>
  <si>
    <t xml:space="preserve">Simulation only </t>
  </si>
  <si>
    <t>Both scripted and natural language</t>
  </si>
  <si>
    <t>Other Household environments, ProcTHOR</t>
  </si>
  <si>
    <t>Roughly 100,000 houses</t>
  </si>
  <si>
    <t>The robot explores, navigates, and manipulates objects for ~40 different tasks.</t>
  </si>
  <si>
    <t>jkaisun1@gmail.com</t>
  </si>
  <si>
    <t>Jiankai, Sun</t>
  </si>
  <si>
    <t>Multirobot system Lab, Stanford University</t>
  </si>
  <si>
    <t>https://github.com/Jiankai-Sun/Aria-NeRF
@misc{sun2023arianerf,
      title={Aria-NeRF: Multimodal Egocentric View Synthesis}, 
      author={Jiankai Sun and Jianing Qiu and Chuanyang Zheng and John Tucker and Javier Yu and Mac Schwager},
      year={2023},
      eprint={2311.06455},
      archivePrefix={arXiv},
      primaryClass={cs.CV}
}</t>
  </si>
  <si>
    <t>Aria-NeRF</t>
  </si>
  <si>
    <t>Humanoid</t>
  </si>
  <si>
    <t>30Hz</t>
  </si>
  <si>
    <t>Table Top, Kitchen (also toy kitchen), Other Household environments, Outdoors</t>
  </si>
  <si>
    <t>We build a Aria-NeRF Dataset, which includes multiple modalities, such as Fisheye images, RGB, depth, IMU, audio, etc. The proposed Aria-NeRF Dataset serves as a rich testbed for advancing robotics with multimodal NeRF, for example, audioguided NeRF, and gaze-guided NeRF.</t>
  </si>
  <si>
    <t>yao62995@gmail.com</t>
  </si>
  <si>
    <t>Jian Yao</t>
  </si>
  <si>
    <t>Intelligent algorithm group in Zhiyuan Robot</t>
  </si>
  <si>
    <t>zy_dataset_on_jaka</t>
  </si>
  <si>
    <t>DH-Robotics</t>
  </si>
  <si>
    <t>one scene</t>
  </si>
  <si>
    <t>the robot arm grasp and place cubes and other daily used goods in a table top.</t>
  </si>
  <si>
    <t>mitranopeter@gmail.com</t>
  </si>
  <si>
    <t>Peter, Mitrano</t>
  </si>
  <si>
    <t>Graduate Student</t>
  </si>
  <si>
    <t>University of Michigan, ARMLab</t>
  </si>
  <si>
    <t>https://sites.google.com/view/conq-hose-manipulation-dataset/home</t>
  </si>
  <si>
    <t>MTCNN was used to blur faces. Manual inspection shows that this works fairly well, but not perfectly.</t>
  </si>
  <si>
    <t>EEF velocity</t>
  </si>
  <si>
    <t>Other Household environments, Hallways</t>
  </si>
  <si>
    <t>The robot grabs, lifts, and drags the end of a vacuum hose around in an office environment.</t>
  </si>
  <si>
    <t>jwu8@stanford.edu</t>
  </si>
  <si>
    <t>Jimmy Wu</t>
  </si>
  <si>
    <t>PhD student</t>
  </si>
  <si>
    <t>Princeton University, Stanford University</t>
  </si>
  <si>
    <t>Benchmark scenes: https://github.com/jimmyyhwu/tidybot/tree/main/benchmark
Real scenes: https://github.com/jimmyyhwu/tidybot/tree/main/server/scenarios
BibTeX:
@article{wu2023tidybot,
  title = {TidyBot: Personalized Robot Assistance with Large Language Models},
  author = {Wu, Jimmy and Antonova, Rika and Kan, Adam and Lepert, Marion and Zeng, Andy and Song, Shuran and Bohg, Jeannette and Rusinkiewicz, Szymon and Funkhouser, Thomas},
  journal = {Autonomous Robots},
  year = {2023}
}
Website: https://tidybot.cs.princeton.edu/</t>
  </si>
  <si>
    <t>Our dataset specifies a target receptacle for each object</t>
  </si>
  <si>
    <t>Our dataset specifies object placements in text form</t>
  </si>
  <si>
    <t>Human writes preferred object placements in text form</t>
  </si>
  <si>
    <t>Kitchen (also toy kitchen), Other Household environments, living room, bedroom, kitchen, pantry room</t>
  </si>
  <si>
    <t>104 (96 benchmark scenes + 8 real scenes)</t>
  </si>
  <si>
    <t>The robot puts each object into the appropriate receptacle based on user preferences</t>
  </si>
  <si>
    <t>nms572@nyu.edu</t>
  </si>
  <si>
    <t>Nur Muhammad Mahi Shafiullah</t>
  </si>
  <si>
    <t>NYU Generalizable Robotics and AI Lab (GRAIL)</t>
  </si>
  <si>
    <t xml:space="preserve">
https://dobb-e.com/
https://arxiv.org/abs/2311.16098
@misc{shafiullah2023dobbe,
    title={On Bringing Robots Home}, 
    author={Nur Muhammad Mahi Shafiullah and Anant Rai and Haritheja Etukuru and Yiqian Liu and Ishan Misra and Soumith Chintala and Lerrel Pinto},
    year={2023},
    eprint={2311.16098},
    archivePrefix={arXiv},
    primaryClass={cs.RO}
}</t>
  </si>
  <si>
    <t>Reviewed each video individually and removed any that has PII.</t>
  </si>
  <si>
    <t>Hello Robot Dex Wrist</t>
  </si>
  <si>
    <t>Human collection using tools</t>
  </si>
  <si>
    <t>The demo collector uses the Stick to collect data from 7 tasks, including door/drawer opening/closing, handle grasping, pick and place, and random play data.</t>
  </si>
  <si>
    <t>Real robot data</t>
  </si>
  <si>
    <t>andrey.kolobov@gmail.com</t>
  </si>
  <si>
    <t>Andrey Kolobov</t>
  </si>
  <si>
    <t>Principal research manager</t>
  </si>
  <si>
    <t>Microsoft Research</t>
  </si>
  <si>
    <r>
      <rPr/>
      <t xml:space="preserve">Dataset link: https://www.microsoft.com/en-us/download/details.aspx?id=105664 ; Instructions and script for setting it up: https://github.com/microsoft/PLEX#robosuiterobomimic-data-setup ;
Citation: </t>
    </r>
    <r>
      <rPr>
        <color rgb="FF1155CC"/>
        <u/>
      </rPr>
      <t>https://github.com/microsoft/PLEX#citing-plex-and-the-accompanying-data</t>
    </r>
  </si>
  <si>
    <t>PLEX RoboSuite</t>
  </si>
  <si>
    <t>Human teleoperation using a keyboard</t>
  </si>
  <si>
    <t>Table Top, Tabletop with sections</t>
  </si>
  <si>
    <t>Opening a door, stacking 2 cubes, picking and placing various objects to specially designated areas, putting a loop onto a peg.</t>
  </si>
  <si>
    <t>Simulated robot data</t>
  </si>
  <si>
    <t>admin@io-ai.tech</t>
  </si>
  <si>
    <t>Yue Cao</t>
  </si>
  <si>
    <t>software engineer</t>
  </si>
  <si>
    <t>IO-AI Tech</t>
  </si>
  <si>
    <t>https://drive.google.com/drive/u/1/folders/1h5wfoENdXC5i4Jsh7xpnS34a-SO6h1PM</t>
  </si>
  <si>
    <t xml:space="preserve">No PII </t>
  </si>
  <si>
    <t>Human Hand</t>
  </si>
  <si>
    <t>Directly collected on human body with mocap devices and aruco markers</t>
  </si>
  <si>
    <t>Two</t>
  </si>
  <si>
    <t>Human interacts with diverse objects in 2 real office table-top scenes. The skill foucs on pick and place. Tasks are like: pick glue from plate, place stapper on desk. We are ready to offer more data on various scenes and skills if this dataset meets your needs.</t>
  </si>
  <si>
    <t>zac.letian.chen@gmail.com</t>
  </si>
  <si>
    <t>Letian Chen</t>
  </si>
  <si>
    <t>Georgia Institute of Technology, CORE Robotics Lab</t>
  </si>
  <si>
    <r>
      <rPr>
        <strike/>
        <color rgb="FF1155CC"/>
      </rPr>
      <t>https://github.com/CORE-Robotics-Lab/SECURE_data</t>
    </r>
    <r>
      <rPr>
        <strike/>
      </rPr>
      <t xml:space="preserve">
The paper is currently being processed for final publication. We can include the published paper link in about 1-2 months. </t>
    </r>
  </si>
  <si>
    <t xml:space="preserve">The personally identifiable information has been replaced by giving a unique ID for each of the participant's demonstration data. </t>
  </si>
  <si>
    <t>Coffee Cup Serving</t>
  </si>
  <si>
    <t xml:space="preserve">The robot serves a coffee cup to a person. The task visualization and more detailed description can be found in the paper (pending publication in 1-2 month). </t>
  </si>
  <si>
    <t>klekkala@usc.edu</t>
  </si>
  <si>
    <t>Kiran Lekkala</t>
  </si>
  <si>
    <t>USC, ILab</t>
  </si>
  <si>
    <t>I'll create a new website for this. At the moment, I found it best and convenient to save it on our local lab server. http://ilab.usc.edu/kiran/beonav/ (Please make sure you open in safari or a browser that allows http requests)</t>
  </si>
  <si>
    <t>BeoNav</t>
  </si>
  <si>
    <t>We collected the navigation data across the entire USC campus</t>
  </si>
  <si>
    <t>The robot navigates to a goal location from a source location.</t>
  </si>
  <si>
    <t>jeredbfleetwood23@gmail.com</t>
  </si>
  <si>
    <t>Jered Fleetwood</t>
  </si>
  <si>
    <t>Chief AI Data Scientist</t>
  </si>
  <si>
    <t>DeepBio</t>
  </si>
  <si>
    <t>bibtex</t>
  </si>
  <si>
    <t>PIO</t>
  </si>
  <si>
    <t>Hz</t>
  </si>
  <si>
    <t>Table Top, Kitchen (also toy kitchen), Other Household environments, Hallways, Outdoors</t>
  </si>
  <si>
    <t>Simply Complex</t>
  </si>
  <si>
    <t>DeepBio Transformer</t>
  </si>
  <si>
    <t>hoffmmat@fel.cvut.cz</t>
  </si>
  <si>
    <t>Prof. Matej Hoffmann</t>
  </si>
  <si>
    <t>Associate Professor</t>
  </si>
  <si>
    <t>Faculty of Electrical Engineering, Czech Technical University in Prague; Humanoid and Cognitive Robotics, Deparment of Cybernetics</t>
  </si>
  <si>
    <t>https://cmp.felk.cvut.cz/ipalm/</t>
  </si>
  <si>
    <t>Database of object properties and measurements for robot manipulation</t>
  </si>
  <si>
    <t>Robotiq 2F-85, Barrett Hand (BH8-282), qb SoftHand, OnRobot RG6, A biaxial experimental system Zwick/Roell</t>
  </si>
  <si>
    <t xml:space="preserve">depends on experiments. Gripper sampling frequency: Robotiq 2F-85 - 100 Hz, qb SoftHand 10 Hz, OnRobot RG6 15 Hz, Barrett Hand 200 Hz </t>
  </si>
  <si>
    <t xml:space="preserve">1) Grasp a given object with a gripper (squeeze - collect a stress/strain curve from gripper position and effort data. 2) Grasp and lift object and measure weight from the joint torque sensor in the arm. 3) Hit objects with the gripper and record audio data from the interaction with the object. </t>
  </si>
  <si>
    <t>jianlanluo@berkeley.edu</t>
  </si>
  <si>
    <t>Jianlan Luo</t>
  </si>
  <si>
    <t>Postdoc, UC Berkeley</t>
  </si>
  <si>
    <t>RAIL, UC Berkeley</t>
  </si>
  <si>
    <t>https://functional-manipulation-benchmark.github.io/</t>
  </si>
  <si>
    <t>The robot interacts with diverse 3D printed objects, pick them up, reposition, and assemble them</t>
  </si>
  <si>
    <t>functional manipulation dataset</t>
  </si>
  <si>
    <t>zfumark@gmail.com</t>
  </si>
  <si>
    <t>Zipeng Fu</t>
  </si>
  <si>
    <t>website: https://mobile-aloha.github.io/
dataset: https://drive.google.com/drive/u/1/folders/1FP5eakcxQrsHyiWBRDsMRvUfSxeykiDc
bibtex: 
@inproceedings{fu2024mobile,
  author    = {Fu, Zipeng and Zhao, Tony Z. and Finn, Chelsea},
  title     = {Mobile ALOHA: Learning Bimanual Mobile Manipulation with Low-Cost Whole-Body Teleoperation},
  booktitle = {arXiv},
  year      = {2024},
}</t>
  </si>
  <si>
    <t>WidowX, Other platform</t>
  </si>
  <si>
    <t>Table Top, Kitchen (also toy kitchen), Other Household environments, Hallways</t>
  </si>
  <si>
    <t>The robot interacts with diverse appliances in a real kitchen and indoor environments. It wipes spilled wine, stores a heavy pot to be inside wall cabinets, calls an elevator, pushes chairs, and cooks shrimp.</t>
  </si>
  <si>
    <t>Mobile ALOHA</t>
  </si>
  <si>
    <t>ehsanik@gmail.com</t>
  </si>
  <si>
    <t>Kiana Ehsani</t>
  </si>
  <si>
    <t>Senior Research Scientist</t>
  </si>
  <si>
    <t>Allen Institute for Artificial Intelligence</t>
  </si>
  <si>
    <t>https://spoc-robot.github.io/
@article{spoc2023,        
        author    = {Kiana Ehsani, Tanmay Gupta, Rose Hendrix, Jordi Salvador, Luca Weihs, Kuo-Hao Zeng, Kunal Pratap Singh, Yejin Kim, Winson Han, Alvaro Herrasti, Ranjay Krishna, Dustin Schwenk, Eli VanderBilt, Aniruddha Kembhavi},
        title     = {Imitating Shortest Paths in Simulation Enables Effective Navigation and Manipulation in the Real World},
        journal   = {arXiv},
        year      = {2023},
        eprint    = {2312.02976},
}</t>
  </si>
  <si>
    <t>There is no PII data.</t>
  </si>
  <si>
    <t>Scripted language but augmented with LLMs</t>
  </si>
  <si>
    <t>Kitchen (also toy kitchen), Other Household environments, Hallways, multi room environments</t>
  </si>
  <si>
    <t>The robot navigates in the environment and performs pick and place with open vocabulary descriptions.</t>
  </si>
  <si>
    <t>USC</t>
  </si>
  <si>
    <t>https://sites.google.com/usc.edu/beonav/home
@online{beogym,
  author  = {Kiran Lekkala, Henghui Bao, Laurent Itti},
  title   = {USCILab3D Dataset: A Large-scale, Long-term Outdoor 3D Dataset},
  year    = {2024},
  url     = {https://sites.google.com/usc.edu/beonav/home},
  urldate = {2024-02-01},
}</t>
  </si>
  <si>
    <t>USC BeoNav</t>
  </si>
  <si>
    <t>15Hz</t>
  </si>
  <si>
    <t>Hard to quantify. Navigates around diverse regions on the USC campus with different weather and lighting conditions</t>
  </si>
  <si>
    <t>Navigates to diverse goals on the USC campus</t>
  </si>
  <si>
    <t>giotherobot@gmail.com</t>
  </si>
  <si>
    <t>Giovanni Fregonese</t>
  </si>
  <si>
    <t>Artificial Mechanical Intelligence (AMI) @ Istituto Italiano di Tecnologia (IIT)</t>
  </si>
  <si>
    <t>https://huggingface.co/datasets/ami-iit/puzzle_manipulation_datasets</t>
  </si>
  <si>
    <t>Manual editing</t>
  </si>
  <si>
    <t>ergoCub Puzzle Manipulation</t>
  </si>
  <si>
    <t>Custom 5-finger hands with 6 dofs</t>
  </si>
  <si>
    <t>Table Top, Puzzle</t>
  </si>
  <si>
    <t>1) The robot removes the pieces of the toy puzzle;
2) The robot places the puzzle back toghether.</t>
  </si>
  <si>
    <t>karlpertsch@gmail.com</t>
  </si>
  <si>
    <t>Karl Pertsch</t>
  </si>
  <si>
    <t>Postdoc</t>
  </si>
  <si>
    <t>Faceblurring was run over the whole dataset</t>
  </si>
  <si>
    <t>Various household manipulation tasks</t>
  </si>
  <si>
    <t>https://www.microsoft.com/en-us/download/details.aspx?id=105937</t>
  </si>
  <si>
    <t>N/A (The dataset didn't contain this information to begin with.)</t>
  </si>
  <si>
    <t>BridgeData MSR</t>
  </si>
  <si>
    <t>Type 1: The robot performs purposeful diverse toy object manipulation tasks in a toy kitchen, such as moving a pepper onto a cutting board. Type 2: Play data -- the robot performs a series of object manipulations in a single episode but the episode as a whole doesn't accomplish any meaningful task.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</si>
</sst>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scheme val="minor"/>
    </font>
    <font>
      <sz val="14.0"/>
      <color theme="1"/>
      <name val="Arial"/>
      <scheme val="minor"/>
    </font>
    <font>
      <b/>
      <u/>
      <color rgb="FF0000FF"/>
    </font>
    <font>
      <sz val="10.0"/>
      <color theme="1"/>
      <name val="Arial"/>
      <scheme val="minor"/>
    </font>
    <font>
      <color theme="1"/>
      <name val="Arial"/>
      <scheme val="minor"/>
    </font>
    <font>
      <b/>
      <color theme="1"/>
      <name val="Arial"/>
      <scheme val="minor"/>
    </font>
    <font>
      <color rgb="FF000000"/>
      <name val="Arial"/>
    </font>
    <font>
      <u/>
      <sz val="10.0"/>
      <color rgb="FF0000FF"/>
    </font>
    <font>
      <u/>
      <sz val="10.0"/>
      <color rgb="FF0000FF"/>
    </font>
    <font>
      <color theme="1"/>
      <name val="Arial"/>
    </font>
    <font>
      <u/>
      <color rgb="FF0000FF"/>
    </font>
    <font/>
    <font>
      <u/>
      <color rgb="FF0000FF"/>
    </font>
    <font>
      <u/>
      <sz val="10.0"/>
      <color rgb="FF0000FF"/>
    </font>
    <font>
      <strike/>
      <color theme="1"/>
      <name val="Arial"/>
      <scheme val="minor"/>
    </font>
    <font>
      <strike/>
      <color rgb="FF0000FF"/>
    </font>
    <font>
      <u/>
      <color rgb="FF0000FF"/>
    </font>
    <font>
      <u/>
      <color rgb="FF0000FF"/>
    </font>
    <font>
      <u/>
      <color rgb="FF0000FF"/>
    </font>
    <font>
      <u/>
      <color rgb="FF0000FF"/>
    </font>
  </fonts>
  <fills count="8">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D9D9D9"/>
        <bgColor rgb="FFD9D9D9"/>
      </patternFill>
    </fill>
    <fill>
      <patternFill patternType="solid">
        <fgColor rgb="FFB6D7A8"/>
        <bgColor rgb="FFB6D7A8"/>
      </patternFill>
    </fill>
    <fill>
      <patternFill patternType="solid">
        <fgColor theme="0"/>
        <bgColor theme="0"/>
      </patternFill>
    </fill>
  </fills>
  <borders count="3">
    <border/>
    <border>
      <bottom style="thick">
        <color rgb="FF000000"/>
      </bottom>
    </border>
    <border>
      <bottom style="medium">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0"/>
    </xf>
    <xf borderId="0" fillId="0" fontId="3" numFmtId="0" xfId="0" applyFont="1"/>
    <xf borderId="0" fillId="0" fontId="4"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horizontal="left" readingOrder="0"/>
    </xf>
    <xf borderId="0" fillId="0" fontId="3" numFmtId="0" xfId="0" applyAlignment="1" applyFont="1">
      <alignment readingOrder="0" shrinkToFit="0" wrapText="0"/>
    </xf>
    <xf borderId="0" fillId="0" fontId="7" numFmtId="0" xfId="0" applyAlignment="1" applyFont="1">
      <alignment readingOrder="0" shrinkToFit="0" wrapText="0"/>
    </xf>
    <xf borderId="0" fillId="0" fontId="4" numFmtId="3" xfId="0" applyFont="1" applyNumberFormat="1"/>
    <xf borderId="0" fillId="0" fontId="4" numFmtId="0" xfId="0" applyFont="1"/>
    <xf borderId="1" fillId="0" fontId="4" numFmtId="0" xfId="0" applyAlignment="1" applyBorder="1" applyFont="1">
      <alignment readingOrder="0"/>
    </xf>
    <xf borderId="1" fillId="0" fontId="4" numFmtId="0" xfId="0" applyBorder="1" applyFont="1"/>
    <xf borderId="1" fillId="0" fontId="3" numFmtId="0" xfId="0" applyAlignment="1" applyBorder="1" applyFont="1">
      <alignment readingOrder="0" shrinkToFit="0" wrapText="0"/>
    </xf>
    <xf borderId="1" fillId="0" fontId="3" numFmtId="0" xfId="0" applyBorder="1" applyFont="1"/>
    <xf borderId="1" fillId="0" fontId="3" numFmtId="0" xfId="0" applyAlignment="1" applyBorder="1" applyFont="1">
      <alignment shrinkToFit="0" wrapText="0"/>
    </xf>
    <xf borderId="1" fillId="0" fontId="4" numFmtId="0" xfId="0" applyAlignment="1" applyBorder="1" applyFont="1">
      <alignment shrinkToFit="0" wrapText="0"/>
    </xf>
    <xf borderId="1" fillId="0" fontId="4" numFmtId="0" xfId="0" applyAlignment="1" applyBorder="1" applyFont="1">
      <alignment shrinkToFit="0" wrapText="0"/>
    </xf>
    <xf borderId="1" fillId="0" fontId="3" numFmtId="0" xfId="0" applyAlignment="1" applyBorder="1" applyFont="1">
      <alignment shrinkToFit="0" wrapText="0"/>
    </xf>
    <xf borderId="0" fillId="0" fontId="3"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wrapText="0"/>
    </xf>
    <xf borderId="0" fillId="3" fontId="3" numFmtId="0" xfId="0" applyAlignment="1" applyFill="1" applyFont="1">
      <alignment readingOrder="0" vertical="center"/>
    </xf>
    <xf borderId="0" fillId="2" fontId="8" numFmtId="0" xfId="0" applyAlignment="1" applyFont="1">
      <alignment readingOrder="0"/>
    </xf>
    <xf borderId="0" fillId="0" fontId="9" numFmtId="0" xfId="0" applyAlignment="1" applyFont="1">
      <alignment shrinkToFit="0" vertical="bottom" wrapText="1"/>
    </xf>
    <xf borderId="0" fillId="0" fontId="9" numFmtId="3" xfId="0" applyAlignment="1" applyFont="1" applyNumberFormat="1">
      <alignment horizontal="right" shrinkToFit="0" vertical="bottom" wrapText="1"/>
    </xf>
    <xf borderId="0" fillId="2" fontId="0" numFmtId="0" xfId="0" applyFont="1"/>
    <xf borderId="0" fillId="2" fontId="0" numFmtId="0" xfId="0" applyAlignment="1" applyFont="1">
      <alignment shrinkToFit="0" wrapText="0"/>
    </xf>
    <xf borderId="0" fillId="2" fontId="0" numFmtId="0" xfId="0" applyAlignment="1" applyFont="1">
      <alignment shrinkToFit="0" wrapText="0"/>
    </xf>
    <xf borderId="0" fillId="0" fontId="10" numFmtId="0" xfId="0" applyAlignment="1" applyFont="1">
      <alignment readingOrder="0"/>
    </xf>
    <xf borderId="0" fillId="0" fontId="9" numFmtId="3" xfId="0" applyAlignment="1" applyFont="1" applyNumberFormat="1">
      <alignment horizontal="right" readingOrder="0" shrinkToFit="0" vertical="bottom" wrapText="1"/>
    </xf>
    <xf borderId="0" fillId="0" fontId="9" numFmtId="0" xfId="0" applyAlignment="1" applyFont="1">
      <alignment horizontal="right" readingOrder="0" shrinkToFit="0" vertical="bottom" wrapText="1"/>
    </xf>
    <xf borderId="0" fillId="0" fontId="9" numFmtId="0" xfId="0" applyAlignment="1" applyFont="1">
      <alignment horizontal="right" shrinkToFit="0" vertical="bottom" wrapText="1"/>
    </xf>
    <xf borderId="0" fillId="4" fontId="4" numFmtId="0" xfId="0" applyAlignment="1" applyFill="1" applyFont="1">
      <alignment shrinkToFit="0" wrapText="0"/>
    </xf>
    <xf borderId="0" fillId="4" fontId="4" numFmtId="0" xfId="0" applyAlignment="1" applyFont="1">
      <alignment readingOrder="0" shrinkToFit="0" wrapText="0"/>
    </xf>
    <xf borderId="2" fillId="0" fontId="11" numFmtId="0" xfId="0" applyBorder="1" applyFont="1"/>
    <xf borderId="2" fillId="0" fontId="12" numFmtId="0" xfId="0" applyAlignment="1" applyBorder="1" applyFont="1">
      <alignment readingOrder="0"/>
    </xf>
    <xf borderId="2" fillId="0" fontId="9" numFmtId="0" xfId="0" applyAlignment="1" applyBorder="1" applyFont="1">
      <alignment readingOrder="0" shrinkToFit="0" vertical="bottom" wrapText="1"/>
    </xf>
    <xf borderId="2" fillId="0" fontId="9" numFmtId="3" xfId="0" applyAlignment="1" applyBorder="1" applyFont="1" applyNumberFormat="1">
      <alignment horizontal="right" readingOrder="0" shrinkToFit="0" vertical="bottom" wrapText="1"/>
    </xf>
    <xf borderId="2" fillId="0" fontId="4" numFmtId="0" xfId="0" applyBorder="1" applyFont="1"/>
    <xf borderId="2" fillId="2" fontId="0" numFmtId="0" xfId="0" applyBorder="1" applyFont="1"/>
    <xf borderId="2" fillId="2" fontId="0" numFmtId="0" xfId="0" applyAlignment="1" applyBorder="1" applyFont="1">
      <alignment shrinkToFit="0" wrapText="0"/>
    </xf>
    <xf borderId="2" fillId="0" fontId="4" numFmtId="0" xfId="0" applyAlignment="1" applyBorder="1" applyFont="1">
      <alignment shrinkToFit="0" wrapText="0"/>
    </xf>
    <xf borderId="2" fillId="4" fontId="4" numFmtId="0" xfId="0" applyAlignment="1" applyBorder="1" applyFont="1">
      <alignment readingOrder="0" shrinkToFit="0" wrapText="0"/>
    </xf>
    <xf borderId="2" fillId="2" fontId="0" numFmtId="0" xfId="0" applyAlignment="1" applyBorder="1" applyFont="1">
      <alignment shrinkToFit="0" wrapText="0"/>
    </xf>
    <xf borderId="0" fillId="5" fontId="3" numFmtId="0" xfId="0" applyAlignment="1" applyFill="1" applyFont="1">
      <alignment readingOrder="0" vertical="center"/>
    </xf>
    <xf borderId="0" fillId="0" fontId="13" numFmtId="0" xfId="0" applyAlignment="1" applyFont="1">
      <alignment readingOrder="0"/>
    </xf>
    <xf borderId="0" fillId="0" fontId="3" numFmtId="0" xfId="0" applyAlignment="1" applyFont="1">
      <alignment readingOrder="0" shrinkToFit="0" vertical="bottom" wrapText="1"/>
    </xf>
    <xf borderId="0" fillId="2" fontId="0" numFmtId="0" xfId="0" applyAlignment="1" applyFont="1">
      <alignment readingOrder="0"/>
    </xf>
    <xf borderId="0" fillId="0" fontId="9" numFmtId="0" xfId="0" applyAlignment="1" applyFont="1">
      <alignment readingOrder="0" shrinkToFit="0" vertical="bottom" wrapText="1"/>
    </xf>
    <xf borderId="0" fillId="2" fontId="0" numFmtId="0" xfId="0" applyAlignment="1" applyFont="1">
      <alignment readingOrder="0" shrinkToFit="0" wrapText="0"/>
    </xf>
    <xf borderId="0" fillId="0" fontId="4" numFmtId="0" xfId="0" applyFont="1"/>
    <xf borderId="0" fillId="0" fontId="4" numFmtId="164" xfId="0" applyAlignment="1" applyFont="1" applyNumberFormat="1">
      <alignment readingOrder="0"/>
    </xf>
    <xf quotePrefix="1" borderId="0" fillId="0" fontId="4" numFmtId="0" xfId="0" applyAlignment="1" applyFont="1">
      <alignment readingOrder="0"/>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4" fontId="14" numFmtId="164" xfId="0" applyAlignment="1" applyFont="1" applyNumberFormat="1">
      <alignment readingOrder="0" shrinkToFit="0" wrapText="1"/>
    </xf>
    <xf borderId="0" fillId="4" fontId="14" numFmtId="0" xfId="0" applyAlignment="1" applyFont="1">
      <alignment readingOrder="0" shrinkToFit="0" wrapText="1"/>
    </xf>
    <xf borderId="0" fillId="4" fontId="15" numFmtId="0" xfId="0" applyAlignment="1" applyFont="1">
      <alignment readingOrder="0" shrinkToFit="0" wrapText="1"/>
    </xf>
    <xf borderId="0" fillId="4" fontId="4" numFmtId="0" xfId="0" applyAlignment="1" applyFont="1">
      <alignment readingOrder="0" shrinkToFit="0" wrapText="1"/>
    </xf>
    <xf borderId="0" fillId="4" fontId="4" numFmtId="0" xfId="0" applyAlignment="1" applyFont="1">
      <alignment shrinkToFit="0" wrapText="1"/>
    </xf>
    <xf borderId="0" fillId="4" fontId="14" numFmtId="0" xfId="0" applyAlignment="1" applyFont="1">
      <alignment shrinkToFit="0" wrapText="1"/>
    </xf>
    <xf borderId="0" fillId="6" fontId="4" numFmtId="164" xfId="0" applyAlignment="1" applyFill="1" applyFont="1" applyNumberFormat="1">
      <alignment readingOrder="0" shrinkToFit="0" wrapText="1"/>
    </xf>
    <xf borderId="0" fillId="6" fontId="4" numFmtId="0" xfId="0" applyAlignment="1" applyFont="1">
      <alignment readingOrder="0" shrinkToFit="0" wrapText="1"/>
    </xf>
    <xf borderId="0" fillId="6" fontId="4" numFmtId="0" xfId="0" applyAlignment="1" applyFont="1">
      <alignment shrinkToFit="0" wrapText="1"/>
    </xf>
    <xf borderId="0" fillId="6" fontId="4" numFmtId="0" xfId="0" applyAlignment="1" applyFont="1">
      <alignment readingOrder="0" shrinkToFit="0" wrapText="1"/>
    </xf>
    <xf borderId="0" fillId="6" fontId="16" numFmtId="0" xfId="0" applyAlignment="1" applyFont="1">
      <alignment readingOrder="0" shrinkToFit="0" wrapText="1"/>
    </xf>
    <xf borderId="0" fillId="6" fontId="4" numFmtId="164" xfId="0" applyAlignment="1" applyFont="1" applyNumberFormat="1">
      <alignment readingOrder="0"/>
    </xf>
    <xf borderId="0" fillId="6" fontId="4" numFmtId="0" xfId="0" applyAlignment="1" applyFont="1">
      <alignment readingOrder="0"/>
    </xf>
    <xf borderId="0" fillId="6" fontId="17" numFmtId="0" xfId="0" applyAlignment="1" applyFont="1">
      <alignment readingOrder="0"/>
    </xf>
    <xf borderId="0" fillId="6" fontId="4" numFmtId="0" xfId="0" applyAlignment="1" applyFont="1">
      <alignment readingOrder="0"/>
    </xf>
    <xf borderId="0" fillId="6" fontId="4" numFmtId="0" xfId="0" applyFont="1"/>
    <xf borderId="0" fillId="0" fontId="4" numFmtId="0" xfId="0" applyAlignment="1" applyFont="1">
      <alignment readingOrder="0"/>
    </xf>
    <xf borderId="0" fillId="6" fontId="18" numFmtId="0" xfId="0" applyAlignment="1" applyFont="1">
      <alignment readingOrder="0"/>
    </xf>
    <xf borderId="0" fillId="7" fontId="14" numFmtId="164" xfId="0" applyAlignment="1" applyFill="1" applyFont="1" applyNumberFormat="1">
      <alignment readingOrder="0"/>
    </xf>
    <xf borderId="0" fillId="7" fontId="14" numFmtId="0" xfId="0" applyAlignment="1" applyFont="1">
      <alignment readingOrder="0"/>
    </xf>
    <xf borderId="0" fillId="7" fontId="15" numFmtId="0" xfId="0" applyAlignment="1" applyFont="1">
      <alignment readingOrder="0"/>
    </xf>
    <xf borderId="0" fillId="7" fontId="14" numFmtId="0" xfId="0" applyAlignment="1" applyFont="1">
      <alignment readingOrder="0"/>
    </xf>
    <xf borderId="0" fillId="7" fontId="14" numFmtId="0" xfId="0" applyFont="1"/>
    <xf borderId="0" fillId="0" fontId="14" numFmtId="164" xfId="0" applyAlignment="1" applyFont="1" applyNumberFormat="1">
      <alignment readingOrder="0"/>
    </xf>
    <xf borderId="0" fillId="0" fontId="14" numFmtId="0" xfId="0" applyAlignment="1" applyFont="1">
      <alignment readingOrder="0"/>
    </xf>
    <xf borderId="0" fillId="0" fontId="14" numFmtId="0" xfId="0" applyFont="1"/>
    <xf borderId="0" fillId="0" fontId="14" numFmtId="0" xfId="0" applyAlignment="1" applyFont="1">
      <alignment readingOrder="0"/>
    </xf>
    <xf borderId="0" fillId="7" fontId="4" numFmtId="164" xfId="0" applyAlignment="1" applyFont="1" applyNumberFormat="1">
      <alignment readingOrder="0"/>
    </xf>
    <xf borderId="0" fillId="7" fontId="4" numFmtId="0" xfId="0" applyAlignment="1" applyFont="1">
      <alignment readingOrder="0"/>
    </xf>
    <xf borderId="0" fillId="7" fontId="4" numFmtId="0" xfId="0" applyFont="1"/>
    <xf borderId="0" fillId="0"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206.11894" TargetMode="External"/><Relationship Id="rId42" Type="http://schemas.openxmlformats.org/officeDocument/2006/relationships/hyperlink" Target="https://elib.dlr.de/193739/1/padalkar2023rlsct.pdf" TargetMode="External"/><Relationship Id="rId41" Type="http://schemas.openxmlformats.org/officeDocument/2006/relationships/hyperlink" Target="https://journals.sagepub.com/doi/full/10.1177/02783649211044405" TargetMode="External"/><Relationship Id="rId44" Type="http://schemas.openxmlformats.org/officeDocument/2006/relationships/hyperlink" Target="https://ieeexplore.ieee.org/document/9341156" TargetMode="External"/><Relationship Id="rId43" Type="http://schemas.openxmlformats.org/officeDocument/2006/relationships/hyperlink" Target="https://www.researchsquare.com/article/rs-3289569/v1" TargetMode="External"/><Relationship Id="rId46" Type="http://schemas.openxmlformats.org/officeDocument/2006/relationships/hyperlink" Target="https://hshi74.github.io/robocook/" TargetMode="External"/><Relationship Id="rId45" Type="http://schemas.openxmlformats.org/officeDocument/2006/relationships/hyperlink" Target="https://link.springer.com/article/10.1007/s10514-023-10129-1" TargetMode="External"/><Relationship Id="rId1" Type="http://schemas.openxmlformats.org/officeDocument/2006/relationships/hyperlink" Target="https://github.com/google-deepmind/open_x_embodiment" TargetMode="External"/><Relationship Id="rId2" Type="http://schemas.openxmlformats.org/officeDocument/2006/relationships/hyperlink" Target="https://console.cloud.google.com/storage/browser/gresearch/robotics/open_x_embodiment_and_rt_x_oss?pageState=%28%22StorageObjectListTable%22:%28%22f%22:%22%255B%255D%22%29%29&amp;prefix=&amp;forceOnObjectsSortingFiltering=false" TargetMode="External"/><Relationship Id="rId3" Type="http://schemas.openxmlformats.org/officeDocument/2006/relationships/hyperlink" Target="https://ai.googleblog.com/2022/12/rt-1-robotics-transformer-for-real.html" TargetMode="External"/><Relationship Id="rId4" Type="http://schemas.openxmlformats.org/officeDocument/2006/relationships/hyperlink" Target="https://arxiv.org/abs/1806.10293" TargetMode="External"/><Relationship Id="rId9" Type="http://schemas.openxmlformats.org/officeDocument/2006/relationships/hyperlink" Target="https://roboturk.stanford.edu/dataset_real.html" TargetMode="External"/><Relationship Id="rId48" Type="http://schemas.openxmlformats.org/officeDocument/2006/relationships/hyperlink" Target="https://github.com/normandipalo/rlds_dataset_builder" TargetMode="External"/><Relationship Id="rId47" Type="http://schemas.openxmlformats.org/officeDocument/2006/relationships/hyperlink" Target="https://ieeexplore.ieee.org/iel7/10160211/10160212/10160747.pdf" TargetMode="External"/><Relationship Id="rId49" Type="http://schemas.openxmlformats.org/officeDocument/2006/relationships/hyperlink" Target="https://openreview.net/forum?id=WuBv9-IGDUA" TargetMode="External"/><Relationship Id="rId5" Type="http://schemas.openxmlformats.org/officeDocument/2006/relationships/hyperlink" Target="https://rail-berkeley.github.io/bridgedata/" TargetMode="External"/><Relationship Id="rId6" Type="http://schemas.openxmlformats.org/officeDocument/2006/relationships/hyperlink" Target="https://www.kaggle.com/datasets/oiermees/taco-robot" TargetMode="External"/><Relationship Id="rId7" Type="http://schemas.openxmlformats.org/officeDocument/2006/relationships/hyperlink" Target="https://github.com/clvrai/clvr_jaco_play_dataset" TargetMode="External"/><Relationship Id="rId8" Type="http://schemas.openxmlformats.org/officeDocument/2006/relationships/hyperlink" Target="https://sites.google.com/view/cablerouting/home" TargetMode="External"/><Relationship Id="rId73" Type="http://schemas.openxmlformats.org/officeDocument/2006/relationships/hyperlink" Target="https://spoc-robot.github.io/" TargetMode="External"/><Relationship Id="rId72" Type="http://schemas.openxmlformats.org/officeDocument/2006/relationships/hyperlink" Target="https://vimalabs.github.io/" TargetMode="External"/><Relationship Id="rId31" Type="http://schemas.openxmlformats.org/officeDocument/2006/relationships/hyperlink" Target="https://github.com/ojh6404/rlds_dataset_builder.git" TargetMode="External"/><Relationship Id="rId75" Type="http://schemas.openxmlformats.org/officeDocument/2006/relationships/drawing" Target="../drawings/drawing1.xml"/><Relationship Id="rId30" Type="http://schemas.openxmlformats.org/officeDocument/2006/relationships/hyperlink" Target="https://github.com/ojh6404/rlds_dataset_builder.git" TargetMode="External"/><Relationship Id="rId74" Type="http://schemas.openxmlformats.org/officeDocument/2006/relationships/hyperlink" Target="https://microsoft.github.io/PLEX/" TargetMode="External"/><Relationship Id="rId33" Type="http://schemas.openxmlformats.org/officeDocument/2006/relationships/hyperlink" Target="https://github.com/frt03/rlds_dataset_builder/tree/dev/xarm" TargetMode="External"/><Relationship Id="rId32" Type="http://schemas.openxmlformats.org/officeDocument/2006/relationships/hyperlink" Target="https://saytap.github.io/" TargetMode="External"/><Relationship Id="rId35" Type="http://schemas.openxmlformats.org/officeDocument/2006/relationships/hyperlink" Target="https://www.robonet.wiki/" TargetMode="External"/><Relationship Id="rId34" Type="http://schemas.openxmlformats.org/officeDocument/2006/relationships/hyperlink" Target="https://github.com/frt03/rlds_dataset_builder/tree/dev/xarm" TargetMode="External"/><Relationship Id="rId71" Type="http://schemas.openxmlformats.org/officeDocument/2006/relationships/hyperlink" Target="https://tidybot.cs.princeton.edu/" TargetMode="External"/><Relationship Id="rId70" Type="http://schemas.openxmlformats.org/officeDocument/2006/relationships/hyperlink" Target="https://robopen.github.io/roboset/" TargetMode="External"/><Relationship Id="rId37" Type="http://schemas.openxmlformats.org/officeDocument/2006/relationships/hyperlink" Target="https://arxiv.org/abs/2306.10007" TargetMode="External"/><Relationship Id="rId36" Type="http://schemas.openxmlformats.org/officeDocument/2006/relationships/hyperlink" Target="https://arxiv.org/abs/2203.06173" TargetMode="External"/><Relationship Id="rId39" Type="http://schemas.openxmlformats.org/officeDocument/2006/relationships/hyperlink" Target="https://github.com/krishanrana/rlds_dataset_builder" TargetMode="External"/><Relationship Id="rId38" Type="http://schemas.openxmlformats.org/officeDocument/2006/relationships/hyperlink" Target="https://github.com/JaeHyung-Kim/rlds_dataset_builder" TargetMode="External"/><Relationship Id="rId62" Type="http://schemas.openxmlformats.org/officeDocument/2006/relationships/hyperlink" Target="https://tonyzhaozh.github.io/aloha/" TargetMode="External"/><Relationship Id="rId61" Type="http://schemas.openxmlformats.org/officeDocument/2006/relationships/hyperlink" Target="https://anonymous-robovqa.github.io/" TargetMode="External"/><Relationship Id="rId20" Type="http://schemas.openxmlformats.org/officeDocument/2006/relationships/hyperlink" Target="https://play-to-policy.github.io/" TargetMode="External"/><Relationship Id="rId64" Type="http://schemas.openxmlformats.org/officeDocument/2006/relationships/hyperlink" Target="https://sites.google.com/view/conq-hose-manipulation-dataset/home" TargetMode="External"/><Relationship Id="rId63" Type="http://schemas.openxmlformats.org/officeDocument/2006/relationships/hyperlink" Target="https://droid-dataset.github.io/" TargetMode="External"/><Relationship Id="rId22" Type="http://schemas.openxmlformats.org/officeDocument/2006/relationships/hyperlink" Target="https://clvrai.github.io/furniture-bench/" TargetMode="External"/><Relationship Id="rId66" Type="http://schemas.openxmlformats.org/officeDocument/2006/relationships/hyperlink" Target="https://functional-manipulation-benchmark.github.io/" TargetMode="External"/><Relationship Id="rId21" Type="http://schemas.openxmlformats.org/officeDocument/2006/relationships/hyperlink" Target="https://github.com/haosulab/ManiSkill2" TargetMode="External"/><Relationship Id="rId65" Type="http://schemas.openxmlformats.org/officeDocument/2006/relationships/hyperlink" Target="https://github.com/notmahi/dobb-e" TargetMode="External"/><Relationship Id="rId24" Type="http://schemas.openxmlformats.org/officeDocument/2006/relationships/hyperlink" Target="https://www.tensorflow.org/datasets/catalog/ucsd_kitchen_dataset_converted_externally_to_rlds" TargetMode="External"/><Relationship Id="rId68" Type="http://schemas.openxmlformats.org/officeDocument/2006/relationships/hyperlink" Target="https://mimic-play.github.io/" TargetMode="External"/><Relationship Id="rId23" Type="http://schemas.openxmlformats.org/officeDocument/2006/relationships/hyperlink" Target="https://human-world-model.github.io/" TargetMode="External"/><Relationship Id="rId67" Type="http://schemas.openxmlformats.org/officeDocument/2006/relationships/hyperlink" Target="https://drive.google.com/drive/u/1/folders/1h5wfoENdXC5i4Jsh7xpnS34a-SO6h1PM" TargetMode="External"/><Relationship Id="rId60" Type="http://schemas.openxmlformats.org/officeDocument/2006/relationships/hyperlink" Target="https://sites.google.com/view/SACSoN-review" TargetMode="External"/><Relationship Id="rId26" Type="http://schemas.openxmlformats.org/officeDocument/2006/relationships/hyperlink" Target="https://ut-austin-rpl.github.io/sailor/" TargetMode="External"/><Relationship Id="rId25" Type="http://schemas.openxmlformats.org/officeDocument/2006/relationships/hyperlink" Target="https://owmcorl.github.io/" TargetMode="External"/><Relationship Id="rId69" Type="http://schemas.openxmlformats.org/officeDocument/2006/relationships/hyperlink" Target="https://mobile-aloha.github.io/" TargetMode="External"/><Relationship Id="rId28" Type="http://schemas.openxmlformats.org/officeDocument/2006/relationships/hyperlink" Target="https://www.kaggle.com/datasets/google/bc-z-robot/discussion/309201" TargetMode="External"/><Relationship Id="rId27" Type="http://schemas.openxmlformats.org/officeDocument/2006/relationships/hyperlink" Target="https://ut-austin-rpl.github.io/sirius/" TargetMode="External"/><Relationship Id="rId29" Type="http://schemas.openxmlformats.org/officeDocument/2006/relationships/hyperlink" Target="https://uscresl.github.io/dmfd/" TargetMode="External"/><Relationship Id="rId51" Type="http://schemas.openxmlformats.org/officeDocument/2006/relationships/hyperlink" Target="https://arxiv.org/abs/2307.02654" TargetMode="External"/><Relationship Id="rId50" Type="http://schemas.openxmlformats.org/officeDocument/2006/relationships/hyperlink" Target="https://github.com/fedeceola/rlds_dataset_builder" TargetMode="External"/><Relationship Id="rId53" Type="http://schemas.openxmlformats.org/officeDocument/2006/relationships/hyperlink" Target="https://ut-austin-rpl.github.io/MUTEX/" TargetMode="External"/><Relationship Id="rId52" Type="http://schemas.openxmlformats.org/officeDocument/2006/relationships/hyperlink" Target="https://robopil.github.io/d3fields/" TargetMode="External"/><Relationship Id="rId11" Type="http://schemas.openxmlformats.org/officeDocument/2006/relationships/hyperlink" Target="https://ut-austin-rpl.github.io/VIOLA/" TargetMode="External"/><Relationship Id="rId55" Type="http://schemas.openxmlformats.org/officeDocument/2006/relationships/hyperlink" Target="https://sites.google.com/view/playing-with-food/" TargetMode="External"/><Relationship Id="rId10" Type="http://schemas.openxmlformats.org/officeDocument/2006/relationships/hyperlink" Target="https://jyopari.github.io/VINN/" TargetMode="External"/><Relationship Id="rId54" Type="http://schemas.openxmlformats.org/officeDocument/2006/relationships/hyperlink" Target="https://sites.google.com/berkeley.edu/fanuc-manipulation" TargetMode="External"/><Relationship Id="rId13" Type="http://schemas.openxmlformats.org/officeDocument/2006/relationships/hyperlink" Target="https://toto-benchmark.org/" TargetMode="External"/><Relationship Id="rId57" Type="http://schemas.openxmlformats.org/officeDocument/2006/relationships/hyperlink" Target="https://robo-affordances.github.io/" TargetMode="External"/><Relationship Id="rId12" Type="http://schemas.openxmlformats.org/officeDocument/2006/relationships/hyperlink" Target="https://sites.google.com/view/berkeley-ur5/home" TargetMode="External"/><Relationship Id="rId56" Type="http://schemas.openxmlformats.org/officeDocument/2006/relationships/hyperlink" Target="https://play-fusion.github.io/" TargetMode="External"/><Relationship Id="rId15" Type="http://schemas.openxmlformats.org/officeDocument/2006/relationships/hyperlink" Target="https://github.com/columbia-ai-robotics/diffusion_policy" TargetMode="External"/><Relationship Id="rId59" Type="http://schemas.openxmlformats.org/officeDocument/2006/relationships/hyperlink" Target="https://arxiv.org/abs/1709.10489" TargetMode="External"/><Relationship Id="rId14" Type="http://schemas.openxmlformats.org/officeDocument/2006/relationships/hyperlink" Target="https://interactive-language.github.io/" TargetMode="External"/><Relationship Id="rId58" Type="http://schemas.openxmlformats.org/officeDocument/2006/relationships/hyperlink" Target="https://sites.google.com/view/recon-robot" TargetMode="External"/><Relationship Id="rId17" Type="http://schemas.openxmlformats.org/officeDocument/2006/relationships/hyperlink" Target="https://rot-robot.github.io/" TargetMode="External"/><Relationship Id="rId16" Type="http://schemas.openxmlformats.org/officeDocument/2006/relationships/hyperlink" Target="https://sites.google.com/view/visionandtouch" TargetMode="External"/><Relationship Id="rId19" Type="http://schemas.openxmlformats.org/officeDocument/2006/relationships/hyperlink" Target="https://ut-austin-rpl.github.io/rpl-BUDS/" TargetMode="External"/><Relationship Id="rId18" Type="http://schemas.openxmlformats.org/officeDocument/2006/relationships/hyperlink" Target="https://sites.google.com/view/hydra-il-202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uc?export=download&amp;id=136rLjyjFFRMyVxUZT6txB5XR2Ct_LNWC" TargetMode="External"/><Relationship Id="rId3" Type="http://schemas.openxmlformats.org/officeDocument/2006/relationships/hyperlink" Target="https://robopen.github.io/roboset/" TargetMode="External"/><Relationship Id="rId4" Type="http://schemas.openxmlformats.org/officeDocument/2006/relationships/hyperlink" Target="https://mimic-play.github.io/" TargetMode="External"/><Relationship Id="rId9" Type="http://schemas.openxmlformats.org/officeDocument/2006/relationships/hyperlink" Target="https://cmp.felk.cvut.cz/ipalm/" TargetMode="External"/><Relationship Id="rId5" Type="http://schemas.openxmlformats.org/officeDocument/2006/relationships/hyperlink" Target="https://sites.google.com/view/conq-hose-manipulation-dataset/home" TargetMode="External"/><Relationship Id="rId6" Type="http://schemas.openxmlformats.org/officeDocument/2006/relationships/hyperlink" Target="https://github.com/microsoft/PLEX" TargetMode="External"/><Relationship Id="rId7" Type="http://schemas.openxmlformats.org/officeDocument/2006/relationships/hyperlink" Target="https://drive.google.com/drive/u/1/folders/1h5wfoENdXC5i4Jsh7xpnS34a-SO6h1PM" TargetMode="External"/><Relationship Id="rId8" Type="http://schemas.openxmlformats.org/officeDocument/2006/relationships/hyperlink" Target="https://github.com/CORE-Robotics-Lab/SECURE_data" TargetMode="External"/><Relationship Id="rId11" Type="http://schemas.openxmlformats.org/officeDocument/2006/relationships/hyperlink" Target="https://huggingface.co/datasets/ami-iit/puzzle_manipulation_datasets" TargetMode="External"/><Relationship Id="rId10" Type="http://schemas.openxmlformats.org/officeDocument/2006/relationships/hyperlink" Target="https://functional-manipulation-benchmark.github.io/" TargetMode="External"/><Relationship Id="rId13" Type="http://schemas.openxmlformats.org/officeDocument/2006/relationships/drawing" Target="../drawings/drawing3.xml"/><Relationship Id="rId12" Type="http://schemas.openxmlformats.org/officeDocument/2006/relationships/hyperlink" Target="https://www.microsoft.com/en-us/download/details.aspx?id=105937"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2.63" defaultRowHeight="15.75"/>
  <cols>
    <col customWidth="1" min="1" max="1" width="4.38"/>
    <col customWidth="1" min="2" max="2" width="28.0"/>
    <col customWidth="1" min="4" max="4" width="14.38"/>
    <col customWidth="1" min="5" max="5" width="12.63"/>
    <col customWidth="1" min="7" max="7" width="18.13"/>
    <col customWidth="1" min="8" max="8" width="16.25"/>
    <col customWidth="1" min="9" max="9" width="12.75"/>
    <col customWidth="1" min="12" max="12" width="30.38"/>
    <col customWidth="1" min="13" max="13" width="21.38"/>
    <col customWidth="1" min="14" max="14" width="16.38"/>
    <col customWidth="1" min="15" max="15" width="15.13"/>
    <col customWidth="1" min="16" max="16" width="17.63"/>
    <col customWidth="1" min="17" max="17" width="22.88"/>
    <col customWidth="1" min="18" max="18" width="15.88"/>
    <col customWidth="1" min="19" max="19" width="41.75"/>
    <col customWidth="1" min="20" max="20" width="27.13"/>
    <col customWidth="1" min="21" max="22" width="21.75"/>
    <col customWidth="1" min="23" max="23" width="40.13"/>
  </cols>
  <sheetData>
    <row r="1">
      <c r="A1" s="1"/>
      <c r="B1" s="1"/>
      <c r="C1" s="2" t="s">
        <v>0</v>
      </c>
      <c r="D1" s="3"/>
      <c r="H1" s="4"/>
      <c r="I1" s="3"/>
      <c r="J1" s="4"/>
      <c r="N1" s="5"/>
      <c r="R1" s="5"/>
      <c r="T1" s="5"/>
      <c r="U1" s="5"/>
      <c r="V1" s="6"/>
      <c r="W1" s="7"/>
    </row>
    <row r="2">
      <c r="A2" s="1"/>
      <c r="B2" s="1"/>
      <c r="C2" s="8" t="s">
        <v>1</v>
      </c>
      <c r="D2" s="3"/>
      <c r="H2" s="4"/>
      <c r="I2" s="3"/>
      <c r="J2" s="4"/>
      <c r="N2" s="5"/>
      <c r="R2" s="5"/>
      <c r="T2" s="5"/>
      <c r="U2" s="5"/>
      <c r="V2" s="6"/>
      <c r="W2" s="7"/>
    </row>
    <row r="3">
      <c r="A3" s="9"/>
      <c r="B3" s="9"/>
      <c r="C3" s="9"/>
      <c r="D3" s="10" t="s">
        <v>2</v>
      </c>
      <c r="H3" s="4"/>
      <c r="I3" s="3"/>
      <c r="J3" s="4"/>
      <c r="N3" s="5"/>
      <c r="R3" s="5"/>
      <c r="T3" s="5"/>
      <c r="U3" s="5"/>
      <c r="V3" s="6"/>
      <c r="W3" s="7"/>
    </row>
    <row r="4">
      <c r="A4" s="9"/>
      <c r="B4" s="9"/>
      <c r="C4" s="9"/>
      <c r="D4" s="11" t="s">
        <v>3</v>
      </c>
      <c r="H4" s="4"/>
      <c r="I4" s="3"/>
      <c r="J4" s="4"/>
      <c r="N4" s="5"/>
      <c r="R4" s="5"/>
      <c r="T4" s="5"/>
      <c r="U4" s="5"/>
      <c r="V4" s="6"/>
      <c r="W4" s="7"/>
    </row>
    <row r="5">
      <c r="A5" s="9"/>
      <c r="B5" s="9"/>
      <c r="C5" s="9"/>
      <c r="D5" s="11" t="s">
        <v>4</v>
      </c>
      <c r="H5" s="4"/>
      <c r="I5" s="3"/>
      <c r="J5" s="4"/>
      <c r="N5" s="5"/>
      <c r="R5" s="5"/>
      <c r="T5" s="5"/>
      <c r="U5" s="5"/>
      <c r="V5" s="6"/>
      <c r="W5" s="7"/>
    </row>
    <row r="6">
      <c r="A6" s="9"/>
      <c r="B6" s="9"/>
      <c r="C6" s="9"/>
      <c r="D6" s="12" t="s">
        <v>5</v>
      </c>
      <c r="H6" s="4"/>
      <c r="I6" s="3"/>
      <c r="J6" s="4"/>
      <c r="N6" s="5"/>
      <c r="R6" s="5"/>
      <c r="T6" s="5"/>
      <c r="U6" s="5"/>
      <c r="V6" s="6"/>
      <c r="W6" s="7"/>
    </row>
    <row r="7">
      <c r="A7" s="9"/>
      <c r="B7" s="9"/>
      <c r="C7" s="9"/>
      <c r="D7" s="11" t="s">
        <v>6</v>
      </c>
      <c r="H7" s="4"/>
      <c r="I7" s="3"/>
      <c r="J7" s="4"/>
      <c r="N7" s="5"/>
      <c r="R7" s="5"/>
      <c r="T7" s="5"/>
      <c r="U7" s="5"/>
      <c r="V7" s="6"/>
      <c r="W7" s="7"/>
    </row>
    <row r="8">
      <c r="A8" s="9"/>
      <c r="B8" s="9"/>
      <c r="C8" s="9"/>
      <c r="D8" s="11"/>
      <c r="H8" s="4"/>
      <c r="I8" s="3"/>
      <c r="J8" s="4"/>
      <c r="N8" s="5"/>
      <c r="R8" s="5"/>
      <c r="T8" s="5"/>
      <c r="U8" s="5"/>
      <c r="V8" s="6"/>
      <c r="W8" s="7"/>
    </row>
    <row r="9">
      <c r="A9" s="9"/>
      <c r="B9" s="9"/>
      <c r="C9" s="8" t="s">
        <v>7</v>
      </c>
      <c r="D9" s="11"/>
      <c r="E9" s="13">
        <f>SUBTOTAL(109,D16:D87)</f>
        <v>2419193</v>
      </c>
      <c r="H9" s="4"/>
      <c r="I9" s="3"/>
      <c r="J9" s="4"/>
      <c r="N9" s="5"/>
      <c r="R9" s="5"/>
      <c r="T9" s="5"/>
      <c r="U9" s="5"/>
      <c r="V9" s="6"/>
      <c r="W9" s="7"/>
    </row>
    <row r="10">
      <c r="A10" s="9"/>
      <c r="B10" s="9"/>
      <c r="C10" s="8" t="s">
        <v>8</v>
      </c>
      <c r="D10" s="11"/>
      <c r="E10" s="14">
        <f>SUBTOTAL(109,E16:E87)</f>
        <v>8964.94</v>
      </c>
      <c r="H10" s="4"/>
      <c r="I10" s="3"/>
      <c r="J10" s="4"/>
      <c r="N10" s="5"/>
      <c r="R10" s="5"/>
      <c r="T10" s="5"/>
      <c r="U10" s="5"/>
      <c r="V10" s="6"/>
      <c r="W10" s="7"/>
    </row>
    <row r="11">
      <c r="A11" s="9"/>
      <c r="B11" s="9"/>
      <c r="C11" s="8" t="s">
        <v>9</v>
      </c>
      <c r="D11" s="11"/>
      <c r="E11" s="14" t="str">
        <f>IFERROR(__xludf.DUMMYFUNCTION("""['"" &amp; JOIN(""', '"", filter(S16:S87,BYROW(S16:S87,LAMBDA(range,SUBTOTAL(103,range)))&gt;0)) &amp; ""']"""),"['fractal20220817_data', 'kuka', 'bridge', 'taco_play', 'jaco_play', 'berkeley_cable_routing', 'roboturk', 'nyu_door_opening_surprising_effectiveness', 'viola', 'berkeley_autolab_ur5', 'toto', 'language_table', 'columbia_cairlab_pusht_real', 'stanford_kuk"&amp;"a_multimodal_dataset_converted_externally_to_rlds', 'nyu_rot_dataset_converted_externally_to_rlds', 'stanford_hydra_dataset_converted_externally_to_rlds', 'austin_buds_dataset_converted_externally_to_rlds', 'nyu_franka_play_dataset_converted_externally_to"&amp;"_rlds', 'maniskill_dataset_converted_externally_to_rlds', 'furniture_bench_dataset_converted_externally_to_rlds', 'cmu_franka_exploration_dataset_converted_externally_to_rlds', 'ucsd_kitchen_dataset_converted_externally_to_rlds', 'ucsd_pick_and_place_data"&amp;"set_converted_externally_to_rlds', 'austin_sailor_dataset_converted_externally_to_rlds', 'austin_sirius_dataset_converted_externally_to_rlds', 'bc_z', 'usc_cloth_sim_converted_externally_to_rlds', 'utokyo_pr2_opening_fridge_converted_externally_to_rlds', "&amp;"'utokyo_pr2_tabletop_manipulation_converted_externally_to_rlds', 'utokyo_saytap_converted_externally_to_rlds', 'utokyo_xarm_pick_and_place_converted_externally_to_rlds', 'utokyo_xarm_bimanual_converted_externally_to_rlds', 'robo_net', 'berkeley_mvp_conver"&amp;"ted_externally_to_rlds', 'berkeley_rpt_converted_externally_to_rlds', 'kaist_nonprehensile_converted_externally_to_rlds', 'stanford_mask_vit_converted_externally_to_rlds', 'tokyo_u_lsmo_converted_externally_to_rlds', 'dlr_sara_pour_converted_externally_to"&amp;"_rlds', 'dlr_sara_grid_clamp_converted_externally_to_rlds', 'dlr_edan_shared_control_converted_externally_to_rlds', 'asu_table_top_converted_externally_to_rlds', 'stanford_robocook_converted_externally_to_rlds', 'eth_agent_affordances', 'imperialcollege_s"&amp;"awyer_wrist_cam', 'iamlab_cmu_pickup_insert_converted_externally_to_rlds', 'qut_dexterous_manipulation', 'uiuc_d3field', 'utaustin_mutex', 'berkeley_fanuc_manipulation', 'cmu_playing_with_food', 'cmu_play_fusion', 'cmu_stretch', 'berkeley_gnm_recon', 'ber"&amp;"keley_gnm_cory_hall', 'berkeley_gnm_sac_son', 'robot_vqa', 'droid', 'conq_hose_manipulation', 'dobbe', 'fmb', 'io_ai_tech', 'mimic_play', 'aloha_mobile', 'robo_set', 'tidybot', 'vima_converted_externally_to_rlds', 'spoc', 'plex_robosuite']")</f>
        <v>['fractal20220817_data', 'kuka', 'bridge', 'taco_play', 'jaco_play', 'berkeley_cable_routing', 'roboturk', 'nyu_door_opening_surprising_effectiveness', 'viola', 'berkeley_autolab_ur5', 'toto', 'language_table', 'columbia_cairlab_pusht_real', 'stanford_kuka_multimodal_dataset_converted_externally_to_rlds', 'nyu_rot_dataset_converted_externally_to_rlds', 'stanford_hydra_dataset_converted_externally_to_rlds', 'austin_buds_dataset_converted_externally_to_rlds', 'nyu_franka_play_dataset_converted_externally_to_rlds', 'maniskill_dataset_converted_externally_to_rlds', 'furniture_bench_dataset_converted_externally_to_rlds', 'cmu_franka_exploration_dataset_converted_externally_to_rlds', 'ucsd_kitchen_dataset_converted_externally_to_rlds', 'ucsd_pick_and_place_dataset_converted_externally_to_rlds', 'austin_sailor_dataset_converted_externally_to_rlds', 'austin_sirius_dataset_converted_externally_to_rlds', 'bc_z', 'usc_cloth_sim_converted_externally_to_rlds', 'utokyo_pr2_opening_fridge_converted_externally_to_rlds', 'utokyo_pr2_tabletop_manipulation_converted_externally_to_rlds', 'utokyo_saytap_converted_externally_to_rlds', 'utokyo_xarm_pick_and_place_converted_externally_to_rlds', 'utokyo_xarm_bimanual_converted_externally_to_rlds', 'robo_net', 'berkeley_mvp_converted_externally_to_rlds', 'berkeley_rpt_converted_externally_to_rlds', 'kaist_nonprehensile_converted_externally_to_rlds', 'stanford_mask_vit_converted_externally_to_rlds', 'tokyo_u_lsmo_converted_externally_to_rlds', 'dlr_sara_pour_converted_externally_to_rlds', 'dlr_sara_grid_clamp_converted_externally_to_rlds', 'dlr_edan_shared_control_converted_externally_to_rlds', 'asu_table_top_converted_externally_to_rlds', 'stanford_robocook_converted_externally_to_rlds', 'eth_agent_affordances', 'imperialcollege_sawyer_wrist_cam', 'iamlab_cmu_pickup_insert_converted_externally_to_rlds', 'qut_dexterous_manipulation', 'uiuc_d3field', 'utaustin_mutex', 'berkeley_fanuc_manipulation', 'cmu_playing_with_food', 'cmu_play_fusion', 'cmu_stretch', 'berkeley_gnm_recon', 'berkeley_gnm_cory_hall', 'berkeley_gnm_sac_son', 'robot_vqa', 'droid', 'conq_hose_manipulation', 'dobbe', 'fmb', 'io_ai_tech', 'mimic_play', 'aloha_mobile', 'robo_set', 'tidybot', 'vima_converted_externally_to_rlds', 'spoc', 'plex_robosuite']</v>
      </c>
      <c r="H11" s="4"/>
      <c r="I11" s="3"/>
      <c r="J11" s="4"/>
      <c r="N11" s="5"/>
      <c r="R11" s="5"/>
      <c r="T11" s="5"/>
      <c r="U11" s="5"/>
      <c r="V11" s="6"/>
      <c r="W11" s="7"/>
    </row>
    <row r="12" ht="15.75" customHeight="1">
      <c r="A12" s="9"/>
      <c r="B12" s="9"/>
      <c r="C12" s="8" t="s">
        <v>10</v>
      </c>
      <c r="D12" s="11"/>
      <c r="E12" s="14" t="str">
        <f>IFERROR(__xludf.DUMMYFUNCTION(""""" &amp; JOIN(CHAR(10) &amp; CHAR(10), filter(T16:T87,BYROW(T16:T87,LAMBDA(range,SUBTOTAL(103,range)))&gt;0)) &amp; """""),"@article{brohan2022rt,
  title={Rt-1: Robotics transformer for real-world control at scale},
  author={Brohan, Anthony and Brown, Noah and Carbajal, Justice and Chebotar, Yevgen and Dabis, Joseph and Finn, Chelsea and Gopalakrishnan, Keerthana and Hausman"&amp;", Karol and Herzog, Alex and Hsu, Jasmine and others},
  journal={arXiv preprint arXiv:2212.06817},
  year={2022}
}
@article{kalashnikov2018qt,
  title={Qt-opt: Scalable deep reinforcement learning for vision-based robotic manipulation},
  author={Kalash"&amp;"nikov, Dmitry and Irpan, Alex and Pastor, Peter and Ibarz, Julian and Herzog, Alexander and Jang, Eric and Quillen, Deirdre and Holly, Ethan and Kalakrishnan, Mrinal and Vanhoucke, Vincent and others},
  journal={arXiv preprint arXiv:1806.10293},
  year={"&amp;"2018}
}
@inproceedings{walke2023bridgedata,
    title={BridgeData V2: A Dataset for Robot Learning at Scale},
    author={Walke, Homer and Black, Kevin and Lee, Abraham and Kim, Moo Jin and Du, Max and Zheng, Chongyi and Zhao, Tony and Hansen-Estruch, Ph"&amp;"ilippe and Vuong, Quan and He, Andre and Myers, Vivek and Fang, Kuan and Finn, Chelsea and Levine, Sergey},
    booktitle={Conference on Robot Learning (CoRL)},
    year={2023}
}
@inproceedings{rosete2022tacorl,
author = {Erick Rosete-Beas and Oier Mees "&amp;"and Gabriel Kalweit and Joschka Boedecker and Wolfram Burgard},
title = {Latent Plans for Task Agnostic Offline Reinforcement Learning},
journal = {Proceedings of the 6th Conference on Robot Learning (CoRL)},
year = {2022}
}
@inproceedings{mees23hulc2,
ti"&amp;"tle={Grounding  Language  with  Visual  Affordances  over  Unstructured  Data},
author={Oier Mees and Jessica Borja-Diaz and Wolfram Burgard},
booktitle = {Proceedings of the IEEE International Conference on Robotics and Automation (ICRA)},
year={2023},
a"&amp;"ddress = {London, UK}
}
@software{dass2023jacoplay,
  author = {Dass, Shivin and Yapeter, Jullian and Zhang, Jesse and Zhang, Jiahui
            and Pertsch, Karl and Nikolaidis, Stefanos and Lim, Joseph J.},
  title = {CLVR Jaco Play Dataset},
  url = {"&amp;"https://github.com/clvrai/clvr_jaco_play_dataset},
  version = {1.0.0},
  year = {2023}
}
@article{luo2023multistage,
  author    = {Jianlan Luo and Charles Xu and Xinyang Geng and Gilbert Feng and Kuan Fang and Liam Tan and Stefan Schaal and Sergey Levi"&amp;"ne},
  title     = {Multi-Stage Cable Routing through Hierarchical Imitation Learning},
  journal   = {arXiv pre-print},
  year      = {2023},
  url       = {https://arxiv.org/abs/2307.08927},
}
@inproceedings{mandlekar2019scaling,
          title={Scali"&amp;"ng robot supervision to hundreds of hours with roboturk: Robotic manipulation dataset through human reasoning and dexterity},
          author={Mandlekar, Ajay and Booher, Jonathan and Spero, Max and Tung, Albert and Gupta, Anchit and Zhu, Yuke and Garg, "&amp;"Animesh and Savarese, Silvio and Fei-Fei, Li},
          booktitle={2019 IEEE/RSJ International Conference on Intelligent Robots and Systems (IROS)},
          pages={1048--1055},
          year={2019},
          organization={IEEE}
        }
@misc{pari2"&amp;"021surprising,
    title={The Surprising Effectiveness of Representation Learning for Visual Imitation}, 
    author={Jyothish Pari and Nur Muhammad Shafiullah and Sridhar Pandian Arunachalam and Lerrel Pinto},
    year={2021},
    eprint={2112.01511},
  "&amp;"  archivePrefix={arXiv},
    primaryClass={cs.RO}
}
@article{zhu2022viola,
  title={VIOLA: Imitation Learning for Vision-Based Manipulation with Object Proposal Priors},
  author={Zhu, Yifeng and Joshi, Abhishek and Stone, Peter and Zhu, Yuke},
  journal"&amp;"={6th Annual Conference on Robot Learning (CoRL)},
  year={2022}
}
@misc{BerkeleyUR5Website,
  title = {Berkeley {UR5} Demonstration Dataset},
  author = {Lawrence Yunliang Chen and Simeon Adebola and Ken Goldberg},
  howpublished = {https://sites.google"&amp;".com/view/berkeley-ur5/home},
}
@inproceedings{zhou2023train,
  author={Zhou, Gaoyue and Dean, Victoria and Srirama, Mohan Kumar and Rajeswaran, Aravind and Pari, Jyothish and Hatch, Kyle and Jain, Aryan and Yu, Tianhe and Abbeel, Pieter and Pinto, Lerre"&amp;"l and Finn, Chelsea and Gupta, Abhinav},
  booktitle={2023 IEEE International Conference on Robotics and Automation (ICRA)}, 
  title={Train Offline, Test Online: A Real Robot Learning Benchmark}, 
  year={2023},
 }
@article{lynch2023interactive,
  title"&amp;"={Interactive language: Talking to robots in real time},
  author={Lynch, Corey and Wahid, Ayzaan and Tompson, Jonathan and Ding, Tianli and Betker, James and Baruch, Robert and Armstrong, Travis and Florence, Pete},
  journal={IEEE Robotics and Automatio"&amp;"n Letters},
  year={2023},
  publisher={IEEE}
}
@inproceedings{chi2023diffusionpolicy,
	title={Diffusion Policy: Visuomotor Policy Learning via Action Diffusion},
	author={Chi, Cheng and Feng, Siyuan and Du, Yilun and Xu, Zhenjia and Cousineau, Eric and "&amp;"Burchfiel, Benjamin and Song, Shuran},
	booktitle={Proceedings of Robotics: Science and Systems (RSS)},
	year={2023}
}
@inproceedings{lee2019icra,
  title={Making sense of vision and touch: Self-supervised learning of multimodal representations for conta"&amp;"ct-rich tasks},
  author={Lee, Michelle A and Zhu, Yuke and Srinivasan, Krishnan and Shah, Parth and Savarese, Silvio and Fei-Fei, Li and  Garg, Animesh and Bohg, Jeannette},
  booktitle={2019 IEEE International Conference on Robotics and Automation (ICRA"&amp;")},
  year={2019},
  url={https://arxiv.org/abs/1810.10191}
}
@inproceedings{haldar2023watch,
  title={Watch and match: Supercharging imitation with regularized optimal transport},
  author={Haldar, Siddhant and Mathur, Vaibhav and Yarats, Denis and Pint"&amp;"o, Lerrel},
  booktitle={Conference on Robot Learning},
  pages={32--43},
  year={2023},
  organization={PMLR}
}
@article{belkhale2023hydra,
 title={HYDRA: Hybrid Robot Actions for Imitation Learning},
 author={Belkhale, Suneel and Cui, Yuchen and Sadigh"&amp;", Dorsa},
 journal={arxiv},
 year={2023}
}
@article{zhu2022bottom,
  title={Bottom-Up Skill Discovery From Unsegmented Demonstrations for Long-Horizon Robot Manipulation},
  author={Zhu, Yifeng and Stone, Peter and Zhu, Yuke},
  journal={IEEE Robotics an"&amp;"d Automation Letters},
  volume={7},
  number={2},
  pages={4126--4133},
  year={2022},
  publisher={IEEE}
}
@article{cui2022play,
  title   = {From Play to Policy: Conditional Behavior Generation from Uncurated Robot Data},
  author  = {Cui, Zichen Jeff"&amp;" and Wang, Yibin and Shafiullah, Nur Muhammad Mahi and Pinto, Lerrel},
  journal = {arXiv preprint arXiv:2210.10047},
  year    = {2022}
}
@inproceedings{gu2023maniskill2,
  title={ManiSkill2: A Unified Benchmark for Generalizable Manipulation Skills},
 "&amp;" author={Gu, Jiayuan and Xiang, Fanbo and Li, Xuanlin and Ling, Zhan and Liu, Xiqiang and Mu, Tongzhou and Tang, Yihe and Tao, Stone and Wei, Xinyue and Yao, Yunchao and Yuan, Xiaodi and Xie, Pengwei and Huang, Zhiao and Chen, Rui and Su, Hao},
  booktitl"&amp;"e={International Conference on Learning Representations},
  year={2023}
}
@inproceedings{heo2023furniturebench,
  title={FurnitureBench: Reproducible Real-World Benchmark for Long-Horizon Complex Manipulation},
  author={Minho Heo and Youngwoon Lee and D"&amp;"oohyun Lee and Joseph J. Lim},
  booktitle={Robotics: Science and Systems},
  year={2023}
}
@inproceedings{mendonca2023structured,
              title={Structured World Models from Human Videos},
              author={Mendonca, Russell  and Bahl, Shikhar"&amp;" and Pathak, Deepak},
              journal={RSS},
              year={2023}
            }
@ARTICLE{ucsd_kitchens,
  author = {Ge Yan, Kris Wu, and Xiaolong Wang},
  title = {{ucsd kitchens Dataset}},
  year = {2023},
  month = {August}
}
@preprint{Fen"&amp;"g2023Finetuning,
	title={Finetuning Offline World Models in the Real World},
	author={Yunhai Feng, Nicklas Hansen, Ziyan Xiong, Chandramouli Rajagopalan, Xiaolong Wang},
	year={2023}
}
@inproceedings{nasiriany2022sailor,
      title={Learning and Retriev"&amp;"al from Prior Data for Skill-based Imitation Learning},
      author={Soroush Nasiriany and Tian Gao and Ajay Mandlekar and Yuke Zhu},
      booktitle={Conference on Robot Learning (CoRL)},
      year={2022}
    }
@inproceedings{liu2022robot,
    title ="&amp;" {Robot Learning on the Job: Human-in-the-Loop Autonomy and Learning During Deployment},
    author = {Huihan Liu and Soroush Nasiriany and Lance Zhang and Zhiyao Bao and Yuke Zhu},
    booktitle = {Robotics: Science and Systems (RSS)},
    year = {2023}
"&amp;"}
@inproceedings{jang2021bc,
title={{BC}-Z: Zero-Shot Task Generalization with Robotic Imitation Learning},
author={Eric Jang and Alex Irpan and Mohi Khansari and Daniel Kappler and Frederik Ebert and Corey Lynch and Sergey Levine and Chelsea Finn},
book"&amp;"title={5th Annual Conference on Robot Learning},
year={2021},
url={https://openreview.net/forum?id=8kbp23tSGYv}}
@article{salhotra2022dmfd,
    author={Salhotra, Gautam and Liu, I-Chun Arthur and Dominguez-Kuhne, Marcus and Sukhatme, Gaurav S.},
    jour"&amp;"nal={IEEE Robotics and Automation Letters},
    title={Learning Deformable Object Manipulation From Expert Demonstrations},
    year={2022},
    volume={7},
    number={4},
    pages={8775-8782},
    doi={10.1109/LRA.2022.3187843}
}
@misc{oh2023pr2utokyo"&amp;"datasets,
  author={Jihoon Oh and Naoaki Kanazawa and Kento Kawaharazuka},
  title={X-Embodiment U-Tokyo PR2 Datasets},
  year={2023},
  url={https://github.com/ojh6404/rlds_dataset_builder},
}
@misc{oh2023pr2utokyodatasets,
  author={Jihoon Oh and Naoak"&amp;"i Kanazawa and Kento Kawaharazuka},
  title={X-Embodiment U-Tokyo PR2 Datasets},
  year={2023},
  url={https://github.com/ojh6404/rlds_dataset_builder},
}
@article{saytap2023,
  author = {Yujin Tang and Wenhao Yu and Jie Tan and Heiga Zen and Aleksandra "&amp;"Faust and
Tatsuya Harada},
  title  = {SayTap: Language to Quadrupedal Locomotion},
  eprint = {arXiv:2306.07580},
  url    = {https://saytap.github.io},
  note   = ""{https://saytap.github.io}"",
  year   = {2023}
}
@misc{matsushima2023weblab,
  title={"&amp;"Weblab xArm Dataset},
  author={Tatsuya Matsushima and Hiroki Furuta and Yusuke Iwasawa and Yutaka Matsuo},
  year={2023},
}
@misc{matsushima2023weblab,
  title={Weblab xArm Dataset},
  author={Tatsuya Matsushima and Hiroki Furuta and Yusuke Iwasawa and "&amp;"Yutaka Matsuo},
  year={2023},
}
@inproceedings{dasari2019robonet,
    title={RoboNet: Large-Scale Multi-Robot Learning},
    author={Sudeep Dasari and Frederik Ebert and Stephen Tian and Suraj Nair and Bernadette Bucher and Karl Schmeckpeper and Siddhar"&amp;"th Singh and Sergey Levine and Chelsea Finn},
    year={2019},
    eprint={1910.11215},
    archivePrefix={arXiv},
    primaryClass={cs.RO},
    booktitle={CoRL 2019: Volume 100 Proceedings of Machine Learning Research}
}
@InProceedings{Radosavovic2022,
"&amp;"  title = {Real-World Robot Learning with Masked Visual Pre-training},
  author = {Ilija Radosavovic and Tete Xiao and Stephen James and Pieter Abbeel and Jitendra Malik and Trevor Darrell},
  booktitle = {CoRL},
  year = {2022}
}
@article{Radosavovic202"&amp;"3,
  title={Robot Learning with Sensorimotor Pre-training},
  author={Ilija Radosavovic and Baifeng Shi and Letian Fu and Ken Goldberg and Trevor Darrell and Jitendra Malik},
  year={2023},
  journal={arXiv:2306.10007}
}
@article{kimpre,
  title={Pre-an"&amp;"d post-contact policy decomposition for non-prehensile manipulation with zero-shot sim-to-real transfer},
  author={Kim, Minchan and Han, Junhyek and Kim, Jaehyung and Kim, Beomjoon},
  booktitle={2023 IEEE/RSJ International Conference on Intelligent Robo"&amp;"ts and Systems (IROS)},
  year={2023},
  organization={IEEE}
}
@misc{rana2023dgrasp,
author = {Krishan Rana, Ben Burgess-Limerick, Jad Abou-Chakra, Niko S{\""u}nderhauf},
title = {DGrasp: A Large Scale Dataset for Dynamic Grasping of Moving Objects.},
ye"&amp;"ar = {2023}} 
@inproceedings{gupta2022maskvit,
  title={MaskViT: Masked Visual Pre-Training for Video Prediction},
  author={Agrim Gupta and Stephen Tian and Yunzhi Zhang and Jiajun Wu and Roberto Martín-Martín and Li Fei-Fei},
  booktitle={Internationa"&amp;"l Conference on Learning Representations},
  year={2022}
}
@Article{Osa22,
  author  = {Takayuki Osa},
  journal = {The International Journal of Robotics Research},
  title   = {Motion Planning by Learning the Solution Manifold in Trajectory Optimization"&amp;"},
  year    = {2022},
  number  = {3},
  pages   = {291--311},
  volume  = {41},
}
@inproceedings{padalkar2023guiding,
  title={Guiding Reinforcement Learning with Shared Control Templates},
  author={Padalkar, Abhishek and Quere, Gabriel and Steinmetz,"&amp;" Franz and Raffin, Antonin and Nieuwenhuisen, Matthias and Silv{\'e}rio, Jo{\~a}o and Stulp, Freek},
  booktitle={40th IEEE International Conference on Robotics and Automation, ICRA 2023},
  year={2023},
  organization={IEEE}
}
@article{padalkar2023guide"&amp;"d,
  title={A guided reinforcement learning approach using shared control templates for learning manipulation skills in the real world},
  author={Padalkar, Abhishek and Quere, Gabriel and Raffin, Antonin and Silv{\'e}rio, Jo{\~a}o and Stulp, Freek},
  jo"&amp;"urnal={Research square preprint rs-3289569/v1},
  year={2023}
}
@inproceedings{vogel_edan_2020,
        title = {EDAN - an EMG-Controlled Daily Assistant to Help People with Physical Disabilities},
        language = {en},
        booktitle = {2020 {IEEE"&amp;"}/{RSJ} {International} {Conference} on {Intelligent} {Robots} and {Systems} ({IROS})},
        author = {Vogel, Jörn and Hagengruber, Annette and Iskandar, Maged and Quere, Gabriel and Leipscher, Ulrike and Bustamante, Samuel and Dietrich, Alexander and "&amp;"Hoeppner, Hannes and Leidner, Daniel and Albu-Schäffer, Alin},
        year = {2020}
}
@inproceedings{quere_shared_2020,
        address = {Paris, France},
        title = {Shared {Control} {Templates} for {Assistive} {Robotics}},
        language = {en},"&amp;"
        booktitle = {2020 {IEEE} {International} {Conference} on {Robotics} and {Automation} ({ICRA})},
        author = {Quere, Gabriel and Hagengruber, Annette and Iskandar, Maged and Bustamante, Samuel and Leidner, Daniel and Stulp, Freek and Vogel, J"&amp;"oern},
        year = {2020},
        pages = {7},
}
@inproceedings{zhou2023modularity,
  title={Modularity through Attention: Efficient Training and Transfer of Language-Conditioned Policies for Robot Manipulation},
  author={Zhou, Yifan and Sonawani, S"&amp;"hubham and Phielipp, Mariano and Stepputtis, Simon and Amor, Heni},
  booktitle={Conference on Robot Learning},
  pages={1684--1695},
  year={2023},
  organization={PMLR}
}
@article{zhou2023learning,
  title={Learning modular language-conditioned robot po"&amp;"licies through attention},
  author={Zhou, Yifan and Sonawani, Shubham and Phielipp, Mariano and Ben Amor, Heni and Stepputtis, Simon},
  journal={Autonomous Robots},
  pages={1--21},
  year={2023},
  publisher={Springer}
}
@article{shi2023robocook,
  ti"&amp;"tle={RoboCook: Long-Horizon Elasto-Plastic Object Manipulation with Diverse Tools},
  author={Shi, Haochen and Xu, Huazhe and Clarke, Samuel and Li, Yunzhu and Wu, Jiajun},
  journal={arXiv preprint arXiv:2306.14447},
  year={2023}
}
@inproceedings{schia"&amp;"vi2023learning,
  title={Learning agent-aware affordances for closed-loop interaction with articulated objects},
  author={Schiavi, Giulio and Wulkop, Paula and Rizzi, Giuseppe and Ott, Lionel and Siegwart, Roland and Chung, Jen Jen},
  booktitle={2023 IE"&amp;"EE International Conference on Robotics and Automation (ICRA)},
  pages={5916--5922},
  year={2023},
  organization={IEEE}
}
@inproceedings{saxena2023multiresolution,
title={Multi-Resolution Sensing for Real-Time Control with Vision-Language Models},
aut"&amp;"hor={Saumya Saxena and Mohit Sharma and Oliver Kroemer},
booktitle={7th Annual Conference on Robot Learning},
year={2023},
url={https://openreview.net/forum?id=WuBv9-IGDUA}
}
@misc{ceola2023lhmanip,
author = {Federico Ceola, Krishan Rana, Niko S{\""u}nde"&amp;"rhauf},
title = {LHManip: A Dataset for Long Horizon Manipulation Tasks.},
year = {2023}} 
@article{guist2023robust,
  title={A Robust Open-source Tendon-driven Robot Arm for Learning Control of Dynamic Motions},
  author={Guist, Simon and Schneider, Jan"&amp;" and Ma, Hao and Berenz, Vincent and Martus, Julian and Gr{\""u}ninger, Felix and M{\""u}hlebach, Michael and Fiene, Jonathan and Sch{\""o}lkopf, Bernhard and B{\""u}chler, Dieter},
  journal={arXiv preprint arXiv:2307.02654},
  year={2023}
}
@article{wa"&amp;"ng2023d3field,
  title={D^3Field: Dynamic 3D Descriptor Fields for Generalizable Robotic Manipulation}, 
  author={Wang, Yixuan and Li, Zhuoran and Zhang, Mingtong and Driggs-Campbell, Katherine and Wu, Jiajun and Fei-Fei, Li and Li, Yunzhu},
  journal={a"&amp;"rXiv preprint arXiv:},
  year={2023},
}
@inproceedings{shah2023mutex,
    title={{MUTEX}: Learning Unified Policies from Multimodal Task Specifications},
    author={Rutav Shah and Roberto Mart{\'\i}n-Mart{\'\i}n and Yuke Zhu},
    booktitle={7th Annual "&amp;"Conference on Robot Learning},
    year={2023},
    url={https://openreview.net/forum?id=PwqiqaaEzJ}
}
@article{fanuc_manipulation2023,
  title={Fanuc Manipulation: A Dataset for Learning-based Manipulation with FANUC Mate 200iD Robot},
  author={Zhu, Xi"&amp;"nghao and Tian, Ran and Xu, Chenfeng and Ding, Mingyu and Zhan, Wei and Tomizuka, Masayoshi},
  year={2023},
}
@inproceedings{sawhney2021playing,
  title={Playing with food: Learning food item representations through interactive exploration},
  author={S"&amp;"awhney, Amrita and Lee, Steven and Zhang, Kevin and Veloso, Manuela and Kroemer, Oliver},
  booktitle={Experimental Robotics: The 17th International Symposium},
  pages={309--322},
  year={2021},
  organization={Springer}
}
@inproceedings{chen2023playfus"&amp;"ion,
  title={PlayFusion: Skill Acquisition via Diffusion from Language-Annotated Play},
  author={Chen, Lili and Bahl, Shikhar and Pathak, Deepak},
  booktitle={CoRL},
  year={2023}
}
@inproceedings{bahl2023affordances,
  title={Affordances from Human V"&amp;"ideos as a Versatile Representation for Robotics},
  author={Bahl, Shikhar and Mendonca, Russell and Chen, Lili and Jain, Unnat and Pathak, Deepak},
  booktitle={CVPR},
  year={2023}
}
@article{mendonca2023structured,
  title={Structured World Models from"&amp;" Human Videos},
  author={Mendonca, Russell and Bahl, Shikhar and Pathak, Deepak},
  journal={CoRL},
  year={2023}
}
@inproceedings{shah2021rapid,
title={{Rapid Exploration for Open-World Navigation with Latent Goal Models}},
author={Dhruv Shah and Benja"&amp;"min Eysenbach and Nicholas Rhinehart and Sergey Levine},
booktitle={5th Annual Conference on Robot Learning },
year={2021},
url={https://openreview.net/forum?id=d_SWJhyKfVw}
}
@inproceedings{kahn2018self,
  title={Self-supervised deep reinforcement learn"&amp;"ing with generalized computation graphs for robot navigation},
  author={Kahn, Gregory and Villaflor, Adam and Ding, Bosen and Abbeel, Pieter and Levine, Sergey},
  booktitle={2018 IEEE international conference on robotics and automation (ICRA)},
  pages="&amp;"{5129--5136},
  year={2018},
  organization={IEEE}
}
@article{hirose2023sacson,
  title={SACSoN: Scalable Autonomous Data Collection for Social Navigation},
  author={Hirose, Noriaki and Shah, Dhruv and Sridhar, Ajay and Levine, Sergey},
  journal={arXiv"&amp;" preprint arXiv:2306.01874},
  year={2023}
}
@article{Zhao2023LearningFB,
  title={Learning Fine-Grained Bimanual Manipulation with Low-Cost Hardware},
  author={Tony Zhao and Vikash Kumar and Sergey Levine and Chelsea Finn},
  journal={RSS},
  year={202"&amp;"3},
  volume={abs/2304.13705},
  url={https://arxiv.org/abs/2304.13705}
}
@article{khazatsky2024droid,
    title   = {DROID: A Large-Scale In-The-Wild Robot Manipulation Dataset},
    author  = {Alexander Khazatsky and Karl Pertsch and Suraj Nair and Ash"&amp;"win Balakrishna and Sudeep Dasari and Siddharth Karamcheti and Soroush Nasiriany and Mohan Kumar Srirama and Lawrence Yunliang Chen and Kirsty Ellis and Peter David Fagan and Joey Hejna and Masha Itkina and Marion Lepert and Yecheng Jason Ma and Patrick T"&amp;"ree Miller and Jimmy Wu and Suneel Belkhale and Shivin Dass and Huy Ha and Arhan Jain and Abraham Lee and Youngwoon Lee and Marius Memmel and Sungjae Park and Ilija Radosavovic and Kaiyuan Wang and Albert Zhan and Kevin Black and Cheng Chi and Kyle Beltra"&amp;"n Hatch and Shan Lin and Jingpei Lu and Jean Mercat and Abdul Rehman and Pannag R Sanketi and Archit Sharma and Cody Simpson and Quan Vuong and Homer Rich Walke and Blake Wulfe and Ted Xiao and Jonathan Heewon Yang and Arefeh Yavary and Tony Z. Zhao and C"&amp;"hristopher Agia and Rohan Baijal and Mateo Guaman Castro and Daphne Chen and Qiuyu Chen and Trinity Chung and Jaimyn Drake and Ethan Paul Foster and Jensen Gao and David Antonio Herrera and Minho Heo and Kyle Hsu and Jiaheng Hu and Donovon Jackson and Cha"&amp;"rlotte Le and Yunshuang Li and Kevin Lin and Roy Lin and Zehan Ma and Abhiram Maddukuri and Suvir Mirchandani and Daniel Morton and Tony Nguyen and Abigail O'Neill and Rosario Scalise and Derick Seale and Victor Son and Stephen Tian and Emi Tran and Andre"&amp;"w E. Wang and Yilin Wu and Annie Xie and Jingyun Yang and Patrick Yin and Yunchu Zhang and Osbert Bastani and Glen Berseth and Jeannette Bohg and Ken Goldberg and Abhinav Gupta and Abhishek Gupta and Dinesh Jayaraman and Joseph J Lim and Jitendra Malik an"&amp;"d Roberto Martín-Martín and Subramanian Ramamoorthy and Dorsa Sadigh and Shuran Song and Jiajun Wu and Michael C. Yip and Yuke Zhu and Thomas Kollar and Sergey Levine and Chelsea Finn},
    year    = {2024},
}
@misc{ConqHoseManipData,
author={Peter Mitra"&amp;"no and Dmitry Berenson},
title={Conq Hose Manipulation Dataset, v1.15.0},
year={2024},
howpublished={https://sites.google.com/view/conq-hose-manipulation-dataset}
}
@misc{shafiullah2023dobbe,
    title={On Bringing Robots Home}, 
    author={Nur Muhammad"&amp;" Mahi Shafiullah and Anant Rai and Haritheja Etukuru and Yiqian Liu and Ishan Misra and Soumith Chintala and Lerrel Pinto},
    year={2023},
    eprint={2311.16098},
    archivePrefix={arXiv},
    primaryClass={cs.RO}
}
@article{luo2024fmb,
  title={FMB:"&amp;" a Functional Manipulation Benchmark for Generalizable Robotic Learning},
  author={Luo, Jianlan and Xu, Charles and Liu, Fangchen and Tan, Liam and Lin, Zipeng and Wu, Jeffrey and Abbeel, Pieter and Levine, Sergey},
  journal={arXiv preprint arXiv:2401.0"&amp;"8553},
  year={2024}
}
@article{wang2023mimicplay,
    title={Mimicplay: Long-horizon imitation learning by watching human play},
    author={Wang, Chen and Fan, Linxi and Sun, Jiankai and Zhang, Ruohan and Fei-Fei, Li and Xu, Danfei and Zhu, Yuke and
  "&amp;"  Anandkumar, Anima},
    journal={arXiv preprint arXiv:2302.12422},
    year={2023}
} 
@inproceedings{fu2024mobile,
  author    = {Fu, Zipeng and Zhao, Tony Z. and Finn, Chelsea},
  title     = {Mobile ALOHA: Learning Bimanual Mobile Manipulation with L"&amp;"ow-Cost Whole-Body Teleoperation},
  booktitle = {arXiv},
  year      = {2024},
}
@misc{bharadhwaj2023roboagent,
                            title={RoboAgent: Generalization and Efficiency in Robot Manipulation via Semantic Augmentations and Action Chunk"&amp;"ing},
                            author={Homanga Bharadhwaj and Jay Vakil and Mohit Sharma and Abhinav Gupta and Shubham Tulsiani and Vikash Kumar},
                            year={2023},
                            eprint={2309.01918},
               "&amp;"             archivePrefix={arXiv},
                            primaryClass={cs.RO}
                      }
@article{wu2023tidybot,
  title = {TidyBot: Personalized Robot Assistance with Large Language Models},
  author = {Wu, Jimmy and Antonova, Rika a"&amp;"nd Kan, Adam and Lepert, Marion and Zeng, Andy and Song, Shuran and Bohg, Jeannette and Rusinkiewicz, Szymon and Funkhouser, Thomas},
  journal = {Autonomous Robots},
  year = {2023}
}
@inproceedings{jiang2023vima,
  title     = {VIMA: General Robot Mani"&amp;"pulation with Multimodal Prompts},
  author    = {Yunfan Jiang and Agrim Gupta and Zichen Zhang and Guanzhi Wang and Yongqiang Dou and Yanjun Chen and Li Fei-Fei and Anima Anandkumar and Yuke Zhu and Linxi Fan},
  booktitle = {Fortieth International Confe"&amp;"rence on Machine Learning},
  year      = {2023}
}
@article{spoc2023,        
        author    = {Kiana Ehsani, Tanmay Gupta, Rose Hendrix, Jordi Salvador, Luca Weihs, Kuo-Hao Zeng, Kunal Pratap Singh, Yejin Kim, Winson Han, Alvaro Herrasti, Ranjay Kris"&amp;"hna, Dustin Schwenk, Eli VanderBilt, Aniruddha Kembhavi},
        title     = {Imitating Shortest Paths in Simulation Enables Effective Navigation and Manipulation in the Real World},
        journal   = {arXiv},
        year      = {2023},
        eprint"&amp;"    = {2312.02976},
}
@inproceedings{thomas2023plex,
    title={PLEX: Making the Most of the Available Data for Robotic Manipulation Pretraining},
    author={Garrett Thomas and Ching-An Cheng and Ricky Loynd and Felipe Vieira Frujeri and Vibhav Vineet a"&amp;"nd Mihai Jalobeanu and Andrey Kolobov},
    booktitle={CoRL},
    year={2023}
}")</f>
        <v>@article{brohan2022rt,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
@article{kalashnikov2018qt,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
@inproceedings{walke2023bridgedata,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
@inproceedings{rosete2022tacorl,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
@software{dass2023jacoplay,
  author = {Dass, Shivin and Yapeter, Jullian and Zhang, Jesse and Zhang, Jiahui
            and Pertsch, Karl and Nikolaidis, Stefanos and Lim, Joseph J.},
  title = {CLVR Jaco Play Dataset},
  url = {https://github.com/clvrai/clvr_jaco_play_dataset},
  version = {1.0.0},
  year = {2023}
}
@article{luo2023multistage,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
@inproceedings{mandlekar2019scaling,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
@misc{pari2021surprising,
    title={The Surprising Effectiveness of Representation Learning for Visual Imitation}, 
    author={Jyothish Pari and Nur Muhammad Shafiullah and Sridhar Pandian Arunachalam and Lerrel Pinto},
    year={2021},
    eprint={2112.01511},
    archivePrefix={arXiv},
    primaryClass={cs.RO}
}
@article{zhu2022viola,
  title={VIOLA: Imitation Learning for Vision-Based Manipulation with Object Proposal Priors},
  author={Zhu, Yifeng and Joshi, Abhishek and Stone, Peter and Zhu, Yuke},
  journal={6th Annual Conference on Robot Learning (CoRL)},
  year={2022}
}
@misc{BerkeleyUR5Website,
  title = {Berkeley {UR5} Demonstration Dataset},
  author = {Lawrence Yunliang Chen and Simeon Adebola and Ken Goldberg},
  howpublished = {https://sites.google.com/view/berkeley-ur5/home},
}
@inproceedings{zhou2023train,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
@article{lynch2023interactive,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
@inproceedings{chi2023diffusionpolicy,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
@inproceedings{lee2019icra,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
@inproceedings{haldar2023watch,
  title={Watch and match: Supercharging imitation with regularized optimal transport},
  author={Haldar, Siddhant and Mathur, Vaibhav and Yarats, Denis and Pinto, Lerrel},
  booktitle={Conference on Robot Learning},
  pages={32--43},
  year={2023},
  organization={PMLR}
}
@article{belkhale2023hydra,
 title={HYDRA: Hybrid Robot Actions for Imitation Learning},
 author={Belkhale, Suneel and Cui, Yuchen and Sadigh, Dorsa},
 journal={arxiv},
 year={2023}
}
@article{zhu2022bottom,
  title={Bottom-Up Skill Discovery From Unsegmented Demonstrations for Long-Horizon Robot Manipulation},
  author={Zhu, Yifeng and Stone, Peter and Zhu, Yuke},
  journal={IEEE Robotics and Automation Letters},
  volume={7},
  number={2},
  pages={4126--4133},
  year={2022},
  publisher={IEEE}
}
@article{cui2022play,
  title   = {From Play to Policy: Conditional Behavior Generation from Uncurated Robot Data},
  author  = {Cui, Zichen Jeff and Wang, Yibin and Shafiullah, Nur Muhammad Mahi and Pinto, Lerrel},
  journal = {arXiv preprint arXiv:2210.10047},
  year    = {2022}
}
@inproceedings{gu2023maniskill2,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
@inproceedings{heo2023furniturebench,
  title={FurnitureBench: Reproducible Real-World Benchmark for Long-Horizon Complex Manipulation},
  author={Minho Heo and Youngwoon Lee and Doohyun Lee and Joseph J. Lim},
  booktitle={Robotics: Science and Systems},
  year={2023}
}
@inproceedings{mendonca2023structured,
              title={Structured World Models from Human Videos},
              author={Mendonca, Russell  and Bahl, Shikhar and Pathak, Deepak},
              journal={RSS},
              year={2023}
            }
@ARTICLE{ucsd_kitchens,
  author = {Ge Yan, Kris Wu, and Xiaolong Wang},
  title = {{ucsd kitchens Dataset}},
  year = {2023},
  month = {August}
}
@preprint{Feng2023Finetuning,
	title={Finetuning Offline World Models in the Real World},
	author={Yunhai Feng, Nicklas Hansen, Ziyan Xiong, Chandramouli Rajagopalan, Xiaolong Wang},
	year={2023}
}
@inproceedings{nasiriany2022sailor,
      title={Learning and Retrieval from Prior Data for Skill-based Imitation Learning},
      author={Soroush Nasiriany and Tian Gao and Ajay Mandlekar and Yuke Zhu},
      booktitle={Conference on Robot Learning (CoRL)},
      year={2022}
    }
@inproceedings{liu2022robot,
    title = {Robot Learning on the Job: Human-in-the-Loop Autonomy and Learning During Deployment},
    author = {Huihan Liu and Soroush Nasiriany and Lance Zhang and Zhiyao Bao and Yuke Zhu},
    booktitle = {Robotics: Science and Systems (RSS)},
    year = {2023}
}
@inproceedings{jang2021bc,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
@article{salhotra2022dmfd,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
@misc{oh2023pr2utokyodatasets,
  author={Jihoon Oh and Naoaki Kanazawa and Kento Kawaharazuka},
  title={X-Embodiment U-Tokyo PR2 Datasets},
  year={2023},
  url={https://github.com/ojh6404/rlds_dataset_builder},
}
@misc{oh2023pr2utokyodatasets,
  author={Jihoon Oh and Naoaki Kanazawa and Kento Kawaharazuka},
  title={X-Embodiment U-Tokyo PR2 Datasets},
  year={2023},
  url={https://github.com/ojh6404/rlds_dataset_builder},
}
@article{saytap2023,
  author = {Yujin Tang and Wenhao Yu and Jie Tan and Heiga Zen and Aleksandra Faust and
Tatsuya Harada},
  title  = {SayTap: Language to Quadrupedal Locomotion},
  eprint = {arXiv:2306.07580},
  url    = {https://saytap.github.io},
  note   = "{https://saytap.github.io}",
  year   = {2023}
}
@misc{matsushima2023weblab,
  title={Weblab xArm Dataset},
  author={Tatsuya Matsushima and Hiroki Furuta and Yusuke Iwasawa and Yutaka Matsuo},
  year={2023},
}
@misc{matsushima2023weblab,
  title={Weblab xArm Dataset},
  author={Tatsuya Matsushima and Hiroki Furuta and Yusuke Iwasawa and Yutaka Matsuo},
  year={2023},
}
@inproceedings{dasari2019robonet,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
@InProceedings{Radosavovic2022,
  title = {Real-World Robot Learning with Masked Visual Pre-training},
  author = {Ilija Radosavovic and Tete Xiao and Stephen James and Pieter Abbeel and Jitendra Malik and Trevor Darrell},
  booktitle = {CoRL},
  year = {2022}
}
@article{Radosavovic2023,
  title={Robot Learning with Sensorimotor Pre-training},
  author={Ilija Radosavovic and Baifeng Shi and Letian Fu and Ken Goldberg and Trevor Darrell and Jitendra Malik},
  year={2023},
  journal={arXiv:2306.10007}
}
@article{kimpre,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
@misc{rana2023dgrasp,
author = {Krishan Rana, Ben Burgess-Limerick, Jad Abou-Chakra, Niko S{\"u}nderhauf},
title = {DGrasp: A Large Scale Dataset for Dynamic Grasping of Moving Objects.},
year = {2023}} 
@inproceedings{gupta2022maskvit,
  title={MaskViT: Masked Visual Pre-Training for Video Prediction},
  author={Agrim Gupta and Stephen Tian and Yunzhi Zhang and Jiajun Wu and Roberto Martín-Martín and Li Fei-Fei},
  booktitle={International Conference on Learning Representations},
  year={2022}
}
@Article{Osa22,
  author  = {Takayuki Osa},
  journal = {The International Journal of Robotics Research},
  title   = {Motion Planning by Learning the Solution Manifold in Trajectory Optimization},
  year    = {2022},
  number  = {3},
  pages   = {291--311},
  volume  = {41},
}
@inproceedings{padalkar2023guiding,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
@article{padalkar2023guided,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
@inproceedings{vogel_edan_2020,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
@inproceedings{zhou2023modularity,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
@article{shi2023robocook,
  title={RoboCook: Long-Horizon Elasto-Plastic Object Manipulation with Diverse Tools},
  author={Shi, Haochen and Xu, Huazhe and Clarke, Samuel and Li, Yunzhu and Wu, Jiajun},
  journal={arXiv preprint arXiv:2306.14447},
  year={2023}
}
@inproceedings{schiavi2023learning,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
@inproceedings{saxena2023multiresolution,
title={Multi-Resolution Sensing for Real-Time Control with Vision-Language Models},
author={Saumya Saxena and Mohit Sharma and Oliver Kroemer},
booktitle={7th Annual Conference on Robot Learning},
year={2023},
url={https://openreview.net/forum?id=WuBv9-IGDUA}
}
@misc{ceola2023lhmanip,
author = {Federico Ceola, Krishan Rana, Niko S{\"u}nderhauf},
title = {LHManip: A Dataset for Long Horizon Manipulation Tasks.},
year = {2023}} 
@article{guist2023robust,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
@article{wang2023d3field,
  title={D^3Field: Dynamic 3D Descriptor Fields for Generalizable Robotic Manipulation}, 
  author={Wang, Yixuan and Li, Zhuoran and Zhang, Mingtong and Driggs-Campbell, Katherine and Wu, Jiajun and Fei-Fei, Li and Li, Yunzhu},
  journal={arXiv preprint arXiv:},
  year={2023},
}
@inproceedings{shah2023mutex,
    title={{MUTEX}: Learning Unified Policies from Multimodal Task Specifications},
    author={Rutav Shah and Roberto Mart{\'\i}n-Mart{\'\i}n and Yuke Zhu},
    booktitle={7th Annual Conference on Robot Learning},
    year={2023},
    url={https://openreview.net/forum?id=PwqiqaaEzJ}
}
@article{fanuc_manipulation2023,
  title={Fanuc Manipulation: A Dataset for Learning-based Manipulation with FANUC Mate 200iD Robot},
  author={Zhu, Xinghao and Tian, Ran and Xu, Chenfeng and Ding, Mingyu and Zhan, Wei and Tomizuka, Masayoshi},
  year={2023},
}
@inproceedings{sawhney2021playing,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
@inproceedings{chen2023playfusion,
  title={PlayFusion: Skill Acquisition via Diffusion from Language-Annotated Play},
  author={Chen, Lili and Bahl, Shikhar and Pathak, Deepak},
  booktitle={CoRL},
  year={2023}
}
@inproceedings{bahl2023affordances,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
@inproceedings{shah2021rapid,
title={{Rapid Exploration for Open-World Navigation with Latent Goal Models}},
author={Dhruv Shah and Benjamin Eysenbach and Nicholas Rhinehart and Sergey Levine},
booktitle={5th Annual Conference on Robot Learning },
year={2021},
url={https://openreview.net/forum?id=d_SWJhyKfVw}
}
@inproceedings{kahn2018self,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
@article{hirose2023sacson,
  title={SACSoN: Scalable Autonomous Data Collection for Social Navigation},
  author={Hirose, Noriaki and Shah, Dhruv and Sridhar, Ajay and Levine, Sergey},
  journal={arXiv preprint arXiv:2306.01874},
  year={2023}
}
@article{Zhao2023LearningFB,
  title={Learning Fine-Grained Bimanual Manipulation with Low-Cost Hardware},
  author={Tony Zhao and Vikash Kumar and Sergey Levine and Chelsea Finn},
  journal={RSS},
  year={2023},
  volume={abs/2304.13705},
  url={https://arxiv.org/abs/2304.13705}
}
@article{khazatsky2024droid,
    title   = {DROID: A Large-Scale In-The-Wild Robot Manipulation Dataset},
    author  = {Alexander Khazatsky and Karl Pertsch and Suraj Nair and Ashwin Balakrishna and Sudeep Dasari and Siddharth Karamcheti and Soroush Nasiriany and Mohan Kumar Srirama and Lawrence Yunliang Chen and Kirsty Ellis and Peter David Fagan and Joey Hejna and Masha Itkina and Marion Lepert and Yecheng Jason Ma and Patrick Tree Miller and Jimmy Wu and Suneel Belkhale and Shivin Dass and Huy Ha and Arhan Jain and Abraham Lee and Youngwoon Lee and Marius Memmel and Sungjae Park and Ilija Radosavovic and Kaiyuan Wang and Albert Zhan and Kevin Black and Cheng Chi and Kyle Beltran Hatch and Shan Lin and Jingpei Lu and Jean Mercat and Abdul Rehman and Pannag R Sanketi and Archit Sharma and Cody Simpson and Quan Vuong and Homer Rich Walke and Blake Wulfe and Ted Xiao and Jonathan Heewon Yang and Arefeh Yavary and Tony Z. Zhao and Christopher Agia and Rohan Baijal and Mateo Guaman Castro and Daphne Chen and Qiuyu Chen and Trinity Chung and Jaimyn Drake and Ethan Paul Foster and Jensen Gao and David Antonio Herrera and Minho Heo and Kyle Hsu and Jiaheng Hu and Donovon Jackson and Charlotte Le and Yunshuang Li and Kevin Lin and Roy Lin and Zehan Ma and Abhiram Maddukuri and Suvir Mirchandani and Daniel Morton and Tony Nguyen and Abigail O'Neill and Rosario Scalise and Derick Seale and Victor Son and Stephen Tian and Emi Tran and Andrew E. Wang and Yilin Wu and Annie Xie and Jingyun Yang and Patrick Yin and Yunchu Zhang and Osbert Bastani and Glen Berseth and Jeannette Bohg and Ken Goldberg and Abhinav Gupta and Abhishek Gupta and Dinesh Jayaraman and Joseph J Lim and Jitendra Malik and Roberto Martín-Martín and Subramanian Ramamoorthy and Dorsa Sadigh and Shuran Song and Jiajun Wu and Michael C. Yip and Yuke Zhu and Thomas Kollar and Sergey Levine and Chelsea Finn},
    year    = {2024},
}
@misc{ConqHoseManipData,
author={Peter Mitrano and Dmitry Berenson},
title={Conq Hose Manipulation Dataset, v1.15.0},
year={2024},
howpublished={https://sites.google.com/view/conq-hose-manipulation-dataset}
}
@misc{shafiullah2023dobbe,
    title={On Bringing Robots Home}, 
    author={Nur Muhammad Mahi Shafiullah and Anant Rai and Haritheja Etukuru and Yiqian Liu and Ishan Misra and Soumith Chintala and Lerrel Pinto},
    year={2023},
    eprint={2311.16098},
    archivePrefix={arXiv},
    primaryClass={cs.RO}
}
@article{luo2024fmb,
  title={FMB: a Functional Manipulation Benchmark for Generalizable Robotic Learning},
  author={Luo, Jianlan and Xu, Charles and Liu, Fangchen and Tan, Liam and Lin, Zipeng and Wu, Jeffrey and Abbeel, Pieter and Levine, Sergey},
  journal={arXiv preprint arXiv:2401.08553},
  year={2024}
}
@article{wang2023mimicplay,
    title={Mimicplay: Long-horizon imitation learning by watching human play},
    author={Wang, Chen and Fan, Linxi and Sun, Jiankai and Zhang, Ruohan and Fei-Fei, Li and Xu, Danfei and Zhu, Yuke and
    Anandkumar, Anima},
    journal={arXiv preprint arXiv:2302.12422},
    year={2023}
} 
@inproceedings{fu2024mobile,
  author    = {Fu, Zipeng and Zhao, Tony Z. and Finn, Chelsea},
  title     = {Mobile ALOHA: Learning Bimanual Mobile Manipulation with Low-Cost Whole-Body Teleoperation},
  booktitle = {arXiv},
  year      = {2024},
}
@misc{bharadhwaj2023roboagent,
                            title={RoboAgent: Generalization and Efficiency in Robot Manipulation via Semantic Augmentations and Action Chunking},
                            author={Homanga Bharadhwaj and Jay Vakil and Mohit Sharma and Abhinav Gupta and Shubham Tulsiani and Vikash Kumar},
                            year={2023},
                            eprint={2309.01918},
                            archivePrefix={arXiv},
                            primaryClass={cs.RO}
                      }
@article{wu2023tidybot,
  title = {TidyBot: Personalized Robot Assistance with Large Language Models},
  author = {Wu, Jimmy and Antonova, Rika and Kan, Adam and Lepert, Marion and Zeng, Andy and Song, Shuran and Bohg, Jeannette and Rusinkiewicz, Szymon and Funkhouser, Thomas},
  journal = {Autonomous Robots},
  year = {2023}
}
@inproceedings{jiang2023vima,
  title     = {VIMA: General Robot Manipulation with Multimodal Prompts},
  author    = {Yunfan Jiang and Agrim Gupta and Zichen Zhang and Guanzhi Wang and Yongqiang Dou and Yanjun Chen and Li Fei-Fei and Anima Anandkumar and Yuke Zhu and Linxi Fan},
  booktitle = {Fortieth International Conference on Machine Learning},
  year      = {2023}
}
@article{spoc2023,        
        author    = {Kiana Ehsani, Tanmay Gupta, Rose Hendrix, Jordi Salvador, Luca Weihs, Kuo-Hao Zeng, Kunal Pratap Singh, Yejin Kim, Winson Han, Alvaro Herrasti, Ranjay Krishna, Dustin Schwenk, Eli VanderBilt, Aniruddha Kembhavi},
        title     = {Imitating Shortest Paths in Simulation Enables Effective Navigation and Manipulation in the Real World},
        journal   = {arXiv},
        year      = {2023},
        eprint    = {2312.02976},
}
@inproceedings{thomas2023plex,
    title={PLEX: Making the Most of the Available Data for Robotic Manipulation Pretraining},
    author={Garrett Thomas and Ching-An Cheng and Ricky Loynd and Felipe Vieira Frujeri and Vibhav Vineet and Mihai Jalobeanu and Andrey Kolobov},
    booktitle={CoRL},
    year={2023}
}</v>
      </c>
      <c r="H12" s="4"/>
      <c r="I12" s="3"/>
      <c r="J12" s="4"/>
      <c r="N12" s="5"/>
      <c r="R12" s="5"/>
      <c r="T12" s="5"/>
      <c r="U12" s="5"/>
      <c r="V12" s="6"/>
      <c r="W12" s="7"/>
    </row>
    <row r="13" ht="15.75" customHeight="1">
      <c r="A13" s="9"/>
      <c r="B13" s="9"/>
      <c r="C13" s="8" t="s">
        <v>11</v>
      </c>
      <c r="D13" s="11"/>
      <c r="E13" s="14" t="str">
        <f>IFERROR(__xludf.DUMMYFUNCTION("""\citep{"" &amp; JOIN("", "", filter(U16:U87,BYROW(U16:U87,LAMBDA(range,SUBTOTAL(103,range)))&gt;0)) &amp; ""}"""),"\citep{brohan2022rt, kalashnikov2018qt, walke2023bridgedata, rosete2022tacorl, mees23hulc2, dass2023jacoplay, luo2023multistage, mandlekar2019scaling, pari2021surprising, zhu2022viola, BerkeleyUR5Website, zhou2023train, lynch2023interactive, chi2023diffus"&amp;"ionpolicy, lee2019icra, haldar2023watch, belkhale2023hydra, zhu2022bottom, cui2022play, gu2023maniskill2, heo2023furniturebench, mendonca2023structured, ucsd_kitchens, Feng2023Finetuning, nasiriany2022sailor, liu2022robot, jang2021bc, salhotra2022dmfd, oh"&amp;"2023pr2utokyodatasets, oh2023pr2utokyodatasets, saytap2023, matsushima2023weblab, matsushima2023weblab, dasari2019robonet, Radosavovic2022, Radosavovic2023, kimpre, rana2023dgrasp, gupta2022maskvit, Osa22, padalkar2023guiding, padalkar2023guided, vogel_ed"&amp;"an_2020, quere_shared_2020, zhou2023modularity, zhou2023learning, shi2023robocook, schiavi2023learning, saxena2023multiresolution, ceola2023lhmanip, guist2023robust, wang2023d3field, shah2023mutex, fanuc_manipulation2023, sawhney2021playing, chen2023playf"&amp;"usion, bahl2023affordances, mendonca2023structured, shah2021rapid, kahn2018self, hirose2023sacson, Zhao2023LearningFB, khazatsky2024droid, ConqHoseManipData, shafiullah2023dobbe, luo2024fmb, wang2023mimicplay, fu2024mobile, bharadhwaj2023roboagent, wu2023"&amp;"tidybot, jiang2023vima, spoc2023, thomas2023plex}")</f>
        <v>\citep{brohan2022rt, kalashnikov2018qt, walke2023bridgedata, rosete2022tacorl, mees23hulc2, dass2023jacoplay, luo2023multistage, mandlekar2019scaling, pari2021surprising, zhu2022viola, BerkeleyUR5Website, zhou2023train, lynch2023interactive, chi2023diffusionpolicy, lee2019icra, haldar2023watch, belkhale2023hydra, zhu2022bottom, cui2022play, gu2023maniskill2, heo2023furniturebench, mendonca2023structured, ucsd_kitchens, Feng2023Finetuning, nasiriany2022sailor, liu2022robot, jang2021bc, salhotra2022dmfd, oh2023pr2utokyodatasets, oh2023pr2utokyodatasets, saytap2023, matsushima2023weblab, matsushima2023weblab, dasari2019robonet, Radosavovic2022, Radosavovic2023, kimpre, rana2023dgrasp, gupta2022maskvit, Osa22, padalkar2023guiding, padalkar2023guided, vogel_edan_2020, quere_shared_2020, zhou2023modularity, zhou2023learning, shi2023robocook, schiavi2023learning, saxena2023multiresolution, ceola2023lhmanip, guist2023robust, wang2023d3field, shah2023mutex, fanuc_manipulation2023, sawhney2021playing, chen2023playfusion, bahl2023affordances, mendonca2023structured, shah2021rapid, kahn2018self, hirose2023sacson, Zhao2023LearningFB, khazatsky2024droid, ConqHoseManipData, shafiullah2023dobbe, luo2024fmb, wang2023mimicplay, fu2024mobile, bharadhwaj2023roboagent, wu2023tidybot, jiang2023vima, spoc2023, thomas2023plex}</v>
      </c>
      <c r="H13" s="4"/>
      <c r="I13" s="3"/>
      <c r="J13" s="4"/>
      <c r="N13" s="5"/>
      <c r="R13" s="5"/>
      <c r="T13" s="5"/>
      <c r="U13" s="5"/>
      <c r="V13" s="6"/>
      <c r="W13" s="7"/>
    </row>
    <row r="14">
      <c r="A14" s="15"/>
      <c r="B14" s="15"/>
      <c r="C14" s="16"/>
      <c r="D14" s="15"/>
      <c r="E14" s="17"/>
      <c r="F14" s="16"/>
      <c r="G14" s="16"/>
      <c r="H14" s="18"/>
      <c r="I14" s="19"/>
      <c r="J14" s="18"/>
      <c r="K14" s="16"/>
      <c r="L14" s="16"/>
      <c r="M14" s="16"/>
      <c r="N14" s="20"/>
      <c r="O14" s="16"/>
      <c r="P14" s="16"/>
      <c r="Q14" s="16"/>
      <c r="R14" s="20"/>
      <c r="S14" s="16"/>
      <c r="T14" s="20"/>
      <c r="U14" s="20"/>
      <c r="V14" s="21"/>
      <c r="W14" s="22"/>
      <c r="X14" s="16"/>
      <c r="Y14" s="16"/>
      <c r="Z14" s="16"/>
      <c r="AA14" s="16"/>
      <c r="AB14" s="16"/>
      <c r="AC14" s="16"/>
      <c r="AD14" s="16"/>
      <c r="AE14" s="16"/>
    </row>
    <row r="15">
      <c r="B15" s="9" t="s">
        <v>12</v>
      </c>
      <c r="C15" s="9" t="s">
        <v>13</v>
      </c>
      <c r="D15" s="9" t="s">
        <v>14</v>
      </c>
      <c r="E15" s="9" t="s">
        <v>15</v>
      </c>
      <c r="F15" s="23" t="s">
        <v>16</v>
      </c>
      <c r="G15" s="24" t="s">
        <v>17</v>
      </c>
      <c r="H15" s="24" t="s">
        <v>18</v>
      </c>
      <c r="I15" s="23" t="s">
        <v>19</v>
      </c>
      <c r="J15" s="9" t="s">
        <v>20</v>
      </c>
      <c r="K15" s="9" t="s">
        <v>21</v>
      </c>
      <c r="L15" s="9" t="s">
        <v>22</v>
      </c>
      <c r="M15" s="25" t="s">
        <v>23</v>
      </c>
      <c r="N15" s="9" t="s">
        <v>24</v>
      </c>
      <c r="O15" s="9" t="s">
        <v>25</v>
      </c>
      <c r="P15" s="9" t="s">
        <v>26</v>
      </c>
      <c r="Q15" s="25" t="s">
        <v>27</v>
      </c>
      <c r="R15" s="9" t="s">
        <v>28</v>
      </c>
      <c r="S15" s="25" t="s">
        <v>29</v>
      </c>
      <c r="T15" s="25" t="s">
        <v>30</v>
      </c>
      <c r="U15" s="25" t="s">
        <v>31</v>
      </c>
      <c r="V15" s="11" t="s">
        <v>32</v>
      </c>
    </row>
    <row r="16" ht="15.75" customHeight="1">
      <c r="A16" s="26" t="s">
        <v>33</v>
      </c>
      <c r="B16" s="27" t="s">
        <v>34</v>
      </c>
      <c r="C16" s="28" t="s">
        <v>35</v>
      </c>
      <c r="D16" s="29">
        <v>73499.0</v>
      </c>
      <c r="E16" s="9">
        <v>111.06</v>
      </c>
      <c r="F16" s="30" t="str">
        <f t="array" ref="F16">INDEX('Dataset Metadata'!D:D, MATCH(B16, 'Dataset Metadata'!C:C, 0))</f>
        <v>Mobile Manipulator</v>
      </c>
      <c r="G16" s="31" t="str">
        <f t="array" ref="G16">STRINGMAP(INDEX('Dataset Metadata'!F:F, MATCH(B16, 'Dataset Metadata'!C:C, 0)), {"Default gripper that the robot shipped with", "dummy"}, {"Default", "dummy"})</f>
        <v>Default</v>
      </c>
      <c r="H16" s="31" t="str">
        <f t="array" ref="H16">STRINGMAP(INDEX('Dataset Metadata'!G:G, MATCH(B16, 'Dataset Metadata'!C:C, 0)), {"Task space (ie EEF) position control", "Task space (ie EEF) velocity control", "Joint position control", "Joint velocity control"}, {"EEF Position", "EEF velocity", "Joint position", "Joint velocity"})</f>
        <v>EEF Position</v>
      </c>
      <c r="I16" s="30">
        <f t="array" ref="I16">SUM(INDEX('Dataset Metadata'!J:J, MATCH(B16, 'Dataset Metadata'!C:C, 0)), INDEX('Dataset Metadata'!L:L, MATCH(B16, 'Dataset Metadata'!C:C, 0)), INDEX('Dataset Metadata'!N:N, MATCH(B16, 'Dataset Metadata'!C:C, 0)))</f>
        <v>1</v>
      </c>
      <c r="J16" s="14">
        <f t="array" ref="J16">SUM(INDEX('Dataset Metadata'!K:K, MATCH(B16, 'Dataset Metadata'!C:C, 0)), INDEX('Dataset Metadata'!M:M, MATCH(B16, 'Dataset Metadata'!C:C, 0)), INDEX('Dataset Metadata'!O:O, MATCH(B16, 'Dataset Metadata'!C:C, 0)))</f>
        <v>1</v>
      </c>
      <c r="K16" s="14">
        <f t="array" ref="K16">SUM(INDEX('Dataset Metadata'!N:N, MATCH(B16, 'Dataset Metadata'!C:C, 0)), INDEX('Dataset Metadata'!O:O, MATCH(B16, 'Dataset Metadata'!C:C, 0)))</f>
        <v>0</v>
      </c>
      <c r="L16" s="14" t="str">
        <f t="array" ref="L16">STRINGMAP(INDEX('Dataset Metadata'!R:R, MATCH(B16, 'Dataset Metadata'!C:C, 0)), {"Scripted / templated language (i.e. one of a limited number of values)", "Dummy value (i.e. same value for all trajectories)", "Natural Language (i.e. annotated by humans using natural language)"}, {"Templated", "None", "Natural"})</f>
        <v>Templated</v>
      </c>
      <c r="M16" s="5" t="str">
        <f t="array" ref="M16">STRINGMAP(INDEX('Dataset Metadata'!T:T, MATCH(B16,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6" s="14" t="str">
        <f t="array" ref="N16">STRINGMAP(INDEX('Dataset Metadata'!U:U, MATCH(B16, 'Dataset Metadata'!C:C, 0)), {"Yes, at least some trajectories are sub-optimal", "No, all trajectories are ~optimal (i.e. I would be happy if a policy just imitated the data)"}, {"Yes", "No"})</f>
        <v>No</v>
      </c>
      <c r="O16" s="14" t="str">
        <f t="array" ref="O16">STRINGMAP(INDEX('Dataset Metadata'!P:P, MATCH(B16, 'Dataset Metadata'!C:C, 0)), {"Yes, at least some trajectories are sub-optimal", "No, all trajectories are ~optimal (i.e. I would be happy if a policy just imitated the data)"}, {"Yes", "No"})</f>
        <v>No</v>
      </c>
      <c r="P16" s="14" t="str">
        <f t="array" ref="P16">STRINGMAP(INDEX('Dataset Metadata'!Q:Q, MATCH(B16, 'Dataset Metadata'!C:C, 0)), {"Yes, at least some trajectories are sub-optimal", "No, all trajectories are ~optimal (i.e. I would be happy if a policy just imitated the data)"}, {"Yes", "No"})</f>
        <v>Yes</v>
      </c>
      <c r="Q16" s="5" t="str">
        <f t="array" ref="Q16">INDEX('Dataset Metadata'!V:V, MATCH(B16, 'Dataset Metadata'!C:C, 0))</f>
        <v>Table Top, Kitchen (also toy kitchen)</v>
      </c>
      <c r="R16" s="14">
        <f t="array" ref="R16">INDEX('Dataset Metadata'!H:H, MATCH(B16, 'Dataset Metadata'!C:C, 0))</f>
        <v>3</v>
      </c>
      <c r="S16" s="25" t="s">
        <v>36</v>
      </c>
      <c r="T16" s="5" t="s">
        <v>37</v>
      </c>
      <c r="U16" s="5" t="str">
        <f>IFERROR(__xludf.DUMMYFUNCTION("INDEX(SPLIT(INDEX(SPLIT(T16, ""{""), 0, 2), "",""), 0, 1)"),"brohan2022rt")</f>
        <v>brohan2022rt</v>
      </c>
      <c r="V16" s="32" t="str">
        <f t="array" ref="V16">INDEX('Dataset Metadata'!X:X, MATCH(B16, 'Dataset Metadata'!C:C, 0))</f>
        <v>Robot picks, places and moves 17 objects from the google micro kitchens.</v>
      </c>
    </row>
    <row r="17" ht="15.75" customHeight="1">
      <c r="B17" s="33" t="s">
        <v>38</v>
      </c>
      <c r="C17" s="28" t="s">
        <v>39</v>
      </c>
      <c r="D17" s="34">
        <v>580392.0</v>
      </c>
      <c r="E17" s="9">
        <v>778.02</v>
      </c>
      <c r="F17" s="30" t="str">
        <f t="array" ref="F17">INDEX('Dataset Metadata'!D:D, MATCH(B17, 'Dataset Metadata'!C:C, 0))</f>
        <v>Single Arm</v>
      </c>
      <c r="G17" s="31" t="str">
        <f t="array" ref="G17">STRINGMAP(INDEX('Dataset Metadata'!F:F, MATCH(B17, 'Dataset Metadata'!C:C, 0)), {"Default gripper that the robot shipped with", "dummy"}, {"Default", "dummy"})</f>
        <v>Default</v>
      </c>
      <c r="H17" s="31" t="str">
        <f t="array" ref="H17">STRINGMAP(INDEX('Dataset Metadata'!G:G, MATCH(B17, 'Dataset Metadata'!C:C, 0)), {"Task space (ie EEF) position control", "Task space (ie EEF) velocity control", "Joint position control", "Joint velocity control"}, {"EEF Position", "EEF velocity", "Joint position", "Joint velocity"})</f>
        <v>EEF Position</v>
      </c>
      <c r="I17" s="30">
        <f t="array" ref="I17">SUM(INDEX('Dataset Metadata'!J:J, MATCH(B17, 'Dataset Metadata'!C:C, 0)), INDEX('Dataset Metadata'!L:L, MATCH(B17, 'Dataset Metadata'!C:C, 0)), INDEX('Dataset Metadata'!N:N, MATCH(B17, 'Dataset Metadata'!C:C, 0)))</f>
        <v>1</v>
      </c>
      <c r="J17" s="14">
        <f t="array" ref="J17">SUM(INDEX('Dataset Metadata'!K:K, MATCH(B17, 'Dataset Metadata'!C:C, 0)), INDEX('Dataset Metadata'!M:M, MATCH(B17, 'Dataset Metadata'!C:C, 0)), INDEX('Dataset Metadata'!O:O, MATCH(B17, 'Dataset Metadata'!C:C, 0)))</f>
        <v>0</v>
      </c>
      <c r="K17" s="14">
        <f t="array" ref="K17">SUM(INDEX('Dataset Metadata'!N:N, MATCH(B17, 'Dataset Metadata'!C:C, 0)), INDEX('Dataset Metadata'!O:O, MATCH(B17, 'Dataset Metadata'!C:C, 0)))</f>
        <v>0</v>
      </c>
      <c r="L17" s="14" t="str">
        <f t="array" ref="L17">STRINGMAP(INDEX('Dataset Metadata'!R:R, MATCH(B17, 'Dataset Metadata'!C:C, 0)), {"Scripted / templated language (i.e. one of a limited number of values)", "Dummy value (i.e. same value for all trajectories)", "Natural Language (i.e. annotated by humans using natural language)"}, {"Templated", "None", "Natural"})</f>
        <v>None</v>
      </c>
      <c r="M17" s="5" t="str">
        <f t="array" ref="M17">STRINGMAP(INDEX('Dataset Metadata'!T:T, MATCH(B17,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17" s="14" t="str">
        <f t="array" ref="N17">STRINGMAP(INDEX('Dataset Metadata'!U:U, MATCH(B17, 'Dataset Metadata'!C:C, 0)), {"Yes, at least some trajectories are sub-optimal", "No, all trajectories are ~optimal (i.e. I would be happy if a policy just imitated the data)"}, {"Yes", "No"})</f>
        <v>No</v>
      </c>
      <c r="O17" s="14" t="str">
        <f t="array" ref="O17">STRINGMAP(INDEX('Dataset Metadata'!P:P, MATCH(B17, 'Dataset Metadata'!C:C, 0)), {"Yes, at least some trajectories are sub-optimal", "No, all trajectories are ~optimal (i.e. I would be happy if a policy just imitated the data)"}, {"Yes", "No"})</f>
        <v>No</v>
      </c>
      <c r="P17" s="14" t="str">
        <f t="array" ref="P17">STRINGMAP(INDEX('Dataset Metadata'!Q:Q, MATCH(B17, 'Dataset Metadata'!C:C, 0)), {"Yes, at least some trajectories are sub-optimal", "No, all trajectories are ~optimal (i.e. I would be happy if a policy just imitated the data)"}, {"Yes", "No"})</f>
        <v>Yes</v>
      </c>
      <c r="Q17" s="5" t="str">
        <f t="array" ref="Q17">INDEX('Dataset Metadata'!V:V, MATCH(B17, 'Dataset Metadata'!C:C, 0))</f>
        <v>Table Top</v>
      </c>
      <c r="R17" s="14">
        <f t="array" ref="R17">INDEX('Dataset Metadata'!H:H, MATCH(B17, 'Dataset Metadata'!C:C, 0))</f>
        <v>10</v>
      </c>
      <c r="S17" s="25" t="s">
        <v>40</v>
      </c>
      <c r="T17" s="5" t="s">
        <v>41</v>
      </c>
      <c r="U17" s="5" t="str">
        <f>IFERROR(__xludf.DUMMYFUNCTION("INDEX(SPLIT(INDEX(SPLIT(T17, ""{""), 0, 2), "",""), 0, 1)"),"kalashnikov2018qt")</f>
        <v>kalashnikov2018qt</v>
      </c>
      <c r="V17" s="32" t="str">
        <f t="array" ref="V17">INDEX('Dataset Metadata'!X:X, MATCH(B17, 'Dataset Metadata'!C:C, 0))</f>
        <v>Kuka robot picking objects in a bin.</v>
      </c>
    </row>
    <row r="18" ht="15.75" customHeight="1">
      <c r="B18" s="33" t="s">
        <v>42</v>
      </c>
      <c r="C18" s="28" t="s">
        <v>43</v>
      </c>
      <c r="D18" s="29">
        <v>25460.0</v>
      </c>
      <c r="E18" s="9">
        <v>387.49</v>
      </c>
      <c r="F18" s="30" t="str">
        <f t="array" ref="F18">INDEX('Dataset Metadata'!D:D, MATCH(B18, 'Dataset Metadata'!C:C, 0))</f>
        <v>Single Arm</v>
      </c>
      <c r="G18" s="31" t="str">
        <f t="array" ref="G18">STRINGMAP(INDEX('Dataset Metadata'!F:F, MATCH(B18, 'Dataset Metadata'!C:C, 0)), {"Default gripper that the robot shipped with", "dummy"}, {"Default", "dummy"})</f>
        <v>Default</v>
      </c>
      <c r="H18" s="31" t="str">
        <f t="array" ref="H18">STRINGMAP(INDEX('Dataset Metadata'!G:G, MATCH(B18, 'Dataset Metadata'!C:C, 0)), {"Task space (ie EEF) position control", "Task space (ie EEF) velocity control", "Joint position control", "Joint velocity control"}, {"EEF Position", "EEF velocity", "Joint position", "Joint velocity"})</f>
        <v>EEF Position</v>
      </c>
      <c r="I18" s="30">
        <f t="array" ref="I18">SUM(INDEX('Dataset Metadata'!J:J, MATCH(B18, 'Dataset Metadata'!C:C, 0)), INDEX('Dataset Metadata'!L:L, MATCH(B18, 'Dataset Metadata'!C:C, 0)), INDEX('Dataset Metadata'!N:N, MATCH(B18, 'Dataset Metadata'!C:C, 0)))</f>
        <v>4</v>
      </c>
      <c r="J18" s="14">
        <f t="array" ref="J18">SUM(INDEX('Dataset Metadata'!K:K, MATCH(B18, 'Dataset Metadata'!C:C, 0)), INDEX('Dataset Metadata'!M:M, MATCH(B18, 'Dataset Metadata'!C:C, 0)), INDEX('Dataset Metadata'!O:O, MATCH(B18, 'Dataset Metadata'!C:C, 0)))</f>
        <v>1</v>
      </c>
      <c r="K18" s="14">
        <f t="array" ref="K18">SUM(INDEX('Dataset Metadata'!N:N, MATCH(B18, 'Dataset Metadata'!C:C, 0)), INDEX('Dataset Metadata'!O:O, MATCH(B18, 'Dataset Metadata'!C:C, 0)))</f>
        <v>1</v>
      </c>
      <c r="L18" s="14" t="str">
        <f t="array" ref="L18">STRINGMAP(INDEX('Dataset Metadata'!R:R, MATCH(B18, 'Dataset Metadata'!C:C, 0)), {"Scripted / templated language (i.e. one of a limited number of values)", "Dummy value (i.e. same value for all trajectories)", "Natural Language (i.e. annotated by humans using natural language)"}, {"Templated", "None", "Natural"})</f>
        <v>Natural</v>
      </c>
      <c r="M18" s="5" t="str">
        <f t="array" ref="M18">STRINGMAP(INDEX('Dataset Metadata'!T:T, MATCH(B18,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8" s="14" t="str">
        <f t="array" ref="N18">STRINGMAP(INDEX('Dataset Metadata'!U:U, MATCH(B18, 'Dataset Metadata'!C:C, 0)), {"Yes, at least some trajectories are sub-optimal", "No, all trajectories are ~optimal (i.e. I would be happy if a policy just imitated the data)"}, {"Yes", "No"})</f>
        <v>Yes</v>
      </c>
      <c r="O18" s="14" t="str">
        <f t="array" ref="O18">STRINGMAP(INDEX('Dataset Metadata'!P:P, MATCH(B18, 'Dataset Metadata'!C:C, 0)), {"Yes, at least some trajectories are sub-optimal", "No, all trajectories are ~optimal (i.e. I would be happy if a policy just imitated the data)"}, {"Yes", "No"})</f>
        <v>No</v>
      </c>
      <c r="P18" s="14" t="str">
        <f t="array" ref="P18">STRINGMAP(INDEX('Dataset Metadata'!Q:Q, MATCH(B18, 'Dataset Metadata'!C:C, 0)), {"Yes, at least some trajectories are sub-optimal", "No, all trajectories are ~optimal (i.e. I would be happy if a policy just imitated the data)"}, {"Yes", "No"})</f>
        <v>Yes</v>
      </c>
      <c r="Q18" s="5" t="str">
        <f t="array" ref="Q18">INDEX('Dataset Metadata'!V:V, MATCH(B18, 'Dataset Metadata'!C:C, 0))</f>
        <v>Table Top, Kitchen (also toy kitchen), Other Household environments</v>
      </c>
      <c r="R18" s="14">
        <f t="array" ref="R18">INDEX('Dataset Metadata'!H:H, MATCH(B18, 'Dataset Metadata'!C:C, 0))</f>
        <v>5</v>
      </c>
      <c r="S18" s="25" t="s">
        <v>44</v>
      </c>
      <c r="T18" s="5" t="s">
        <v>45</v>
      </c>
      <c r="U18" s="5" t="str">
        <f>IFERROR(__xludf.DUMMYFUNCTION("INDEX(SPLIT(INDEX(SPLIT(T18, ""{""), 0, 2), "",""), 0, 1)"),"walke2023bridgedata")</f>
        <v>walke2023bridgedata</v>
      </c>
      <c r="V18" s="32" t="str">
        <f t="array" ref="V18">INDEX('Dataset Metadata'!X:X, MATCH(B18, 'Dataset Metadata'!C:C, 0))</f>
        <v>The robot interacts with household environments including kitchens, sinks, and tabletops. Skills include object rearrangement, sweeping, stacking, folding, and opening/closing doors and drawers. </v>
      </c>
    </row>
    <row r="19" ht="15.75" customHeight="1">
      <c r="B19" s="33" t="s">
        <v>46</v>
      </c>
      <c r="C19" s="28" t="s">
        <v>47</v>
      </c>
      <c r="D19" s="29">
        <v>3242.0</v>
      </c>
      <c r="E19" s="9">
        <v>47.77</v>
      </c>
      <c r="F19" s="30" t="str">
        <f t="array" ref="F19">INDEX('Dataset Metadata'!D:D, MATCH(B19, 'Dataset Metadata'!C:C, 0))</f>
        <v>Single Arm</v>
      </c>
      <c r="G19" s="31" t="str">
        <f t="array" ref="G19">STRINGMAP(INDEX('Dataset Metadata'!F:F, MATCH(B19, 'Dataset Metadata'!C:C, 0)), {"Default gripper that the robot shipped with", "dummy"}, {"Default", "dummy"})</f>
        <v>Custom 3D printed</v>
      </c>
      <c r="H19" s="31" t="str">
        <f t="array" ref="H19">STRINGMAP(INDEX('Dataset Metadata'!G:G, MATCH(B19, 'Dataset Metadata'!C:C, 0)), {"Task space (ie EEF) position control", "Task space (ie EEF) velocity control", "Joint position control", "Joint velocity control"}, {"EEF Position", "EEF velocity", "Joint position", "Joint velocity"})</f>
        <v>EEF Position</v>
      </c>
      <c r="I19" s="30">
        <f t="array" ref="I19">SUM(INDEX('Dataset Metadata'!J:J, MATCH(B19, 'Dataset Metadata'!C:C, 0)), INDEX('Dataset Metadata'!L:L, MATCH(B19, 'Dataset Metadata'!C:C, 0)), INDEX('Dataset Metadata'!N:N, MATCH(B19, 'Dataset Metadata'!C:C, 0)))</f>
        <v>2</v>
      </c>
      <c r="J19" s="14">
        <f t="array" ref="J19">SUM(INDEX('Dataset Metadata'!K:K, MATCH(B19, 'Dataset Metadata'!C:C, 0)), INDEX('Dataset Metadata'!M:M, MATCH(B19, 'Dataset Metadata'!C:C, 0)), INDEX('Dataset Metadata'!O:O, MATCH(B19, 'Dataset Metadata'!C:C, 0)))</f>
        <v>2</v>
      </c>
      <c r="K19" s="14">
        <f t="array" ref="K19">SUM(INDEX('Dataset Metadata'!N:N, MATCH(B19, 'Dataset Metadata'!C:C, 0)), INDEX('Dataset Metadata'!O:O, MATCH(B19, 'Dataset Metadata'!C:C, 0)))</f>
        <v>2</v>
      </c>
      <c r="L19" s="14" t="str">
        <f t="array" ref="L19">STRINGMAP(INDEX('Dataset Metadata'!R:R, MATCH(B19, 'Dataset Metadata'!C:C, 0)), {"Scripted / templated language (i.e. one of a limited number of values)", "Dummy value (i.e. same value for all trajectories)", "Natural Language (i.e. annotated by humans using natural language)"}, {"Templated", "None", "Natural"})</f>
        <v>Templated</v>
      </c>
      <c r="M19" s="5" t="str">
        <f t="array" ref="M19">STRINGMAP(INDEX('Dataset Metadata'!T:T, MATCH(B19,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9" s="14" t="str">
        <f t="array" ref="N19">STRINGMAP(INDEX('Dataset Metadata'!U:U, MATCH(B19, 'Dataset Metadata'!C:C, 0)), {"Yes, at least some trajectories are sub-optimal", "No, all trajectories are ~optimal (i.e. I would be happy if a policy just imitated the data)"}, {"Yes", "No"})</f>
        <v>No</v>
      </c>
      <c r="O19" s="14" t="str">
        <f t="array" ref="O19">STRINGMAP(INDEX('Dataset Metadata'!P:P, MATCH(B19, 'Dataset Metadata'!C:C, 0)), {"Yes, at least some trajectories are sub-optimal", "No, all trajectories are ~optimal (i.e. I would be happy if a policy just imitated the data)"}, {"Yes", "No"})</f>
        <v>Yes</v>
      </c>
      <c r="P19" s="14" t="str">
        <f t="array" ref="P19">STRINGMAP(INDEX('Dataset Metadata'!Q:Q, MATCH(B19, 'Dataset Metadata'!C:C, 0)), {"Yes, at least some trajectories are sub-optimal", "No, all trajectories are ~optimal (i.e. I would be happy if a policy just imitated the data)"}, {"Yes", "No"})</f>
        <v>Yes</v>
      </c>
      <c r="Q19" s="5" t="str">
        <f t="array" ref="Q19">INDEX('Dataset Metadata'!V:V, MATCH(B19, 'Dataset Metadata'!C:C, 0))</f>
        <v>Table Top</v>
      </c>
      <c r="R19" s="14">
        <f t="array" ref="R19">INDEX('Dataset Metadata'!H:H, MATCH(B19, 'Dataset Metadata'!C:C, 0))</f>
        <v>15</v>
      </c>
      <c r="S19" s="25" t="s">
        <v>48</v>
      </c>
      <c r="T19" s="5" t="s">
        <v>49</v>
      </c>
      <c r="U19" s="10" t="s">
        <v>50</v>
      </c>
      <c r="V19" s="32" t="str">
        <f t="array" ref="V19">INDEX('Dataset Metadata'!X:X, MATCH(B19, 'Dataset Metadata'!C:C, 0))</f>
        <v>"The robot interacts with toy blocks, it pick and places them, stacks them, unstacks them, opens drawers, sliding doors and turrns on LED lights by pushing buttons."</v>
      </c>
    </row>
    <row r="20" ht="15.75" customHeight="1">
      <c r="B20" s="33" t="s">
        <v>51</v>
      </c>
      <c r="C20" s="28" t="s">
        <v>52</v>
      </c>
      <c r="D20" s="29">
        <v>976.0</v>
      </c>
      <c r="E20" s="9">
        <v>9.24</v>
      </c>
      <c r="F20" s="30" t="str">
        <f t="array" ref="F20">INDEX('Dataset Metadata'!D:D, MATCH(B20, 'Dataset Metadata'!C:C, 0))</f>
        <v>Single Arm</v>
      </c>
      <c r="G20" s="31" t="str">
        <f t="array" ref="G20">STRINGMAP(INDEX('Dataset Metadata'!F:F, MATCH(B20, 'Dataset Metadata'!C:C, 0)), {"Default gripper that the robot shipped with", "dummy"}, {"Default", "dummy"})</f>
        <v>Default</v>
      </c>
      <c r="H20" s="31" t="str">
        <f t="array" ref="H20">STRINGMAP(INDEX('Dataset Metadata'!G:G, MATCH(B20, 'Dataset Metadata'!C:C, 0)), {"Task space (ie EEF) position control", "Task space (ie EEF) velocity control", "Joint position control", "Joint velocity control"}, {"EEF Position", "EEF velocity", "Joint position", "Joint velocity"})</f>
        <v>EEF Position</v>
      </c>
      <c r="I20" s="30">
        <f t="array" ref="I20">SUM(INDEX('Dataset Metadata'!J:J, MATCH(B20, 'Dataset Metadata'!C:C, 0)), INDEX('Dataset Metadata'!L:L, MATCH(B20, 'Dataset Metadata'!C:C, 0)), INDEX('Dataset Metadata'!N:N, MATCH(B20, 'Dataset Metadata'!C:C, 0)))</f>
        <v>2</v>
      </c>
      <c r="J20" s="14">
        <f t="array" ref="J20">SUM(INDEX('Dataset Metadata'!K:K, MATCH(B20, 'Dataset Metadata'!C:C, 0)), INDEX('Dataset Metadata'!M:M, MATCH(B20, 'Dataset Metadata'!C:C, 0)), INDEX('Dataset Metadata'!O:O, MATCH(B20, 'Dataset Metadata'!C:C, 0)))</f>
        <v>0</v>
      </c>
      <c r="K20" s="14">
        <f t="array" ref="K20">SUM(INDEX('Dataset Metadata'!N:N, MATCH(B20, 'Dataset Metadata'!C:C, 0)), INDEX('Dataset Metadata'!O:O, MATCH(B20, 'Dataset Metadata'!C:C, 0)))</f>
        <v>1</v>
      </c>
      <c r="L20" s="14" t="str">
        <f t="array" ref="L20">STRINGMAP(INDEX('Dataset Metadata'!R:R, MATCH(B20, 'Dataset Metadata'!C:C, 0)), {"Scripted / templated language (i.e. one of a limited number of values)", "Dummy value (i.e. same value for all trajectories)", "Natural Language (i.e. annotated by humans using natural language)"}, {"Templated", "None", "Natural"})</f>
        <v>Templated</v>
      </c>
      <c r="M20" s="5" t="str">
        <f t="array" ref="M20">STRINGMAP(INDEX('Dataset Metadata'!T:T, MATCH(B20,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0" s="14" t="str">
        <f t="array" ref="N20">STRINGMAP(INDEX('Dataset Metadata'!U:U, MATCH(B20, 'Dataset Metadata'!C:C, 0)), {"Yes, at least some trajectories are sub-optimal", "No, all trajectories are ~optimal (i.e. I would be happy if a policy just imitated the data)"}, {"Yes", "No"})</f>
        <v>No</v>
      </c>
      <c r="O20" s="14" t="str">
        <f t="array" ref="O20">STRINGMAP(INDEX('Dataset Metadata'!P:P, MATCH(B20, 'Dataset Metadata'!C:C, 0)), {"Yes, at least some trajectories are sub-optimal", "No, all trajectories are ~optimal (i.e. I would be happy if a policy just imitated the data)"}, {"Yes", "No"})</f>
        <v>No</v>
      </c>
      <c r="P20" s="14" t="str">
        <f t="array" ref="P20">STRINGMAP(INDEX('Dataset Metadata'!Q:Q, MATCH(B20, 'Dataset Metadata'!C:C, 0)), {"Yes, at least some trajectories are sub-optimal", "No, all trajectories are ~optimal (i.e. I would be happy if a policy just imitated the data)"}, {"Yes", "No"})</f>
        <v>Yes</v>
      </c>
      <c r="Q20" s="5" t="str">
        <f t="array" ref="Q20">INDEX('Dataset Metadata'!V:V, MATCH(B20, 'Dataset Metadata'!C:C, 0))</f>
        <v>Table Top, Kitchen (also toy kitchen)</v>
      </c>
      <c r="R20" s="14">
        <f t="array" ref="R20">INDEX('Dataset Metadata'!H:H, MATCH(B20, 'Dataset Metadata'!C:C, 0))</f>
        <v>10</v>
      </c>
      <c r="S20" s="25" t="s">
        <v>53</v>
      </c>
      <c r="T20" s="5" t="s">
        <v>54</v>
      </c>
      <c r="U20" s="5" t="str">
        <f>IFERROR(__xludf.DUMMYFUNCTION("INDEX(SPLIT(INDEX(SPLIT(T20, ""{""), 0, 2), "",""), 0, 1)"),"dass2023jacoplay")</f>
        <v>dass2023jacoplay</v>
      </c>
      <c r="V20" s="32" t="str">
        <f t="array" ref="V20">INDEX('Dataset Metadata'!X:X, MATCH(B20, 'Dataset Metadata'!C:C, 0))</f>
        <v>The robot performs pick-place tasks in a tabletop toy kitchen environment. Some examples of the task include, "Pick up the orange fruit.", "Put the black bowl in the sink."</v>
      </c>
    </row>
    <row r="21" ht="15.75" customHeight="1">
      <c r="B21" s="33" t="s">
        <v>55</v>
      </c>
      <c r="C21" s="28" t="s">
        <v>47</v>
      </c>
      <c r="D21" s="29">
        <v>1482.0</v>
      </c>
      <c r="E21" s="9">
        <v>4.67</v>
      </c>
      <c r="F21" s="30" t="str">
        <f t="array" ref="F21">INDEX('Dataset Metadata'!D:D, MATCH(B21, 'Dataset Metadata'!C:C, 0))</f>
        <v>Single Arm</v>
      </c>
      <c r="G21" s="31" t="str">
        <f t="array" ref="G21">STRINGMAP(INDEX('Dataset Metadata'!F:F, MATCH(B21, 'Dataset Metadata'!C:C, 0)), {"Default gripper that the robot shipped with", "dummy"}, {"Default", "dummy"})</f>
        <v>Default</v>
      </c>
      <c r="H21" s="31" t="str">
        <f t="array" ref="H21">STRINGMAP(INDEX('Dataset Metadata'!G:G, MATCH(B21, 'Dataset Metadata'!C:C, 0)), {"Task space (ie EEF) position control", "Task space (ie EEF) velocity control", "Joint position control", "Joint velocity control"}, {"EEF Position", "EEF velocity", "Joint position", "Joint velocity"})</f>
        <v>EEF velocity</v>
      </c>
      <c r="I21" s="30">
        <f t="array" ref="I21">SUM(INDEX('Dataset Metadata'!J:J, MATCH(B21, 'Dataset Metadata'!C:C, 0)), INDEX('Dataset Metadata'!L:L, MATCH(B21, 'Dataset Metadata'!C:C, 0)), INDEX('Dataset Metadata'!N:N, MATCH(B21, 'Dataset Metadata'!C:C, 0)))</f>
        <v>3</v>
      </c>
      <c r="J21" s="14">
        <f t="array" ref="J21">SUM(INDEX('Dataset Metadata'!K:K, MATCH(B21, 'Dataset Metadata'!C:C, 0)), INDEX('Dataset Metadata'!M:M, MATCH(B21, 'Dataset Metadata'!C:C, 0)), INDEX('Dataset Metadata'!O:O, MATCH(B21, 'Dataset Metadata'!C:C, 0)))</f>
        <v>0</v>
      </c>
      <c r="K21" s="14">
        <f t="array" ref="K21">SUM(INDEX('Dataset Metadata'!N:N, MATCH(B21, 'Dataset Metadata'!C:C, 0)), INDEX('Dataset Metadata'!O:O, MATCH(B21, 'Dataset Metadata'!C:C, 0)))</f>
        <v>2</v>
      </c>
      <c r="L21" s="14" t="str">
        <f t="array" ref="L21">STRINGMAP(INDEX('Dataset Metadata'!R:R, MATCH(B21, 'Dataset Metadata'!C:C, 0)), {"Scripted / templated language (i.e. one of a limited number of values)", "Dummy value (i.e. same value for all trajectories)", "Natural Language (i.e. annotated by humans using natural language)"}, {"Templated", "None", "Natural"})</f>
        <v>None</v>
      </c>
      <c r="M21" s="5" t="str">
        <f t="array" ref="M21">STRINGMAP(INDEX('Dataset Metadata'!T:T, MATCH(B21,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1" s="14" t="str">
        <f t="array" ref="N21">STRINGMAP(INDEX('Dataset Metadata'!U:U, MATCH(B21, 'Dataset Metadata'!C:C, 0)), {"Yes, at least some trajectories are sub-optimal", "No, all trajectories are ~optimal (i.e. I would be happy if a policy just imitated the data)"}, {"Yes", "No"})</f>
        <v>No</v>
      </c>
      <c r="O21" s="14" t="str">
        <f t="array" ref="O21">STRINGMAP(INDEX('Dataset Metadata'!P:P, MATCH(B21, 'Dataset Metadata'!C:C, 0)), {"Yes, at least some trajectories are sub-optimal", "No, all trajectories are ~optimal (i.e. I would be happy if a policy just imitated the data)"}, {"Yes", "No"})</f>
        <v>No</v>
      </c>
      <c r="P21" s="14" t="str">
        <f t="array" ref="P21">STRINGMAP(INDEX('Dataset Metadata'!Q:Q, MATCH(B21, 'Dataset Metadata'!C:C, 0)), {"Yes, at least some trajectories are sub-optimal", "No, all trajectories are ~optimal (i.e. I would be happy if a policy just imitated the data)"}, {"Yes", "No"})</f>
        <v>Yes</v>
      </c>
      <c r="Q21" s="5" t="str">
        <f t="array" ref="Q21">INDEX('Dataset Metadata'!V:V, MATCH(B21, 'Dataset Metadata'!C:C, 0))</f>
        <v>Table Top</v>
      </c>
      <c r="R21" s="14">
        <f t="array" ref="R21">INDEX('Dataset Metadata'!H:H, MATCH(B21, 'Dataset Metadata'!C:C, 0))</f>
        <v>10</v>
      </c>
      <c r="S21" s="25" t="s">
        <v>56</v>
      </c>
      <c r="T21" s="5" t="s">
        <v>57</v>
      </c>
      <c r="U21" s="5" t="str">
        <f>IFERROR(__xludf.DUMMYFUNCTION("INDEX(SPLIT(INDEX(SPLIT(T21, ""{""), 0, 2), "",""), 0, 1)"),"luo2023multistage")</f>
        <v>luo2023multistage</v>
      </c>
      <c r="V21" s="32" t="str">
        <f t="array" ref="V21">INDEX('Dataset Metadata'!X:X, MATCH(B21, 'Dataset Metadata'!C:C, 0))</f>
        <v>The robot routes cable through a number of tight-fitting clips mounted on the table.</v>
      </c>
    </row>
    <row r="22" ht="15.75" customHeight="1">
      <c r="B22" s="33" t="s">
        <v>58</v>
      </c>
      <c r="C22" s="28" t="s">
        <v>59</v>
      </c>
      <c r="D22" s="29">
        <v>2144.0</v>
      </c>
      <c r="E22" s="9">
        <v>45.39</v>
      </c>
      <c r="F22" s="30" t="str">
        <f t="array" ref="F22">INDEX('Dataset Metadata'!D:D, MATCH(B22, 'Dataset Metadata'!C:C, 0))</f>
        <v>Single Arm</v>
      </c>
      <c r="G22" s="31" t="str">
        <f t="array" ref="G22">STRINGMAP(INDEX('Dataset Metadata'!F:F, MATCH(B22, 'Dataset Metadata'!C:C, 0)), {"Default gripper that the robot shipped with", "dummy"}, {"Default", "dummy"})</f>
        <v>Default</v>
      </c>
      <c r="H22" s="31" t="str">
        <f t="array" ref="H22">STRINGMAP(INDEX('Dataset Metadata'!G:G, MATCH(B22, 'Dataset Metadata'!C:C, 0)), {"Task space (ie EEF) position control", "Task space (ie EEF) velocity control", "Joint position control", "Joint velocity control"}, {"EEF Position", "EEF velocity", "Joint position", "Joint velocity"})</f>
        <v>EEF Position</v>
      </c>
      <c r="I22" s="30">
        <f t="array" ref="I22">SUM(INDEX('Dataset Metadata'!J:J, MATCH(B22, 'Dataset Metadata'!C:C, 0)), INDEX('Dataset Metadata'!L:L, MATCH(B22, 'Dataset Metadata'!C:C, 0)), INDEX('Dataset Metadata'!N:N, MATCH(B22, 'Dataset Metadata'!C:C, 0)))</f>
        <v>2</v>
      </c>
      <c r="J22" s="14">
        <f t="array" ref="J22">SUM(INDEX('Dataset Metadata'!K:K, MATCH(B22, 'Dataset Metadata'!C:C, 0)), INDEX('Dataset Metadata'!M:M, MATCH(B22, 'Dataset Metadata'!C:C, 0)), INDEX('Dataset Metadata'!O:O, MATCH(B22, 'Dataset Metadata'!C:C, 0)))</f>
        <v>1</v>
      </c>
      <c r="K22" s="14">
        <f t="array" ref="K22">SUM(INDEX('Dataset Metadata'!N:N, MATCH(B22, 'Dataset Metadata'!C:C, 0)), INDEX('Dataset Metadata'!O:O, MATCH(B22, 'Dataset Metadata'!C:C, 0)))</f>
        <v>0</v>
      </c>
      <c r="L22" s="14" t="str">
        <f t="array" ref="L22">STRINGMAP(INDEX('Dataset Metadata'!R:R, MATCH(B22, 'Dataset Metadata'!C:C, 0)), {"Scripted / templated language (i.e. one of a limited number of values)", "Dummy value (i.e. same value for all trajectories)", "Natural Language (i.e. annotated by humans using natural language)"}, {"Templated", "None", "Natural"})</f>
        <v>Templated</v>
      </c>
      <c r="M22" s="5" t="str">
        <f t="array" ref="M22">STRINGMAP(INDEX('Dataset Metadata'!T:T, MATCH(B22,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2" s="14" t="str">
        <f t="array" ref="N22">STRINGMAP(INDEX('Dataset Metadata'!U:U, MATCH(B22, 'Dataset Metadata'!C:C, 0)), {"Yes, at least some trajectories are sub-optimal", "No, all trajectories are ~optimal (i.e. I would be happy if a policy just imitated the data)"}, {"Yes", "No"})</f>
        <v>No</v>
      </c>
      <c r="O22" s="14" t="str">
        <f t="array" ref="O22">STRINGMAP(INDEX('Dataset Metadata'!P:P, MATCH(B22, 'Dataset Metadata'!C:C, 0)), {"Yes, at least some trajectories are sub-optimal", "No, all trajectories are ~optimal (i.e. I would be happy if a policy just imitated the data)"}, {"Yes", "No"})</f>
        <v>No</v>
      </c>
      <c r="P22" s="14" t="str">
        <f t="array" ref="P22">STRINGMAP(INDEX('Dataset Metadata'!Q:Q, MATCH(B22, 'Dataset Metadata'!C:C, 0)), {"Yes, at least some trajectories are sub-optimal", "No, all trajectories are ~optimal (i.e. I would be happy if a policy just imitated the data)"}, {"Yes", "No"})</f>
        <v>Yes</v>
      </c>
      <c r="Q22" s="5" t="str">
        <f t="array" ref="Q22">INDEX('Dataset Metadata'!V:V, MATCH(B22, 'Dataset Metadata'!C:C, 0))</f>
        <v>Table Top</v>
      </c>
      <c r="R22" s="14">
        <f t="array" ref="R22">INDEX('Dataset Metadata'!H:H, MATCH(B22, 'Dataset Metadata'!C:C, 0))</f>
        <v>10</v>
      </c>
      <c r="S22" s="25" t="s">
        <v>60</v>
      </c>
      <c r="T22" s="5" t="s">
        <v>61</v>
      </c>
      <c r="U22" s="5" t="str">
        <f>IFERROR(__xludf.DUMMYFUNCTION("INDEX(SPLIT(INDEX(SPLIT(T22, ""{""), 0, 2), "",""), 0, 1)"),"mandlekar2019scaling")</f>
        <v>mandlekar2019scaling</v>
      </c>
      <c r="V22" s="32" t="str">
        <f t="array" ref="V22">INDEX('Dataset Metadata'!X:X, MATCH(B22, 'Dataset Metadata'!C:C, 0))</f>
        <v>Sawyer robots flattens laundry, builds towers from bowls and searches objects.</v>
      </c>
    </row>
    <row r="23" ht="15.75" customHeight="1">
      <c r="B23" s="33" t="s">
        <v>62</v>
      </c>
      <c r="C23" s="28" t="s">
        <v>63</v>
      </c>
      <c r="D23" s="29">
        <v>435.0</v>
      </c>
      <c r="E23" s="9">
        <v>7.12</v>
      </c>
      <c r="F23" s="30" t="str">
        <f t="array" ref="F23">INDEX('Dataset Metadata'!D:D, MATCH(B23, 'Dataset Metadata'!C:C, 0))</f>
        <v>Mobile Manipulator</v>
      </c>
      <c r="G23" s="31" t="str">
        <f t="array" ref="G23">STRINGMAP(INDEX('Dataset Metadata'!F:F, MATCH(B23, 'Dataset Metadata'!C:C, 0)), {"Default gripper that the robot shipped with", "dummy"}, {"Default", "dummy"})</f>
        <v>Default</v>
      </c>
      <c r="H23" s="31" t="str">
        <f t="array" ref="H23">STRINGMAP(INDEX('Dataset Metadata'!G:G, MATCH(B23, 'Dataset Metadata'!C:C, 0)), {"Task space (ie EEF) position control", "Task space (ie EEF) velocity control", "Joint position control", "Joint velocity control"}, {"EEF Position", "EEF velocity", "Joint position", "Joint velocity"})</f>
        <v>EEF Position</v>
      </c>
      <c r="I23" s="30">
        <f t="array" ref="I23">SUM(INDEX('Dataset Metadata'!J:J, MATCH(B23, 'Dataset Metadata'!C:C, 0)), INDEX('Dataset Metadata'!L:L, MATCH(B23, 'Dataset Metadata'!C:C, 0)), INDEX('Dataset Metadata'!N:N, MATCH(B23, 'Dataset Metadata'!C:C, 0)))</f>
        <v>1</v>
      </c>
      <c r="J23" s="14">
        <f t="array" ref="J23">SUM(INDEX('Dataset Metadata'!K:K, MATCH(B23, 'Dataset Metadata'!C:C, 0)), INDEX('Dataset Metadata'!M:M, MATCH(B23, 'Dataset Metadata'!C:C, 0)), INDEX('Dataset Metadata'!O:O, MATCH(B23, 'Dataset Metadata'!C:C, 0)))</f>
        <v>0</v>
      </c>
      <c r="K23" s="14">
        <f t="array" ref="K23">SUM(INDEX('Dataset Metadata'!N:N, MATCH(B23, 'Dataset Metadata'!C:C, 0)), INDEX('Dataset Metadata'!O:O, MATCH(B23, 'Dataset Metadata'!C:C, 0)))</f>
        <v>1</v>
      </c>
      <c r="L23" s="14" t="str">
        <f t="array" ref="L23">STRINGMAP(INDEX('Dataset Metadata'!R:R, MATCH(B23, 'Dataset Metadata'!C:C, 0)), {"Scripted / templated language (i.e. one of a limited number of values)", "Dummy value (i.e. same value for all trajectories)", "Natural Language (i.e. annotated by humans using natural language)"}, {"Templated", "None", "Natural"})</f>
        <v>None</v>
      </c>
      <c r="M23" s="5" t="str">
        <f t="array" ref="M23">STRINGMAP(INDEX('Dataset Metadata'!T:T, MATCH(B23,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23" s="14" t="str">
        <f t="array" ref="N23">STRINGMAP(INDEX('Dataset Metadata'!U:U, MATCH(B23, 'Dataset Metadata'!C:C, 0)), {"Yes, at least some trajectories are sub-optimal", "No, all trajectories are ~optimal (i.e. I would be happy if a policy just imitated the data)"}, {"Yes", "No"})</f>
        <v>Yes</v>
      </c>
      <c r="O23" s="14" t="str">
        <f t="array" ref="O23">STRINGMAP(INDEX('Dataset Metadata'!P:P, MATCH(B23, 'Dataset Metadata'!C:C, 0)), {"Yes, at least some trajectories are sub-optimal", "No, all trajectories are ~optimal (i.e. I would be happy if a policy just imitated the data)"}, {"Yes", "No"})</f>
        <v>Yes</v>
      </c>
      <c r="P23" s="14" t="str">
        <f t="array" ref="P23">STRINGMAP(INDEX('Dataset Metadata'!Q:Q, MATCH(B23, 'Dataset Metadata'!C:C, 0)), {"Yes, at least some trajectories are sub-optimal", "No, all trajectories are ~optimal (i.e. I would be happy if a policy just imitated the data)"}, {"Yes", "No"})</f>
        <v>No</v>
      </c>
      <c r="Q23" s="5" t="str">
        <f t="array" ref="Q23">INDEX('Dataset Metadata'!V:V, MATCH(B23, 'Dataset Metadata'!C:C, 0))</f>
        <v>Kitchen (also toy kitchen), Other Household environments</v>
      </c>
      <c r="R23" s="14">
        <f t="array" ref="R23">INDEX('Dataset Metadata'!H:H, MATCH(B23, 'Dataset Metadata'!C:C, 0))</f>
        <v>3</v>
      </c>
      <c r="S23" s="25" t="s">
        <v>64</v>
      </c>
      <c r="T23" s="5" t="s">
        <v>65</v>
      </c>
      <c r="U23" s="5" t="str">
        <f>IFERROR(__xludf.DUMMYFUNCTION("INDEX(SPLIT(INDEX(SPLIT(T23, ""{""), 0, 2), "",""), 0, 1)"),"pari2021surprising")</f>
        <v>pari2021surprising</v>
      </c>
      <c r="V23" s="32" t="str">
        <f t="array" ref="V23">INDEX('Dataset Metadata'!X:X, MATCH(B23, 'Dataset Metadata'!C:C, 0))</f>
        <v>The robot opens cabinet doors for a variety of cabinets.</v>
      </c>
    </row>
    <row r="24" ht="15.75" customHeight="1">
      <c r="B24" s="33" t="s">
        <v>66</v>
      </c>
      <c r="C24" s="28" t="s">
        <v>47</v>
      </c>
      <c r="D24" s="29">
        <v>135.0</v>
      </c>
      <c r="E24" s="9">
        <v>10.4</v>
      </c>
      <c r="F24" s="30" t="str">
        <f t="array" ref="F24">INDEX('Dataset Metadata'!D:D, MATCH(B24, 'Dataset Metadata'!C:C, 0))</f>
        <v>Single Arm</v>
      </c>
      <c r="G24" s="31" t="str">
        <f t="array" ref="G24">STRINGMAP(INDEX('Dataset Metadata'!F:F, MATCH(B24, 'Dataset Metadata'!C:C, 0)), {"Default gripper that the robot shipped with", "dummy"}, {"Default", "dummy"})</f>
        <v>Default</v>
      </c>
      <c r="H24" s="31" t="str">
        <f t="array" ref="H24">STRINGMAP(INDEX('Dataset Metadata'!G:G, MATCH(B24, 'Dataset Metadata'!C:C, 0)), {"Task space (ie EEF) position control", "Task space (ie EEF) velocity control", "Joint position control", "Joint velocity control"}, {"EEF Position", "EEF velocity", "Joint position", "Joint velocity"})</f>
        <v>EEF Position</v>
      </c>
      <c r="I24" s="30">
        <f t="array" ref="I24">SUM(INDEX('Dataset Metadata'!J:J, MATCH(B24, 'Dataset Metadata'!C:C, 0)), INDEX('Dataset Metadata'!L:L, MATCH(B24, 'Dataset Metadata'!C:C, 0)), INDEX('Dataset Metadata'!N:N, MATCH(B24, 'Dataset Metadata'!C:C, 0)))</f>
        <v>2</v>
      </c>
      <c r="J24" s="14">
        <f t="array" ref="J24">SUM(INDEX('Dataset Metadata'!K:K, MATCH(B24, 'Dataset Metadata'!C:C, 0)), INDEX('Dataset Metadata'!M:M, MATCH(B24, 'Dataset Metadata'!C:C, 0)), INDEX('Dataset Metadata'!O:O, MATCH(B24, 'Dataset Metadata'!C:C, 0)))</f>
        <v>0</v>
      </c>
      <c r="K24" s="14">
        <f t="array" ref="K24">SUM(INDEX('Dataset Metadata'!N:N, MATCH(B24, 'Dataset Metadata'!C:C, 0)), INDEX('Dataset Metadata'!O:O, MATCH(B24, 'Dataset Metadata'!C:C, 0)))</f>
        <v>1</v>
      </c>
      <c r="L24" s="14" t="str">
        <f t="array" ref="L24">STRINGMAP(INDEX('Dataset Metadata'!R:R, MATCH(B24, 'Dataset Metadata'!C:C, 0)), {"Scripted / templated language (i.e. one of a limited number of values)", "Dummy value (i.e. same value for all trajectories)", "Natural Language (i.e. annotated by humans using natural language)"}, {"Templated", "None", "Natural"})</f>
        <v>Templated</v>
      </c>
      <c r="M24" s="5" t="str">
        <f t="array" ref="M24">STRINGMAP(INDEX('Dataset Metadata'!T:T, MATCH(B24,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4" s="14" t="str">
        <f t="array" ref="N24">STRINGMAP(INDEX('Dataset Metadata'!U:U, MATCH(B24, 'Dataset Metadata'!C:C, 0)), {"Yes, at least some trajectories are sub-optimal", "No, all trajectories are ~optimal (i.e. I would be happy if a policy just imitated the data)"}, {"Yes", "No"})</f>
        <v>No</v>
      </c>
      <c r="O24" s="14" t="str">
        <f t="array" ref="O24">STRINGMAP(INDEX('Dataset Metadata'!P:P, MATCH(B24, 'Dataset Metadata'!C:C, 0)), {"Yes, at least some trajectories are sub-optimal", "No, all trajectories are ~optimal (i.e. I would be happy if a policy just imitated the data)"}, {"Yes", "No"})</f>
        <v>No</v>
      </c>
      <c r="P24" s="14" t="str">
        <f t="array" ref="P24">STRINGMAP(INDEX('Dataset Metadata'!Q:Q, MATCH(B24, 'Dataset Metadata'!C:C, 0)), {"Yes, at least some trajectories are sub-optimal", "No, all trajectories are ~optimal (i.e. I would be happy if a policy just imitated the data)"}, {"Yes", "No"})</f>
        <v>Yes</v>
      </c>
      <c r="Q24" s="5" t="str">
        <f t="array" ref="Q24">INDEX('Dataset Metadata'!V:V, MATCH(B24, 'Dataset Metadata'!C:C, 0))</f>
        <v>Table Top</v>
      </c>
      <c r="R24" s="14">
        <f t="array" ref="R24">INDEX('Dataset Metadata'!H:H, MATCH(B24, 'Dataset Metadata'!C:C, 0))</f>
        <v>20</v>
      </c>
      <c r="S24" s="25" t="s">
        <v>67</v>
      </c>
      <c r="T24" s="5" t="s">
        <v>68</v>
      </c>
      <c r="U24" s="5" t="str">
        <f>IFERROR(__xludf.DUMMYFUNCTION("INDEX(SPLIT(INDEX(SPLIT(T24, ""{""), 0, 2), "",""), 0, 1)"),"zhu2022viola")</f>
        <v>zhu2022viola</v>
      </c>
      <c r="V24" s="32" t="str">
        <f t="array" ref="V24">INDEX('Dataset Metadata'!X:X, MATCH(B24, 'Dataset Metadata'!C:C, 0))</f>
        <v>The robot performs various household-like tasks, such as setting up the table, or making coffee using a coffee machine. </v>
      </c>
    </row>
    <row r="25" ht="15.75" customHeight="1">
      <c r="B25" s="33" t="s">
        <v>69</v>
      </c>
      <c r="C25" s="28" t="s">
        <v>70</v>
      </c>
      <c r="D25" s="29">
        <v>896.0</v>
      </c>
      <c r="E25" s="9">
        <v>76.39</v>
      </c>
      <c r="F25" s="30" t="str">
        <f t="array" ref="F25">INDEX('Dataset Metadata'!D:D, MATCH(B25, 'Dataset Metadata'!C:C, 0))</f>
        <v>Single Arm</v>
      </c>
      <c r="G25" s="31" t="str">
        <f t="array" ref="G25">STRINGMAP(INDEX('Dataset Metadata'!F:F, MATCH(B25, 'Dataset Metadata'!C:C, 0)), {"Default gripper that the robot shipped with", "dummy"}, {"Default", "dummy"})</f>
        <v>Robotiq 2F-85</v>
      </c>
      <c r="H25" s="31" t="str">
        <f t="array" ref="H25">STRINGMAP(INDEX('Dataset Metadata'!G:G, MATCH(B25, 'Dataset Metadata'!C:C, 0)), {"Task space (ie EEF) position control", "Task space (ie EEF) velocity control", "Joint position control", "Joint velocity control"}, {"EEF Position", "EEF velocity", "Joint position", "Joint velocity"})</f>
        <v>EEF Position</v>
      </c>
      <c r="I25" s="30">
        <f t="array" ref="I25">SUM(INDEX('Dataset Metadata'!J:J, MATCH(B25, 'Dataset Metadata'!C:C, 0)), INDEX('Dataset Metadata'!L:L, MATCH(B25, 'Dataset Metadata'!C:C, 0)), INDEX('Dataset Metadata'!N:N, MATCH(B25, 'Dataset Metadata'!C:C, 0)))</f>
        <v>2</v>
      </c>
      <c r="J25" s="14">
        <f t="array" ref="J25">SUM(INDEX('Dataset Metadata'!K:K, MATCH(B25, 'Dataset Metadata'!C:C, 0)), INDEX('Dataset Metadata'!M:M, MATCH(B25, 'Dataset Metadata'!C:C, 0)), INDEX('Dataset Metadata'!O:O, MATCH(B25, 'Dataset Metadata'!C:C, 0)))</f>
        <v>1</v>
      </c>
      <c r="K25" s="14">
        <f t="array" ref="K25">SUM(INDEX('Dataset Metadata'!N:N, MATCH(B25, 'Dataset Metadata'!C:C, 0)), INDEX('Dataset Metadata'!O:O, MATCH(B25, 'Dataset Metadata'!C:C, 0)))</f>
        <v>1</v>
      </c>
      <c r="L25" s="9" t="s">
        <v>71</v>
      </c>
      <c r="M25" s="5" t="str">
        <f t="array" ref="M25">STRINGMAP(INDEX('Dataset Metadata'!T:T, MATCH(B25,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5" s="14" t="str">
        <f t="array" ref="N25">STRINGMAP(INDEX('Dataset Metadata'!U:U, MATCH(B25, 'Dataset Metadata'!C:C, 0)), {"Yes, at least some trajectories are sub-optimal", "No, all trajectories are ~optimal (i.e. I would be happy if a policy just imitated the data)"}, {"Yes", "No"})</f>
        <v>No</v>
      </c>
      <c r="O25" s="14" t="str">
        <f t="array" ref="O25">STRINGMAP(INDEX('Dataset Metadata'!P:P, MATCH(B25, 'Dataset Metadata'!C:C, 0)), {"Yes, at least some trajectories are sub-optimal", "No, all trajectories are ~optimal (i.e. I would be happy if a policy just imitated the data)"}, {"Yes", "No"})</f>
        <v>No</v>
      </c>
      <c r="P25" s="14" t="str">
        <f t="array" ref="P25">STRINGMAP(INDEX('Dataset Metadata'!Q:Q, MATCH(B25, 'Dataset Metadata'!C:C, 0)), {"Yes, at least some trajectories are sub-optimal", "No, all trajectories are ~optimal (i.e. I would be happy if a policy just imitated the data)"}, {"Yes", "No"})</f>
        <v>Yes</v>
      </c>
      <c r="Q25" s="5" t="str">
        <f t="array" ref="Q25">INDEX('Dataset Metadata'!V:V, MATCH(B25, 'Dataset Metadata'!C:C, 0))</f>
        <v>Table Top</v>
      </c>
      <c r="R25" s="14">
        <f t="array" ref="R25">INDEX('Dataset Metadata'!H:H, MATCH(B25, 'Dataset Metadata'!C:C, 0))</f>
        <v>5</v>
      </c>
      <c r="S25" s="25" t="s">
        <v>72</v>
      </c>
      <c r="T25" s="5" t="s">
        <v>73</v>
      </c>
      <c r="U25" s="5" t="str">
        <f>IFERROR(__xludf.DUMMYFUNCTION("INDEX(SPLIT(INDEX(SPLIT(T25, ""{""), 0, 2), "",""), 0, 1)"),"BerkeleyUR5Website")</f>
        <v>BerkeleyUR5Website</v>
      </c>
      <c r="V25" s="32" t="str">
        <f t="array" ref="V25">INDEX('Dataset Metadata'!X:X, MATCH(B25, 'Dataset Metadata'!C:C, 0))</f>
        <v>The data consists of 4 robot manipulation tasks: simple pick-and-place of a stuffed animal between containers, sweeping a cloth, stacking cups, and a more difficult pick-and-place of a bottle that requires precise grasp and 6DOF rotation</v>
      </c>
    </row>
    <row r="26" ht="15.75" customHeight="1">
      <c r="B26" s="33" t="s">
        <v>74</v>
      </c>
      <c r="C26" s="28" t="s">
        <v>47</v>
      </c>
      <c r="D26" s="29">
        <v>901.0</v>
      </c>
      <c r="E26" s="9">
        <v>127.66</v>
      </c>
      <c r="F26" s="30" t="str">
        <f t="array" ref="F26">INDEX('Dataset Metadata'!D:D, MATCH(B26, 'Dataset Metadata'!C:C, 0))</f>
        <v>Single Arm</v>
      </c>
      <c r="G26" s="31" t="str">
        <f t="array" ref="G26">STRINGMAP(INDEX('Dataset Metadata'!F:F, MATCH(B26, 'Dataset Metadata'!C:C, 0)), {"Default gripper that the robot shipped with", "dummy"}, {"Default", "dummy"})</f>
        <v>Default</v>
      </c>
      <c r="H26" s="31" t="str">
        <f t="array" ref="H26">STRINGMAP(INDEX('Dataset Metadata'!G:G, MATCH(B26, 'Dataset Metadata'!C:C, 0)), {"Task space (ie EEF) position control", "Task space (ie EEF) velocity control", "Joint position control", "Joint velocity control"}, {"EEF Position", "EEF velocity", "Joint position", "Joint velocity"})</f>
        <v>Joint position</v>
      </c>
      <c r="I26" s="30">
        <f t="array" ref="I26">SUM(INDEX('Dataset Metadata'!J:J, MATCH(B26, 'Dataset Metadata'!C:C, 0)), INDEX('Dataset Metadata'!L:L, MATCH(B26, 'Dataset Metadata'!C:C, 0)), INDEX('Dataset Metadata'!N:N, MATCH(B26, 'Dataset Metadata'!C:C, 0)))</f>
        <v>1</v>
      </c>
      <c r="J26" s="14">
        <f t="array" ref="J26">SUM(INDEX('Dataset Metadata'!K:K, MATCH(B26, 'Dataset Metadata'!C:C, 0)), INDEX('Dataset Metadata'!M:M, MATCH(B26, 'Dataset Metadata'!C:C, 0)), INDEX('Dataset Metadata'!O:O, MATCH(B26, 'Dataset Metadata'!C:C, 0)))</f>
        <v>0</v>
      </c>
      <c r="K26" s="14">
        <f t="array" ref="K26">SUM(INDEX('Dataset Metadata'!N:N, MATCH(B26, 'Dataset Metadata'!C:C, 0)), INDEX('Dataset Metadata'!O:O, MATCH(B26, 'Dataset Metadata'!C:C, 0)))</f>
        <v>0</v>
      </c>
      <c r="L26" s="14" t="str">
        <f t="array" ref="L26">STRINGMAP(INDEX('Dataset Metadata'!R:R, MATCH(B26, 'Dataset Metadata'!C:C, 0)), {"Scripted / templated language (i.e. one of a limited number of values)", "Dummy value (i.e. same value for all trajectories)", "Natural Language (i.e. annotated by humans using natural language)"}, {"Templated", "None", "Natural"})</f>
        <v>None</v>
      </c>
      <c r="M26" s="5" t="str">
        <f t="array" ref="M26">STRINGMAP(INDEX('Dataset Metadata'!T:T, MATCH(B26,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The dataset is collected in 3 ways: Human teleoperation -- VR Teleop, trained state-based BC policies, and trajectory replay with noise</v>
      </c>
      <c r="N26" s="14" t="str">
        <f t="array" ref="N26">STRINGMAP(INDEX('Dataset Metadata'!U:U, MATCH(B26, 'Dataset Metadata'!C:C, 0)), {"Yes, at least some trajectories are sub-optimal", "No, all trajectories are ~optimal (i.e. I would be happy if a policy just imitated the data)"}, {"Yes", "No"})</f>
        <v>Yes</v>
      </c>
      <c r="O26" s="14" t="str">
        <f t="array" ref="O26">STRINGMAP(INDEX('Dataset Metadata'!P:P, MATCH(B26, 'Dataset Metadata'!C:C, 0)), {"Yes, at least some trajectories are sub-optimal", "No, all trajectories are ~optimal (i.e. I would be happy if a policy just imitated the data)"}, {"Yes", "No"})</f>
        <v>No</v>
      </c>
      <c r="P26" s="14" t="str">
        <f t="array" ref="P26">STRINGMAP(INDEX('Dataset Metadata'!Q:Q, MATCH(B26, 'Dataset Metadata'!C:C, 0)), {"Yes, at least some trajectories are sub-optimal", "No, all trajectories are ~optimal (i.e. I would be happy if a policy just imitated the data)"}, {"Yes", "No"})</f>
        <v>Yes</v>
      </c>
      <c r="Q26" s="5" t="str">
        <f t="array" ref="Q26">INDEX('Dataset Metadata'!V:V, MATCH(B26, 'Dataset Metadata'!C:C, 0))</f>
        <v>Table Top</v>
      </c>
      <c r="R26" s="14">
        <f t="array" ref="R26">INDEX('Dataset Metadata'!H:H, MATCH(B26, 'Dataset Metadata'!C:C, 0))</f>
        <v>30</v>
      </c>
      <c r="S26" s="25" t="s">
        <v>75</v>
      </c>
      <c r="T26" s="5" t="s">
        <v>76</v>
      </c>
      <c r="U26" s="5" t="str">
        <f>IFERROR(__xludf.DUMMYFUNCTION("INDEX(SPLIT(INDEX(SPLIT(T26, ""{""), 0, 2), "",""), 0, 1)"),"zhou2023train")</f>
        <v>zhou2023train</v>
      </c>
      <c r="V26" s="32" t="str">
        <f t="array" ref="V26">INDEX('Dataset Metadata'!X:X, MATCH(B26, 'Dataset Metadata'!C:C, 0))</f>
        <v>The TOTO Benchmark Dataset contains trajectories of two tasks: scooping and pouring. For scooping, the objective is to scoop material from a bowl into the spoon. For pouring, the goal is to pour some material into a target cup on the table. </v>
      </c>
    </row>
    <row r="27" ht="15.75" customHeight="1">
      <c r="B27" s="33" t="s">
        <v>77</v>
      </c>
      <c r="C27" s="28" t="s">
        <v>78</v>
      </c>
      <c r="D27" s="29">
        <v>442226.0</v>
      </c>
      <c r="E27" s="9">
        <v>399.22</v>
      </c>
      <c r="F27" s="30" t="str">
        <f t="array" ref="F27">INDEX('Dataset Metadata'!D:D, MATCH(B27, 'Dataset Metadata'!C:C, 0))</f>
        <v>Single Arm</v>
      </c>
      <c r="G27" s="31" t="str">
        <f t="array" ref="G27">STRINGMAP(INDEX('Dataset Metadata'!F:F, MATCH(B27, 'Dataset Metadata'!C:C, 0)), {"Default gripper that the robot shipped with", "dummy"}, {"Default", "dummy"})</f>
        <v>Stick for pushing</v>
      </c>
      <c r="H27" s="31" t="str">
        <f t="array" ref="H27">STRINGMAP(INDEX('Dataset Metadata'!G:G, MATCH(B27, 'Dataset Metadata'!C:C, 0)), {"Task space (ie EEF) position control", "Task space (ie EEF) velocity control", "Joint position control", "Joint velocity control"}, {"EEF Position", "EEF velocity", "Joint position", "Joint velocity"})</f>
        <v>EEF Position</v>
      </c>
      <c r="I27" s="30">
        <f t="array" ref="I27">SUM(INDEX('Dataset Metadata'!J:J, MATCH(B27, 'Dataset Metadata'!C:C, 0)), INDEX('Dataset Metadata'!L:L, MATCH(B27, 'Dataset Metadata'!C:C, 0)), INDEX('Dataset Metadata'!N:N, MATCH(B27, 'Dataset Metadata'!C:C, 0)))</f>
        <v>1</v>
      </c>
      <c r="J27" s="14">
        <f t="array" ref="J27">SUM(INDEX('Dataset Metadata'!K:K, MATCH(B27, 'Dataset Metadata'!C:C, 0)), INDEX('Dataset Metadata'!M:M, MATCH(B27, 'Dataset Metadata'!C:C, 0)), INDEX('Dataset Metadata'!O:O, MATCH(B27, 'Dataset Metadata'!C:C, 0)))</f>
        <v>0</v>
      </c>
      <c r="K27" s="14">
        <f t="array" ref="K27">SUM(INDEX('Dataset Metadata'!N:N, MATCH(B27, 'Dataset Metadata'!C:C, 0)), INDEX('Dataset Metadata'!O:O, MATCH(B27, 'Dataset Metadata'!C:C, 0)))</f>
        <v>0</v>
      </c>
      <c r="L27" s="14" t="str">
        <f t="array" ref="L27">STRINGMAP(INDEX('Dataset Metadata'!R:R, MATCH(B27, 'Dataset Metadata'!C:C, 0)), {"Scripted / templated language (i.e. one of a limited number of values)", "Dummy value (i.e. same value for all trajectories)", "Natural Language (i.e. annotated by humans using natural language)"}, {"Templated", "None", "Natural"})</f>
        <v>Natural</v>
      </c>
      <c r="M27" s="5" t="str">
        <f t="array" ref="M27">STRINGMAP(INDEX('Dataset Metadata'!T:T, MATCH(B27,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7" s="14" t="str">
        <f t="array" ref="N27">STRINGMAP(INDEX('Dataset Metadata'!U:U, MATCH(B27, 'Dataset Metadata'!C:C, 0)), {"Yes, at least some trajectories are sub-optimal", "No, all trajectories are ~optimal (i.e. I would be happy if a policy just imitated the data)"}, {"Yes", "No"})</f>
        <v>No</v>
      </c>
      <c r="O27" s="14" t="str">
        <f t="array" ref="O27">STRINGMAP(INDEX('Dataset Metadata'!P:P, MATCH(B27, 'Dataset Metadata'!C:C, 0)), {"Yes, at least some trajectories are sub-optimal", "No, all trajectories are ~optimal (i.e. I would be happy if a policy just imitated the data)"}, {"Yes", "No"})</f>
        <v>No</v>
      </c>
      <c r="P27" s="14" t="str">
        <f t="array" ref="P27">STRINGMAP(INDEX('Dataset Metadata'!Q:Q, MATCH(B27, 'Dataset Metadata'!C:C, 0)), {"Yes, at least some trajectories are sub-optimal", "No, all trajectories are ~optimal (i.e. I would be happy if a policy just imitated the data)"}, {"Yes", "No"})</f>
        <v>Yes</v>
      </c>
      <c r="Q27" s="5" t="str">
        <f t="array" ref="Q27">INDEX('Dataset Metadata'!V:V, MATCH(B27, 'Dataset Metadata'!C:C, 0))</f>
        <v>Table Top</v>
      </c>
      <c r="R27" s="14">
        <f t="array" ref="R27">INDEX('Dataset Metadata'!H:H, MATCH(B27, 'Dataset Metadata'!C:C, 0))</f>
        <v>10</v>
      </c>
      <c r="S27" s="25" t="s">
        <v>79</v>
      </c>
      <c r="T27" s="5" t="s">
        <v>80</v>
      </c>
      <c r="U27" s="5" t="str">
        <f>IFERROR(__xludf.DUMMYFUNCTION("INDEX(SPLIT(INDEX(SPLIT(T27, ""{""), 0, 2), "",""), 0, 1)"),"lynch2023interactive")</f>
        <v>lynch2023interactive</v>
      </c>
      <c r="V27" s="32" t="str">
        <f t="array" ref="V27">INDEX('Dataset Metadata'!X:X, MATCH(B27, 'Dataset Metadata'!C:C, 0))</f>
        <v>Robot pushed blocks of different geometric shapes on table top.</v>
      </c>
    </row>
    <row r="28" ht="15.75" customHeight="1">
      <c r="B28" s="33" t="s">
        <v>81</v>
      </c>
      <c r="C28" s="28" t="s">
        <v>70</v>
      </c>
      <c r="D28" s="29">
        <v>122.0</v>
      </c>
      <c r="E28" s="9">
        <v>2.8</v>
      </c>
      <c r="F28" s="30" t="str">
        <f t="array" ref="F28">INDEX('Dataset Metadata'!D:D, MATCH(B28, 'Dataset Metadata'!C:C, 0))</f>
        <v>Single Arm</v>
      </c>
      <c r="G28" s="31" t="str">
        <f t="array" ref="G28">STRINGMAP(INDEX('Dataset Metadata'!F:F, MATCH(B28, 'Dataset Metadata'!C:C, 0)), {"Default gripper that the robot shipped with", "dummy"}, {"Default", "dummy"})</f>
        <v>3D printed stick</v>
      </c>
      <c r="H28" s="31" t="str">
        <f t="array" ref="H28">STRINGMAP(INDEX('Dataset Metadata'!G:G, MATCH(B28, 'Dataset Metadata'!C:C, 0)), {"Task space (ie EEF) position control", "Task space (ie EEF) velocity control", "Joint position control", "Joint velocity control"}, {"EEF Position", "EEF velocity", "Joint position", "Joint velocity"})</f>
        <v>EEF Position</v>
      </c>
      <c r="I28" s="30">
        <f t="array" ref="I28">SUM(INDEX('Dataset Metadata'!J:J, MATCH(B28, 'Dataset Metadata'!C:C, 0)), INDEX('Dataset Metadata'!L:L, MATCH(B28, 'Dataset Metadata'!C:C, 0)), INDEX('Dataset Metadata'!N:N, MATCH(B28, 'Dataset Metadata'!C:C, 0)))</f>
        <v>5</v>
      </c>
      <c r="J28" s="14">
        <f t="array" ref="J28">SUM(INDEX('Dataset Metadata'!K:K, MATCH(B28, 'Dataset Metadata'!C:C, 0)), INDEX('Dataset Metadata'!M:M, MATCH(B28, 'Dataset Metadata'!C:C, 0)), INDEX('Dataset Metadata'!O:O, MATCH(B28, 'Dataset Metadata'!C:C, 0)))</f>
        <v>0</v>
      </c>
      <c r="K28" s="14">
        <f t="array" ref="K28">SUM(INDEX('Dataset Metadata'!N:N, MATCH(B28, 'Dataset Metadata'!C:C, 0)), INDEX('Dataset Metadata'!O:O, MATCH(B28, 'Dataset Metadata'!C:C, 0)))</f>
        <v>1</v>
      </c>
      <c r="L28" s="14" t="str">
        <f t="array" ref="L28">STRINGMAP(INDEX('Dataset Metadata'!R:R, MATCH(B28, 'Dataset Metadata'!C:C, 0)), {"Scripted / templated language (i.e. one of a limited number of values)", "Dummy value (i.e. same value for all trajectories)", "Natural Language (i.e. annotated by humans using natural language)"}, {"Templated", "None", "Natural"})</f>
        <v>None</v>
      </c>
      <c r="M28" s="5" t="str">
        <f t="array" ref="M28">STRINGMAP(INDEX('Dataset Metadata'!T:T, MATCH(B28,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8" s="14" t="str">
        <f t="array" ref="N28">STRINGMAP(INDEX('Dataset Metadata'!U:U, MATCH(B28, 'Dataset Metadata'!C:C, 0)), {"Yes, at least some trajectories are sub-optimal", "No, all trajectories are ~optimal (i.e. I would be happy if a policy just imitated the data)"}, {"Yes", "No"})</f>
        <v>No</v>
      </c>
      <c r="O28" s="14" t="str">
        <f t="array" ref="O28">STRINGMAP(INDEX('Dataset Metadata'!P:P, MATCH(B28, 'Dataset Metadata'!C:C, 0)), {"Yes, at least some trajectories are sub-optimal", "No, all trajectories are ~optimal (i.e. I would be happy if a policy just imitated the data)"}, {"Yes", "No"})</f>
        <v>No</v>
      </c>
      <c r="P28" s="14" t="str">
        <f t="array" ref="P28">STRINGMAP(INDEX('Dataset Metadata'!Q:Q, MATCH(B28, 'Dataset Metadata'!C:C, 0)), {"Yes, at least some trajectories are sub-optimal", "No, all trajectories are ~optimal (i.e. I would be happy if a policy just imitated the data)"}, {"Yes", "No"})</f>
        <v>Yes</v>
      </c>
      <c r="Q28" s="5" t="str">
        <f t="array" ref="Q28">INDEX('Dataset Metadata'!V:V, MATCH(B28, 'Dataset Metadata'!C:C, 0))</f>
        <v>Table Top</v>
      </c>
      <c r="R28" s="14">
        <f t="array" ref="R28">INDEX('Dataset Metadata'!H:H, MATCH(B28, 'Dataset Metadata'!C:C, 0))</f>
        <v>10</v>
      </c>
      <c r="S28" s="25" t="s">
        <v>82</v>
      </c>
      <c r="T28" s="5" t="s">
        <v>83</v>
      </c>
      <c r="U28" s="5" t="str">
        <f>IFERROR(__xludf.DUMMYFUNCTION("INDEX(SPLIT(INDEX(SPLIT(T28, ""{""), 0, 2), "",""), 0, 1)"),"chi2023diffusionpolicy")</f>
        <v>chi2023diffusionpolicy</v>
      </c>
      <c r="V28" s="32" t="str">
        <f t="array" ref="V28">INDEX('Dataset Metadata'!X:X, MATCH(B28, 'Dataset Metadata'!C:C, 0))</f>
        <v>The robot pushes a T-shaped block into a fixed goal pose, and then move to an fixed exit zone.</v>
      </c>
    </row>
    <row r="29" ht="15.75" customHeight="1">
      <c r="B29" s="33" t="s">
        <v>84</v>
      </c>
      <c r="C29" s="28" t="s">
        <v>39</v>
      </c>
      <c r="D29" s="29">
        <v>3000.0</v>
      </c>
      <c r="E29" s="9">
        <v>31.98</v>
      </c>
      <c r="F29" s="30" t="str">
        <f t="array" ref="F29">INDEX('Dataset Metadata'!D:D, MATCH(B29, 'Dataset Metadata'!C:C, 0))</f>
        <v>Single Arm</v>
      </c>
      <c r="G29" s="31" t="str">
        <f t="array" ref="G29">STRINGMAP(INDEX('Dataset Metadata'!F:F, MATCH(B29, 'Dataset Metadata'!C:C, 0)), {"Default gripper that the robot shipped with", "dummy"}, {"Default", "dummy"})</f>
        <v/>
      </c>
      <c r="H29" s="31" t="str">
        <f t="array" ref="H29">STRINGMAP(INDEX('Dataset Metadata'!G:G, MATCH(B29, 'Dataset Metadata'!C:C, 0)), {"Task space (ie EEF) position control", "Task space (ie EEF) velocity control", "Joint position control", "Joint velocity control"}, {"EEF Position", "EEF velocity", "Joint position", "Joint velocity"})</f>
        <v>EEF Position</v>
      </c>
      <c r="I29" s="30">
        <f t="array" ref="I29">SUM(INDEX('Dataset Metadata'!J:J, MATCH(B29, 'Dataset Metadata'!C:C, 0)), INDEX('Dataset Metadata'!L:L, MATCH(B29, 'Dataset Metadata'!C:C, 0)), INDEX('Dataset Metadata'!N:N, MATCH(B29, 'Dataset Metadata'!C:C, 0)))</f>
        <v>1</v>
      </c>
      <c r="J29" s="14">
        <f t="array" ref="J29">SUM(INDEX('Dataset Metadata'!K:K, MATCH(B29, 'Dataset Metadata'!C:C, 0)), INDEX('Dataset Metadata'!M:M, MATCH(B29, 'Dataset Metadata'!C:C, 0)), INDEX('Dataset Metadata'!O:O, MATCH(B29, 'Dataset Metadata'!C:C, 0)))</f>
        <v>0</v>
      </c>
      <c r="K29" s="14">
        <f t="array" ref="K29">SUM(INDEX('Dataset Metadata'!N:N, MATCH(B29, 'Dataset Metadata'!C:C, 0)), INDEX('Dataset Metadata'!O:O, MATCH(B29, 'Dataset Metadata'!C:C, 0)))</f>
        <v>0</v>
      </c>
      <c r="L29" s="14" t="str">
        <f t="array" ref="L29">STRINGMAP(INDEX('Dataset Metadata'!R:R, MATCH(B29, 'Dataset Metadata'!C:C, 0)), {"Scripted / templated language (i.e. one of a limited number of values)", "Dummy value (i.e. same value for all trajectories)", "Natural Language (i.e. annotated by humans using natural language)"}, {"Templated", "None", "Natural"})</f>
        <v>None</v>
      </c>
      <c r="M29" s="5" t="str">
        <f t="array" ref="M29">STRINGMAP(INDEX('Dataset Metadata'!T:T, MATCH(B29,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29" s="14" t="str">
        <f t="array" ref="N29">STRINGMAP(INDEX('Dataset Metadata'!U:U, MATCH(B29, 'Dataset Metadata'!C:C, 0)), {"Yes, at least some trajectories are sub-optimal", "No, all trajectories are ~optimal (i.e. I would be happy if a policy just imitated the data)"}, {"Yes", "No"})</f>
        <v>Yes</v>
      </c>
      <c r="O29" s="14" t="str">
        <f t="array" ref="O29">STRINGMAP(INDEX('Dataset Metadata'!P:P, MATCH(B29, 'Dataset Metadata'!C:C, 0)), {"Yes, at least some trajectories are sub-optimal", "No, all trajectories are ~optimal (i.e. I would be happy if a policy just imitated the data)"}, {"Yes", "No"})</f>
        <v>No</v>
      </c>
      <c r="P29" s="14" t="str">
        <f t="array" ref="P29">STRINGMAP(INDEX('Dataset Metadata'!Q:Q, MATCH(B29, 'Dataset Metadata'!C:C, 0)), {"Yes, at least some trajectories are sub-optimal", "No, all trajectories are ~optimal (i.e. I would be happy if a policy just imitated the data)"}, {"Yes", "No"})</f>
        <v>Yes</v>
      </c>
      <c r="Q29" s="5" t="str">
        <f t="array" ref="Q29">INDEX('Dataset Metadata'!V:V, MATCH(B29, 'Dataset Metadata'!C:C, 0))</f>
        <v>Table Top</v>
      </c>
      <c r="R29" s="14">
        <f t="array" ref="R29">INDEX('Dataset Metadata'!H:H, MATCH(B29, 'Dataset Metadata'!C:C, 0))</f>
        <v>20</v>
      </c>
      <c r="S29" s="25" t="s">
        <v>85</v>
      </c>
      <c r="T29" s="5" t="s">
        <v>86</v>
      </c>
      <c r="U29" s="5" t="str">
        <f>IFERROR(__xludf.DUMMYFUNCTION("INDEX(SPLIT(INDEX(SPLIT(T29, ""{""), 0, 2), "",""), 0, 1)"),"lee2019icra")</f>
        <v>lee2019icra</v>
      </c>
      <c r="V29" s="32" t="str">
        <f t="array" ref="V29">INDEX('Dataset Metadata'!X:X, MATCH(B29, 'Dataset Metadata'!C:C, 0))</f>
        <v>The robot learns to insert differently-shaped pegs into differently-shaped holes with low tolerances (~2mm).</v>
      </c>
    </row>
    <row r="30" ht="15.75" customHeight="1">
      <c r="B30" s="33" t="s">
        <v>87</v>
      </c>
      <c r="C30" s="28" t="s">
        <v>78</v>
      </c>
      <c r="D30" s="29">
        <v>14.0</v>
      </c>
      <c r="E30" s="9">
        <v>0.01</v>
      </c>
      <c r="F30" s="30" t="str">
        <f t="array" ref="F30">INDEX('Dataset Metadata'!D:D, MATCH(B30, 'Dataset Metadata'!C:C, 0))</f>
        <v>Single Arm</v>
      </c>
      <c r="G30" s="31" t="str">
        <f t="array" ref="G30">STRINGMAP(INDEX('Dataset Metadata'!F:F, MATCH(B30, 'Dataset Metadata'!C:C, 0)), {"Default gripper that the robot shipped with", "dummy"}, {"Default", "dummy"})</f>
        <v>Default</v>
      </c>
      <c r="H30" s="31" t="str">
        <f t="array" ref="H30">STRINGMAP(INDEX('Dataset Metadata'!G:G, MATCH(B30, 'Dataset Metadata'!C:C, 0)), {"Task space (ie EEF) position control", "Task space (ie EEF) velocity control", "Joint position control", "Joint velocity control"}, {"EEF Position", "EEF velocity", "Joint position", "Joint velocity"})</f>
        <v>EEF Position</v>
      </c>
      <c r="I30" s="30">
        <f t="array" ref="I30">SUM(INDEX('Dataset Metadata'!J:J, MATCH(B30, 'Dataset Metadata'!C:C, 0)), INDEX('Dataset Metadata'!L:L, MATCH(B30, 'Dataset Metadata'!C:C, 0)), INDEX('Dataset Metadata'!N:N, MATCH(B30, 'Dataset Metadata'!C:C, 0)))</f>
        <v>1</v>
      </c>
      <c r="J30" s="14">
        <f t="array" ref="J30">SUM(INDEX('Dataset Metadata'!K:K, MATCH(B30, 'Dataset Metadata'!C:C, 0)), INDEX('Dataset Metadata'!M:M, MATCH(B30, 'Dataset Metadata'!C:C, 0)), INDEX('Dataset Metadata'!O:O, MATCH(B30, 'Dataset Metadata'!C:C, 0)))</f>
        <v>0</v>
      </c>
      <c r="K30" s="14">
        <f t="array" ref="K30">SUM(INDEX('Dataset Metadata'!N:N, MATCH(B30, 'Dataset Metadata'!C:C, 0)), INDEX('Dataset Metadata'!O:O, MATCH(B30, 'Dataset Metadata'!C:C, 0)))</f>
        <v>0</v>
      </c>
      <c r="L30" s="14" t="str">
        <f t="array" ref="L30">STRINGMAP(INDEX('Dataset Metadata'!R:R, MATCH(B30, 'Dataset Metadata'!C:C, 0)), {"Scripted / templated language (i.e. one of a limited number of values)", "Dummy value (i.e. same value for all trajectories)", "Natural Language (i.e. annotated by humans using natural language)"}, {"Templated", "None", "Natural"})</f>
        <v>Templated</v>
      </c>
      <c r="M30" s="5" t="str">
        <f t="array" ref="M30">STRINGMAP(INDEX('Dataset Metadata'!T:T, MATCH(B30,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Joystick</v>
      </c>
      <c r="N30" s="14" t="str">
        <f t="array" ref="N30">STRINGMAP(INDEX('Dataset Metadata'!U:U, MATCH(B30, 'Dataset Metadata'!C:C, 0)), {"Yes, at least some trajectories are sub-optimal", "No, all trajectories are ~optimal (i.e. I would be happy if a policy just imitated the data)"}, {"Yes", "No"})</f>
        <v>No</v>
      </c>
      <c r="O30" s="14" t="str">
        <f t="array" ref="O30">STRINGMAP(INDEX('Dataset Metadata'!P:P, MATCH(B30, 'Dataset Metadata'!C:C, 0)), {"Yes, at least some trajectories are sub-optimal", "No, all trajectories are ~optimal (i.e. I would be happy if a policy just imitated the data)"}, {"Yes", "No"})</f>
        <v>No</v>
      </c>
      <c r="P30" s="14" t="str">
        <f t="array" ref="P30">STRINGMAP(INDEX('Dataset Metadata'!Q:Q, MATCH(B30, 'Dataset Metadata'!C:C, 0)), {"Yes, at least some trajectories are sub-optimal", "No, all trajectories are ~optimal (i.e. I would be happy if a policy just imitated the data)"}, {"Yes", "No"})</f>
        <v>Yes</v>
      </c>
      <c r="Q30" s="5" t="str">
        <f t="array" ref="Q30">INDEX('Dataset Metadata'!V:V, MATCH(B30, 'Dataset Metadata'!C:C, 0))</f>
        <v>Table Top</v>
      </c>
      <c r="R30" s="14">
        <f t="array" ref="R30">INDEX('Dataset Metadata'!H:H, MATCH(B30, 'Dataset Metadata'!C:C, 0))</f>
        <v>3</v>
      </c>
      <c r="S30" s="25" t="s">
        <v>88</v>
      </c>
      <c r="T30" s="5" t="s">
        <v>89</v>
      </c>
      <c r="U30" s="5" t="str">
        <f>IFERROR(__xludf.DUMMYFUNCTION("INDEX(SPLIT(INDEX(SPLIT(T30, ""{""), 0, 2), "",""), 0, 1)"),"haldar2023watch")</f>
        <v>haldar2023watch</v>
      </c>
      <c r="V30" s="32" t="str">
        <f t="array" ref="V30">INDEX('Dataset Metadata'!X:X, MATCH(B30, 'Dataset Metadata'!C:C, 0))</f>
        <v>The robot arm performs diverse manipulation tasks on a tabletop such an box opening, cup stacking, and pouring, among others. </v>
      </c>
    </row>
    <row r="31" ht="15.75" customHeight="1">
      <c r="B31" s="33" t="s">
        <v>90</v>
      </c>
      <c r="C31" s="28" t="s">
        <v>47</v>
      </c>
      <c r="D31" s="29">
        <v>550.0</v>
      </c>
      <c r="E31" s="9">
        <v>72.48</v>
      </c>
      <c r="F31" s="30" t="str">
        <f t="array" ref="F31">INDEX('Dataset Metadata'!D:D, MATCH(B31, 'Dataset Metadata'!C:C, 0))</f>
        <v>Single Arm</v>
      </c>
      <c r="G31" s="31" t="str">
        <f t="array" ref="G31">STRINGMAP(INDEX('Dataset Metadata'!F:F, MATCH(B31, 'Dataset Metadata'!C:C, 0)), {"Default gripper that the robot shipped with", "dummy"}, {"Default", "dummy"})</f>
        <v>Default</v>
      </c>
      <c r="H31" s="31" t="str">
        <f t="array" ref="H31">STRINGMAP(INDEX('Dataset Metadata'!G:G, MATCH(B31, 'Dataset Metadata'!C:C, 0)), {"Task space (ie EEF) position control", "Task space (ie EEF) velocity control", "Joint position control", "Joint velocity control"}, {"EEF Position", "EEF velocity", "Joint position", "Joint velocity"})</f>
        <v>EEF Position</v>
      </c>
      <c r="I31" s="30">
        <f t="array" ref="I31">SUM(INDEX('Dataset Metadata'!J:J, MATCH(B31, 'Dataset Metadata'!C:C, 0)), INDEX('Dataset Metadata'!L:L, MATCH(B31, 'Dataset Metadata'!C:C, 0)), INDEX('Dataset Metadata'!N:N, MATCH(B31, 'Dataset Metadata'!C:C, 0)))</f>
        <v>2</v>
      </c>
      <c r="J31" s="14">
        <f t="array" ref="J31">SUM(INDEX('Dataset Metadata'!K:K, MATCH(B31, 'Dataset Metadata'!C:C, 0)), INDEX('Dataset Metadata'!M:M, MATCH(B31, 'Dataset Metadata'!C:C, 0)), INDEX('Dataset Metadata'!O:O, MATCH(B31, 'Dataset Metadata'!C:C, 0)))</f>
        <v>0</v>
      </c>
      <c r="K31" s="14">
        <f t="array" ref="K31">SUM(INDEX('Dataset Metadata'!N:N, MATCH(B31, 'Dataset Metadata'!C:C, 0)), INDEX('Dataset Metadata'!O:O, MATCH(B31, 'Dataset Metadata'!C:C, 0)))</f>
        <v>1</v>
      </c>
      <c r="L31" s="14" t="str">
        <f t="array" ref="L31">STRINGMAP(INDEX('Dataset Metadata'!R:R, MATCH(B31, 'Dataset Metadata'!C:C, 0)), {"Scripted / templated language (i.e. one of a limited number of values)", "Dummy value (i.e. same value for all trajectories)", "Natural Language (i.e. annotated by humans using natural language)"}, {"Templated", "None", "Natural"})</f>
        <v>Templated</v>
      </c>
      <c r="M31" s="5" t="str">
        <f t="array" ref="M31">STRINGMAP(INDEX('Dataset Metadata'!T:T, MATCH(B31,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1" s="14" t="str">
        <f t="array" ref="N31">STRINGMAP(INDEX('Dataset Metadata'!U:U, MATCH(B31, 'Dataset Metadata'!C:C, 0)), {"Yes, at least some trajectories are sub-optimal", "No, all trajectories are ~optimal (i.e. I would be happy if a policy just imitated the data)"}, {"Yes", "No"})</f>
        <v>No</v>
      </c>
      <c r="O31" s="14" t="str">
        <f t="array" ref="O31">STRINGMAP(INDEX('Dataset Metadata'!P:P, MATCH(B31, 'Dataset Metadata'!C:C, 0)), {"Yes, at least some trajectories are sub-optimal", "No, all trajectories are ~optimal (i.e. I would be happy if a policy just imitated the data)"}, {"Yes", "No"})</f>
        <v>No</v>
      </c>
      <c r="P31" s="14" t="str">
        <f t="array" ref="P31">STRINGMAP(INDEX('Dataset Metadata'!Q:Q, MATCH(B31, 'Dataset Metadata'!C:C, 0)), {"Yes, at least some trajectories are sub-optimal", "No, all trajectories are ~optimal (i.e. I would be happy if a policy just imitated the data)"}, {"Yes", "No"})</f>
        <v>Yes</v>
      </c>
      <c r="Q31" s="5" t="str">
        <f t="array" ref="Q31">INDEX('Dataset Metadata'!V:V, MATCH(B31, 'Dataset Metadata'!C:C, 0))</f>
        <v>Table Top, Kitchen (also toy kitchen)</v>
      </c>
      <c r="R31" s="14">
        <f t="array" ref="R31">INDEX('Dataset Metadata'!H:H, MATCH(B31, 'Dataset Metadata'!C:C, 0))</f>
        <v>10</v>
      </c>
      <c r="S31" s="25" t="s">
        <v>91</v>
      </c>
      <c r="T31" s="5" t="s">
        <v>92</v>
      </c>
      <c r="U31" s="5" t="str">
        <f>IFERROR(__xludf.DUMMYFUNCTION("INDEX(SPLIT(INDEX(SPLIT(T31, ""{""), 0, 2), "",""), 0, 1)"),"belkhale2023hydra")</f>
        <v>belkhale2023hydra</v>
      </c>
      <c r="V31" s="32" t="str">
        <f t="array" ref="V31">INDEX('Dataset Metadata'!X:X, MATCH(B31, 'Dataset Metadata'!C:C, 0))</f>
        <v>The robot performs the following tasks in corresponding environment: making a cup of coffee using the keurig machine; making a toast using the oven; sorting dishes onto the dish rack.</v>
      </c>
    </row>
    <row r="32" ht="15.75" customHeight="1">
      <c r="B32" s="33" t="s">
        <v>93</v>
      </c>
      <c r="C32" s="28" t="s">
        <v>47</v>
      </c>
      <c r="D32" s="29">
        <v>50.0</v>
      </c>
      <c r="E32" s="9">
        <v>1.49</v>
      </c>
      <c r="F32" s="30" t="str">
        <f t="array" ref="F32">INDEX('Dataset Metadata'!D:D, MATCH(B32, 'Dataset Metadata'!C:C, 0))</f>
        <v>Single Arm</v>
      </c>
      <c r="G32" s="31" t="str">
        <f t="array" ref="G32">STRINGMAP(INDEX('Dataset Metadata'!F:F, MATCH(B32, 'Dataset Metadata'!C:C, 0)), {"Default gripper that the robot shipped with", "dummy"}, {"Default", "dummy"})</f>
        <v>Default</v>
      </c>
      <c r="H32" s="31" t="str">
        <f t="array" ref="H32">STRINGMAP(INDEX('Dataset Metadata'!G:G, MATCH(B32, 'Dataset Metadata'!C:C, 0)), {"Task space (ie EEF) position control", "Task space (ie EEF) velocity control", "Joint position control", "Joint velocity control"}, {"EEF Position", "EEF velocity", "Joint position", "Joint velocity"})</f>
        <v>EEF Position</v>
      </c>
      <c r="I32" s="30">
        <f t="array" ref="I32">SUM(INDEX('Dataset Metadata'!J:J, MATCH(B32, 'Dataset Metadata'!C:C, 0)), INDEX('Dataset Metadata'!L:L, MATCH(B32, 'Dataset Metadata'!C:C, 0)), INDEX('Dataset Metadata'!N:N, MATCH(B32, 'Dataset Metadata'!C:C, 0)))</f>
        <v>2</v>
      </c>
      <c r="J32" s="14">
        <f t="array" ref="J32">SUM(INDEX('Dataset Metadata'!K:K, MATCH(B32, 'Dataset Metadata'!C:C, 0)), INDEX('Dataset Metadata'!M:M, MATCH(B32, 'Dataset Metadata'!C:C, 0)), INDEX('Dataset Metadata'!O:O, MATCH(B32, 'Dataset Metadata'!C:C, 0)))</f>
        <v>0</v>
      </c>
      <c r="K32" s="14">
        <f t="array" ref="K32">SUM(INDEX('Dataset Metadata'!N:N, MATCH(B32, 'Dataset Metadata'!C:C, 0)), INDEX('Dataset Metadata'!O:O, MATCH(B32, 'Dataset Metadata'!C:C, 0)))</f>
        <v>1</v>
      </c>
      <c r="L32" s="14" t="str">
        <f t="array" ref="L32">STRINGMAP(INDEX('Dataset Metadata'!R:R, MATCH(B32, 'Dataset Metadata'!C:C, 0)), {"Scripted / templated language (i.e. one of a limited number of values)", "Dummy value (i.e. same value for all trajectories)", "Natural Language (i.e. annotated by humans using natural language)"}, {"Templated", "None", "Natural"})</f>
        <v>None</v>
      </c>
      <c r="M32" s="5" t="str">
        <f t="array" ref="M32">STRINGMAP(INDEX('Dataset Metadata'!T:T, MATCH(B32,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2" s="14" t="str">
        <f t="array" ref="N32">STRINGMAP(INDEX('Dataset Metadata'!U:U, MATCH(B32, 'Dataset Metadata'!C:C, 0)), {"Yes, at least some trajectories are sub-optimal", "No, all trajectories are ~optimal (i.e. I would be happy if a policy just imitated the data)"}, {"Yes", "No"})</f>
        <v>No</v>
      </c>
      <c r="O32" s="14" t="str">
        <f t="array" ref="O32">STRINGMAP(INDEX('Dataset Metadata'!P:P, MATCH(B32, 'Dataset Metadata'!C:C, 0)), {"Yes, at least some trajectories are sub-optimal", "No, all trajectories are ~optimal (i.e. I would be happy if a policy just imitated the data)"}, {"Yes", "No"})</f>
        <v>No</v>
      </c>
      <c r="P32" s="14" t="str">
        <f t="array" ref="P32">STRINGMAP(INDEX('Dataset Metadata'!Q:Q, MATCH(B32, 'Dataset Metadata'!C:C, 0)), {"Yes, at least some trajectories are sub-optimal", "No, all trajectories are ~optimal (i.e. I would be happy if a policy just imitated the data)"}, {"Yes", "No"})</f>
        <v>Yes</v>
      </c>
      <c r="Q32" s="5" t="str">
        <f t="array" ref="Q32">INDEX('Dataset Metadata'!V:V, MATCH(B32, 'Dataset Metadata'!C:C, 0))</f>
        <v>Table Top</v>
      </c>
      <c r="R32" s="14">
        <f t="array" ref="R32">INDEX('Dataset Metadata'!H:H, MATCH(B32, 'Dataset Metadata'!C:C, 0))</f>
        <v>20</v>
      </c>
      <c r="S32" s="25" t="s">
        <v>94</v>
      </c>
      <c r="T32" s="5" t="s">
        <v>95</v>
      </c>
      <c r="U32" s="5" t="str">
        <f>IFERROR(__xludf.DUMMYFUNCTION("INDEX(SPLIT(INDEX(SPLIT(T32, ""{""), 0, 2), "",""), 0, 1)"),"zhu2022bottom")</f>
        <v>zhu2022bottom</v>
      </c>
      <c r="V32" s="32" t="str">
        <f t="array" ref="V32">INDEX('Dataset Metadata'!X:X, MATCH(B32, 'Dataset Metadata'!C:C, 0))</f>
        <v>The robot is trying to solve a long-horizon kitchen task by picking up pot, placing the pot in a plate, and push them together using a picked-up tool.</v>
      </c>
    </row>
    <row r="33" ht="15.75" customHeight="1">
      <c r="B33" s="33" t="s">
        <v>96</v>
      </c>
      <c r="C33" s="28" t="s">
        <v>47</v>
      </c>
      <c r="D33" s="29">
        <v>456.0</v>
      </c>
      <c r="E33" s="9">
        <v>5.18</v>
      </c>
      <c r="F33" s="30" t="str">
        <f t="array" ref="F33">INDEX('Dataset Metadata'!D:D, MATCH(B33, 'Dataset Metadata'!C:C, 0))</f>
        <v>Single Arm</v>
      </c>
      <c r="G33" s="31" t="str">
        <f t="array" ref="G33">STRINGMAP(INDEX('Dataset Metadata'!F:F, MATCH(B33, 'Dataset Metadata'!C:C, 0)), {"Default gripper that the robot shipped with", "dummy"}, {"Default", "dummy"})</f>
        <v>Default</v>
      </c>
      <c r="H33" s="31" t="str">
        <f t="array" ref="H33">STRINGMAP(INDEX('Dataset Metadata'!G:G, MATCH(B33, 'Dataset Metadata'!C:C, 0)), {"Task space (ie EEF) position control", "Task space (ie EEF) velocity control", "Joint position control", "Joint velocity control"}, {"EEF Position", "EEF velocity", "Joint position", "Joint velocity"})</f>
        <v>EEF velocity</v>
      </c>
      <c r="I33" s="30">
        <f t="array" ref="I33">SUM(INDEX('Dataset Metadata'!J:J, MATCH(B33, 'Dataset Metadata'!C:C, 0)), INDEX('Dataset Metadata'!L:L, MATCH(B33, 'Dataset Metadata'!C:C, 0)), INDEX('Dataset Metadata'!N:N, MATCH(B33, 'Dataset Metadata'!C:C, 0)))</f>
        <v>2</v>
      </c>
      <c r="J33" s="14">
        <f t="array" ref="J33">SUM(INDEX('Dataset Metadata'!K:K, MATCH(B33, 'Dataset Metadata'!C:C, 0)), INDEX('Dataset Metadata'!M:M, MATCH(B33, 'Dataset Metadata'!C:C, 0)), INDEX('Dataset Metadata'!O:O, MATCH(B33, 'Dataset Metadata'!C:C, 0)))</f>
        <v>2</v>
      </c>
      <c r="K33" s="14">
        <f t="array" ref="K33">SUM(INDEX('Dataset Metadata'!N:N, MATCH(B33, 'Dataset Metadata'!C:C, 0)), INDEX('Dataset Metadata'!O:O, MATCH(B33, 'Dataset Metadata'!C:C, 0)))</f>
        <v>0</v>
      </c>
      <c r="L33" s="14" t="str">
        <f t="array" ref="L33">STRINGMAP(INDEX('Dataset Metadata'!R:R, MATCH(B33, 'Dataset Metadata'!C:C, 0)), {"Scripted / templated language (i.e. one of a limited number of values)", "Dummy value (i.e. same value for all trajectories)", "Natural Language (i.e. annotated by humans using natural language)"}, {"Templated", "None", "Natural"})</f>
        <v>None</v>
      </c>
      <c r="M33" s="5" t="str">
        <f t="array" ref="M33">STRINGMAP(INDEX('Dataset Metadata'!T:T, MATCH(B33,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3" s="14" t="str">
        <f t="array" ref="N33">STRINGMAP(INDEX('Dataset Metadata'!U:U, MATCH(B33, 'Dataset Metadata'!C:C, 0)), {"Yes, at least some trajectories are sub-optimal", "No, all trajectories are ~optimal (i.e. I would be happy if a policy just imitated the data)"}, {"Yes", "No"})</f>
        <v>No</v>
      </c>
      <c r="O33" s="14" t="str">
        <f t="array" ref="O33">STRINGMAP(INDEX('Dataset Metadata'!P:P, MATCH(B33, 'Dataset Metadata'!C:C, 0)), {"Yes, at least some trajectories are sub-optimal", "No, all trajectories are ~optimal (i.e. I would be happy if a policy just imitated the data)"}, {"Yes", "No"})</f>
        <v>No</v>
      </c>
      <c r="P33" s="14" t="str">
        <f t="array" ref="P33">STRINGMAP(INDEX('Dataset Metadata'!Q:Q, MATCH(B33, 'Dataset Metadata'!C:C, 0)), {"Yes, at least some trajectories are sub-optimal", "No, all trajectories are ~optimal (i.e. I would be happy if a policy just imitated the data)"}, {"Yes", "No"})</f>
        <v>Yes</v>
      </c>
      <c r="Q33" s="5" t="str">
        <f t="array" ref="Q33">INDEX('Dataset Metadata'!V:V, MATCH(B33, 'Dataset Metadata'!C:C, 0))</f>
        <v>Kitchen (also toy kitchen)</v>
      </c>
      <c r="R33" s="14">
        <f t="array" ref="R33">INDEX('Dataset Metadata'!H:H, MATCH(B33, 'Dataset Metadata'!C:C, 0))</f>
        <v>3</v>
      </c>
      <c r="S33" s="25" t="s">
        <v>97</v>
      </c>
      <c r="T33" s="5" t="s">
        <v>98</v>
      </c>
      <c r="U33" s="5" t="str">
        <f>IFERROR(__xludf.DUMMYFUNCTION("INDEX(SPLIT(INDEX(SPLIT(T33, ""{""), 0, 2), "",""), 0, 1)"),"cui2022play")</f>
        <v>cui2022play</v>
      </c>
      <c r="V33" s="32" t="str">
        <f t="array" ref="V33">INDEX('Dataset Metadata'!X:X, MATCH(B33, 'Dataset Metadata'!C:C, 0))</f>
        <v>The robot interacts with a toy kitchen doing arbitrary tasks. It opens/closes the microwave door, opens/closes the oven door, turns the stove knobs, and moves the pot between the stove and the sink.</v>
      </c>
    </row>
    <row r="34" ht="15.75" customHeight="1">
      <c r="B34" s="33" t="s">
        <v>99</v>
      </c>
      <c r="C34" s="28" t="s">
        <v>47</v>
      </c>
      <c r="D34" s="29">
        <v>30000.0</v>
      </c>
      <c r="E34" s="9">
        <v>151.05</v>
      </c>
      <c r="F34" s="30" t="str">
        <f t="array" ref="F34">INDEX('Dataset Metadata'!D:D, MATCH(B34, 'Dataset Metadata'!C:C, 0))</f>
        <v>Single Arm</v>
      </c>
      <c r="G34" s="31" t="str">
        <f t="array" ref="G34">STRINGMAP(INDEX('Dataset Metadata'!F:F, MATCH(B34, 'Dataset Metadata'!C:C, 0)), {"Default gripper that the robot shipped with", "dummy"}, {"Default", "dummy"})</f>
        <v>Default</v>
      </c>
      <c r="H34" s="31" t="str">
        <f t="array" ref="H34">STRINGMAP(INDEX('Dataset Metadata'!G:G, MATCH(B34, 'Dataset Metadata'!C:C, 0)), {"Task space (ie EEF) position control", "Task space (ie EEF) velocity control", "Joint position control", "Joint velocity control"}, {"EEF Position", "EEF velocity", "Joint position", "Joint velocity"})</f>
        <v>EEF Position</v>
      </c>
      <c r="I34" s="30">
        <f t="array" ref="I34">SUM(INDEX('Dataset Metadata'!J:J, MATCH(B34, 'Dataset Metadata'!C:C, 0)), INDEX('Dataset Metadata'!L:L, MATCH(B34, 'Dataset Metadata'!C:C, 0)), INDEX('Dataset Metadata'!N:N, MATCH(B34, 'Dataset Metadata'!C:C, 0)))</f>
        <v>2</v>
      </c>
      <c r="J34" s="14">
        <f t="array" ref="J34">SUM(INDEX('Dataset Metadata'!K:K, MATCH(B34, 'Dataset Metadata'!C:C, 0)), INDEX('Dataset Metadata'!M:M, MATCH(B34, 'Dataset Metadata'!C:C, 0)), INDEX('Dataset Metadata'!O:O, MATCH(B34, 'Dataset Metadata'!C:C, 0)))</f>
        <v>2</v>
      </c>
      <c r="K34" s="14">
        <f t="array" ref="K34">SUM(INDEX('Dataset Metadata'!N:N, MATCH(B34, 'Dataset Metadata'!C:C, 0)), INDEX('Dataset Metadata'!O:O, MATCH(B34, 'Dataset Metadata'!C:C, 0)))</f>
        <v>2</v>
      </c>
      <c r="L34" s="14" t="str">
        <f t="array" ref="L34">STRINGMAP(INDEX('Dataset Metadata'!R:R, MATCH(B34, 'Dataset Metadata'!C:C, 0)), {"Scripted / templated language (i.e. one of a limited number of values)", "Dummy value (i.e. same value for all trajectories)", "Natural Language (i.e. annotated by humans using natural language)"}, {"Templated", "None", "Natural"})</f>
        <v>Templated</v>
      </c>
      <c r="M34" s="5" t="str">
        <f t="array" ref="M34">STRINGMAP(INDEX('Dataset Metadata'!T:T, MATCH(B34,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34" s="14" t="str">
        <f t="array" ref="N34">STRINGMAP(INDEX('Dataset Metadata'!U:U, MATCH(B34, 'Dataset Metadata'!C:C, 0)), {"Yes, at least some trajectories are sub-optimal", "No, all trajectories are ~optimal (i.e. I would be happy if a policy just imitated the data)"}, {"Yes", "No"})</f>
        <v>Yes</v>
      </c>
      <c r="O34" s="14" t="str">
        <f t="array" ref="O34">STRINGMAP(INDEX('Dataset Metadata'!P:P, MATCH(B34, 'Dataset Metadata'!C:C, 0)), {"Yes, at least some trajectories are sub-optimal", "No, all trajectories are ~optimal (i.e. I would be happy if a policy just imitated the data)"}, {"Yes", "No"})</f>
        <v>Yes</v>
      </c>
      <c r="P34" s="14" t="str">
        <f t="array" ref="P34">STRINGMAP(INDEX('Dataset Metadata'!Q:Q, MATCH(B34, 'Dataset Metadata'!C:C, 0)), {"Yes, at least some trajectories are sub-optimal", "No, all trajectories are ~optimal (i.e. I would be happy if a policy just imitated the data)"}, {"Yes", "No"})</f>
        <v>Yes</v>
      </c>
      <c r="Q34" s="5" t="str">
        <f t="array" ref="Q34">INDEX('Dataset Metadata'!V:V, MATCH(B34, 'Dataset Metadata'!C:C, 0))</f>
        <v>Table Top</v>
      </c>
      <c r="R34" s="14">
        <f t="array" ref="R34">INDEX('Dataset Metadata'!H:H, MATCH(B34, 'Dataset Metadata'!C:C, 0))</f>
        <v>20</v>
      </c>
      <c r="S34" s="25" t="s">
        <v>100</v>
      </c>
      <c r="T34" s="5" t="s">
        <v>101</v>
      </c>
      <c r="U34" s="5" t="str">
        <f>IFERROR(__xludf.DUMMYFUNCTION("INDEX(SPLIT(INDEX(SPLIT(T34, ""{""), 0, 2), "",""), 0, 1)"),"gu2023maniskill2")</f>
        <v>gu2023maniskill2</v>
      </c>
      <c r="V34" s="32" t="str">
        <f t="array" ref="V34">INDEX('Dataset Metadata'!X:X, MATCH(B34, 'Dataset Metadata'!C:C, 0))</f>
        <v>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v>
      </c>
    </row>
    <row r="35" ht="15.75" customHeight="1">
      <c r="B35" s="33" t="s">
        <v>102</v>
      </c>
      <c r="C35" s="28" t="s">
        <v>47</v>
      </c>
      <c r="D35" s="35">
        <v>5100.0</v>
      </c>
      <c r="E35" s="9">
        <v>110.0</v>
      </c>
      <c r="F35" s="30" t="str">
        <f t="array" ref="F35">INDEX('Dataset Metadata'!D:D, MATCH(B35, 'Dataset Metadata'!C:C, 0))</f>
        <v>Single Arm</v>
      </c>
      <c r="G35" s="31" t="str">
        <f t="array" ref="G35">STRINGMAP(INDEX('Dataset Metadata'!F:F, MATCH(B35, 'Dataset Metadata'!C:C, 0)), {"Default gripper that the robot shipped with", "dummy"}, {"Default", "dummy"})</f>
        <v>Default</v>
      </c>
      <c r="H35" s="31" t="str">
        <f t="array" ref="H35">STRINGMAP(INDEX('Dataset Metadata'!G:G, MATCH(B35, 'Dataset Metadata'!C:C, 0)), {"Task space (ie EEF) position control", "Task space (ie EEF) velocity control", "Joint position control", "Joint velocity control"}, {"EEF Position", "EEF velocity", "Joint position", "Joint velocity"})</f>
        <v>EEF velocity</v>
      </c>
      <c r="I35" s="30">
        <f t="array" ref="I35">SUM(INDEX('Dataset Metadata'!J:J, MATCH(B35, 'Dataset Metadata'!C:C, 0)), INDEX('Dataset Metadata'!L:L, MATCH(B35, 'Dataset Metadata'!C:C, 0)), INDEX('Dataset Metadata'!N:N, MATCH(B35, 'Dataset Metadata'!C:C, 0)))</f>
        <v>2</v>
      </c>
      <c r="J35" s="14">
        <f t="array" ref="J35">SUM(INDEX('Dataset Metadata'!K:K, MATCH(B35, 'Dataset Metadata'!C:C, 0)), INDEX('Dataset Metadata'!M:M, MATCH(B35, 'Dataset Metadata'!C:C, 0)), INDEX('Dataset Metadata'!O:O, MATCH(B35, 'Dataset Metadata'!C:C, 0)))</f>
        <v>0</v>
      </c>
      <c r="K35" s="14">
        <f t="array" ref="K35">SUM(INDEX('Dataset Metadata'!N:N, MATCH(B35, 'Dataset Metadata'!C:C, 0)), INDEX('Dataset Metadata'!O:O, MATCH(B35, 'Dataset Metadata'!C:C, 0)))</f>
        <v>1</v>
      </c>
      <c r="L35" s="14" t="str">
        <f t="array" ref="L35">STRINGMAP(INDEX('Dataset Metadata'!R:R, MATCH(B35, 'Dataset Metadata'!C:C, 0)), {"Scripted / templated language (i.e. one of a limited number of values)", "Dummy value (i.e. same value for all trajectories)", "Natural Language (i.e. annotated by humans using natural language)"}, {"Templated", "None", "Natural"})</f>
        <v>Templated</v>
      </c>
      <c r="M35" s="5" t="str">
        <f t="array" ref="M35">STRINGMAP(INDEX('Dataset Metadata'!T:T, MATCH(B35,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5" s="14" t="str">
        <f t="array" ref="N35">STRINGMAP(INDEX('Dataset Metadata'!U:U, MATCH(B35, 'Dataset Metadata'!C:C, 0)), {"Yes, at least some trajectories are sub-optimal", "No, all trajectories are ~optimal (i.e. I would be happy if a policy just imitated the data)"}, {"Yes", "No"})</f>
        <v>No</v>
      </c>
      <c r="O35" s="14" t="str">
        <f t="array" ref="O35">STRINGMAP(INDEX('Dataset Metadata'!P:P, MATCH(B35, 'Dataset Metadata'!C:C, 0)), {"Yes, at least some trajectories are sub-optimal", "No, all trajectories are ~optimal (i.e. I would be happy if a policy just imitated the data)"}, {"Yes", "No"})</f>
        <v>No</v>
      </c>
      <c r="P35" s="14" t="str">
        <f t="array" ref="P35">STRINGMAP(INDEX('Dataset Metadata'!Q:Q, MATCH(B35, 'Dataset Metadata'!C:C, 0)), {"Yes, at least some trajectories are sub-optimal", "No, all trajectories are ~optimal (i.e. I would be happy if a policy just imitated the data)"}, {"Yes", "No"})</f>
        <v>Yes</v>
      </c>
      <c r="Q35" s="5" t="str">
        <f t="array" ref="Q35">INDEX('Dataset Metadata'!V:V, MATCH(B35, 'Dataset Metadata'!C:C, 0))</f>
        <v>Table Top</v>
      </c>
      <c r="R35" s="14">
        <f t="array" ref="R35">INDEX('Dataset Metadata'!H:H, MATCH(B35, 'Dataset Metadata'!C:C, 0))</f>
        <v>10</v>
      </c>
      <c r="S35" s="25" t="s">
        <v>103</v>
      </c>
      <c r="T35" s="5" t="s">
        <v>104</v>
      </c>
      <c r="U35" s="5" t="str">
        <f>IFERROR(__xludf.DUMMYFUNCTION("INDEX(SPLIT(INDEX(SPLIT(T35, ""{""), 0, 2), "",""), 0, 1)"),"heo2023furniturebench")</f>
        <v>heo2023furniturebench</v>
      </c>
      <c r="V35" s="32" t="str">
        <f t="array" ref="V35">INDEX('Dataset Metadata'!X:X, MATCH(B35, 'Dataset Metadata'!C:C, 0))</f>
        <v>The robot assembles one of 9 3D-printed furniture models on the table, which requires grasping, inserting, and screwing.</v>
      </c>
    </row>
    <row r="36" ht="15.75" customHeight="1">
      <c r="B36" s="33" t="s">
        <v>105</v>
      </c>
      <c r="C36" s="28" t="s">
        <v>47</v>
      </c>
      <c r="D36" s="29">
        <v>200.0</v>
      </c>
      <c r="E36" s="9">
        <v>0.59</v>
      </c>
      <c r="F36" s="30" t="str">
        <f t="array" ref="F36">INDEX('Dataset Metadata'!D:D, MATCH(B36, 'Dataset Metadata'!C:C, 0))</f>
        <v>Single Arm</v>
      </c>
      <c r="G36" s="31" t="str">
        <f t="array" ref="G36">STRINGMAP(INDEX('Dataset Metadata'!F:F, MATCH(B36, 'Dataset Metadata'!C:C, 0)), {"Default gripper that the robot shipped with", "dummy"}, {"Default", "dummy"})</f>
        <v>Default</v>
      </c>
      <c r="H36" s="31" t="str">
        <f t="array" ref="H36">STRINGMAP(INDEX('Dataset Metadata'!G:G, MATCH(B36, 'Dataset Metadata'!C:C, 0)), {"Task space (ie EEF) position control", "Task space (ie EEF) velocity control", "Joint position control", "Joint velocity control"}, {"EEF Position", "EEF velocity", "Joint position", "Joint velocity"})</f>
        <v>EEF Position</v>
      </c>
      <c r="I36" s="30">
        <f t="array" ref="I36">SUM(INDEX('Dataset Metadata'!J:J, MATCH(B36, 'Dataset Metadata'!C:C, 0)), INDEX('Dataset Metadata'!L:L, MATCH(B36, 'Dataset Metadata'!C:C, 0)), INDEX('Dataset Metadata'!N:N, MATCH(B36, 'Dataset Metadata'!C:C, 0)))</f>
        <v>1</v>
      </c>
      <c r="J36" s="14">
        <f t="array" ref="J36">SUM(INDEX('Dataset Metadata'!K:K, MATCH(B36, 'Dataset Metadata'!C:C, 0)), INDEX('Dataset Metadata'!M:M, MATCH(B36, 'Dataset Metadata'!C:C, 0)), INDEX('Dataset Metadata'!O:O, MATCH(B36, 'Dataset Metadata'!C:C, 0)))</f>
        <v>0</v>
      </c>
      <c r="K36" s="14">
        <f t="array" ref="K36">SUM(INDEX('Dataset Metadata'!N:N, MATCH(B36, 'Dataset Metadata'!C:C, 0)), INDEX('Dataset Metadata'!O:O, MATCH(B36, 'Dataset Metadata'!C:C, 0)))</f>
        <v>0</v>
      </c>
      <c r="L36" s="14" t="str">
        <f t="array" ref="L36">STRINGMAP(INDEX('Dataset Metadata'!R:R, MATCH(B36, 'Dataset Metadata'!C:C, 0)), {"Scripted / templated language (i.e. one of a limited number of values)", "Dummy value (i.e. same value for all trajectories)", "Natural Language (i.e. annotated by humans using natural language)"}, {"Templated", "None", "Natural"})</f>
        <v>Templated</v>
      </c>
      <c r="M36" s="5" t="str">
        <f t="array" ref="M36">STRINGMAP(INDEX('Dataset Metadata'!T:T, MATCH(B36,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6" s="14" t="str">
        <f t="array" ref="N36">STRINGMAP(INDEX('Dataset Metadata'!U:U, MATCH(B36, 'Dataset Metadata'!C:C, 0)), {"Yes, at least some trajectories are sub-optimal", "No, all trajectories are ~optimal (i.e. I would be happy if a policy just imitated the data)"}, {"Yes", "No"})</f>
        <v>Yes</v>
      </c>
      <c r="O36" s="14" t="str">
        <f t="array" ref="O36">STRINGMAP(INDEX('Dataset Metadata'!P:P, MATCH(B36, 'Dataset Metadata'!C:C, 0)), {"Yes, at least some trajectories are sub-optimal", "No, all trajectories are ~optimal (i.e. I would be happy if a policy just imitated the data)"}, {"Yes", "No"})</f>
        <v>No</v>
      </c>
      <c r="P36" s="14" t="str">
        <f t="array" ref="P36">STRINGMAP(INDEX('Dataset Metadata'!Q:Q, MATCH(B36, 'Dataset Metadata'!C:C, 0)), {"Yes, at least some trajectories are sub-optimal", "No, all trajectories are ~optimal (i.e. I would be happy if a policy just imitated the data)"}, {"Yes", "No"})</f>
        <v>No</v>
      </c>
      <c r="Q36" s="5" t="str">
        <f t="array" ref="Q36">INDEX('Dataset Metadata'!V:V, MATCH(B36, 'Dataset Metadata'!C:C, 0))</f>
        <v>Kitchen (also toy kitchen)</v>
      </c>
      <c r="R36" s="14">
        <f t="array" ref="R36">INDEX('Dataset Metadata'!H:H, MATCH(B36, 'Dataset Metadata'!C:C, 0))</f>
        <v>10</v>
      </c>
      <c r="S36" s="25" t="s">
        <v>106</v>
      </c>
      <c r="T36" s="5" t="s">
        <v>107</v>
      </c>
      <c r="U36" s="5" t="str">
        <f>IFERROR(__xludf.DUMMYFUNCTION("INDEX(SPLIT(INDEX(SPLIT(T36, ""{""), 0, 2), "",""), 0, 1)"),"mendonca2023structured")</f>
        <v>mendonca2023structured</v>
      </c>
      <c r="V36" s="32" t="str">
        <f t="array" ref="V36">INDEX('Dataset Metadata'!X:X, MATCH(B36, 'Dataset Metadata'!C:C, 0))</f>
        <v>Franka exploring kitchen environment, lifting knife and vegetable and opening cabinet.</v>
      </c>
    </row>
    <row r="37" ht="15.75" customHeight="1">
      <c r="B37" s="33" t="s">
        <v>108</v>
      </c>
      <c r="C37" s="28" t="s">
        <v>78</v>
      </c>
      <c r="D37" s="29">
        <v>150.0</v>
      </c>
      <c r="E37" s="9">
        <v>1.33</v>
      </c>
      <c r="F37" s="30" t="str">
        <f t="array" ref="F37">INDEX('Dataset Metadata'!D:D, MATCH(B37, 'Dataset Metadata'!C:C, 0))</f>
        <v>Single Arm</v>
      </c>
      <c r="G37" s="31" t="str">
        <f t="array" ref="G37">STRINGMAP(INDEX('Dataset Metadata'!F:F, MATCH(B37, 'Dataset Metadata'!C:C, 0)), {"Default gripper that the robot shipped with", "dummy"}, {"Default", "dummy"})</f>
        <v>Default</v>
      </c>
      <c r="H37" s="31" t="str">
        <f t="array" ref="H37">STRINGMAP(INDEX('Dataset Metadata'!G:G, MATCH(B37, 'Dataset Metadata'!C:C, 0)), {"Task space (ie EEF) position control", "Task space (ie EEF) velocity control", "Joint position control", "Joint velocity control"}, {"EEF Position", "EEF velocity", "Joint position", "Joint velocity"})</f>
        <v>EEF Position</v>
      </c>
      <c r="I37" s="30">
        <f t="array" ref="I37">SUM(INDEX('Dataset Metadata'!J:J, MATCH(B37, 'Dataset Metadata'!C:C, 0)), INDEX('Dataset Metadata'!L:L, MATCH(B37, 'Dataset Metadata'!C:C, 0)), INDEX('Dataset Metadata'!N:N, MATCH(B37, 'Dataset Metadata'!C:C, 0)))</f>
        <v>1</v>
      </c>
      <c r="J37" s="14">
        <f t="array" ref="J37">SUM(INDEX('Dataset Metadata'!K:K, MATCH(B37, 'Dataset Metadata'!C:C, 0)), INDEX('Dataset Metadata'!M:M, MATCH(B37, 'Dataset Metadata'!C:C, 0)), INDEX('Dataset Metadata'!O:O, MATCH(B37, 'Dataset Metadata'!C:C, 0)))</f>
        <v>0</v>
      </c>
      <c r="K37" s="14">
        <f t="array" ref="K37">SUM(INDEX('Dataset Metadata'!N:N, MATCH(B37, 'Dataset Metadata'!C:C, 0)), INDEX('Dataset Metadata'!O:O, MATCH(B37, 'Dataset Metadata'!C:C, 0)))</f>
        <v>0</v>
      </c>
      <c r="L37" s="14" t="str">
        <f t="array" ref="L37">STRINGMAP(INDEX('Dataset Metadata'!R:R, MATCH(B37, 'Dataset Metadata'!C:C, 0)), {"Scripted / templated language (i.e. one of a limited number of values)", "Dummy value (i.e. same value for all trajectories)", "Natural Language (i.e. annotated by humans using natural language)"}, {"Templated", "None", "Natural"})</f>
        <v>Natural</v>
      </c>
      <c r="M37" s="5" t="str">
        <f t="array" ref="M37">STRINGMAP(INDEX('Dataset Metadata'!T:T, MATCH(B37,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7" s="14" t="str">
        <f t="array" ref="N37">STRINGMAP(INDEX('Dataset Metadata'!U:U, MATCH(B37, 'Dataset Metadata'!C:C, 0)), {"Yes, at least some trajectories are sub-optimal", "No, all trajectories are ~optimal (i.e. I would be happy if a policy just imitated the data)"}, {"Yes", "No"})</f>
        <v>No</v>
      </c>
      <c r="O37" s="14" t="str">
        <f t="array" ref="O37">STRINGMAP(INDEX('Dataset Metadata'!P:P, MATCH(B37, 'Dataset Metadata'!C:C, 0)), {"Yes, at least some trajectories are sub-optimal", "No, all trajectories are ~optimal (i.e. I would be happy if a policy just imitated the data)"}, {"Yes", "No"})</f>
        <v>No</v>
      </c>
      <c r="P37" s="14" t="str">
        <f t="array" ref="P37">STRINGMAP(INDEX('Dataset Metadata'!Q:Q, MATCH(B37, 'Dataset Metadata'!C:C, 0)), {"Yes, at least some trajectories are sub-optimal", "No, all trajectories are ~optimal (i.e. I would be happy if a policy just imitated the data)"}, {"Yes", "No"})</f>
        <v>Yes</v>
      </c>
      <c r="Q37" s="5" t="str">
        <f t="array" ref="Q37">INDEX('Dataset Metadata'!V:V, MATCH(B37, 'Dataset Metadata'!C:C, 0))</f>
        <v>Kitchen (also toy kitchen)</v>
      </c>
      <c r="R37" s="14">
        <f t="array" ref="R37">INDEX('Dataset Metadata'!H:H, MATCH(B37, 'Dataset Metadata'!C:C, 0))</f>
        <v>2</v>
      </c>
      <c r="S37" s="25" t="s">
        <v>109</v>
      </c>
      <c r="T37" s="5" t="s">
        <v>110</v>
      </c>
      <c r="U37" s="5" t="str">
        <f>IFERROR(__xludf.DUMMYFUNCTION("INDEX(SPLIT(INDEX(SPLIT(T37, ""{""), 0, 2), "",""), 0, 1)"),"ucsd_kitchens")</f>
        <v>ucsd_kitchens</v>
      </c>
      <c r="V37" s="32" t="str">
        <f t="array" ref="V37">INDEX('Dataset Metadata'!X:X, MATCH(B37, 'Dataset Metadata'!C:C, 0))</f>
        <v>The dataset offers a comprehensive set of real-world robotic interactions, involving natural language instructions and complex manipulations with kitchen objects.</v>
      </c>
    </row>
    <row r="38" ht="15.75" customHeight="1">
      <c r="B38" s="33" t="s">
        <v>111</v>
      </c>
      <c r="C38" s="28" t="s">
        <v>78</v>
      </c>
      <c r="D38" s="29">
        <v>1355.0</v>
      </c>
      <c r="E38" s="9">
        <v>3.53</v>
      </c>
      <c r="F38" s="30" t="str">
        <f t="array" ref="F38">INDEX('Dataset Metadata'!D:D, MATCH(B38, 'Dataset Metadata'!C:C, 0))</f>
        <v>Single Arm</v>
      </c>
      <c r="G38" s="31" t="str">
        <f t="array" ref="G38">STRINGMAP(INDEX('Dataset Metadata'!F:F, MATCH(B38, 'Dataset Metadata'!C:C, 0)), {"Default gripper that the robot shipped with", "dummy"}, {"Default", "dummy"})</f>
        <v>Default</v>
      </c>
      <c r="H38" s="31" t="str">
        <f t="array" ref="H38">STRINGMAP(INDEX('Dataset Metadata'!G:G, MATCH(B38, 'Dataset Metadata'!C:C, 0)), {"Task space (ie EEF) position control", "Task space (ie EEF) velocity control", "Joint position control", "Joint velocity control"}, {"EEF Position", "EEF velocity", "Joint position", "Joint velocity"})</f>
        <v>EEF velocity</v>
      </c>
      <c r="I38" s="30">
        <f t="array" ref="I38">SUM(INDEX('Dataset Metadata'!J:J, MATCH(B38, 'Dataset Metadata'!C:C, 0)), INDEX('Dataset Metadata'!L:L, MATCH(B38, 'Dataset Metadata'!C:C, 0)), INDEX('Dataset Metadata'!N:N, MATCH(B38, 'Dataset Metadata'!C:C, 0)))</f>
        <v>1</v>
      </c>
      <c r="J38" s="14">
        <f t="array" ref="J38">SUM(INDEX('Dataset Metadata'!K:K, MATCH(B38, 'Dataset Metadata'!C:C, 0)), INDEX('Dataset Metadata'!M:M, MATCH(B38, 'Dataset Metadata'!C:C, 0)), INDEX('Dataset Metadata'!O:O, MATCH(B38, 'Dataset Metadata'!C:C, 0)))</f>
        <v>0</v>
      </c>
      <c r="K38" s="14">
        <f t="array" ref="K38">SUM(INDEX('Dataset Metadata'!N:N, MATCH(B38, 'Dataset Metadata'!C:C, 0)), INDEX('Dataset Metadata'!O:O, MATCH(B38, 'Dataset Metadata'!C:C, 0)))</f>
        <v>0</v>
      </c>
      <c r="L38" s="14" t="str">
        <f t="array" ref="L38">STRINGMAP(INDEX('Dataset Metadata'!R:R, MATCH(B38, 'Dataset Metadata'!C:C, 0)), {"Scripted / templated language (i.e. one of a limited number of values)", "Dummy value (i.e. same value for all trajectories)", "Natural Language (i.e. annotated by humans using natural language)"}, {"Templated", "None", "Natural"})</f>
        <v>Templated</v>
      </c>
      <c r="M38" s="5" t="str">
        <f t="array" ref="M38">STRINGMAP(INDEX('Dataset Metadata'!T:T, MATCH(B38,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8" s="14" t="str">
        <f t="array" ref="N38">STRINGMAP(INDEX('Dataset Metadata'!U:U, MATCH(B38, 'Dataset Metadata'!C:C, 0)), {"Yes, at least some trajectories are sub-optimal", "No, all trajectories are ~optimal (i.e. I would be happy if a policy just imitated the data)"}, {"Yes", "No"})</f>
        <v>Yes</v>
      </c>
      <c r="O38" s="14" t="str">
        <f t="array" ref="O38">STRINGMAP(INDEX('Dataset Metadata'!P:P, MATCH(B38, 'Dataset Metadata'!C:C, 0)), {"Yes, at least some trajectories are sub-optimal", "No, all trajectories are ~optimal (i.e. I would be happy if a policy just imitated the data)"}, {"Yes", "No"})</f>
        <v>No</v>
      </c>
      <c r="P38" s="14" t="str">
        <f t="array" ref="P38">STRINGMAP(INDEX('Dataset Metadata'!Q:Q, MATCH(B38, 'Dataset Metadata'!C:C, 0)), {"Yes, at least some trajectories are sub-optimal", "No, all trajectories are ~optimal (i.e. I would be happy if a policy just imitated the data)"}, {"Yes", "No"})</f>
        <v>Yes</v>
      </c>
      <c r="Q38" s="5" t="str">
        <f t="array" ref="Q38">INDEX('Dataset Metadata'!V:V, MATCH(B38, 'Dataset Metadata'!C:C, 0))</f>
        <v>Table Top, Kitchen (also toy kitchen)</v>
      </c>
      <c r="R38" s="14">
        <f t="array" ref="R38">INDEX('Dataset Metadata'!H:H, MATCH(B38, 'Dataset Metadata'!C:C, 0))</f>
        <v>3</v>
      </c>
      <c r="S38" s="25" t="s">
        <v>112</v>
      </c>
      <c r="T38" s="5" t="s">
        <v>113</v>
      </c>
      <c r="U38" s="5" t="str">
        <f>IFERROR(__xludf.DUMMYFUNCTION("INDEX(SPLIT(INDEX(SPLIT(T38, ""{""), 0, 2), "",""), 0, 1)"),"Feng2023Finetuning")</f>
        <v>Feng2023Finetuning</v>
      </c>
      <c r="V38" s="32" t="str">
        <f t="array" ref="V38">INDEX('Dataset Metadata'!X:X, MATCH(B38, 'Dataset Metadata'!C:C, 0))</f>
        <v>The robot performs pick and place tasks in table top and kitchen scenes. The dataset contains a variety of visual variations.</v>
      </c>
    </row>
    <row r="39" ht="15.75" customHeight="1">
      <c r="B39" s="33" t="s">
        <v>114</v>
      </c>
      <c r="C39" s="28" t="s">
        <v>47</v>
      </c>
      <c r="D39" s="29">
        <v>250.0</v>
      </c>
      <c r="E39" s="9">
        <v>18.85</v>
      </c>
      <c r="F39" s="30" t="str">
        <f t="array" ref="F39">INDEX('Dataset Metadata'!D:D, MATCH(B39, 'Dataset Metadata'!C:C, 0))</f>
        <v>Single Arm</v>
      </c>
      <c r="G39" s="31" t="str">
        <f t="array" ref="G39">STRINGMAP(INDEX('Dataset Metadata'!F:F, MATCH(B39, 'Dataset Metadata'!C:C, 0)), {"Default gripper that the robot shipped with", "dummy"}, {"Default", "dummy"})</f>
        <v>Default</v>
      </c>
      <c r="H39" s="31" t="str">
        <f t="array" ref="H39">STRINGMAP(INDEX('Dataset Metadata'!G:G, MATCH(B39, 'Dataset Metadata'!C:C, 0)), {"Task space (ie EEF) position control", "Task space (ie EEF) velocity control", "Joint position control", "Joint velocity control"}, {"EEF Position", "EEF velocity", "Joint position", "Joint velocity"})</f>
        <v>EEF velocity</v>
      </c>
      <c r="I39" s="30">
        <f t="array" ref="I39">SUM(INDEX('Dataset Metadata'!J:J, MATCH(B39, 'Dataset Metadata'!C:C, 0)), INDEX('Dataset Metadata'!L:L, MATCH(B39, 'Dataset Metadata'!C:C, 0)), INDEX('Dataset Metadata'!N:N, MATCH(B39, 'Dataset Metadata'!C:C, 0)))</f>
        <v>2</v>
      </c>
      <c r="J39" s="14">
        <f t="array" ref="J39">SUM(INDEX('Dataset Metadata'!K:K, MATCH(B39, 'Dataset Metadata'!C:C, 0)), INDEX('Dataset Metadata'!M:M, MATCH(B39, 'Dataset Metadata'!C:C, 0)), INDEX('Dataset Metadata'!O:O, MATCH(B39, 'Dataset Metadata'!C:C, 0)))</f>
        <v>0</v>
      </c>
      <c r="K39" s="14">
        <f t="array" ref="K39">SUM(INDEX('Dataset Metadata'!N:N, MATCH(B39, 'Dataset Metadata'!C:C, 0)), INDEX('Dataset Metadata'!O:O, MATCH(B39, 'Dataset Metadata'!C:C, 0)))</f>
        <v>1</v>
      </c>
      <c r="L39" s="14" t="str">
        <f t="array" ref="L39">STRINGMAP(INDEX('Dataset Metadata'!R:R, MATCH(B39, 'Dataset Metadata'!C:C, 0)), {"Scripted / templated language (i.e. one of a limited number of values)", "Dummy value (i.e. same value for all trajectories)", "Natural Language (i.e. annotated by humans using natural language)"}, {"Templated", "None", "Natural"})</f>
        <v>None</v>
      </c>
      <c r="M39" s="5" t="str">
        <f t="array" ref="M39">STRINGMAP(INDEX('Dataset Metadata'!T:T, MATCH(B39,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9" s="14" t="str">
        <f t="array" ref="N39">STRINGMAP(INDEX('Dataset Metadata'!U:U, MATCH(B39, 'Dataset Metadata'!C:C, 0)), {"Yes, at least some trajectories are sub-optimal", "No, all trajectories are ~optimal (i.e. I would be happy if a policy just imitated the data)"}, {"Yes", "No"})</f>
        <v>No</v>
      </c>
      <c r="O39" s="14" t="str">
        <f t="array" ref="O39">STRINGMAP(INDEX('Dataset Metadata'!P:P, MATCH(B39, 'Dataset Metadata'!C:C, 0)), {"Yes, at least some trajectories are sub-optimal", "No, all trajectories are ~optimal (i.e. I would be happy if a policy just imitated the data)"}, {"Yes", "No"})</f>
        <v>No</v>
      </c>
      <c r="P39" s="14" t="str">
        <f t="array" ref="P39">STRINGMAP(INDEX('Dataset Metadata'!Q:Q, MATCH(B39, 'Dataset Metadata'!C:C, 0)), {"Yes, at least some trajectories are sub-optimal", "No, all trajectories are ~optimal (i.e. I would be happy if a policy just imitated the data)"}, {"Yes", "No"})</f>
        <v>Yes</v>
      </c>
      <c r="Q39" s="5" t="str">
        <f t="array" ref="Q39">INDEX('Dataset Metadata'!V:V, MATCH(B39, 'Dataset Metadata'!C:C, 0))</f>
        <v>Table Top, Kitchen (also toy kitchen)</v>
      </c>
      <c r="R39" s="14">
        <f t="array" ref="R39">INDEX('Dataset Metadata'!H:H, MATCH(B39, 'Dataset Metadata'!C:C, 0))</f>
        <v>20</v>
      </c>
      <c r="S39" s="25" t="s">
        <v>115</v>
      </c>
      <c r="T39" s="5" t="s">
        <v>116</v>
      </c>
      <c r="U39" s="5" t="str">
        <f>IFERROR(__xludf.DUMMYFUNCTION("INDEX(SPLIT(INDEX(SPLIT(T39, ""{""), 0, 2), "",""), 0, 1)"),"nasiriany2022sailor")</f>
        <v>nasiriany2022sailor</v>
      </c>
      <c r="V39" s="32" t="str">
        <f t="array" ref="V39">INDEX('Dataset Metadata'!X:X, MATCH(B39, 'Dataset Metadata'!C:C, 0))</f>
        <v>The robot interacts with diverse objects in a toy kitchen. It picks and places food items, a pan, and pot.</v>
      </c>
    </row>
    <row r="40" ht="15.75" customHeight="1">
      <c r="B40" s="33" t="s">
        <v>117</v>
      </c>
      <c r="C40" s="28" t="s">
        <v>47</v>
      </c>
      <c r="D40" s="29">
        <v>600.0</v>
      </c>
      <c r="E40" s="9">
        <v>6.55</v>
      </c>
      <c r="F40" s="30" t="str">
        <f t="array" ref="F40">INDEX('Dataset Metadata'!D:D, MATCH(B40, 'Dataset Metadata'!C:C, 0))</f>
        <v>Single Arm</v>
      </c>
      <c r="G40" s="31" t="str">
        <f t="array" ref="G40">STRINGMAP(INDEX('Dataset Metadata'!F:F, MATCH(B40, 'Dataset Metadata'!C:C, 0)), {"Default gripper that the robot shipped with", "dummy"}, {"Default", "dummy"})</f>
        <v>Default</v>
      </c>
      <c r="H40" s="31" t="str">
        <f t="array" ref="H40">STRINGMAP(INDEX('Dataset Metadata'!G:G, MATCH(B40, 'Dataset Metadata'!C:C, 0)), {"Task space (ie EEF) position control", "Task space (ie EEF) velocity control", "Joint position control", "Joint velocity control"}, {"EEF Position", "EEF velocity", "Joint position", "Joint velocity"})</f>
        <v>EEF velocity</v>
      </c>
      <c r="I40" s="30">
        <f t="array" ref="I40">SUM(INDEX('Dataset Metadata'!J:J, MATCH(B40, 'Dataset Metadata'!C:C, 0)), INDEX('Dataset Metadata'!L:L, MATCH(B40, 'Dataset Metadata'!C:C, 0)), INDEX('Dataset Metadata'!N:N, MATCH(B40, 'Dataset Metadata'!C:C, 0)))</f>
        <v>2</v>
      </c>
      <c r="J40" s="14">
        <f t="array" ref="J40">SUM(INDEX('Dataset Metadata'!K:K, MATCH(B40, 'Dataset Metadata'!C:C, 0)), INDEX('Dataset Metadata'!M:M, MATCH(B40, 'Dataset Metadata'!C:C, 0)), INDEX('Dataset Metadata'!O:O, MATCH(B40, 'Dataset Metadata'!C:C, 0)))</f>
        <v>0</v>
      </c>
      <c r="K40" s="14">
        <f t="array" ref="K40">SUM(INDEX('Dataset Metadata'!N:N, MATCH(B40, 'Dataset Metadata'!C:C, 0)), INDEX('Dataset Metadata'!O:O, MATCH(B40, 'Dataset Metadata'!C:C, 0)))</f>
        <v>1</v>
      </c>
      <c r="L40" s="14" t="str">
        <f t="array" ref="L40">STRINGMAP(INDEX('Dataset Metadata'!R:R, MATCH(B40, 'Dataset Metadata'!C:C, 0)), {"Scripted / templated language (i.e. one of a limited number of values)", "Dummy value (i.e. same value for all trajectories)", "Natural Language (i.e. annotated by humans using natural language)"}, {"Templated", "None", "Natural"})</f>
        <v>None</v>
      </c>
      <c r="M40" s="5" t="str">
        <f t="array" ref="M40">STRINGMAP(INDEX('Dataset Metadata'!T:T, MATCH(B40,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40" s="14" t="str">
        <f t="array" ref="N40">STRINGMAP(INDEX('Dataset Metadata'!U:U, MATCH(B40, 'Dataset Metadata'!C:C, 0)), {"Yes, at least some trajectories are sub-optimal", "No, all trajectories are ~optimal (i.e. I would be happy if a policy just imitated the data)"}, {"Yes", "No"})</f>
        <v>No</v>
      </c>
      <c r="O40" s="14" t="str">
        <f t="array" ref="O40">STRINGMAP(INDEX('Dataset Metadata'!P:P, MATCH(B40, 'Dataset Metadata'!C:C, 0)), {"Yes, at least some trajectories are sub-optimal", "No, all trajectories are ~optimal (i.e. I would be happy if a policy just imitated the data)"}, {"Yes", "No"})</f>
        <v>No</v>
      </c>
      <c r="P40" s="14" t="str">
        <f t="array" ref="P40">STRINGMAP(INDEX('Dataset Metadata'!Q:Q, MATCH(B40, 'Dataset Metadata'!C:C, 0)), {"Yes, at least some trajectories are sub-optimal", "No, all trajectories are ~optimal (i.e. I would be happy if a policy just imitated the data)"}, {"Yes", "No"})</f>
        <v>Yes</v>
      </c>
      <c r="Q40" s="5" t="str">
        <f t="array" ref="Q40">INDEX('Dataset Metadata'!V:V, MATCH(B40, 'Dataset Metadata'!C:C, 0))</f>
        <v>Table Top</v>
      </c>
      <c r="R40" s="14">
        <f t="array" ref="R40">INDEX('Dataset Metadata'!H:H, MATCH(B40, 'Dataset Metadata'!C:C, 0))</f>
        <v>20</v>
      </c>
      <c r="S40" s="25" t="s">
        <v>118</v>
      </c>
      <c r="T40" s="5" t="s">
        <v>119</v>
      </c>
      <c r="U40" s="5" t="str">
        <f>IFERROR(__xludf.DUMMYFUNCTION("INDEX(SPLIT(INDEX(SPLIT(T40, ""{""), 0, 2), "",""), 0, 1)"),"liu2022robot")</f>
        <v>liu2022robot</v>
      </c>
      <c r="V40" s="32" t="str">
        <f t="array" ref="V40">INDEX('Dataset Metadata'!X:X, MATCH(B40, 'Dataset Metadata'!C:C, 0))</f>
        <v>The dataset comprises two tasks, kcup and gear. The kcup task requires opening the kcup holder, inserting the kcup into the holder, and closing the holder. The gear task requires inserting the blue gear onto the right peg, followed by inserting the smaller red gear.</v>
      </c>
    </row>
    <row r="41" ht="15.75" customHeight="1">
      <c r="B41" s="33" t="s">
        <v>120</v>
      </c>
      <c r="C41" s="28" t="s">
        <v>35</v>
      </c>
      <c r="D41" s="29">
        <v>39350.0</v>
      </c>
      <c r="E41" s="9">
        <v>80.54</v>
      </c>
      <c r="F41" s="30" t="str">
        <f t="array" ref="F41">INDEX('Dataset Metadata'!D:D, MATCH(B41, 'Dataset Metadata'!C:C, 0))</f>
        <v>Mobile Manipulator</v>
      </c>
      <c r="G41" s="31" t="str">
        <f t="array" ref="G41">STRINGMAP(INDEX('Dataset Metadata'!F:F, MATCH(B41, 'Dataset Metadata'!C:C, 0)), {"Default gripper that the robot shipped with", "dummy"}, {"Default", "dummy"})</f>
        <v>Default</v>
      </c>
      <c r="H41" s="31" t="str">
        <f t="array" ref="H41">STRINGMAP(INDEX('Dataset Metadata'!G:G, MATCH(B41, 'Dataset Metadata'!C:C, 0)), {"Task space (ie EEF) position control", "Task space (ie EEF) velocity control", "Joint position control", "Joint velocity control"}, {"EEF Position", "EEF velocity", "Joint position", "Joint velocity"})</f>
        <v>EEF Position</v>
      </c>
      <c r="I41" s="30">
        <f t="array" ref="I41">SUM(INDEX('Dataset Metadata'!J:J, MATCH(B41, 'Dataset Metadata'!C:C, 0)), INDEX('Dataset Metadata'!L:L, MATCH(B41, 'Dataset Metadata'!C:C, 0)), INDEX('Dataset Metadata'!N:N, MATCH(B41, 'Dataset Metadata'!C:C, 0)))</f>
        <v>1</v>
      </c>
      <c r="J41" s="14">
        <f t="array" ref="J41">SUM(INDEX('Dataset Metadata'!K:K, MATCH(B41, 'Dataset Metadata'!C:C, 0)), INDEX('Dataset Metadata'!M:M, MATCH(B41, 'Dataset Metadata'!C:C, 0)), INDEX('Dataset Metadata'!O:O, MATCH(B41, 'Dataset Metadata'!C:C, 0)))</f>
        <v>0</v>
      </c>
      <c r="K41" s="14">
        <f t="array" ref="K41">SUM(INDEX('Dataset Metadata'!N:N, MATCH(B41, 'Dataset Metadata'!C:C, 0)), INDEX('Dataset Metadata'!O:O, MATCH(B41, 'Dataset Metadata'!C:C, 0)))</f>
        <v>0</v>
      </c>
      <c r="L41" s="14" t="str">
        <f t="array" ref="L41">STRINGMAP(INDEX('Dataset Metadata'!R:R, MATCH(B41, 'Dataset Metadata'!C:C, 0)), {"Scripted / templated language (i.e. one of a limited number of values)", "Dummy value (i.e. same value for all trajectories)", "Natural Language (i.e. annotated by humans using natural language)"}, {"Templated", "None", "Natural"})</f>
        <v>Templated</v>
      </c>
      <c r="M41" s="5" t="str">
        <f t="array" ref="M41">STRINGMAP(INDEX('Dataset Metadata'!T:T, MATCH(B41,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1" s="14" t="str">
        <f t="array" ref="N41">STRINGMAP(INDEX('Dataset Metadata'!U:U, MATCH(B41, 'Dataset Metadata'!C:C, 0)), {"Yes, at least some trajectories are sub-optimal", "No, all trajectories are ~optimal (i.e. I would be happy if a policy just imitated the data)"}, {"Yes", "No"})</f>
        <v>Yes</v>
      </c>
      <c r="O41" s="14" t="str">
        <f t="array" ref="O41">STRINGMAP(INDEX('Dataset Metadata'!P:P, MATCH(B41, 'Dataset Metadata'!C:C, 0)), {"Yes, at least some trajectories are sub-optimal", "No, all trajectories are ~optimal (i.e. I would be happy if a policy just imitated the data)"}, {"Yes", "No"})</f>
        <v>No</v>
      </c>
      <c r="P41" s="14" t="str">
        <f t="array" ref="P41">STRINGMAP(INDEX('Dataset Metadata'!Q:Q, MATCH(B41, 'Dataset Metadata'!C:C, 0)), {"Yes, at least some trajectories are sub-optimal", "No, all trajectories are ~optimal (i.e. I would be happy if a policy just imitated the data)"}, {"Yes", "No"})</f>
        <v>Yes</v>
      </c>
      <c r="Q41" s="5" t="str">
        <f t="array" ref="Q41">INDEX('Dataset Metadata'!V:V, MATCH(B41, 'Dataset Metadata'!C:C, 0))</f>
        <v>Table Top</v>
      </c>
      <c r="R41" s="14">
        <f t="array" ref="R41">INDEX('Dataset Metadata'!H:H, MATCH(B41, 'Dataset Metadata'!C:C, 0))</f>
        <v>10</v>
      </c>
      <c r="S41" s="25" t="s">
        <v>121</v>
      </c>
      <c r="T41" s="5" t="s">
        <v>122</v>
      </c>
      <c r="U41" s="5" t="str">
        <f>IFERROR(__xludf.DUMMYFUNCTION("INDEX(SPLIT(INDEX(SPLIT(T41, ""{""), 0, 2), "",""), 0, 1)"),"jang2021bc")</f>
        <v>jang2021bc</v>
      </c>
      <c r="V41" s="32" t="str">
        <f t="array" ref="V41">INDEX('Dataset Metadata'!X:X, MATCH(B41, 'Dataset Metadata'!C:C, 0))</f>
        <v>The robot attempts picking, wiping, and placing tasks on a diverse set of objects on a tabletop, along with a few challenging tasks like stacking cups on top of each other.</v>
      </c>
    </row>
    <row r="42" ht="15.75" customHeight="1">
      <c r="B42" s="33" t="s">
        <v>123</v>
      </c>
      <c r="C42" s="28" t="s">
        <v>47</v>
      </c>
      <c r="D42" s="29">
        <v>1000.0</v>
      </c>
      <c r="E42" s="9">
        <v>0.25</v>
      </c>
      <c r="F42" s="30" t="str">
        <f t="array" ref="F42">INDEX('Dataset Metadata'!D:D, MATCH(B42, 'Dataset Metadata'!C:C, 0))</f>
        <v>Single Arm</v>
      </c>
      <c r="G42" s="31" t="str">
        <f t="array" ref="G42">STRINGMAP(INDEX('Dataset Metadata'!F:F, MATCH(B42, 'Dataset Metadata'!C:C, 0)), {"Default gripper that the robot shipped with", "dummy"}, {"Default", "dummy"})</f>
        <v>N/A: Robot agnostic sim data</v>
      </c>
      <c r="H42" s="31" t="str">
        <f t="array" ref="H42">STRINGMAP(INDEX('Dataset Metadata'!G:G, MATCH(B42, 'Dataset Metadata'!C:C, 0)), {"Task space (ie EEF) position control", "Task space (ie EEF) velocity control", "Joint position control", "Joint velocity control"}, {"EEF Position", "EEF velocity", "Joint position", "Joint velocity"})</f>
        <v>EEF Position</v>
      </c>
      <c r="I42" s="30">
        <f t="array" ref="I42">SUM(INDEX('Dataset Metadata'!J:J, MATCH(B42, 'Dataset Metadata'!C:C, 0)), INDEX('Dataset Metadata'!L:L, MATCH(B42, 'Dataset Metadata'!C:C, 0)), INDEX('Dataset Metadata'!N:N, MATCH(B42, 'Dataset Metadata'!C:C, 0)))</f>
        <v>1</v>
      </c>
      <c r="J42" s="14">
        <f t="array" ref="J42">SUM(INDEX('Dataset Metadata'!K:K, MATCH(B42, 'Dataset Metadata'!C:C, 0)), INDEX('Dataset Metadata'!M:M, MATCH(B42, 'Dataset Metadata'!C:C, 0)), INDEX('Dataset Metadata'!O:O, MATCH(B42, 'Dataset Metadata'!C:C, 0)))</f>
        <v>0</v>
      </c>
      <c r="K42" s="14">
        <f t="array" ref="K42">SUM(INDEX('Dataset Metadata'!N:N, MATCH(B42, 'Dataset Metadata'!C:C, 0)), INDEX('Dataset Metadata'!O:O, MATCH(B42, 'Dataset Metadata'!C:C, 0)))</f>
        <v>0</v>
      </c>
      <c r="L42" s="14" t="str">
        <f t="array" ref="L42">STRINGMAP(INDEX('Dataset Metadata'!R:R, MATCH(B42, 'Dataset Metadata'!C:C, 0)), {"Scripted / templated language (i.e. one of a limited number of values)", "Dummy value (i.e. same value for all trajectories)", "Natural Language (i.e. annotated by humans using natural language)"}, {"Templated", "None", "Natural"})</f>
        <v>None</v>
      </c>
      <c r="M42" s="5" t="str">
        <f t="array" ref="M42">STRINGMAP(INDEX('Dataset Metadata'!T:T, MATCH(B42,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2" s="14" t="str">
        <f t="array" ref="N42">STRINGMAP(INDEX('Dataset Metadata'!U:U, MATCH(B42, 'Dataset Metadata'!C:C, 0)), {"Yes, at least some trajectories are sub-optimal", "No, all trajectories are ~optimal (i.e. I would be happy if a policy just imitated the data)"}, {"Yes", "No"})</f>
        <v>No</v>
      </c>
      <c r="O42" s="14" t="str">
        <f t="array" ref="O42">STRINGMAP(INDEX('Dataset Metadata'!P:P, MATCH(B42, 'Dataset Metadata'!C:C, 0)), {"Yes, at least some trajectories are sub-optimal", "No, all trajectories are ~optimal (i.e. I would be happy if a policy just imitated the data)"}, {"Yes", "No"})</f>
        <v>No</v>
      </c>
      <c r="P42" s="14" t="str">
        <f t="array" ref="P42">STRINGMAP(INDEX('Dataset Metadata'!Q:Q, MATCH(B42, 'Dataset Metadata'!C:C, 0)), {"Yes, at least some trajectories are sub-optimal", "No, all trajectories are ~optimal (i.e. I would be happy if a policy just imitated the data)"}, {"Yes", "No"})</f>
        <v>No</v>
      </c>
      <c r="Q42" s="5" t="str">
        <f t="array" ref="Q42">INDEX('Dataset Metadata'!V:V, MATCH(B42, 'Dataset Metadata'!C:C, 0))</f>
        <v>Table Top, Kitchen (also toy kitchen)</v>
      </c>
      <c r="R42" s="14">
        <f t="array" ref="R42">INDEX('Dataset Metadata'!H:H, MATCH(B42, 'Dataset Metadata'!C:C, 0))</f>
        <v>10</v>
      </c>
      <c r="S42" s="25" t="s">
        <v>124</v>
      </c>
      <c r="T42" s="5" t="s">
        <v>125</v>
      </c>
      <c r="U42" s="5" t="str">
        <f>IFERROR(__xludf.DUMMYFUNCTION("INDEX(SPLIT(INDEX(SPLIT(T42, ""{""), 0, 2), "",""), 0, 1)"),"salhotra2022dmfd")</f>
        <v>salhotra2022dmfd</v>
      </c>
      <c r="V42" s="32" t="str">
        <f t="array" ref="V42">INDEX('Dataset Metadata'!X:X, MATCH(B42, 'Dataset Metadata'!C:C, 0))</f>
        <v>The robot manipulates a deformable object (cloth on a tabletop) along a diagonal.</v>
      </c>
    </row>
    <row r="43" ht="15.75" customHeight="1">
      <c r="B43" s="33" t="s">
        <v>126</v>
      </c>
      <c r="C43" s="28" t="s">
        <v>127</v>
      </c>
      <c r="D43" s="29">
        <v>64.0</v>
      </c>
      <c r="E43" s="9">
        <v>0.35</v>
      </c>
      <c r="F43" s="30" t="str">
        <f t="array" ref="F43">INDEX('Dataset Metadata'!D:D, MATCH(B43, 'Dataset Metadata'!C:C, 0))</f>
        <v>Single Arm</v>
      </c>
      <c r="G43" s="31" t="str">
        <f t="array" ref="G43">STRINGMAP(INDEX('Dataset Metadata'!F:F, MATCH(B43, 'Dataset Metadata'!C:C, 0)), {"Default gripper that the robot shipped with", "dummy"}, {"Default", "dummy"})</f>
        <v>Default</v>
      </c>
      <c r="H43" s="31" t="str">
        <f t="array" ref="H43">STRINGMAP(INDEX('Dataset Metadata'!G:G, MATCH(B43, 'Dataset Metadata'!C:C, 0)), {"Task space (ie EEF) position control", "Task space (ie EEF) velocity control", "Joint position control", "Joint velocity control"}, {"EEF Position", "EEF velocity", "Joint position", "Joint velocity"})</f>
        <v>EEF Position</v>
      </c>
      <c r="I43" s="30">
        <f t="array" ref="I43">SUM(INDEX('Dataset Metadata'!J:J, MATCH(B43, 'Dataset Metadata'!C:C, 0)), INDEX('Dataset Metadata'!L:L, MATCH(B43, 'Dataset Metadata'!C:C, 0)), INDEX('Dataset Metadata'!N:N, MATCH(B43, 'Dataset Metadata'!C:C, 0)))</f>
        <v>1</v>
      </c>
      <c r="J43" s="14">
        <f t="array" ref="J43">SUM(INDEX('Dataset Metadata'!K:K, MATCH(B43, 'Dataset Metadata'!C:C, 0)), INDEX('Dataset Metadata'!M:M, MATCH(B43, 'Dataset Metadata'!C:C, 0)), INDEX('Dataset Metadata'!O:O, MATCH(B43, 'Dataset Metadata'!C:C, 0)))</f>
        <v>0</v>
      </c>
      <c r="K43" s="14">
        <f t="array" ref="K43">SUM(INDEX('Dataset Metadata'!N:N, MATCH(B43, 'Dataset Metadata'!C:C, 0)), INDEX('Dataset Metadata'!O:O, MATCH(B43, 'Dataset Metadata'!C:C, 0)))</f>
        <v>0</v>
      </c>
      <c r="L43" s="14" t="str">
        <f t="array" ref="L43">STRINGMAP(INDEX('Dataset Metadata'!R:R, MATCH(B43, 'Dataset Metadata'!C:C, 0)), {"Scripted / templated language (i.e. one of a limited number of values)", "Dummy value (i.e. same value for all trajectories)", "Natural Language (i.e. annotated by humans using natural language)"}, {"Templated", "None", "Natural"})</f>
        <v>None</v>
      </c>
      <c r="M43" s="5" t="str">
        <f t="array" ref="M43">STRINGMAP(INDEX('Dataset Metadata'!T:T, MATCH(B43,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3" s="14" t="str">
        <f t="array" ref="N43">STRINGMAP(INDEX('Dataset Metadata'!U:U, MATCH(B43, 'Dataset Metadata'!C:C, 0)), {"Yes, at least some trajectories are sub-optimal", "No, all trajectories are ~optimal (i.e. I would be happy if a policy just imitated the data)"}, {"Yes", "No"})</f>
        <v>Yes</v>
      </c>
      <c r="O43" s="14" t="str">
        <f t="array" ref="O43">STRINGMAP(INDEX('Dataset Metadata'!P:P, MATCH(B43, 'Dataset Metadata'!C:C, 0)), {"Yes, at least some trajectories are sub-optimal", "No, all trajectories are ~optimal (i.e. I would be happy if a policy just imitated the data)"}, {"Yes", "No"})</f>
        <v>Yes</v>
      </c>
      <c r="P43" s="14" t="str">
        <f t="array" ref="P43">STRINGMAP(INDEX('Dataset Metadata'!Q:Q, MATCH(B43, 'Dataset Metadata'!C:C, 0)), {"Yes, at least some trajectories are sub-optimal", "No, all trajectories are ~optimal (i.e. I would be happy if a policy just imitated the data)"}, {"Yes", "No"})</f>
        <v>Yes</v>
      </c>
      <c r="Q43" s="5" t="str">
        <f t="array" ref="Q43">INDEX('Dataset Metadata'!V:V, MATCH(B43, 'Dataset Metadata'!C:C, 0))</f>
        <v>Kitchen (also toy kitchen)</v>
      </c>
      <c r="R43" s="14">
        <f t="array" ref="R43">INDEX('Dataset Metadata'!H:H, MATCH(B43, 'Dataset Metadata'!C:C, 0))</f>
        <v>10</v>
      </c>
      <c r="S43" s="25" t="s">
        <v>128</v>
      </c>
      <c r="T43" s="5" t="s">
        <v>129</v>
      </c>
      <c r="U43" s="5" t="str">
        <f>IFERROR(__xludf.DUMMYFUNCTION("INDEX(SPLIT(INDEX(SPLIT(T43, ""{""), 0, 2), "",""), 0, 1)"),"oh2023pr2utokyodatasets")</f>
        <v>oh2023pr2utokyodatasets</v>
      </c>
      <c r="V43" s="32" t="str">
        <f t="array" ref="V43">INDEX('Dataset Metadata'!X:X, MATCH(B43, 'Dataset Metadata'!C:C, 0))</f>
        <v>The PR2 robot opens fridge.</v>
      </c>
    </row>
    <row r="44" ht="15.75" customHeight="1">
      <c r="B44" s="33" t="s">
        <v>130</v>
      </c>
      <c r="C44" s="28" t="s">
        <v>127</v>
      </c>
      <c r="D44" s="29">
        <v>192.0</v>
      </c>
      <c r="E44" s="9">
        <v>0.81</v>
      </c>
      <c r="F44" s="30" t="str">
        <f t="array" ref="F44">INDEX('Dataset Metadata'!D:D, MATCH(B44, 'Dataset Metadata'!C:C, 0))</f>
        <v>Single Arm</v>
      </c>
      <c r="G44" s="31" t="str">
        <f t="array" ref="G44">STRINGMAP(INDEX('Dataset Metadata'!F:F, MATCH(B44, 'Dataset Metadata'!C:C, 0)), {"Default gripper that the robot shipped with", "dummy"}, {"Default", "dummy"})</f>
        <v>Default</v>
      </c>
      <c r="H44" s="31" t="str">
        <f t="array" ref="H44">STRINGMAP(INDEX('Dataset Metadata'!G:G, MATCH(B44, 'Dataset Metadata'!C:C, 0)), {"Task space (ie EEF) position control", "Task space (ie EEF) velocity control", "Joint position control", "Joint velocity control"}, {"EEF Position", "EEF velocity", "Joint position", "Joint velocity"})</f>
        <v>EEF Position</v>
      </c>
      <c r="I44" s="30">
        <f t="array" ref="I44">SUM(INDEX('Dataset Metadata'!J:J, MATCH(B44, 'Dataset Metadata'!C:C, 0)), INDEX('Dataset Metadata'!L:L, MATCH(B44, 'Dataset Metadata'!C:C, 0)), INDEX('Dataset Metadata'!N:N, MATCH(B44, 'Dataset Metadata'!C:C, 0)))</f>
        <v>1</v>
      </c>
      <c r="J44" s="14">
        <f t="array" ref="J44">SUM(INDEX('Dataset Metadata'!K:K, MATCH(B44, 'Dataset Metadata'!C:C, 0)), INDEX('Dataset Metadata'!M:M, MATCH(B44, 'Dataset Metadata'!C:C, 0)), INDEX('Dataset Metadata'!O:O, MATCH(B44, 'Dataset Metadata'!C:C, 0)))</f>
        <v>0</v>
      </c>
      <c r="K44" s="14">
        <f t="array" ref="K44">SUM(INDEX('Dataset Metadata'!N:N, MATCH(B44, 'Dataset Metadata'!C:C, 0)), INDEX('Dataset Metadata'!O:O, MATCH(B44, 'Dataset Metadata'!C:C, 0)))</f>
        <v>0</v>
      </c>
      <c r="L44" s="14" t="str">
        <f t="array" ref="L44">STRINGMAP(INDEX('Dataset Metadata'!R:R, MATCH(B44, 'Dataset Metadata'!C:C, 0)), {"Scripted / templated language (i.e. one of a limited number of values)", "Dummy value (i.e. same value for all trajectories)", "Natural Language (i.e. annotated by humans using natural language)"}, {"Templated", "None", "Natural"})</f>
        <v>None</v>
      </c>
      <c r="M44" s="5" t="str">
        <f t="array" ref="M44">STRINGMAP(INDEX('Dataset Metadata'!T:T, MATCH(B44,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4" s="14" t="str">
        <f t="array" ref="N44">STRINGMAP(INDEX('Dataset Metadata'!U:U, MATCH(B44, 'Dataset Metadata'!C:C, 0)), {"Yes, at least some trajectories are sub-optimal", "No, all trajectories are ~optimal (i.e. I would be happy if a policy just imitated the data)"}, {"Yes", "No"})</f>
        <v>Yes</v>
      </c>
      <c r="O44" s="14" t="str">
        <f t="array" ref="O44">STRINGMAP(INDEX('Dataset Metadata'!P:P, MATCH(B44, 'Dataset Metadata'!C:C, 0)), {"Yes, at least some trajectories are sub-optimal", "No, all trajectories are ~optimal (i.e. I would be happy if a policy just imitated the data)"}, {"Yes", "No"})</f>
        <v>Yes</v>
      </c>
      <c r="P44" s="14" t="str">
        <f t="array" ref="P44">STRINGMAP(INDEX('Dataset Metadata'!Q:Q, MATCH(B44, 'Dataset Metadata'!C:C, 0)), {"Yes, at least some trajectories are sub-optimal", "No, all trajectories are ~optimal (i.e. I would be happy if a policy just imitated the data)"}, {"Yes", "No"})</f>
        <v>Yes</v>
      </c>
      <c r="Q44" s="5" t="str">
        <f t="array" ref="Q44">INDEX('Dataset Metadata'!V:V, MATCH(B44, 'Dataset Metadata'!C:C, 0))</f>
        <v>Table Top</v>
      </c>
      <c r="R44" s="14">
        <f t="array" ref="R44">INDEX('Dataset Metadata'!H:H, MATCH(B44, 'Dataset Metadata'!C:C, 0))</f>
        <v>10</v>
      </c>
      <c r="S44" s="25" t="s">
        <v>131</v>
      </c>
      <c r="T44" s="5" t="s">
        <v>129</v>
      </c>
      <c r="U44" s="5" t="str">
        <f>IFERROR(__xludf.DUMMYFUNCTION("INDEX(SPLIT(INDEX(SPLIT(T44, ""{""), 0, 2), "",""), 0, 1)"),"oh2023pr2utokyodatasets")</f>
        <v>oh2023pr2utokyodatasets</v>
      </c>
      <c r="V44" s="32" t="str">
        <f t="array" ref="V44">INDEX('Dataset Metadata'!X:X, MATCH(B44, 'Dataset Metadata'!C:C, 0))</f>
        <v>The PR2 robot conducts manipulation for table top object. It conducts pick-and-place of bread and grape and folds cloth.</v>
      </c>
    </row>
    <row r="45" ht="15.75" customHeight="1">
      <c r="B45" s="33" t="s">
        <v>132</v>
      </c>
      <c r="C45" s="28" t="s">
        <v>133</v>
      </c>
      <c r="D45" s="29">
        <v>20.0</v>
      </c>
      <c r="E45" s="9">
        <v>0.05</v>
      </c>
      <c r="F45" s="30" t="str">
        <f t="array" ref="F45">INDEX('Dataset Metadata'!D:D, MATCH(B45, 'Dataset Metadata'!C:C, 0))</f>
        <v>Quadrupedal Robot</v>
      </c>
      <c r="G45" s="31" t="str">
        <f t="array" ref="G45">STRINGMAP(INDEX('Dataset Metadata'!F:F, MATCH(B45, 'Dataset Metadata'!C:C, 0)), {"Default gripper that the robot shipped with", "dummy"}, {"Default", "dummy"})</f>
        <v/>
      </c>
      <c r="H45" s="31" t="str">
        <f t="array" ref="H45">STRINGMAP(INDEX('Dataset Metadata'!G:G, MATCH(B45, 'Dataset Metadata'!C:C, 0)), {"Task space (ie EEF) position control", "Task space (ie EEF) velocity control", "Joint position control", "Joint velocity control"}, {"EEF Position", "EEF velocity", "Joint position", "Joint velocity"})</f>
        <v>Joint position</v>
      </c>
      <c r="I45" s="30">
        <f t="array" ref="I45">SUM(INDEX('Dataset Metadata'!J:J, MATCH(B45, 'Dataset Metadata'!C:C, 0)), INDEX('Dataset Metadata'!L:L, MATCH(B45, 'Dataset Metadata'!C:C, 0)), INDEX('Dataset Metadata'!N:N, MATCH(B45, 'Dataset Metadata'!C:C, 0)))</f>
        <v>0</v>
      </c>
      <c r="J45" s="14">
        <f t="array" ref="J45">SUM(INDEX('Dataset Metadata'!K:K, MATCH(B45, 'Dataset Metadata'!C:C, 0)), INDEX('Dataset Metadata'!M:M, MATCH(B45, 'Dataset Metadata'!C:C, 0)), INDEX('Dataset Metadata'!O:O, MATCH(B45, 'Dataset Metadata'!C:C, 0)))</f>
        <v>0</v>
      </c>
      <c r="K45" s="14">
        <f t="array" ref="K45">SUM(INDEX('Dataset Metadata'!N:N, MATCH(B45, 'Dataset Metadata'!C:C, 0)), INDEX('Dataset Metadata'!O:O, MATCH(B45, 'Dataset Metadata'!C:C, 0)))</f>
        <v>0</v>
      </c>
      <c r="L45" s="14" t="str">
        <f t="array" ref="L45">STRINGMAP(INDEX('Dataset Metadata'!R:R, MATCH(B45, 'Dataset Metadata'!C:C, 0)), {"Scripted / templated language (i.e. one of a limited number of values)", "Dummy value (i.e. same value for all trajectories)", "Natural Language (i.e. annotated by humans using natural language)"}, {"Templated", "None", "Natural"})</f>
        <v>Natural</v>
      </c>
      <c r="M45" s="5" t="str">
        <f t="array" ref="M45">STRINGMAP(INDEX('Dataset Metadata'!T:T, MATCH(B45,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45" s="14" t="str">
        <f t="array" ref="N45">STRINGMAP(INDEX('Dataset Metadata'!U:U, MATCH(B45, 'Dataset Metadata'!C:C, 0)), {"Yes, at least some trajectories are sub-optimal", "No, all trajectories are ~optimal (i.e. I would be happy if a policy just imitated the data)"}, {"Yes", "No"})</f>
        <v>No</v>
      </c>
      <c r="O45" s="14" t="str">
        <f t="array" ref="O45">STRINGMAP(INDEX('Dataset Metadata'!P:P, MATCH(B45, 'Dataset Metadata'!C:C, 0)), {"Yes, at least some trajectories are sub-optimal", "No, all trajectories are ~optimal (i.e. I would be happy if a policy just imitated the data)"}, {"Yes", "No"})</f>
        <v>No</v>
      </c>
      <c r="P45" s="14" t="str">
        <f t="array" ref="P45">STRINGMAP(INDEX('Dataset Metadata'!Q:Q, MATCH(B45, 'Dataset Metadata'!C:C, 0)), {"Yes, at least some trajectories are sub-optimal", "No, all trajectories are ~optimal (i.e. I would be happy if a policy just imitated the data)"}, {"Yes", "No"})</f>
        <v>Yes</v>
      </c>
      <c r="Q45" s="5" t="str">
        <f t="array" ref="Q45">INDEX('Dataset Metadata'!V:V, MATCH(B45, 'Dataset Metadata'!C:C, 0))</f>
        <v>Indoor, on a flat floor</v>
      </c>
      <c r="R45" s="14">
        <f t="array" ref="R45">INDEX('Dataset Metadata'!H:H, MATCH(B45, 'Dataset Metadata'!C:C, 0))</f>
        <v>50</v>
      </c>
      <c r="S45" s="25" t="s">
        <v>134</v>
      </c>
      <c r="T45" s="5" t="s">
        <v>135</v>
      </c>
      <c r="U45" s="5" t="str">
        <f>IFERROR(__xludf.DUMMYFUNCTION("INDEX(SPLIT(INDEX(SPLIT(T45, ""{""), 0, 2), "",""), 0, 1)"),"saytap2023")</f>
        <v>saytap2023</v>
      </c>
      <c r="V45" s="32" t="str">
        <f t="array" ref="V45">INDEX('Dataset Metadata'!X:X, MATCH(B45, 'Dataset Metadata'!C:C, 0))</f>
        <v>A Unitree Go1 robot follows human command in natural language (e.g., "trot forward slowly")</v>
      </c>
    </row>
    <row r="46" ht="15.75" customHeight="1">
      <c r="B46" s="33" t="s">
        <v>136</v>
      </c>
      <c r="C46" s="28" t="s">
        <v>78</v>
      </c>
      <c r="D46" s="29">
        <v>95.0</v>
      </c>
      <c r="E46" s="9">
        <v>1.29</v>
      </c>
      <c r="F46" s="30" t="str">
        <f t="array" ref="F46">INDEX('Dataset Metadata'!D:D, MATCH(B46, 'Dataset Metadata'!C:C, 0))</f>
        <v>Single Arm</v>
      </c>
      <c r="G46" s="31" t="str">
        <f t="array" ref="G46">STRINGMAP(INDEX('Dataset Metadata'!F:F, MATCH(B46, 'Dataset Metadata'!C:C, 0)), {"Default gripper that the robot shipped with", "dummy"}, {"Default", "dummy"})</f>
        <v>Default</v>
      </c>
      <c r="H46" s="31" t="str">
        <f t="array" ref="H46">STRINGMAP(INDEX('Dataset Metadata'!G:G, MATCH(B46, 'Dataset Metadata'!C:C, 0)), {"Task space (ie EEF) position control", "Task space (ie EEF) velocity control", "Joint position control", "Joint velocity control"}, {"EEF Position", "EEF velocity", "Joint position", "Joint velocity"})</f>
        <v>EEF Position</v>
      </c>
      <c r="I46" s="30">
        <f t="array" ref="I46">SUM(INDEX('Dataset Metadata'!J:J, MATCH(B46, 'Dataset Metadata'!C:C, 0)), INDEX('Dataset Metadata'!L:L, MATCH(B46, 'Dataset Metadata'!C:C, 0)), INDEX('Dataset Metadata'!N:N, MATCH(B46, 'Dataset Metadata'!C:C, 0)))</f>
        <v>4</v>
      </c>
      <c r="J46" s="14">
        <f t="array" ref="J46">SUM(INDEX('Dataset Metadata'!K:K, MATCH(B46, 'Dataset Metadata'!C:C, 0)), INDEX('Dataset Metadata'!M:M, MATCH(B46, 'Dataset Metadata'!C:C, 0)), INDEX('Dataset Metadata'!O:O, MATCH(B46, 'Dataset Metadata'!C:C, 0)))</f>
        <v>0</v>
      </c>
      <c r="K46" s="14">
        <f t="array" ref="K46">SUM(INDEX('Dataset Metadata'!N:N, MATCH(B46, 'Dataset Metadata'!C:C, 0)), INDEX('Dataset Metadata'!O:O, MATCH(B46, 'Dataset Metadata'!C:C, 0)))</f>
        <v>1</v>
      </c>
      <c r="L46" s="14" t="str">
        <f t="array" ref="L46">STRINGMAP(INDEX('Dataset Metadata'!R:R, MATCH(B46, 'Dataset Metadata'!C:C, 0)), {"Scripted / templated language (i.e. one of a limited number of values)", "Dummy value (i.e. same value for all trajectories)", "Natural Language (i.e. annotated by humans using natural language)"}, {"Templated", "None", "Natural"})</f>
        <v>None</v>
      </c>
      <c r="M46" s="5" t="str">
        <f t="array" ref="M46">STRINGMAP(INDEX('Dataset Metadata'!T:T, MATCH(B46,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6" s="14" t="str">
        <f t="array" ref="N46">STRINGMAP(INDEX('Dataset Metadata'!U:U, MATCH(B46, 'Dataset Metadata'!C:C, 0)), {"Yes, at least some trajectories are sub-optimal", "No, all trajectories are ~optimal (i.e. I would be happy if a policy just imitated the data)"}, {"Yes", "No"})</f>
        <v>No</v>
      </c>
      <c r="O46" s="14" t="str">
        <f t="array" ref="O46">STRINGMAP(INDEX('Dataset Metadata'!P:P, MATCH(B46, 'Dataset Metadata'!C:C, 0)), {"Yes, at least some trajectories are sub-optimal", "No, all trajectories are ~optimal (i.e. I would be happy if a policy just imitated the data)"}, {"Yes", "No"})</f>
        <v>No</v>
      </c>
      <c r="P46" s="14" t="str">
        <f t="array" ref="P46">STRINGMAP(INDEX('Dataset Metadata'!Q:Q, MATCH(B46, 'Dataset Metadata'!C:C, 0)), {"Yes, at least some trajectories are sub-optimal", "No, all trajectories are ~optimal (i.e. I would be happy if a policy just imitated the data)"}, {"Yes", "No"})</f>
        <v>Yes</v>
      </c>
      <c r="Q46" s="5" t="str">
        <f t="array" ref="Q46">INDEX('Dataset Metadata'!V:V, MATCH(B46, 'Dataset Metadata'!C:C, 0))</f>
        <v>Table Top</v>
      </c>
      <c r="R46" s="14">
        <f t="array" ref="R46">INDEX('Dataset Metadata'!H:H, MATCH(B46, 'Dataset Metadata'!C:C, 0))</f>
        <v>10</v>
      </c>
      <c r="S46" s="25" t="s">
        <v>137</v>
      </c>
      <c r="T46" s="5" t="s">
        <v>138</v>
      </c>
      <c r="U46" s="5" t="str">
        <f>IFERROR(__xludf.DUMMYFUNCTION("INDEX(SPLIT(INDEX(SPLIT(T46, ""{""), 0, 2), "",""), 0, 1)"),"matsushima2023weblab")</f>
        <v>matsushima2023weblab</v>
      </c>
      <c r="V46" s="32" t="str">
        <f t="array" ref="V46">INDEX('Dataset Metadata'!X:X, MATCH(B46, 'Dataset Metadata'!C:C, 0))</f>
        <v>The robot picks up a white plate, and then places it on the red plate.</v>
      </c>
    </row>
    <row r="47" ht="15.75" customHeight="1">
      <c r="B47" s="33" t="s">
        <v>139</v>
      </c>
      <c r="C47" s="28" t="s">
        <v>140</v>
      </c>
      <c r="D47" s="29">
        <v>70.0</v>
      </c>
      <c r="E47" s="9">
        <v>0.14</v>
      </c>
      <c r="F47" s="30" t="str">
        <f t="array" ref="F47">INDEX('Dataset Metadata'!D:D, MATCH(B47, 'Dataset Metadata'!C:C, 0))</f>
        <v>Bi-Manual</v>
      </c>
      <c r="G47" s="31" t="str">
        <f t="array" ref="G47">STRINGMAP(INDEX('Dataset Metadata'!F:F, MATCH(B47, 'Dataset Metadata'!C:C, 0)), {"Default gripper that the robot shipped with", "dummy"}, {"Default", "dummy"})</f>
        <v>Default</v>
      </c>
      <c r="H47" s="31" t="str">
        <f t="array" ref="H47">STRINGMAP(INDEX('Dataset Metadata'!G:G, MATCH(B47, 'Dataset Metadata'!C:C, 0)), {"Task space (ie EEF) position control", "Task space (ie EEF) velocity control", "Joint position control", "Joint velocity control"}, {"EEF Position", "EEF velocity", "Joint position", "Joint velocity"})</f>
        <v>EEF Position</v>
      </c>
      <c r="I47" s="30">
        <f t="array" ref="I47">SUM(INDEX('Dataset Metadata'!J:J, MATCH(B47, 'Dataset Metadata'!C:C, 0)), INDEX('Dataset Metadata'!L:L, MATCH(B47, 'Dataset Metadata'!C:C, 0)), INDEX('Dataset Metadata'!N:N, MATCH(B47, 'Dataset Metadata'!C:C, 0)))</f>
        <v>1</v>
      </c>
      <c r="J47" s="14">
        <f t="array" ref="J47">SUM(INDEX('Dataset Metadata'!K:K, MATCH(B47, 'Dataset Metadata'!C:C, 0)), INDEX('Dataset Metadata'!M:M, MATCH(B47, 'Dataset Metadata'!C:C, 0)), INDEX('Dataset Metadata'!O:O, MATCH(B47, 'Dataset Metadata'!C:C, 0)))</f>
        <v>0</v>
      </c>
      <c r="K47" s="14">
        <f t="array" ref="K47">SUM(INDEX('Dataset Metadata'!N:N, MATCH(B47, 'Dataset Metadata'!C:C, 0)), INDEX('Dataset Metadata'!O:O, MATCH(B47, 'Dataset Metadata'!C:C, 0)))</f>
        <v>0</v>
      </c>
      <c r="L47" s="14" t="str">
        <f t="array" ref="L47">STRINGMAP(INDEX('Dataset Metadata'!R:R, MATCH(B47, 'Dataset Metadata'!C:C, 0)), {"Scripted / templated language (i.e. one of a limited number of values)", "Dummy value (i.e. same value for all trajectories)", "Natural Language (i.e. annotated by humans using natural language)"}, {"Templated", "None", "Natural"})</f>
        <v>None</v>
      </c>
      <c r="M47" s="5" t="str">
        <f t="array" ref="M47">STRINGMAP(INDEX('Dataset Metadata'!T:T, MATCH(B47,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7" s="14" t="str">
        <f t="array" ref="N47">STRINGMAP(INDEX('Dataset Metadata'!U:U, MATCH(B47, 'Dataset Metadata'!C:C, 0)), {"Yes, at least some trajectories are sub-optimal", "No, all trajectories are ~optimal (i.e. I would be happy if a policy just imitated the data)"}, {"Yes", "No"})</f>
        <v>No</v>
      </c>
      <c r="O47" s="14" t="str">
        <f t="array" ref="O47">STRINGMAP(INDEX('Dataset Metadata'!P:P, MATCH(B47, 'Dataset Metadata'!C:C, 0)), {"Yes, at least some trajectories are sub-optimal", "No, all trajectories are ~optimal (i.e. I would be happy if a policy just imitated the data)"}, {"Yes", "No"})</f>
        <v>No</v>
      </c>
      <c r="P47" s="14" t="str">
        <f t="array" ref="P47">STRINGMAP(INDEX('Dataset Metadata'!Q:Q, MATCH(B47, 'Dataset Metadata'!C:C, 0)), {"Yes, at least some trajectories are sub-optimal", "No, all trajectories are ~optimal (i.e. I would be happy if a policy just imitated the data)"}, {"Yes", "No"})</f>
        <v>Yes</v>
      </c>
      <c r="Q47" s="5" t="str">
        <f t="array" ref="Q47">INDEX('Dataset Metadata'!V:V, MATCH(B47, 'Dataset Metadata'!C:C, 0))</f>
        <v>Table Top</v>
      </c>
      <c r="R47" s="14">
        <f t="array" ref="R47">INDEX('Dataset Metadata'!H:H, MATCH(B47, 'Dataset Metadata'!C:C, 0))</f>
        <v>10</v>
      </c>
      <c r="S47" s="25" t="s">
        <v>141</v>
      </c>
      <c r="T47" s="5" t="s">
        <v>138</v>
      </c>
      <c r="U47" s="5" t="str">
        <f>IFERROR(__xludf.DUMMYFUNCTION("INDEX(SPLIT(INDEX(SPLIT(T47, ""{""), 0, 2), "",""), 0, 1)"),"matsushima2023weblab")</f>
        <v>matsushima2023weblab</v>
      </c>
      <c r="V47" s="32" t="str">
        <f t="array" ref="V47">INDEX('Dataset Metadata'!X:X, MATCH(B47, 'Dataset Metadata'!C:C, 0))</f>
        <v>The robots reach a towel on the table. They also unfold a wrinkled towel.</v>
      </c>
    </row>
    <row r="48" ht="15.75" customHeight="1">
      <c r="B48" s="33" t="s">
        <v>142</v>
      </c>
      <c r="C48" s="28" t="s">
        <v>143</v>
      </c>
      <c r="D48" s="29">
        <v>82432.0</v>
      </c>
      <c r="E48" s="9">
        <v>799.91</v>
      </c>
      <c r="F48" s="30" t="str">
        <f t="array" ref="F48">INDEX('Dataset Metadata'!D:D, MATCH(B48, 'Dataset Metadata'!C:C, 0))</f>
        <v>Single Arm</v>
      </c>
      <c r="G48" s="31" t="str">
        <f t="array" ref="G48">STRINGMAP(INDEX('Dataset Metadata'!F:F, MATCH(B48, 'Dataset Metadata'!C:C, 0)), {"Default gripper that the robot shipped with", "dummy"}, {"Default", "dummy"})</f>
        <v>Default grippers + Weiss gripper (for sawyer)</v>
      </c>
      <c r="H48" s="31" t="str">
        <f t="array" ref="H48">STRINGMAP(INDEX('Dataset Metadata'!G:G, MATCH(B48, 'Dataset Metadata'!C:C, 0)), {"Task space (ie EEF) position control", "Task space (ie EEF) velocity control", "Joint position control", "Joint velocity control"}, {"EEF Position", "EEF velocity", "Joint position", "Joint velocity"})</f>
        <v>EEF velocity</v>
      </c>
      <c r="I48" s="30">
        <f t="array" ref="I48">SUM(INDEX('Dataset Metadata'!J:J, MATCH(B48, 'Dataset Metadata'!C:C, 0)), INDEX('Dataset Metadata'!L:L, MATCH(B48, 'Dataset Metadata'!C:C, 0)), INDEX('Dataset Metadata'!N:N, MATCH(B48, 'Dataset Metadata'!C:C, 0)))</f>
        <v>3</v>
      </c>
      <c r="J48" s="14">
        <f t="array" ref="J48">SUM(INDEX('Dataset Metadata'!K:K, MATCH(B48, 'Dataset Metadata'!C:C, 0)), INDEX('Dataset Metadata'!M:M, MATCH(B48, 'Dataset Metadata'!C:C, 0)), INDEX('Dataset Metadata'!O:O, MATCH(B48, 'Dataset Metadata'!C:C, 0)))</f>
        <v>0</v>
      </c>
      <c r="K48" s="14">
        <f t="array" ref="K48">SUM(INDEX('Dataset Metadata'!N:N, MATCH(B48, 'Dataset Metadata'!C:C, 0)), INDEX('Dataset Metadata'!O:O, MATCH(B48, 'Dataset Metadata'!C:C, 0)))</f>
        <v>0</v>
      </c>
      <c r="L48" s="14" t="str">
        <f t="array" ref="L48">STRINGMAP(INDEX('Dataset Metadata'!R:R, MATCH(B48, 'Dataset Metadata'!C:C, 0)), {"Scripted / templated language (i.e. one of a limited number of values)", "Dummy value (i.e. same value for all trajectories)", "Natural Language (i.e. annotated by humans using natural language)"}, {"Templated", "None", "Natural"})</f>
        <v>None</v>
      </c>
      <c r="M48" s="5" t="str">
        <f t="array" ref="M48">STRINGMAP(INDEX('Dataset Metadata'!T:T, MATCH(B48,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8" s="14" t="str">
        <f t="array" ref="N48">STRINGMAP(INDEX('Dataset Metadata'!U:U, MATCH(B48, 'Dataset Metadata'!C:C, 0)), {"Yes, at least some trajectories are sub-optimal", "No, all trajectories are ~optimal (i.e. I would be happy if a policy just imitated the data)"}, {"Yes", "No"})</f>
        <v>Yes</v>
      </c>
      <c r="O48" s="14" t="str">
        <f t="array" ref="O48">STRINGMAP(INDEX('Dataset Metadata'!P:P, MATCH(B48, 'Dataset Metadata'!C:C, 0)), {"Yes, at least some trajectories are sub-optimal", "No, all trajectories are ~optimal (i.e. I would be happy if a policy just imitated the data)"}, {"Yes", "No"})</f>
        <v>No</v>
      </c>
      <c r="P48" s="14" t="str">
        <f t="array" ref="P48">STRINGMAP(INDEX('Dataset Metadata'!Q:Q, MATCH(B48, 'Dataset Metadata'!C:C, 0)), {"Yes, at least some trajectories are sub-optimal", "No, all trajectories are ~optimal (i.e. I would be happy if a policy just imitated the data)"}, {"Yes", "No"})</f>
        <v>Yes</v>
      </c>
      <c r="Q48" s="5" t="str">
        <f t="array" ref="Q48">INDEX('Dataset Metadata'!V:V, MATCH(B48, 'Dataset Metadata'!C:C, 0))</f>
        <v>Table Top</v>
      </c>
      <c r="R48" s="14">
        <f t="array" ref="R48">INDEX('Dataset Metadata'!H:H, MATCH(B48, 'Dataset Metadata'!C:C, 0))</f>
        <v>1</v>
      </c>
      <c r="S48" s="25" t="s">
        <v>144</v>
      </c>
      <c r="T48" s="5" t="s">
        <v>145</v>
      </c>
      <c r="U48" s="5" t="str">
        <f>IFERROR(__xludf.DUMMYFUNCTION("INDEX(SPLIT(INDEX(SPLIT(T48, ""{""), 0, 2), "",""), 0, 1)"),"dasari2019robonet")</f>
        <v>dasari2019robonet</v>
      </c>
      <c r="V48" s="32" t="str">
        <f t="array" ref="V48">INDEX('Dataset Metadata'!X:X, MATCH(B48, 'Dataset Metadata'!C:C, 0))</f>
        <v>The robot interacts with the objects in a bin placed in front of it</v>
      </c>
    </row>
    <row r="49" ht="15.75" customHeight="1">
      <c r="B49" s="33" t="s">
        <v>146</v>
      </c>
      <c r="C49" s="28" t="s">
        <v>78</v>
      </c>
      <c r="D49" s="29">
        <v>480.0</v>
      </c>
      <c r="E49" s="9">
        <v>12.34</v>
      </c>
      <c r="F49" s="30" t="str">
        <f t="array" ref="F49">INDEX('Dataset Metadata'!D:D, MATCH(B49, 'Dataset Metadata'!C:C, 0))</f>
        <v>Single Arm</v>
      </c>
      <c r="G49" s="31" t="str">
        <f t="array" ref="G49">STRINGMAP(INDEX('Dataset Metadata'!F:F, MATCH(B49, 'Dataset Metadata'!C:C, 0)), {"Default gripper that the robot shipped with", "dummy"}, {"Default", "dummy"})</f>
        <v>Default</v>
      </c>
      <c r="H49" s="31" t="str">
        <f t="array" ref="H49">STRINGMAP(INDEX('Dataset Metadata'!G:G, MATCH(B49, 'Dataset Metadata'!C:C, 0)), {"Task space (ie EEF) position control", "Task space (ie EEF) velocity control", "Joint position control", "Joint velocity control"}, {"EEF Position", "EEF velocity", "Joint position", "Joint velocity"})</f>
        <v>Joint position</v>
      </c>
      <c r="I49" s="30">
        <f t="array" ref="I49">SUM(INDEX('Dataset Metadata'!J:J, MATCH(B49, 'Dataset Metadata'!C:C, 0)), INDEX('Dataset Metadata'!L:L, MATCH(B49, 'Dataset Metadata'!C:C, 0)), INDEX('Dataset Metadata'!N:N, MATCH(B49, 'Dataset Metadata'!C:C, 0)))</f>
        <v>1</v>
      </c>
      <c r="J49" s="14">
        <f t="array" ref="J49">SUM(INDEX('Dataset Metadata'!K:K, MATCH(B49, 'Dataset Metadata'!C:C, 0)), INDEX('Dataset Metadata'!M:M, MATCH(B49, 'Dataset Metadata'!C:C, 0)), INDEX('Dataset Metadata'!O:O, MATCH(B49, 'Dataset Metadata'!C:C, 0)))</f>
        <v>0</v>
      </c>
      <c r="K49" s="14">
        <f t="array" ref="K49">SUM(INDEX('Dataset Metadata'!N:N, MATCH(B49, 'Dataset Metadata'!C:C, 0)), INDEX('Dataset Metadata'!O:O, MATCH(B49, 'Dataset Metadata'!C:C, 0)))</f>
        <v>1</v>
      </c>
      <c r="L49" s="14" t="str">
        <f t="array" ref="L49">STRINGMAP(INDEX('Dataset Metadata'!R:R, MATCH(B49, 'Dataset Metadata'!C:C, 0)), {"Scripted / templated language (i.e. one of a limited number of values)", "Dummy value (i.e. same value for all trajectories)", "Natural Language (i.e. annotated by humans using natural language)"}, {"Templated", "None", "Natural"})</f>
        <v>Templated</v>
      </c>
      <c r="M49" s="5" t="str">
        <f t="array" ref="M49">STRINGMAP(INDEX('Dataset Metadata'!T:T, MATCH(B49,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9" s="14" t="str">
        <f t="array" ref="N49">STRINGMAP(INDEX('Dataset Metadata'!U:U, MATCH(B49, 'Dataset Metadata'!C:C, 0)), {"Yes, at least some trajectories are sub-optimal", "No, all trajectories are ~optimal (i.e. I would be happy if a policy just imitated the data)"}, {"Yes", "No"})</f>
        <v>No</v>
      </c>
      <c r="O49" s="14" t="str">
        <f t="array" ref="O49">STRINGMAP(INDEX('Dataset Metadata'!P:P, MATCH(B49, 'Dataset Metadata'!C:C, 0)), {"Yes, at least some trajectories are sub-optimal", "No, all trajectories are ~optimal (i.e. I would be happy if a policy just imitated the data)"}, {"Yes", "No"})</f>
        <v>No</v>
      </c>
      <c r="P49" s="14" t="str">
        <f t="array" ref="P49">STRINGMAP(INDEX('Dataset Metadata'!Q:Q, MATCH(B49, 'Dataset Metadata'!C:C, 0)), {"Yes, at least some trajectories are sub-optimal", "No, all trajectories are ~optimal (i.e. I would be happy if a policy just imitated the data)"}, {"Yes", "No"})</f>
        <v>Yes</v>
      </c>
      <c r="Q49" s="5" t="str">
        <f t="array" ref="Q49">INDEX('Dataset Metadata'!V:V, MATCH(B49, 'Dataset Metadata'!C:C, 0))</f>
        <v>Table Top, Kitchen (also toy kitchen)</v>
      </c>
      <c r="R49" s="14">
        <f t="array" ref="R49">INDEX('Dataset Metadata'!H:H, MATCH(B49, 'Dataset Metadata'!C:C, 0))</f>
        <v>5</v>
      </c>
      <c r="S49" s="25" t="s">
        <v>147</v>
      </c>
      <c r="T49" s="5" t="s">
        <v>148</v>
      </c>
      <c r="U49" s="5" t="str">
        <f>IFERROR(__xludf.DUMMYFUNCTION("INDEX(SPLIT(INDEX(SPLIT(T49, ""{""), 0, 2), "",""), 0, 1)"),"Radosavovic2022")</f>
        <v>Radosavovic2022</v>
      </c>
      <c r="V49" s="32" t="str">
        <f t="array" ref="V49">INDEX('Dataset Metadata'!X:X, MATCH(B49, 'Dataset Metadata'!C:C, 0))</f>
        <v>Basic motor control tasks (reach, push, pick) on table top and toy environments (toy kitchen, toy fridge).</v>
      </c>
    </row>
    <row r="50" ht="15.75" customHeight="1">
      <c r="B50" s="33" t="s">
        <v>149</v>
      </c>
      <c r="C50" s="28" t="s">
        <v>47</v>
      </c>
      <c r="D50" s="29">
        <v>960.0</v>
      </c>
      <c r="E50" s="9">
        <v>40.64</v>
      </c>
      <c r="F50" s="30" t="str">
        <f t="array" ref="F50">INDEX('Dataset Metadata'!D:D, MATCH(B50, 'Dataset Metadata'!C:C, 0))</f>
        <v>Single Arm</v>
      </c>
      <c r="G50" s="31" t="str">
        <f t="array" ref="G50">STRINGMAP(INDEX('Dataset Metadata'!F:F, MATCH(B50, 'Dataset Metadata'!C:C, 0)), {"Default gripper that the robot shipped with", "dummy"}, {"Default", "dummy"})</f>
        <v>Default</v>
      </c>
      <c r="H50" s="31" t="str">
        <f t="array" ref="H50">STRINGMAP(INDEX('Dataset Metadata'!G:G, MATCH(B50, 'Dataset Metadata'!C:C, 0)), {"Task space (ie EEF) position control", "Task space (ie EEF) velocity control", "Joint position control", "Joint velocity control"}, {"EEF Position", "EEF velocity", "Joint position", "Joint velocity"})</f>
        <v>Joint position</v>
      </c>
      <c r="I50" s="30">
        <f t="array" ref="I50">SUM(INDEX('Dataset Metadata'!J:J, MATCH(B50, 'Dataset Metadata'!C:C, 0)), INDEX('Dataset Metadata'!L:L, MATCH(B50, 'Dataset Metadata'!C:C, 0)), INDEX('Dataset Metadata'!N:N, MATCH(B50, 'Dataset Metadata'!C:C, 0)))</f>
        <v>3</v>
      </c>
      <c r="J50" s="14">
        <f t="array" ref="J50">SUM(INDEX('Dataset Metadata'!K:K, MATCH(B50, 'Dataset Metadata'!C:C, 0)), INDEX('Dataset Metadata'!M:M, MATCH(B50, 'Dataset Metadata'!C:C, 0)), INDEX('Dataset Metadata'!O:O, MATCH(B50, 'Dataset Metadata'!C:C, 0)))</f>
        <v>0</v>
      </c>
      <c r="K50" s="14">
        <f t="array" ref="K50">SUM(INDEX('Dataset Metadata'!N:N, MATCH(B50, 'Dataset Metadata'!C:C, 0)), INDEX('Dataset Metadata'!O:O, MATCH(B50, 'Dataset Metadata'!C:C, 0)))</f>
        <v>1</v>
      </c>
      <c r="L50" s="14" t="str">
        <f t="array" ref="L50">STRINGMAP(INDEX('Dataset Metadata'!R:R, MATCH(B50, 'Dataset Metadata'!C:C, 0)), {"Scripted / templated language (i.e. one of a limited number of values)", "Dummy value (i.e. same value for all trajectories)", "Natural Language (i.e. annotated by humans using natural language)"}, {"Templated", "None", "Natural"})</f>
        <v>Templated</v>
      </c>
      <c r="M50" s="5" t="str">
        <f t="array" ref="M50">STRINGMAP(INDEX('Dataset Metadata'!T:T, MATCH(B50,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0" s="14" t="str">
        <f t="array" ref="N50">STRINGMAP(INDEX('Dataset Metadata'!U:U, MATCH(B50, 'Dataset Metadata'!C:C, 0)), {"Yes, at least some trajectories are sub-optimal", "No, all trajectories are ~optimal (i.e. I would be happy if a policy just imitated the data)"}, {"Yes", "No"})</f>
        <v>No</v>
      </c>
      <c r="O50" s="14" t="str">
        <f t="array" ref="O50">STRINGMAP(INDEX('Dataset Metadata'!P:P, MATCH(B50, 'Dataset Metadata'!C:C, 0)), {"Yes, at least some trajectories are sub-optimal", "No, all trajectories are ~optimal (i.e. I would be happy if a policy just imitated the data)"}, {"Yes", "No"})</f>
        <v>No</v>
      </c>
      <c r="P50" s="14" t="str">
        <f t="array" ref="P50">STRINGMAP(INDEX('Dataset Metadata'!Q:Q, MATCH(B50, 'Dataset Metadata'!C:C, 0)), {"Yes, at least some trajectories are sub-optimal", "No, all trajectories are ~optimal (i.e. I would be happy if a policy just imitated the data)"}, {"Yes", "No"})</f>
        <v>Yes</v>
      </c>
      <c r="Q50" s="5" t="str">
        <f t="array" ref="Q50">INDEX('Dataset Metadata'!V:V, MATCH(B50, 'Dataset Metadata'!C:C, 0))</f>
        <v>Table Top</v>
      </c>
      <c r="R50" s="14">
        <f t="array" ref="R50">INDEX('Dataset Metadata'!H:H, MATCH(B50, 'Dataset Metadata'!C:C, 0))</f>
        <v>30</v>
      </c>
      <c r="S50" s="25" t="s">
        <v>150</v>
      </c>
      <c r="T50" s="5" t="s">
        <v>151</v>
      </c>
      <c r="U50" s="5" t="str">
        <f>IFERROR(__xludf.DUMMYFUNCTION("INDEX(SPLIT(INDEX(SPLIT(T50, ""{""), 0, 2), "",""), 0, 1)"),"Radosavovic2023")</f>
        <v>Radosavovic2023</v>
      </c>
      <c r="V50" s="32" t="str">
        <f t="array" ref="V50">INDEX('Dataset Metadata'!X:X, MATCH(B50, 'Dataset Metadata'!C:C, 0))</f>
        <v>Picking, stacking, destacking, and bin picking with variations in objects.</v>
      </c>
    </row>
    <row r="51" ht="15.75" customHeight="1">
      <c r="B51" s="33" t="s">
        <v>152</v>
      </c>
      <c r="C51" s="28" t="s">
        <v>47</v>
      </c>
      <c r="D51" s="29">
        <v>201.0</v>
      </c>
      <c r="E51" s="9">
        <v>11.71</v>
      </c>
      <c r="F51" s="30" t="str">
        <f t="array" ref="F51">INDEX('Dataset Metadata'!D:D, MATCH(B51, 'Dataset Metadata'!C:C, 0))</f>
        <v>Single Arm</v>
      </c>
      <c r="G51" s="31" t="str">
        <f t="array" ref="G51">STRINGMAP(INDEX('Dataset Metadata'!F:F, MATCH(B51, 'Dataset Metadata'!C:C, 0)), {"Default gripper that the robot shipped with", "dummy"}, {"Default", "dummy"})</f>
        <v>Default</v>
      </c>
      <c r="H51" s="31" t="str">
        <f t="array" ref="H51">STRINGMAP(INDEX('Dataset Metadata'!G:G, MATCH(B51, 'Dataset Metadata'!C:C, 0)), {"Task space (ie EEF) position control", "Task space (ie EEF) velocity control", "Joint position control", "Joint velocity control"}, {"EEF Position", "EEF velocity", "Joint position", "Joint velocity"})</f>
        <v>EEF Position</v>
      </c>
      <c r="I51" s="30">
        <f t="array" ref="I51">SUM(INDEX('Dataset Metadata'!J:J, MATCH(B51, 'Dataset Metadata'!C:C, 0)), INDEX('Dataset Metadata'!L:L, MATCH(B51, 'Dataset Metadata'!C:C, 0)), INDEX('Dataset Metadata'!N:N, MATCH(B51, 'Dataset Metadata'!C:C, 0)))</f>
        <v>1</v>
      </c>
      <c r="J51" s="14">
        <f t="array" ref="J51">SUM(INDEX('Dataset Metadata'!K:K, MATCH(B51, 'Dataset Metadata'!C:C, 0)), INDEX('Dataset Metadata'!M:M, MATCH(B51, 'Dataset Metadata'!C:C, 0)), INDEX('Dataset Metadata'!O:O, MATCH(B51, 'Dataset Metadata'!C:C, 0)))</f>
        <v>0</v>
      </c>
      <c r="K51" s="14">
        <f t="array" ref="K51">SUM(INDEX('Dataset Metadata'!N:N, MATCH(B51, 'Dataset Metadata'!C:C, 0)), INDEX('Dataset Metadata'!O:O, MATCH(B51, 'Dataset Metadata'!C:C, 0)))</f>
        <v>0</v>
      </c>
      <c r="L51" s="14" t="str">
        <f t="array" ref="L51">STRINGMAP(INDEX('Dataset Metadata'!R:R, MATCH(B51, 'Dataset Metadata'!C:C, 0)), {"Scripted / templated language (i.e. one of a limited number of values)", "Dummy value (i.e. same value for all trajectories)", "Natural Language (i.e. annotated by humans using natural language)"}, {"Templated", "None", "Natural"})</f>
        <v>Natural</v>
      </c>
      <c r="M51" s="5" t="str">
        <f t="array" ref="M51">STRINGMAP(INDEX('Dataset Metadata'!T:T, MATCH(B51,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1" s="14" t="str">
        <f t="array" ref="N51">STRINGMAP(INDEX('Dataset Metadata'!U:U, MATCH(B51, 'Dataset Metadata'!C:C, 0)), {"Yes, at least some trajectories are sub-optimal", "No, all trajectories are ~optimal (i.e. I would be happy if a policy just imitated the data)"}, {"Yes", "No"})</f>
        <v>Yes</v>
      </c>
      <c r="O51" s="14" t="str">
        <f t="array" ref="O51">STRINGMAP(INDEX('Dataset Metadata'!P:P, MATCH(B51, 'Dataset Metadata'!C:C, 0)), {"Yes, at least some trajectories are sub-optimal", "No, all trajectories are ~optimal (i.e. I would be happy if a policy just imitated the data)"}, {"Yes", "No"})</f>
        <v>No</v>
      </c>
      <c r="P51" s="14" t="str">
        <f t="array" ref="P51">STRINGMAP(INDEX('Dataset Metadata'!Q:Q, MATCH(B51, 'Dataset Metadata'!C:C, 0)), {"Yes, at least some trajectories are sub-optimal", "No, all trajectories are ~optimal (i.e. I would be happy if a policy just imitated the data)"}, {"Yes", "No"})</f>
        <v>Yes</v>
      </c>
      <c r="Q51" s="5" t="str">
        <f t="array" ref="Q51">INDEX('Dataset Metadata'!V:V, MATCH(B51, 'Dataset Metadata'!C:C, 0))</f>
        <v>Table Top</v>
      </c>
      <c r="R51" s="14">
        <f t="array" ref="R51">INDEX('Dataset Metadata'!H:H, MATCH(B51, 'Dataset Metadata'!C:C, 0))</f>
        <v>10</v>
      </c>
      <c r="S51" s="25" t="s">
        <v>153</v>
      </c>
      <c r="T51" s="5" t="s">
        <v>154</v>
      </c>
      <c r="U51" s="5" t="str">
        <f>IFERROR(__xludf.DUMMYFUNCTION("INDEX(SPLIT(INDEX(SPLIT(T51, ""{""), 0, 2), "",""), 0, 1)"),"kimpre")</f>
        <v>kimpre</v>
      </c>
      <c r="V51" s="32" t="str">
        <f t="array" ref="V51">INDEX('Dataset Metadata'!X:X, MATCH(B51, 'Dataset Metadata'!C:C, 0))</f>
        <v>The robot performs various non-prehensile manipulation tasks in a tabletop environment. It translates and reorients diverse real-world and 3d-printed objects to a target 6dof pose.</v>
      </c>
    </row>
    <row r="52" ht="15.75" customHeight="1">
      <c r="B52" s="33" t="s">
        <v>155</v>
      </c>
      <c r="C52" s="28" t="s">
        <v>47</v>
      </c>
      <c r="D52" s="36">
        <v>812.0</v>
      </c>
      <c r="F52" s="30" t="str">
        <f t="array" ref="F52">INDEX('Dataset Metadata'!D:D, MATCH(B52, 'Dataset Metadata'!C:C, 0))</f>
        <v>Single Arm</v>
      </c>
      <c r="G52" s="31" t="str">
        <f t="array" ref="G52">STRINGMAP(INDEX('Dataset Metadata'!F:F, MATCH(B52, 'Dataset Metadata'!C:C, 0)), {"Default gripper that the robot shipped with", "dummy"}, {"Default", "dummy"})</f>
        <v>Default</v>
      </c>
      <c r="H52" s="31" t="str">
        <f t="array" ref="H52">STRINGMAP(INDEX('Dataset Metadata'!G:G, MATCH(B52, 'Dataset Metadata'!C:C, 0)), {"Task space (ie EEF) position control", "Task space (ie EEF) velocity control", "Joint position control", "Joint velocity control"}, {"EEF Position", "EEF velocity", "Joint position", "Joint velocity"})</f>
        <v>EEF Position</v>
      </c>
      <c r="I52" s="30">
        <f t="array" ref="I52">SUM(INDEX('Dataset Metadata'!J:J, MATCH(B52, 'Dataset Metadata'!C:C, 0)), INDEX('Dataset Metadata'!L:L, MATCH(B52, 'Dataset Metadata'!C:C, 0)), INDEX('Dataset Metadata'!N:N, MATCH(B52, 'Dataset Metadata'!C:C, 0)))</f>
        <v>3</v>
      </c>
      <c r="J52" s="14">
        <f t="array" ref="J52">SUM(INDEX('Dataset Metadata'!K:K, MATCH(B52, 'Dataset Metadata'!C:C, 0)), INDEX('Dataset Metadata'!M:M, MATCH(B52, 'Dataset Metadata'!C:C, 0)), INDEX('Dataset Metadata'!O:O, MATCH(B52, 'Dataset Metadata'!C:C, 0)))</f>
        <v>0</v>
      </c>
      <c r="K52" s="14">
        <f t="array" ref="K52">SUM(INDEX('Dataset Metadata'!N:N, MATCH(B52, 'Dataset Metadata'!C:C, 0)), INDEX('Dataset Metadata'!O:O, MATCH(B52, 'Dataset Metadata'!C:C, 0)))</f>
        <v>2</v>
      </c>
      <c r="L52" s="14" t="str">
        <f t="array" ref="L52">STRINGMAP(INDEX('Dataset Metadata'!R:R, MATCH(B52, 'Dataset Metadata'!C:C, 0)), {"Scripted / templated language (i.e. one of a limited number of values)", "Dummy value (i.e. same value for all trajectories)", "Natural Language (i.e. annotated by humans using natural language)"}, {"Templated", "None", "Natural"})</f>
        <v>None</v>
      </c>
      <c r="M52" s="5" t="str">
        <f t="array" ref="M52">STRINGMAP(INDEX('Dataset Metadata'!T:T, MATCH(B52,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2" s="14" t="str">
        <f t="array" ref="N52">STRINGMAP(INDEX('Dataset Metadata'!U:U, MATCH(B52, 'Dataset Metadata'!C:C, 0)), {"Yes, at least some trajectories are sub-optimal", "No, all trajectories are ~optimal (i.e. I would be happy if a policy just imitated the data)"}, {"Yes", "No"})</f>
        <v>No</v>
      </c>
      <c r="O52" s="14" t="str">
        <f t="array" ref="O52">STRINGMAP(INDEX('Dataset Metadata'!P:P, MATCH(B52, 'Dataset Metadata'!C:C, 0)), {"Yes, at least some trajectories are sub-optimal", "No, all trajectories are ~optimal (i.e. I would be happy if a policy just imitated the data)"}, {"Yes", "No"})</f>
        <v>No</v>
      </c>
      <c r="P52" s="14" t="str">
        <f t="array" ref="P52">STRINGMAP(INDEX('Dataset Metadata'!Q:Q, MATCH(B52, 'Dataset Metadata'!C:C, 0)), {"Yes, at least some trajectories are sub-optimal", "No, all trajectories are ~optimal (i.e. I would be happy if a policy just imitated the data)"}, {"Yes", "No"})</f>
        <v>Yes</v>
      </c>
      <c r="Q52" s="5" t="str">
        <f t="array" ref="Q52">INDEX('Dataset Metadata'!V:V, MATCH(B52, 'Dataset Metadata'!C:C, 0))</f>
        <v>Table Top</v>
      </c>
      <c r="R52" s="14">
        <f t="array" ref="R52">INDEX('Dataset Metadata'!H:H, MATCH(B52, 'Dataset Metadata'!C:C, 0))</f>
        <v>30</v>
      </c>
      <c r="S52" s="37"/>
      <c r="T52" s="25" t="s">
        <v>156</v>
      </c>
      <c r="U52" s="5" t="str">
        <f>IFERROR(__xludf.DUMMYFUNCTION("INDEX(SPLIT(INDEX(SPLIT(T52, ""{""), 0, 2), "",""), 0, 1)"),"rana2023dgrasp")</f>
        <v>rana2023dgrasp</v>
      </c>
      <c r="V52" s="32" t="str">
        <f t="array" ref="V52">INDEX('Dataset Metadata'!X:X, MATCH(B52, 'Dataset Metadata'!C:C, 0))</f>
        <v>The robot grasps an object that moves around continuously and randomly along the XY plane. </v>
      </c>
    </row>
    <row r="53" ht="15.75" customHeight="1">
      <c r="B53" s="33" t="s">
        <v>157</v>
      </c>
      <c r="C53" s="28" t="s">
        <v>59</v>
      </c>
      <c r="D53" s="29">
        <v>9200.0</v>
      </c>
      <c r="E53" s="9">
        <v>76.17</v>
      </c>
      <c r="F53" s="30" t="str">
        <f t="array" ref="F53">INDEX('Dataset Metadata'!D:D, MATCH(B53, 'Dataset Metadata'!C:C, 0))</f>
        <v>Single Arm</v>
      </c>
      <c r="G53" s="31" t="str">
        <f t="array" ref="G53">STRINGMAP(INDEX('Dataset Metadata'!F:F, MATCH(B53, 'Dataset Metadata'!C:C, 0)), {"Default gripper that the robot shipped with", "dummy"}, {"Default", "dummy"})</f>
        <v>3D printed grippper from https://github.com/robertocalandra/sawyer-printable</v>
      </c>
      <c r="H53" s="31" t="str">
        <f t="array" ref="H53">STRINGMAP(INDEX('Dataset Metadata'!G:G, MATCH(B53, 'Dataset Metadata'!C:C, 0)), {"Task space (ie EEF) position control", "Task space (ie EEF) velocity control", "Joint position control", "Joint velocity control"}, {"EEF Position", "EEF velocity", "Joint position", "Joint velocity"})</f>
        <v>EEF Position</v>
      </c>
      <c r="I53" s="30">
        <f t="array" ref="I53">SUM(INDEX('Dataset Metadata'!J:J, MATCH(B53, 'Dataset Metadata'!C:C, 0)), INDEX('Dataset Metadata'!L:L, MATCH(B53, 'Dataset Metadata'!C:C, 0)), INDEX('Dataset Metadata'!N:N, MATCH(B53, 'Dataset Metadata'!C:C, 0)))</f>
        <v>1</v>
      </c>
      <c r="J53" s="14">
        <f t="array" ref="J53">SUM(INDEX('Dataset Metadata'!K:K, MATCH(B53, 'Dataset Metadata'!C:C, 0)), INDEX('Dataset Metadata'!M:M, MATCH(B53, 'Dataset Metadata'!C:C, 0)), INDEX('Dataset Metadata'!O:O, MATCH(B53, 'Dataset Metadata'!C:C, 0)))</f>
        <v>0</v>
      </c>
      <c r="K53" s="14">
        <f t="array" ref="K53">SUM(INDEX('Dataset Metadata'!N:N, MATCH(B53, 'Dataset Metadata'!C:C, 0)), INDEX('Dataset Metadata'!O:O, MATCH(B53, 'Dataset Metadata'!C:C, 0)))</f>
        <v>0</v>
      </c>
      <c r="L53" s="14" t="str">
        <f t="array" ref="L53">STRINGMAP(INDEX('Dataset Metadata'!R:R, MATCH(B53, 'Dataset Metadata'!C:C, 0)), {"Scripted / templated language (i.e. one of a limited number of values)", "Dummy value (i.e. same value for all trajectories)", "Natural Language (i.e. annotated by humans using natural language)"}, {"Templated", "None", "Natural"})</f>
        <v>None</v>
      </c>
      <c r="M53" s="5" t="str">
        <f t="array" ref="M53">STRINGMAP(INDEX('Dataset Metadata'!T:T, MATCH(B53,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3" s="14" t="str">
        <f t="array" ref="N53">STRINGMAP(INDEX('Dataset Metadata'!U:U, MATCH(B53, 'Dataset Metadata'!C:C, 0)), {"Yes, at least some trajectories are sub-optimal", "No, all trajectories are ~optimal (i.e. I would be happy if a policy just imitated the data)"}, {"Yes", "No"})</f>
        <v>Yes</v>
      </c>
      <c r="O53" s="14" t="str">
        <f t="array" ref="O53">STRINGMAP(INDEX('Dataset Metadata'!P:P, MATCH(B53, 'Dataset Metadata'!C:C, 0)), {"Yes, at least some trajectories are sub-optimal", "No, all trajectories are ~optimal (i.e. I would be happy if a policy just imitated the data)"}, {"Yes", "No"})</f>
        <v>No</v>
      </c>
      <c r="P53" s="14" t="str">
        <f t="array" ref="P53">STRINGMAP(INDEX('Dataset Metadata'!Q:Q, MATCH(B53, 'Dataset Metadata'!C:C, 0)), {"Yes, at least some trajectories are sub-optimal", "No, all trajectories are ~optimal (i.e. I would be happy if a policy just imitated the data)"}, {"Yes", "No"})</f>
        <v>Yes</v>
      </c>
      <c r="Q53" s="5" t="str">
        <f t="array" ref="Q53">INDEX('Dataset Metadata'!V:V, MATCH(B53, 'Dataset Metadata'!C:C, 0))</f>
        <v>Table Top</v>
      </c>
      <c r="R53" s="14" t="str">
        <f t="array" ref="R53">INDEX('Dataset Metadata'!H:H, MATCH(B53, 'Dataset Metadata'!C:C, 0))</f>
        <v>N/A, actions are run until robot comes to rest near the target position (quasistatic assumption)</v>
      </c>
      <c r="S53" s="25" t="s">
        <v>158</v>
      </c>
      <c r="T53" s="5" t="s">
        <v>159</v>
      </c>
      <c r="U53" s="5" t="str">
        <f>IFERROR(__xludf.DUMMYFUNCTION("INDEX(SPLIT(INDEX(SPLIT(T53, ""{""), 0, 2), "",""), 0, 1)"),"gupta2022maskvit")</f>
        <v>gupta2022maskvit</v>
      </c>
      <c r="V53" s="32" t="str">
        <f t="array" ref="V53">INDEX('Dataset Metadata'!X:X, MATCH(B53, 'Dataset Metadata'!C:C, 0))</f>
        <v>The robot randomly pushes and picks objects in a bin, which include stuffed toys, plastic cups and toys, etc, and are periodically shuffled.</v>
      </c>
    </row>
    <row r="54" ht="15.75" customHeight="1">
      <c r="B54" s="33" t="s">
        <v>160</v>
      </c>
      <c r="C54" s="28" t="s">
        <v>161</v>
      </c>
      <c r="D54" s="29">
        <v>50.0</v>
      </c>
      <c r="E54" s="9">
        <v>0.33</v>
      </c>
      <c r="F54" s="30" t="str">
        <f t="array" ref="F54">INDEX('Dataset Metadata'!D:D, MATCH(B54, 'Dataset Metadata'!C:C, 0))</f>
        <v>Single Arm</v>
      </c>
      <c r="G54" s="31" t="str">
        <f t="array" ref="G54">STRINGMAP(INDEX('Dataset Metadata'!F:F, MATCH(B54, 'Dataset Metadata'!C:C, 0)), {"Default gripper that the robot shipped with", "dummy"}, {"Default", "dummy"})</f>
        <v>Default</v>
      </c>
      <c r="H54" s="31" t="str">
        <f t="array" ref="H54">STRINGMAP(INDEX('Dataset Metadata'!G:G, MATCH(B54, 'Dataset Metadata'!C:C, 0)), {"Task space (ie EEF) position control", "Task space (ie EEF) velocity control", "Joint position control", "Joint velocity control"}, {"EEF Position", "EEF velocity", "Joint position", "Joint velocity"})</f>
        <v>EEF velocity</v>
      </c>
      <c r="I54" s="30">
        <f t="array" ref="I54">SUM(INDEX('Dataset Metadata'!J:J, MATCH(B54, 'Dataset Metadata'!C:C, 0)), INDEX('Dataset Metadata'!L:L, MATCH(B54, 'Dataset Metadata'!C:C, 0)), INDEX('Dataset Metadata'!N:N, MATCH(B54, 'Dataset Metadata'!C:C, 0)))</f>
        <v>1</v>
      </c>
      <c r="J54" s="14">
        <f t="array" ref="J54">SUM(INDEX('Dataset Metadata'!K:K, MATCH(B54, 'Dataset Metadata'!C:C, 0)), INDEX('Dataset Metadata'!M:M, MATCH(B54, 'Dataset Metadata'!C:C, 0)), INDEX('Dataset Metadata'!O:O, MATCH(B54, 'Dataset Metadata'!C:C, 0)))</f>
        <v>0</v>
      </c>
      <c r="K54" s="14">
        <f t="array" ref="K54">SUM(INDEX('Dataset Metadata'!N:N, MATCH(B54, 'Dataset Metadata'!C:C, 0)), INDEX('Dataset Metadata'!O:O, MATCH(B54, 'Dataset Metadata'!C:C, 0)))</f>
        <v>0</v>
      </c>
      <c r="L54" s="14" t="str">
        <f t="array" ref="L54">STRINGMAP(INDEX('Dataset Metadata'!R:R, MATCH(B54, 'Dataset Metadata'!C:C, 0)), {"Scripted / templated language (i.e. one of a limited number of values)", "Dummy value (i.e. same value for all trajectories)", "Natural Language (i.e. annotated by humans using natural language)"}, {"Templated", "None", "Natural"})</f>
        <v>Natural</v>
      </c>
      <c r="M54" s="5" t="str">
        <f t="array" ref="M54">STRINGMAP(INDEX('Dataset Metadata'!T:T, MATCH(B54,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4" s="14" t="str">
        <f t="array" ref="N54">STRINGMAP(INDEX('Dataset Metadata'!U:U, MATCH(B54, 'Dataset Metadata'!C:C, 0)), {"Yes, at least some trajectories are sub-optimal", "No, all trajectories are ~optimal (i.e. I would be happy if a policy just imitated the data)"}, {"Yes", "No"})</f>
        <v>No</v>
      </c>
      <c r="O54" s="14" t="str">
        <f t="array" ref="O54">STRINGMAP(INDEX('Dataset Metadata'!P:P, MATCH(B54, 'Dataset Metadata'!C:C, 0)), {"Yes, at least some trajectories are sub-optimal", "No, all trajectories are ~optimal (i.e. I would be happy if a policy just imitated the data)"}, {"Yes", "No"})</f>
        <v>No</v>
      </c>
      <c r="P54" s="14" t="str">
        <f t="array" ref="P54">STRINGMAP(INDEX('Dataset Metadata'!Q:Q, MATCH(B54, 'Dataset Metadata'!C:C, 0)), {"Yes, at least some trajectories are sub-optimal", "No, all trajectories are ~optimal (i.e. I would be happy if a policy just imitated the data)"}, {"Yes", "No"})</f>
        <v>Yes</v>
      </c>
      <c r="Q54" s="5" t="str">
        <f t="array" ref="Q54">INDEX('Dataset Metadata'!V:V, MATCH(B54, 'Dataset Metadata'!C:C, 0))</f>
        <v>Table Top</v>
      </c>
      <c r="R54" s="14">
        <f t="array" ref="R54">INDEX('Dataset Metadata'!H:H, MATCH(B54, 'Dataset Metadata'!C:C, 0))</f>
        <v>10</v>
      </c>
      <c r="S54" s="25" t="s">
        <v>162</v>
      </c>
      <c r="T54" s="5" t="s">
        <v>163</v>
      </c>
      <c r="U54" s="5" t="str">
        <f>IFERROR(__xludf.DUMMYFUNCTION("INDEX(SPLIT(INDEX(SPLIT(T54, ""{""), 0, 2), "",""), 0, 1)"),"Osa22")</f>
        <v>Osa22</v>
      </c>
      <c r="V54" s="32" t="str">
        <f t="array" ref="V54">INDEX('Dataset Metadata'!X:X, MATCH(B54, 'Dataset Metadata'!C:C, 0))</f>
        <v>The robot avoids obstacle on the table and reaches the target object.</v>
      </c>
    </row>
    <row r="55" ht="15.75" customHeight="1">
      <c r="B55" s="33" t="s">
        <v>164</v>
      </c>
      <c r="C55" s="28" t="s">
        <v>165</v>
      </c>
      <c r="D55" s="29">
        <v>100.0</v>
      </c>
      <c r="E55" s="9">
        <v>2.92</v>
      </c>
      <c r="F55" s="30" t="str">
        <f t="array" ref="F55">INDEX('Dataset Metadata'!D:D, MATCH(B55, 'Dataset Metadata'!C:C, 0))</f>
        <v>Single Arm</v>
      </c>
      <c r="G55" s="31" t="str">
        <f t="array" ref="G55">STRINGMAP(INDEX('Dataset Metadata'!F:F, MATCH(B55, 'Dataset Metadata'!C:C, 0)), {"Default gripper that the robot shipped with", "dummy"}, {"Default", "dummy"})</f>
        <v>Robotiq 2F-85</v>
      </c>
      <c r="H55" s="31" t="str">
        <f t="array" ref="H55">STRINGMAP(INDEX('Dataset Metadata'!G:G, MATCH(B55, 'Dataset Metadata'!C:C, 0)), {"Task space (ie EEF) position control", "Task space (ie EEF) velocity control", "Joint position control", "Joint velocity control"}, {"EEF Position", "EEF velocity", "Joint position", "Joint velocity"})</f>
        <v>EEF velocity</v>
      </c>
      <c r="I55" s="30">
        <f t="array" ref="I55">SUM(INDEX('Dataset Metadata'!J:J, MATCH(B55, 'Dataset Metadata'!C:C, 0)), INDEX('Dataset Metadata'!L:L, MATCH(B55, 'Dataset Metadata'!C:C, 0)), INDEX('Dataset Metadata'!N:N, MATCH(B55, 'Dataset Metadata'!C:C, 0)))</f>
        <v>1</v>
      </c>
      <c r="J55" s="14">
        <f t="array" ref="J55">SUM(INDEX('Dataset Metadata'!K:K, MATCH(B55, 'Dataset Metadata'!C:C, 0)), INDEX('Dataset Metadata'!M:M, MATCH(B55, 'Dataset Metadata'!C:C, 0)), INDEX('Dataset Metadata'!O:O, MATCH(B55, 'Dataset Metadata'!C:C, 0)))</f>
        <v>0</v>
      </c>
      <c r="K55" s="14">
        <f t="array" ref="K55">SUM(INDEX('Dataset Metadata'!N:N, MATCH(B55, 'Dataset Metadata'!C:C, 0)), INDEX('Dataset Metadata'!O:O, MATCH(B55, 'Dataset Metadata'!C:C, 0)))</f>
        <v>0</v>
      </c>
      <c r="L55" s="14" t="str">
        <f t="array" ref="L55">STRINGMAP(INDEX('Dataset Metadata'!R:R, MATCH(B55, 'Dataset Metadata'!C:C, 0)), {"Scripted / templated language (i.e. one of a limited number of values)", "Dummy value (i.e. same value for all trajectories)", "Natural Language (i.e. annotated by humans using natural language)"}, {"Templated", "None", "Natural"})</f>
        <v>None</v>
      </c>
      <c r="M55" s="5" t="str">
        <f t="array" ref="M55">STRINGMAP(INDEX('Dataset Metadata'!T:T, MATCH(B55,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5" s="14" t="str">
        <f t="array" ref="N55">STRINGMAP(INDEX('Dataset Metadata'!U:U, MATCH(B55, 'Dataset Metadata'!C:C, 0)), {"Yes, at least some trajectories are sub-optimal", "No, all trajectories are ~optimal (i.e. I would be happy if a policy just imitated the data)"}, {"Yes", "No"})</f>
        <v>Yes</v>
      </c>
      <c r="O55" s="14" t="str">
        <f t="array" ref="O55">STRINGMAP(INDEX('Dataset Metadata'!P:P, MATCH(B55, 'Dataset Metadata'!C:C, 0)), {"Yes, at least some trajectories are sub-optimal", "No, all trajectories are ~optimal (i.e. I would be happy if a policy just imitated the data)"}, {"Yes", "No"})</f>
        <v>No</v>
      </c>
      <c r="P55" s="14" t="str">
        <f t="array" ref="P55">STRINGMAP(INDEX('Dataset Metadata'!Q:Q, MATCH(B55, 'Dataset Metadata'!C:C, 0)), {"Yes, at least some trajectories are sub-optimal", "No, all trajectories are ~optimal (i.e. I would be happy if a policy just imitated the data)"}, {"Yes", "No"})</f>
        <v>Yes</v>
      </c>
      <c r="Q55" s="5" t="str">
        <f t="array" ref="Q55">INDEX('Dataset Metadata'!V:V, MATCH(B55, 'Dataset Metadata'!C:C, 0))</f>
        <v>Table Top, Household objects</v>
      </c>
      <c r="R55" s="14">
        <f t="array" ref="R55">INDEX('Dataset Metadata'!H:H, MATCH(B55, 'Dataset Metadata'!C:C, 0))</f>
        <v>10</v>
      </c>
      <c r="S55" s="25" t="s">
        <v>166</v>
      </c>
      <c r="T55" s="5" t="s">
        <v>167</v>
      </c>
      <c r="U55" s="5" t="str">
        <f>IFERROR(__xludf.DUMMYFUNCTION("INDEX(SPLIT(INDEX(SPLIT(T55, ""{""), 0, 2), "",""), 0, 1)"),"padalkar2023guiding")</f>
        <v>padalkar2023guiding</v>
      </c>
      <c r="V55" s="32" t="str">
        <f t="array" ref="V55">INDEX('Dataset Metadata'!X:X, MATCH(B55, 'Dataset Metadata'!C:C, 0))</f>
        <v>The robot learns to pour ping-pong balls from a cup held in the end-effector into the cup placed on the table.</v>
      </c>
    </row>
    <row r="56" ht="15.75" customHeight="1">
      <c r="B56" s="33" t="s">
        <v>168</v>
      </c>
      <c r="C56" s="28" t="s">
        <v>165</v>
      </c>
      <c r="D56" s="29">
        <v>100.0</v>
      </c>
      <c r="E56" s="9">
        <v>1.65</v>
      </c>
      <c r="F56" s="30" t="str">
        <f t="array" ref="F56">INDEX('Dataset Metadata'!D:D, MATCH(B56, 'Dataset Metadata'!C:C, 0))</f>
        <v>Single Arm</v>
      </c>
      <c r="G56" s="31" t="str">
        <f t="array" ref="G56">STRINGMAP(INDEX('Dataset Metadata'!F:F, MATCH(B56, 'Dataset Metadata'!C:C, 0)), {"Default gripper that the robot shipped with", "dummy"}, {"Default", "dummy"})</f>
        <v>Robotiq 2F-140</v>
      </c>
      <c r="H56" s="31" t="str">
        <f t="array" ref="H56">STRINGMAP(INDEX('Dataset Metadata'!G:G, MATCH(B56, 'Dataset Metadata'!C:C, 0)), {"Task space (ie EEF) position control", "Task space (ie EEF) velocity control", "Joint position control", "Joint velocity control"}, {"EEF Position", "EEF velocity", "Joint position", "Joint velocity"})</f>
        <v>EEF velocity</v>
      </c>
      <c r="I56" s="30">
        <f t="array" ref="I56">SUM(INDEX('Dataset Metadata'!J:J, MATCH(B56, 'Dataset Metadata'!C:C, 0)), INDEX('Dataset Metadata'!L:L, MATCH(B56, 'Dataset Metadata'!C:C, 0)), INDEX('Dataset Metadata'!N:N, MATCH(B56, 'Dataset Metadata'!C:C, 0)))</f>
        <v>1</v>
      </c>
      <c r="J56" s="14">
        <f t="array" ref="J56">SUM(INDEX('Dataset Metadata'!K:K, MATCH(B56, 'Dataset Metadata'!C:C, 0)), INDEX('Dataset Metadata'!M:M, MATCH(B56, 'Dataset Metadata'!C:C, 0)), INDEX('Dataset Metadata'!O:O, MATCH(B56, 'Dataset Metadata'!C:C, 0)))</f>
        <v>0</v>
      </c>
      <c r="K56" s="14">
        <f t="array" ref="K56">SUM(INDEX('Dataset Metadata'!N:N, MATCH(B56, 'Dataset Metadata'!C:C, 0)), INDEX('Dataset Metadata'!O:O, MATCH(B56, 'Dataset Metadata'!C:C, 0)))</f>
        <v>0</v>
      </c>
      <c r="L56" s="14" t="str">
        <f t="array" ref="L56">STRINGMAP(INDEX('Dataset Metadata'!R:R, MATCH(B56, 'Dataset Metadata'!C:C, 0)), {"Scripted / templated language (i.e. one of a limited number of values)", "Dummy value (i.e. same value for all trajectories)", "Natural Language (i.e. annotated by humans using natural language)"}, {"Templated", "None", "Natural"})</f>
        <v>None</v>
      </c>
      <c r="M56" s="5" t="str">
        <f t="array" ref="M56">STRINGMAP(INDEX('Dataset Metadata'!T:T, MATCH(B56,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6" s="14" t="str">
        <f t="array" ref="N56">STRINGMAP(INDEX('Dataset Metadata'!U:U, MATCH(B56, 'Dataset Metadata'!C:C, 0)), {"Yes, at least some trajectories are sub-optimal", "No, all trajectories are ~optimal (i.e. I would be happy if a policy just imitated the data)"}, {"Yes", "No"})</f>
        <v>Yes</v>
      </c>
      <c r="O56" s="14" t="str">
        <f t="array" ref="O56">STRINGMAP(INDEX('Dataset Metadata'!P:P, MATCH(B56, 'Dataset Metadata'!C:C, 0)), {"Yes, at least some trajectories are sub-optimal", "No, all trajectories are ~optimal (i.e. I would be happy if a policy just imitated the data)"}, {"Yes", "No"})</f>
        <v>No</v>
      </c>
      <c r="P56" s="14" t="str">
        <f t="array" ref="P56">STRINGMAP(INDEX('Dataset Metadata'!Q:Q, MATCH(B56, 'Dataset Metadata'!C:C, 0)), {"Yes, at least some trajectories are sub-optimal", "No, all trajectories are ~optimal (i.e. I would be happy if a policy just imitated the data)"}, {"Yes", "No"})</f>
        <v>Yes</v>
      </c>
      <c r="Q56" s="5" t="str">
        <f t="array" ref="Q56">INDEX('Dataset Metadata'!V:V, MATCH(B56, 'Dataset Metadata'!C:C, 0))</f>
        <v>Table Top, Workshop environment</v>
      </c>
      <c r="R56" s="14">
        <f t="array" ref="R56">INDEX('Dataset Metadata'!H:H, MATCH(B56, 'Dataset Metadata'!C:C, 0))</f>
        <v>10</v>
      </c>
      <c r="S56" s="25" t="s">
        <v>169</v>
      </c>
      <c r="T56" s="5" t="s">
        <v>170</v>
      </c>
      <c r="U56" s="5" t="str">
        <f>IFERROR(__xludf.DUMMYFUNCTION("INDEX(SPLIT(INDEX(SPLIT(T56, ""{""), 0, 2), "",""), 0, 1)"),"padalkar2023guided")</f>
        <v>padalkar2023guided</v>
      </c>
      <c r="V56" s="32" t="str">
        <f t="array" ref="V56">INDEX('Dataset Metadata'!X:X, MATCH(B56, 'Dataset Metadata'!C:C, 0))</f>
        <v>The robot learns to place the grid clamp in the grids on the table.</v>
      </c>
    </row>
    <row r="57" ht="15.75" customHeight="1">
      <c r="B57" s="33" t="s">
        <v>171</v>
      </c>
      <c r="C57" s="28" t="s">
        <v>172</v>
      </c>
      <c r="D57" s="29">
        <v>100.0</v>
      </c>
      <c r="E57" s="9">
        <v>3.09</v>
      </c>
      <c r="F57" s="30" t="str">
        <f t="array" ref="F57">INDEX('Dataset Metadata'!D:D, MATCH(B57, 'Dataset Metadata'!C:C, 0))</f>
        <v>Single Arm</v>
      </c>
      <c r="G57" s="31" t="str">
        <f t="array" ref="G57">STRINGMAP(INDEX('Dataset Metadata'!F:F, MATCH(B57, 'Dataset Metadata'!C:C, 0)), {"Default gripper that the robot shipped with", "dummy"}, {"Default", "dummy"})</f>
        <v>CLASH hand (https://www.dlr.de/rm/en/desktopdefault.aspx/tabid-8178/#gallery/35438)</v>
      </c>
      <c r="H57" s="31" t="str">
        <f t="array" ref="H57">STRINGMAP(INDEX('Dataset Metadata'!G:G, MATCH(B57, 'Dataset Metadata'!C:C, 0)), {"Task space (ie EEF) position control", "Task space (ie EEF) velocity control", "Joint position control", "Joint velocity control"}, {"EEF Position", "EEF velocity", "Joint position", "Joint velocity"})</f>
        <v>EEF Position</v>
      </c>
      <c r="I57" s="30">
        <f t="array" ref="I57">SUM(INDEX('Dataset Metadata'!J:J, MATCH(B57, 'Dataset Metadata'!C:C, 0)), INDEX('Dataset Metadata'!L:L, MATCH(B57, 'Dataset Metadata'!C:C, 0)), INDEX('Dataset Metadata'!N:N, MATCH(B57, 'Dataset Metadata'!C:C, 0)))</f>
        <v>1</v>
      </c>
      <c r="J57" s="14">
        <f t="array" ref="J57">SUM(INDEX('Dataset Metadata'!K:K, MATCH(B57, 'Dataset Metadata'!C:C, 0)), INDEX('Dataset Metadata'!M:M, MATCH(B57, 'Dataset Metadata'!C:C, 0)), INDEX('Dataset Metadata'!O:O, MATCH(B57, 'Dataset Metadata'!C:C, 0)))</f>
        <v>0</v>
      </c>
      <c r="K57" s="14">
        <f t="array" ref="K57">SUM(INDEX('Dataset Metadata'!N:N, MATCH(B57, 'Dataset Metadata'!C:C, 0)), INDEX('Dataset Metadata'!O:O, MATCH(B57, 'Dataset Metadata'!C:C, 0)))</f>
        <v>0</v>
      </c>
      <c r="L57" s="14" t="str">
        <f t="array" ref="L57">STRINGMAP(INDEX('Dataset Metadata'!R:R, MATCH(B57, 'Dataset Metadata'!C:C, 0)), {"Scripted / templated language (i.e. one of a limited number of values)", "Dummy value (i.e. same value for all trajectories)", "Natural Language (i.e. annotated by humans using natural language)"}, {"Templated", "None", "Natural"})</f>
        <v>Templated</v>
      </c>
      <c r="M57" s="5" t="str">
        <f t="array" ref="M57">STRINGMAP(INDEX('Dataset Metadata'!T:T, MATCH(B57,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teleoperation using Shared Control Templates</v>
      </c>
      <c r="N57" s="14" t="str">
        <f t="array" ref="N57">STRINGMAP(INDEX('Dataset Metadata'!U:U, MATCH(B57, 'Dataset Metadata'!C:C, 0)), {"Yes, at least some trajectories are sub-optimal", "No, all trajectories are ~optimal (i.e. I would be happy if a policy just imitated the data)"}, {"Yes", "No"})</f>
        <v>Yes</v>
      </c>
      <c r="O57" s="14" t="str">
        <f t="array" ref="O57">STRINGMAP(INDEX('Dataset Metadata'!P:P, MATCH(B57, 'Dataset Metadata'!C:C, 0)), {"Yes, at least some trajectories are sub-optimal", "No, all trajectories are ~optimal (i.e. I would be happy if a policy just imitated the data)"}, {"Yes", "No"})</f>
        <v>No</v>
      </c>
      <c r="P57" s="14" t="str">
        <f t="array" ref="P57">STRINGMAP(INDEX('Dataset Metadata'!Q:Q, MATCH(B57, 'Dataset Metadata'!C:C, 0)), {"Yes, at least some trajectories are sub-optimal", "No, all trajectories are ~optimal (i.e. I would be happy if a policy just imitated the data)"}, {"Yes", "No"})</f>
        <v>Yes</v>
      </c>
      <c r="Q57" s="5" t="str">
        <f t="array" ref="Q57">INDEX('Dataset Metadata'!V:V, MATCH(B57, 'Dataset Metadata'!C:C, 0))</f>
        <v>Table Top, shelf </v>
      </c>
      <c r="R57" s="14">
        <f t="array" ref="R57">INDEX('Dataset Metadata'!H:H, MATCH(B57, 'Dataset Metadata'!C:C, 0))</f>
        <v>5</v>
      </c>
      <c r="S57" s="25" t="s">
        <v>173</v>
      </c>
      <c r="T57" s="25" t="s">
        <v>174</v>
      </c>
      <c r="U57" s="10" t="s">
        <v>175</v>
      </c>
      <c r="V57" s="32" t="str">
        <f t="array" ref="V57">INDEX('Dataset Metadata'!X:X, MATCH(B57, 'Dataset Metadata'!C:C, 0))</f>
        <v>The robot grasps a set of different objects in a table top and a shelf. </v>
      </c>
    </row>
    <row r="58" ht="15.75" customHeight="1">
      <c r="B58" s="33" t="s">
        <v>176</v>
      </c>
      <c r="C58" s="28" t="s">
        <v>70</v>
      </c>
      <c r="D58" s="29">
        <v>110.0</v>
      </c>
      <c r="E58" s="9">
        <v>0.72</v>
      </c>
      <c r="F58" s="30" t="str">
        <f t="array" ref="F58">INDEX('Dataset Metadata'!D:D, MATCH(B58, 'Dataset Metadata'!C:C, 0))</f>
        <v>Single Arm</v>
      </c>
      <c r="G58" s="31" t="str">
        <f t="array" ref="G58">STRINGMAP(INDEX('Dataset Metadata'!F:F, MATCH(B58, 'Dataset Metadata'!C:C, 0)), {"Default gripper that the robot shipped with", "dummy"}, {"Default", "dummy"})</f>
        <v>Robotiq 2F-85</v>
      </c>
      <c r="H58" s="31" t="str">
        <f t="array" ref="H58">STRINGMAP(INDEX('Dataset Metadata'!G:G, MATCH(B58, 'Dataset Metadata'!C:C, 0)), {"Task space (ie EEF) position control", "Task space (ie EEF) velocity control", "Joint position control", "Joint velocity control"}, {"EEF Position", "EEF velocity", "Joint position", "Joint velocity"})</f>
        <v>EEF Position</v>
      </c>
      <c r="I58" s="30">
        <f t="array" ref="I58">SUM(INDEX('Dataset Metadata'!J:J, MATCH(B58, 'Dataset Metadata'!C:C, 0)), INDEX('Dataset Metadata'!L:L, MATCH(B58, 'Dataset Metadata'!C:C, 0)), INDEX('Dataset Metadata'!N:N, MATCH(B58, 'Dataset Metadata'!C:C, 0)))</f>
        <v>1</v>
      </c>
      <c r="J58" s="14">
        <f t="array" ref="J58">SUM(INDEX('Dataset Metadata'!K:K, MATCH(B58, 'Dataset Metadata'!C:C, 0)), INDEX('Dataset Metadata'!M:M, MATCH(B58, 'Dataset Metadata'!C:C, 0)), INDEX('Dataset Metadata'!O:O, MATCH(B58, 'Dataset Metadata'!C:C, 0)))</f>
        <v>0</v>
      </c>
      <c r="K58" s="14">
        <f t="array" ref="K58">SUM(INDEX('Dataset Metadata'!N:N, MATCH(B58, 'Dataset Metadata'!C:C, 0)), INDEX('Dataset Metadata'!O:O, MATCH(B58, 'Dataset Metadata'!C:C, 0)))</f>
        <v>0</v>
      </c>
      <c r="L58" s="14" t="str">
        <f t="array" ref="L58">STRINGMAP(INDEX('Dataset Metadata'!R:R, MATCH(B58, 'Dataset Metadata'!C:C, 0)), {"Scripted / templated language (i.e. one of a limited number of values)", "Dummy value (i.e. same value for all trajectories)", "Natural Language (i.e. annotated by humans using natural language)"}, {"Templated", "None", "Natural"})</f>
        <v>Templated</v>
      </c>
      <c r="M58" s="5" t="str">
        <f t="array" ref="M58">STRINGMAP(INDEX('Dataset Metadata'!T:T, MATCH(B58,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8" s="14" t="str">
        <f t="array" ref="N58">STRINGMAP(INDEX('Dataset Metadata'!U:U, MATCH(B58, 'Dataset Metadata'!C:C, 0)), {"Yes, at least some trajectories are sub-optimal", "No, all trajectories are ~optimal (i.e. I would be happy if a policy just imitated the data)"}, {"Yes", "No"})</f>
        <v>No</v>
      </c>
      <c r="O58" s="14" t="str">
        <f t="array" ref="O58">STRINGMAP(INDEX('Dataset Metadata'!P:P, MATCH(B58, 'Dataset Metadata'!C:C, 0)), {"Yes, at least some trajectories are sub-optimal", "No, all trajectories are ~optimal (i.e. I would be happy if a policy just imitated the data)"}, {"Yes", "No"})</f>
        <v>No</v>
      </c>
      <c r="P58" s="14" t="str">
        <f t="array" ref="P58">STRINGMAP(INDEX('Dataset Metadata'!Q:Q, MATCH(B58, 'Dataset Metadata'!C:C, 0)), {"Yes, at least some trajectories are sub-optimal", "No, all trajectories are ~optimal (i.e. I would be happy if a policy just imitated the data)"}, {"Yes", "No"})</f>
        <v>Yes</v>
      </c>
      <c r="Q58" s="5" t="str">
        <f t="array" ref="Q58">INDEX('Dataset Metadata'!V:V, MATCH(B58, 'Dataset Metadata'!C:C, 0))</f>
        <v>Table Top</v>
      </c>
      <c r="R58" s="14">
        <f t="array" ref="R58">INDEX('Dataset Metadata'!H:H, MATCH(B58, 'Dataset Metadata'!C:C, 0))</f>
        <v>12.5</v>
      </c>
      <c r="S58" s="25" t="s">
        <v>177</v>
      </c>
      <c r="T58" s="5" t="s">
        <v>178</v>
      </c>
      <c r="U58" s="10" t="s">
        <v>179</v>
      </c>
      <c r="V58" s="32" t="str">
        <f t="array" ref="V58">INDEX('Dataset Metadata'!X:X, MATCH(B58, 'Dataset Metadata'!C:C, 0))</f>
        <v>The robot interacts with a few objects on a table. It picks up, pushes forward, or rotates the objects.</v>
      </c>
    </row>
    <row r="59" ht="15.75" customHeight="1">
      <c r="B59" s="33" t="s">
        <v>180</v>
      </c>
      <c r="C59" s="28" t="s">
        <v>47</v>
      </c>
      <c r="D59" s="29">
        <v>2460.0</v>
      </c>
      <c r="E59" s="9">
        <v>124.62</v>
      </c>
      <c r="F59" s="30" t="str">
        <f t="array" ref="F59">INDEX('Dataset Metadata'!D:D, MATCH(B59, 'Dataset Metadata'!C:C, 0))</f>
        <v>Single Arm</v>
      </c>
      <c r="G59" s="31" t="str">
        <f t="array" ref="G59">STRINGMAP(INDEX('Dataset Metadata'!F:F, MATCH(B59, 'Dataset Metadata'!C:C, 0)), {"Default gripper that the robot shipped with", "dummy"}, {"Default", "dummy"})</f>
        <v>Default</v>
      </c>
      <c r="H59" s="31" t="str">
        <f t="array" ref="H59">STRINGMAP(INDEX('Dataset Metadata'!G:G, MATCH(B59, 'Dataset Metadata'!C:C, 0)), {"Task space (ie EEF) position control", "Task space (ie EEF) velocity control", "Joint position control", "Joint velocity control"}, {"EEF Position", "EEF velocity", "Joint position", "Joint velocity"})</f>
        <v>EEF Position</v>
      </c>
      <c r="I59" s="30">
        <f t="array" ref="I59">SUM(INDEX('Dataset Metadata'!J:J, MATCH(B59, 'Dataset Metadata'!C:C, 0)), INDEX('Dataset Metadata'!L:L, MATCH(B59, 'Dataset Metadata'!C:C, 0)), INDEX('Dataset Metadata'!N:N, MATCH(B59, 'Dataset Metadata'!C:C, 0)))</f>
        <v>4</v>
      </c>
      <c r="J59" s="14">
        <f t="array" ref="J59">SUM(INDEX('Dataset Metadata'!K:K, MATCH(B59, 'Dataset Metadata'!C:C, 0)), INDEX('Dataset Metadata'!M:M, MATCH(B59, 'Dataset Metadata'!C:C, 0)), INDEX('Dataset Metadata'!O:O, MATCH(B59, 'Dataset Metadata'!C:C, 0)))</f>
        <v>4</v>
      </c>
      <c r="K59" s="14">
        <f t="array" ref="K59">SUM(INDEX('Dataset Metadata'!N:N, MATCH(B59, 'Dataset Metadata'!C:C, 0)), INDEX('Dataset Metadata'!O:O, MATCH(B59, 'Dataset Metadata'!C:C, 0)))</f>
        <v>0</v>
      </c>
      <c r="L59" s="14" t="str">
        <f t="array" ref="L59">STRINGMAP(INDEX('Dataset Metadata'!R:R, MATCH(B59, 'Dataset Metadata'!C:C, 0)), {"Scripted / templated language (i.e. one of a limited number of values)", "Dummy value (i.e. same value for all trajectories)", "Natural Language (i.e. annotated by humans using natural language)"}, {"Templated", "None", "Natural"})</f>
        <v>Templated</v>
      </c>
      <c r="M59" s="5" t="str">
        <f t="array" ref="M59">STRINGMAP(INDEX('Dataset Metadata'!T:T, MATCH(B59,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9" s="14" t="str">
        <f t="array" ref="N59">STRINGMAP(INDEX('Dataset Metadata'!U:U, MATCH(B59, 'Dataset Metadata'!C:C, 0)), {"Yes, at least some trajectories are sub-optimal", "No, all trajectories are ~optimal (i.e. I would be happy if a policy just imitated the data)"}, {"Yes", "No"})</f>
        <v>Yes</v>
      </c>
      <c r="O59" s="14" t="str">
        <f t="array" ref="O59">STRINGMAP(INDEX('Dataset Metadata'!P:P, MATCH(B59, 'Dataset Metadata'!C:C, 0)), {"Yes, at least some trajectories are sub-optimal", "No, all trajectories are ~optimal (i.e. I would be happy if a policy just imitated the data)"}, {"Yes", "No"})</f>
        <v>Yes</v>
      </c>
      <c r="P59" s="14" t="str">
        <f t="array" ref="P59">STRINGMAP(INDEX('Dataset Metadata'!Q:Q, MATCH(B59, 'Dataset Metadata'!C:C, 0)), {"Yes, at least some trajectories are sub-optimal", "No, all trajectories are ~optimal (i.e. I would be happy if a policy just imitated the data)"}, {"Yes", "No"})</f>
        <v>Yes</v>
      </c>
      <c r="Q59" s="5" t="str">
        <f t="array" ref="Q59">INDEX('Dataset Metadata'!V:V, MATCH(B59, 'Dataset Metadata'!C:C, 0))</f>
        <v>Table Top, Kitchen (also toy kitchen)</v>
      </c>
      <c r="R59" s="14">
        <f t="array" ref="R59">INDEX('Dataset Metadata'!H:H, MATCH(B59, 'Dataset Metadata'!C:C, 0))</f>
        <v>5</v>
      </c>
      <c r="S59" s="25" t="s">
        <v>181</v>
      </c>
      <c r="T59" s="5" t="s">
        <v>182</v>
      </c>
      <c r="U59" s="5" t="str">
        <f>IFERROR(__xludf.DUMMYFUNCTION("INDEX(SPLIT(INDEX(SPLIT(T59, ""{""), 0, 2), "",""), 0, 1)"),"shi2023robocook")</f>
        <v>shi2023robocook</v>
      </c>
      <c r="V59" s="32" t="str">
        <f t="array" ref="V59">INDEX('Dataset Metadata'!X:X, MATCH(B59, 'Dataset Metadata'!C:C, 0))</f>
        <v>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v>
      </c>
    </row>
    <row r="60" ht="15.75" customHeight="1">
      <c r="B60" s="33" t="s">
        <v>183</v>
      </c>
      <c r="C60" s="28" t="s">
        <v>47</v>
      </c>
      <c r="D60" s="29">
        <v>120.0</v>
      </c>
      <c r="E60" s="9">
        <v>17.27</v>
      </c>
      <c r="F60" s="30" t="str">
        <f t="array" ref="F60">INDEX('Dataset Metadata'!D:D, MATCH(B60, 'Dataset Metadata'!C:C, 0))</f>
        <v>Mobile Manipulator</v>
      </c>
      <c r="G60" s="31" t="str">
        <f t="array" ref="G60">STRINGMAP(INDEX('Dataset Metadata'!F:F, MATCH(B60, 'Dataset Metadata'!C:C, 0)), {"Default gripper that the robot shipped with", "dummy"}, {"Default", "dummy"})</f>
        <v/>
      </c>
      <c r="H60" s="31" t="str">
        <f t="array" ref="H60">STRINGMAP(INDEX('Dataset Metadata'!G:G, MATCH(B60, 'Dataset Metadata'!C:C, 0)), {"Task space (ie EEF) position control", "Task space (ie EEF) velocity control", "Joint position control", "Joint velocity control"}, {"EEF Position", "EEF velocity", "Joint position", "Joint velocity"})</f>
        <v>EEF Position</v>
      </c>
      <c r="I60" s="30">
        <f t="array" ref="I60">SUM(INDEX('Dataset Metadata'!J:J, MATCH(B60, 'Dataset Metadata'!C:C, 0)), INDEX('Dataset Metadata'!L:L, MATCH(B60, 'Dataset Metadata'!C:C, 0)), INDEX('Dataset Metadata'!N:N, MATCH(B60, 'Dataset Metadata'!C:C, 0)))</f>
        <v>0</v>
      </c>
      <c r="J60" s="14">
        <f t="array" ref="J60">SUM(INDEX('Dataset Metadata'!K:K, MATCH(B60, 'Dataset Metadata'!C:C, 0)), INDEX('Dataset Metadata'!M:M, MATCH(B60, 'Dataset Metadata'!C:C, 0)), INDEX('Dataset Metadata'!O:O, MATCH(B60, 'Dataset Metadata'!C:C, 0)))</f>
        <v>1</v>
      </c>
      <c r="K60" s="14">
        <f t="array" ref="K60">SUM(INDEX('Dataset Metadata'!N:N, MATCH(B60, 'Dataset Metadata'!C:C, 0)), INDEX('Dataset Metadata'!O:O, MATCH(B60, 'Dataset Metadata'!C:C, 0)))</f>
        <v>0</v>
      </c>
      <c r="L60" s="14" t="str">
        <f t="array" ref="L60">STRINGMAP(INDEX('Dataset Metadata'!R:R, MATCH(B60, 'Dataset Metadata'!C:C, 0)), {"Scripted / templated language (i.e. one of a limited number of values)", "Dummy value (i.e. same value for all trajectories)", "Natural Language (i.e. annotated by humans using natural language)"}, {"Templated", "None", "Natural"})</f>
        <v>Templated</v>
      </c>
      <c r="M60" s="5" t="str">
        <f t="array" ref="M60">STRINGMAP(INDEX('Dataset Metadata'!T:T, MATCH(B60,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60" s="14" t="str">
        <f t="array" ref="N60">STRINGMAP(INDEX('Dataset Metadata'!U:U, MATCH(B60, 'Dataset Metadata'!C:C, 0)), {"Yes, at least some trajectories are sub-optimal", "No, all trajectories are ~optimal (i.e. I would be happy if a policy just imitated the data)"}, {"Yes", "No"})</f>
        <v>Yes</v>
      </c>
      <c r="O60" s="14" t="str">
        <f t="array" ref="O60">STRINGMAP(INDEX('Dataset Metadata'!P:P, MATCH(B60, 'Dataset Metadata'!C:C, 0)), {"Yes, at least some trajectories are sub-optimal", "No, all trajectories are ~optimal (i.e. I would be happy if a policy just imitated the data)"}, {"Yes", "No"})</f>
        <v>No</v>
      </c>
      <c r="P60" s="14" t="str">
        <f t="array" ref="P60">STRINGMAP(INDEX('Dataset Metadata'!Q:Q, MATCH(B60, 'Dataset Metadata'!C:C, 0)), {"Yes, at least some trajectories are sub-optimal", "No, all trajectories are ~optimal (i.e. I would be happy if a policy just imitated the data)"}, {"Yes", "No"})</f>
        <v>Yes</v>
      </c>
      <c r="Q60" s="5" t="str">
        <f t="array" ref="Q60">INDEX('Dataset Metadata'!V:V, MATCH(B60, 'Dataset Metadata'!C:C, 0))</f>
        <v>Kitchen (also toy kitchen)</v>
      </c>
      <c r="R60" s="14">
        <f t="array" ref="R60">INDEX('Dataset Metadata'!H:H, MATCH(B60, 'Dataset Metadata'!C:C, 0))</f>
        <v>66.6</v>
      </c>
      <c r="S60" s="25" t="s">
        <v>184</v>
      </c>
      <c r="T60" s="5" t="s">
        <v>185</v>
      </c>
      <c r="U60" s="5" t="str">
        <f>IFERROR(__xludf.DUMMYFUNCTION("INDEX(SPLIT(INDEX(SPLIT(T60, ""{""), 0, 2), "",""), 0, 1)"),"schiavi2023learning")</f>
        <v>schiavi2023learning</v>
      </c>
      <c r="V60" s="32" t="str">
        <f t="array" ref="V60">INDEX('Dataset Metadata'!X:X, MATCH(B60, 'Dataset Metadata'!C:C, 0))</f>
        <v>The robot opens and closes an oven, starting from different initial positions and door angles.</v>
      </c>
    </row>
    <row r="61" ht="15.75" customHeight="1">
      <c r="B61" s="33" t="s">
        <v>186</v>
      </c>
      <c r="C61" s="28" t="s">
        <v>59</v>
      </c>
      <c r="D61" s="29">
        <v>170.0</v>
      </c>
      <c r="E61" s="9">
        <v>0.08</v>
      </c>
      <c r="F61" s="30" t="str">
        <f t="array" ref="F61">INDEX('Dataset Metadata'!D:D, MATCH(B61, 'Dataset Metadata'!C:C, 0))</f>
        <v>Single Arm</v>
      </c>
      <c r="G61" s="31" t="str">
        <f t="array" ref="G61">STRINGMAP(INDEX('Dataset Metadata'!F:F, MATCH(B61, 'Dataset Metadata'!C:C, 0)), {"Default gripper that the robot shipped with", "dummy"}, {"Default", "dummy"})</f>
        <v>Robotiq 2F-85</v>
      </c>
      <c r="H61" s="31" t="str">
        <f t="array" ref="H61">STRINGMAP(INDEX('Dataset Metadata'!G:G, MATCH(B61, 'Dataset Metadata'!C:C, 0)), {"Task space (ie EEF) position control", "Task space (ie EEF) velocity control", "Joint position control", "Joint velocity control"}, {"EEF Position", "EEF velocity", "Joint position", "Joint velocity"})</f>
        <v>EEF Position</v>
      </c>
      <c r="I61" s="30">
        <f t="array" ref="I61">SUM(INDEX('Dataset Metadata'!J:J, MATCH(B61, 'Dataset Metadata'!C:C, 0)), INDEX('Dataset Metadata'!L:L, MATCH(B61, 'Dataset Metadata'!C:C, 0)), INDEX('Dataset Metadata'!N:N, MATCH(B61, 'Dataset Metadata'!C:C, 0)))</f>
        <v>1</v>
      </c>
      <c r="J61" s="14">
        <f t="array" ref="J61">SUM(INDEX('Dataset Metadata'!K:K, MATCH(B61, 'Dataset Metadata'!C:C, 0)), INDEX('Dataset Metadata'!M:M, MATCH(B61, 'Dataset Metadata'!C:C, 0)), INDEX('Dataset Metadata'!O:O, MATCH(B61, 'Dataset Metadata'!C:C, 0)))</f>
        <v>0</v>
      </c>
      <c r="K61" s="14">
        <f t="array" ref="K61">SUM(INDEX('Dataset Metadata'!N:N, MATCH(B61, 'Dataset Metadata'!C:C, 0)), INDEX('Dataset Metadata'!O:O, MATCH(B61, 'Dataset Metadata'!C:C, 0)))</f>
        <v>1</v>
      </c>
      <c r="L61" s="14" t="str">
        <f t="array" ref="L61">STRINGMAP(INDEX('Dataset Metadata'!R:R, MATCH(B61, 'Dataset Metadata'!C:C, 0)), {"Scripted / templated language (i.e. one of a limited number of values)", "Dummy value (i.e. same value for all trajectories)", "Natural Language (i.e. annotated by humans using natural language)"}, {"Templated", "None", "Natural"})</f>
        <v>Natural</v>
      </c>
      <c r="M61" s="5" t="str">
        <f t="array" ref="M61">STRINGMAP(INDEX('Dataset Metadata'!T:T, MATCH(B61,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61" s="14" t="str">
        <f t="array" ref="N61">STRINGMAP(INDEX('Dataset Metadata'!U:U, MATCH(B61, 'Dataset Metadata'!C:C, 0)), {"Yes, at least some trajectories are sub-optimal", "No, all trajectories are ~optimal (i.e. I would be happy if a policy just imitated the data)"}, {"Yes", "No"})</f>
        <v>No</v>
      </c>
      <c r="O61" s="14" t="str">
        <f t="array" ref="O61">STRINGMAP(INDEX('Dataset Metadata'!P:P, MATCH(B61, 'Dataset Metadata'!C:C, 0)), {"Yes, at least some trajectories are sub-optimal", "No, all trajectories are ~optimal (i.e. I would be happy if a policy just imitated the data)"}, {"Yes", "No"})</f>
        <v>No</v>
      </c>
      <c r="P61" s="14" t="str">
        <f t="array" ref="P61">STRINGMAP(INDEX('Dataset Metadata'!Q:Q, MATCH(B61, 'Dataset Metadata'!C:C, 0)), {"Yes, at least some trajectories are sub-optimal", "No, all trajectories are ~optimal (i.e. I would be happy if a policy just imitated the data)"}, {"Yes", "No"})</f>
        <v>No</v>
      </c>
      <c r="Q61" s="5" t="str">
        <f t="array" ref="Q61">INDEX('Dataset Metadata'!V:V, MATCH(B61, 'Dataset Metadata'!C:C, 0))</f>
        <v>Table Top</v>
      </c>
      <c r="R61" s="14">
        <f t="array" ref="R61">INDEX('Dataset Metadata'!H:H, MATCH(B61, 'Dataset Metadata'!C:C, 0))</f>
        <v>10</v>
      </c>
      <c r="S61" s="25" t="s">
        <v>187</v>
      </c>
      <c r="T61" s="5"/>
      <c r="U61" s="5"/>
      <c r="V61" s="32" t="str">
        <f t="array" ref="V61">INDEX('Dataset Metadata'!X:X, MATCH(B61, 'Dataset Metadata'!C:C, 0))</f>
        <v>The robot interacts with different everyday objects performing tasks such as grasping, inserting, opening, stacking, etc.</v>
      </c>
    </row>
    <row r="62" ht="15.75" customHeight="1">
      <c r="B62" s="33" t="s">
        <v>188</v>
      </c>
      <c r="C62" s="28" t="s">
        <v>47</v>
      </c>
      <c r="D62" s="29">
        <v>520.0</v>
      </c>
      <c r="E62" s="9">
        <v>50.29</v>
      </c>
      <c r="F62" s="30" t="str">
        <f t="array" ref="F62">INDEX('Dataset Metadata'!D:D, MATCH(B62, 'Dataset Metadata'!C:C, 0))</f>
        <v>Single Arm</v>
      </c>
      <c r="G62" s="31" t="str">
        <f t="array" ref="G62">STRINGMAP(INDEX('Dataset Metadata'!F:F, MATCH(B62, 'Dataset Metadata'!C:C, 0)), {"Default gripper that the robot shipped with", "dummy"}, {"Default", "dummy"})</f>
        <v>Default</v>
      </c>
      <c r="H62" s="31" t="str">
        <f t="array" ref="H62">STRINGMAP(INDEX('Dataset Metadata'!G:G, MATCH(B62, 'Dataset Metadata'!C:C, 0)), {"Task space (ie EEF) position control", "Task space (ie EEF) velocity control", "Joint position control", "Joint velocity control"}, {"EEF Position", "EEF velocity", "Joint position", "Joint velocity"})</f>
        <v>EEF Position</v>
      </c>
      <c r="I62" s="30">
        <f t="array" ref="I62">SUM(INDEX('Dataset Metadata'!J:J, MATCH(B62, 'Dataset Metadata'!C:C, 0)), INDEX('Dataset Metadata'!L:L, MATCH(B62, 'Dataset Metadata'!C:C, 0)), INDEX('Dataset Metadata'!N:N, MATCH(B62, 'Dataset Metadata'!C:C, 0)))</f>
        <v>2</v>
      </c>
      <c r="J62" s="14">
        <f t="array" ref="J62">SUM(INDEX('Dataset Metadata'!K:K, MATCH(B62, 'Dataset Metadata'!C:C, 0)), INDEX('Dataset Metadata'!M:M, MATCH(B62, 'Dataset Metadata'!C:C, 0)), INDEX('Dataset Metadata'!O:O, MATCH(B62, 'Dataset Metadata'!C:C, 0)))</f>
        <v>0</v>
      </c>
      <c r="K62" s="14">
        <f t="array" ref="K62">SUM(INDEX('Dataset Metadata'!N:N, MATCH(B62, 'Dataset Metadata'!C:C, 0)), INDEX('Dataset Metadata'!O:O, MATCH(B62, 'Dataset Metadata'!C:C, 0)))</f>
        <v>1</v>
      </c>
      <c r="L62" s="14" t="str">
        <f t="array" ref="L62">STRINGMAP(INDEX('Dataset Metadata'!R:R, MATCH(B62, 'Dataset Metadata'!C:C, 0)), {"Scripted / templated language (i.e. one of a limited number of values)", "Dummy value (i.e. same value for all trajectories)", "Natural Language (i.e. annotated by humans using natural language)"}, {"Templated", "None", "Natural"})</f>
        <v>Templated</v>
      </c>
      <c r="M62" s="5" t="str">
        <f t="array" ref="M62">STRINGMAP(INDEX('Dataset Metadata'!T:T, MATCH(B62,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2" s="14" t="str">
        <f t="array" ref="N62">STRINGMAP(INDEX('Dataset Metadata'!U:U, MATCH(B62, 'Dataset Metadata'!C:C, 0)), {"Yes, at least some trajectories are sub-optimal", "No, all trajectories are ~optimal (i.e. I would be happy if a policy just imitated the data)"}, {"Yes", "No"})</f>
        <v>No</v>
      </c>
      <c r="O62" s="14" t="str">
        <f t="array" ref="O62">STRINGMAP(INDEX('Dataset Metadata'!P:P, MATCH(B62, 'Dataset Metadata'!C:C, 0)), {"Yes, at least some trajectories are sub-optimal", "No, all trajectories are ~optimal (i.e. I would be happy if a policy just imitated the data)"}, {"Yes", "No"})</f>
        <v>For a subset of the cameras</v>
      </c>
      <c r="P62" s="14" t="str">
        <f t="array" ref="P62">STRINGMAP(INDEX('Dataset Metadata'!Q:Q, MATCH(B62, 'Dataset Metadata'!C:C, 0)), {"Yes, at least some trajectories are sub-optimal", "No, all trajectories are ~optimal (i.e. I would be happy if a policy just imitated the data)"}, {"Yes", "No"})</f>
        <v>Yes</v>
      </c>
      <c r="Q62" s="5" t="str">
        <f t="array" ref="Q62">INDEX('Dataset Metadata'!V:V, MATCH(B62, 'Dataset Metadata'!C:C, 0))</f>
        <v>Table Top</v>
      </c>
      <c r="R62" s="14">
        <f t="array" ref="R62">INDEX('Dataset Metadata'!H:H, MATCH(B62, 'Dataset Metadata'!C:C, 0))</f>
        <v>20</v>
      </c>
      <c r="S62" s="25" t="s">
        <v>189</v>
      </c>
      <c r="T62" s="25" t="s">
        <v>190</v>
      </c>
      <c r="U62" s="5" t="str">
        <f>IFERROR(__xludf.DUMMYFUNCTION("INDEX(SPLIT(INDEX(SPLIT(T62, ""{""), 0, 2), "",""), 0, 1)"),"saxena2023multiresolution")</f>
        <v>saxena2023multiresolution</v>
      </c>
      <c r="V62" s="32" t="str">
        <f t="array" ref="V62">INDEX('Dataset Metadata'!X:X, MATCH(B62, 'Dataset Metadata'!C:C, 0))</f>
        <v>The robot tries to pick up different shaped objects placed in front of it. It also tries to insert particular objects into a cylindrical peg.</v>
      </c>
    </row>
    <row r="63" ht="15.75" customHeight="1">
      <c r="B63" s="33" t="s">
        <v>191</v>
      </c>
      <c r="C63" s="28" t="s">
        <v>47</v>
      </c>
      <c r="D63" s="36">
        <v>200.0</v>
      </c>
      <c r="F63" s="30" t="str">
        <f t="array" ref="F63">INDEX('Dataset Metadata'!D:D, MATCH(B63, 'Dataset Metadata'!C:C, 0))</f>
        <v>Mobile Manipulator</v>
      </c>
      <c r="G63" s="31" t="str">
        <f t="array" ref="G63">STRINGMAP(INDEX('Dataset Metadata'!F:F, MATCH(B63, 'Dataset Metadata'!C:C, 0)), {"Default gripper that the robot shipped with", "dummy"}, {"Default", "dummy"})</f>
        <v>Default</v>
      </c>
      <c r="H63" s="31" t="str">
        <f t="array" ref="H63">STRINGMAP(INDEX('Dataset Metadata'!G:G, MATCH(B63, 'Dataset Metadata'!C:C, 0)), {"Task space (ie EEF) position control", "Task space (ie EEF) velocity control", "Joint position control", "Joint velocity control"}, {"EEF Position", "EEF velocity", "Joint position", "Joint velocity"})</f>
        <v>EEF Position</v>
      </c>
      <c r="I63" s="30">
        <f t="array" ref="I63">SUM(INDEX('Dataset Metadata'!J:J, MATCH(B63, 'Dataset Metadata'!C:C, 0)), INDEX('Dataset Metadata'!L:L, MATCH(B63, 'Dataset Metadata'!C:C, 0)), INDEX('Dataset Metadata'!N:N, MATCH(B63, 'Dataset Metadata'!C:C, 0)))</f>
        <v>2</v>
      </c>
      <c r="J63" s="14">
        <f t="array" ref="J63">SUM(INDEX('Dataset Metadata'!K:K, MATCH(B63, 'Dataset Metadata'!C:C, 0)), INDEX('Dataset Metadata'!M:M, MATCH(B63, 'Dataset Metadata'!C:C, 0)), INDEX('Dataset Metadata'!O:O, MATCH(B63, 'Dataset Metadata'!C:C, 0)))</f>
        <v>0</v>
      </c>
      <c r="K63" s="14">
        <f t="array" ref="K63">SUM(INDEX('Dataset Metadata'!N:N, MATCH(B63, 'Dataset Metadata'!C:C, 0)), INDEX('Dataset Metadata'!O:O, MATCH(B63, 'Dataset Metadata'!C:C, 0)))</f>
        <v>1</v>
      </c>
      <c r="L63" s="14" t="str">
        <f t="array" ref="L63">STRINGMAP(INDEX('Dataset Metadata'!R:R, MATCH(B63, 'Dataset Metadata'!C:C, 0)), {"Scripted / templated language (i.e. one of a limited number of values)", "Dummy value (i.e. same value for all trajectories)", "Natural Language (i.e. annotated by humans using natural language)"}, {"Templated", "None", "Natural"})</f>
        <v>Natural</v>
      </c>
      <c r="M63" s="5" t="str">
        <f t="array" ref="M63">STRINGMAP(INDEX('Dataset Metadata'!T:T, MATCH(B63,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3" s="14" t="str">
        <f t="array" ref="N63">STRINGMAP(INDEX('Dataset Metadata'!U:U, MATCH(B63, 'Dataset Metadata'!C:C, 0)), {"Yes, at least some trajectories are sub-optimal", "No, all trajectories are ~optimal (i.e. I would be happy if a policy just imitated the data)"}, {"Yes", "No"})</f>
        <v>No</v>
      </c>
      <c r="O63" s="14" t="str">
        <f t="array" ref="O63">STRINGMAP(INDEX('Dataset Metadata'!P:P, MATCH(B63, 'Dataset Metadata'!C:C, 0)), {"Yes, at least some trajectories are sub-optimal", "No, all trajectories are ~optimal (i.e. I would be happy if a policy just imitated the data)"}, {"Yes", "No"})</f>
        <v>No</v>
      </c>
      <c r="P63" s="14" t="str">
        <f t="array" ref="P63">STRINGMAP(INDEX('Dataset Metadata'!Q:Q, MATCH(B63, 'Dataset Metadata'!C:C, 0)), {"Yes, at least some trajectories are sub-optimal", "No, all trajectories are ~optimal (i.e. I would be happy if a policy just imitated the data)"}, {"Yes", "No"})</f>
        <v>Yes</v>
      </c>
      <c r="Q63" s="5" t="str">
        <f t="array" ref="Q63">INDEX('Dataset Metadata'!V:V, MATCH(B63, 'Dataset Metadata'!C:C, 0))</f>
        <v>Table Top</v>
      </c>
      <c r="R63" s="14">
        <f t="array" ref="R63">INDEX('Dataset Metadata'!H:H, MATCH(B63, 'Dataset Metadata'!C:C, 0))</f>
        <v>30</v>
      </c>
      <c r="S63" s="25" t="s">
        <v>192</v>
      </c>
      <c r="T63" s="25" t="s">
        <v>193</v>
      </c>
      <c r="U63" s="5" t="str">
        <f>IFERROR(__xludf.DUMMYFUNCTION("INDEX(SPLIT(INDEX(SPLIT(T63, ""{""), 0, 2), "",""), 0, 1)"),"ceola2023lhmanip")</f>
        <v>ceola2023lhmanip</v>
      </c>
      <c r="V63" s="32" t="str">
        <f t="array" ref="V63">INDEX('Dataset Metadata'!X:X, MATCH(B63, 'Dataset Metadata'!C:C, 0))</f>
        <v>The robot performs some tasks in a tabletop setting. It sorts dishes and objects, cooks and serves food, sets the table, throws away trash paper, rolls dices, waters plants, stacks toy blocks.</v>
      </c>
    </row>
    <row r="64" ht="15.75" customHeight="1">
      <c r="B64" s="33" t="s">
        <v>194</v>
      </c>
      <c r="C64" s="28" t="s">
        <v>195</v>
      </c>
      <c r="D64" s="29">
        <v>256.0</v>
      </c>
      <c r="F64" s="30" t="str">
        <f t="array" ref="F64">INDEX('Dataset Metadata'!D:D, MATCH(B64, 'Dataset Metadata'!C:C, 0))</f>
        <v>Single Arm</v>
      </c>
      <c r="G64" s="31" t="str">
        <f t="array" ref="G64">STRINGMAP(INDEX('Dataset Metadata'!F:F, MATCH(B64, 'Dataset Metadata'!C:C, 0)), {"Default gripper that the robot shipped with", "dummy"}, {"Default", "dummy"})</f>
        <v/>
      </c>
      <c r="H64" s="31" t="str">
        <f t="array" ref="H64">STRINGMAP(INDEX('Dataset Metadata'!G:G, MATCH(B64, 'Dataset Metadata'!C:C, 0)), {"Task space (ie EEF) position control", "Task space (ie EEF) velocity control", "Joint position control", "Joint velocity control"}, {"EEF Position", "EEF velocity", "Joint position", "Joint velocity"})</f>
        <v>Desired pressures for the artificial muscles</v>
      </c>
      <c r="I64" s="30">
        <f t="array" ref="I64">SUM(INDEX('Dataset Metadata'!J:J, MATCH(B64, 'Dataset Metadata'!C:C, 0)), INDEX('Dataset Metadata'!L:L, MATCH(B64, 'Dataset Metadata'!C:C, 0)), INDEX('Dataset Metadata'!N:N, MATCH(B64, 'Dataset Metadata'!C:C, 0)))</f>
        <v>0</v>
      </c>
      <c r="J64" s="14">
        <f t="array" ref="J64">SUM(INDEX('Dataset Metadata'!K:K, MATCH(B64, 'Dataset Metadata'!C:C, 0)), INDEX('Dataset Metadata'!M:M, MATCH(B64, 'Dataset Metadata'!C:C, 0)), INDEX('Dataset Metadata'!O:O, MATCH(B64, 'Dataset Metadata'!C:C, 0)))</f>
        <v>0</v>
      </c>
      <c r="K64" s="14">
        <f t="array" ref="K64">SUM(INDEX('Dataset Metadata'!N:N, MATCH(B64, 'Dataset Metadata'!C:C, 0)), INDEX('Dataset Metadata'!O:O, MATCH(B64, 'Dataset Metadata'!C:C, 0)))</f>
        <v>0</v>
      </c>
      <c r="L64" s="14" t="str">
        <f t="array" ref="L64">STRINGMAP(INDEX('Dataset Metadata'!R:R, MATCH(B64, 'Dataset Metadata'!C:C, 0)), {"Scripted / templated language (i.e. one of a limited number of values)", "Dummy value (i.e. same value for all trajectories)", "Natural Language (i.e. annotated by humans using natural language)"}, {"Templated", "None", "Natural"})</f>
        <v>None</v>
      </c>
      <c r="M64" s="5" t="str">
        <f t="array" ref="M64">STRINGMAP(INDEX('Dataset Metadata'!T:T, MATCH(B64,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4" s="14" t="str">
        <f t="array" ref="N64">STRINGMAP(INDEX('Dataset Metadata'!U:U, MATCH(B64, 'Dataset Metadata'!C:C, 0)), {"Yes, at least some trajectories are sub-optimal", "No, all trajectories are ~optimal (i.e. I would be happy if a policy just imitated the data)"}, {"Yes", "No"})</f>
        <v>Yes</v>
      </c>
      <c r="O64" s="14" t="str">
        <f t="array" ref="O64">STRINGMAP(INDEX('Dataset Metadata'!P:P, MATCH(B64, 'Dataset Metadata'!C:C, 0)), {"Yes, at least some trajectories are sub-optimal", "No, all trajectories are ~optimal (i.e. I would be happy if a policy just imitated the data)"}, {"Yes", "No"})</f>
        <v>No</v>
      </c>
      <c r="P64" s="14" t="str">
        <f t="array" ref="P64">STRINGMAP(INDEX('Dataset Metadata'!Q:Q, MATCH(B64, 'Dataset Metadata'!C:C, 0)), {"Yes, at least some trajectories are sub-optimal", "No, all trajectories are ~optimal (i.e. I would be happy if a policy just imitated the data)"}, {"Yes", "No"})</f>
        <v>Yes</v>
      </c>
      <c r="Q64" s="5" t="str">
        <f t="array" ref="Q64">INDEX('Dataset Metadata'!V:V, MATCH(B64, 'Dataset Metadata'!C:C, 0))</f>
        <v>The robot is alone in the environment, there are no other objects in the workspace.</v>
      </c>
      <c r="R64" s="14">
        <f t="array" ref="R64">INDEX('Dataset Metadata'!H:H, MATCH(B64, 'Dataset Metadata'!C:C, 0))</f>
        <v>500</v>
      </c>
      <c r="S64" s="38"/>
      <c r="T64" s="5" t="s">
        <v>196</v>
      </c>
      <c r="U64" s="5" t="str">
        <f>IFERROR(__xludf.DUMMYFUNCTION("INDEX(SPLIT(INDEX(SPLIT(T64, ""{""), 0, 2), "",""), 0, 1)"),"guist2023robust")</f>
        <v>guist2023robust</v>
      </c>
      <c r="V64" s="32" t="str">
        <f t="array" ref="V64">INDEX('Dataset Metadata'!X:X, MATCH(B64, 'Dataset Metadata'!C:C, 0))</f>
        <v>There is no task that the robot solves. It executes a combination of random multisine signals of target pressures, as well as fixed target pressures.</v>
      </c>
    </row>
    <row r="65" ht="15.75" customHeight="1">
      <c r="B65" s="33" t="s">
        <v>197</v>
      </c>
      <c r="C65" s="28" t="s">
        <v>198</v>
      </c>
      <c r="D65" s="29">
        <v>196.0</v>
      </c>
      <c r="E65" s="9">
        <v>15.82</v>
      </c>
      <c r="F65" s="30" t="str">
        <f t="array" ref="F65">INDEX('Dataset Metadata'!D:D, MATCH(B65, 'Dataset Metadata'!C:C, 0))</f>
        <v>Single Arm</v>
      </c>
      <c r="G65" s="31" t="str">
        <f t="array" ref="G65">STRINGMAP(INDEX('Dataset Metadata'!F:F, MATCH(B65, 'Dataset Metadata'!C:C, 0)), {"Default gripper that the robot shipped with", "dummy"}, {"Default", "dummy"})</f>
        <v>Robotiq 2F-85</v>
      </c>
      <c r="H65" s="31" t="str">
        <f t="array" ref="H65">STRINGMAP(INDEX('Dataset Metadata'!G:G, MATCH(B65, 'Dataset Metadata'!C:C, 0)), {"Task space (ie EEF) position control", "Task space (ie EEF) velocity control", "Joint position control", "Joint velocity control"}, {"EEF Position", "EEF velocity", "Joint position", "Joint velocity"})</f>
        <v>EEF Position</v>
      </c>
      <c r="I65" s="30">
        <f t="array" ref="I65">SUM(INDEX('Dataset Metadata'!J:J, MATCH(B65, 'Dataset Metadata'!C:C, 0)), INDEX('Dataset Metadata'!L:L, MATCH(B65, 'Dataset Metadata'!C:C, 0)), INDEX('Dataset Metadata'!N:N, MATCH(B65, 'Dataset Metadata'!C:C, 0)))</f>
        <v>4</v>
      </c>
      <c r="J65" s="14">
        <f t="array" ref="J65">SUM(INDEX('Dataset Metadata'!K:K, MATCH(B65, 'Dataset Metadata'!C:C, 0)), INDEX('Dataset Metadata'!M:M, MATCH(B65, 'Dataset Metadata'!C:C, 0)), INDEX('Dataset Metadata'!O:O, MATCH(B65, 'Dataset Metadata'!C:C, 0)))</f>
        <v>4</v>
      </c>
      <c r="K65" s="14">
        <f t="array" ref="K65">SUM(INDEX('Dataset Metadata'!N:N, MATCH(B65, 'Dataset Metadata'!C:C, 0)), INDEX('Dataset Metadata'!O:O, MATCH(B65, 'Dataset Metadata'!C:C, 0)))</f>
        <v>0</v>
      </c>
      <c r="L65" s="14" t="str">
        <f t="array" ref="L65">STRINGMAP(INDEX('Dataset Metadata'!R:R, MATCH(B65, 'Dataset Metadata'!C:C, 0)), {"Scripted / templated language (i.e. one of a limited number of values)", "Dummy value (i.e. same value for all trajectories)", "Natural Language (i.e. annotated by humans using natural language)"}, {"Templated", "None", "Natural"})</f>
        <v>None</v>
      </c>
      <c r="M65" s="5" t="str">
        <f t="array" ref="M65">STRINGMAP(INDEX('Dataset Metadata'!T:T, MATCH(B65,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5" s="14" t="str">
        <f t="array" ref="N65">STRINGMAP(INDEX('Dataset Metadata'!U:U, MATCH(B65, 'Dataset Metadata'!C:C, 0)), {"Yes, at least some trajectories are sub-optimal", "No, all trajectories are ~optimal (i.e. I would be happy if a policy just imitated the data)"}, {"Yes", "No"})</f>
        <v>Yes</v>
      </c>
      <c r="O65" s="14" t="str">
        <f t="array" ref="O65">STRINGMAP(INDEX('Dataset Metadata'!P:P, MATCH(B65, 'Dataset Metadata'!C:C, 0)), {"Yes, at least some trajectories are sub-optimal", "No, all trajectories are ~optimal (i.e. I would be happy if a policy just imitated the data)"}, {"Yes", "No"})</f>
        <v>No</v>
      </c>
      <c r="P65" s="14" t="str">
        <f t="array" ref="P65">STRINGMAP(INDEX('Dataset Metadata'!Q:Q, MATCH(B65, 'Dataset Metadata'!C:C, 0)), {"Yes, at least some trajectories are sub-optimal", "No, all trajectories are ~optimal (i.e. I would be happy if a policy just imitated the data)"}, {"Yes", "No"})</f>
        <v>Yes</v>
      </c>
      <c r="Q65" s="5" t="str">
        <f t="array" ref="Q65">INDEX('Dataset Metadata'!V:V, MATCH(B65, 'Dataset Metadata'!C:C, 0))</f>
        <v>Table Top</v>
      </c>
      <c r="R65" s="14">
        <f t="array" ref="R65">INDEX('Dataset Metadata'!H:H, MATCH(B65, 'Dataset Metadata'!C:C, 0))</f>
        <v>1</v>
      </c>
      <c r="S65" s="25" t="s">
        <v>199</v>
      </c>
      <c r="T65" s="5" t="s">
        <v>200</v>
      </c>
      <c r="U65" s="5" t="str">
        <f>IFERROR(__xludf.DUMMYFUNCTION("INDEX(SPLIT(INDEX(SPLIT(T65, ""{""), 0, 2), "",""), 0, 1)"),"wang2023d3field")</f>
        <v>wang2023d3field</v>
      </c>
      <c r="V65" s="32" t="str">
        <f t="array" ref="V65">INDEX('Dataset Metadata'!X:X, MATCH(B65, 'Dataset Metadata'!C:C, 0))</f>
        <v>The robot completes tasks specified by the goal image, including organizing utensils, shoes, mugs.</v>
      </c>
    </row>
    <row r="66" ht="15.75" customHeight="1">
      <c r="B66" s="33" t="s">
        <v>201</v>
      </c>
      <c r="C66" s="28" t="s">
        <v>47</v>
      </c>
      <c r="D66" s="29">
        <v>1500.0</v>
      </c>
      <c r="E66" s="9">
        <v>20.79</v>
      </c>
      <c r="F66" s="30" t="str">
        <f t="array" ref="F66">INDEX('Dataset Metadata'!D:D, MATCH(B66, 'Dataset Metadata'!C:C, 0))</f>
        <v>Single Arm</v>
      </c>
      <c r="G66" s="31" t="str">
        <f t="array" ref="G66">STRINGMAP(INDEX('Dataset Metadata'!F:F, MATCH(B66, 'Dataset Metadata'!C:C, 0)), {"Default gripper that the robot shipped with", "dummy"}, {"Default", "dummy"})</f>
        <v>Default</v>
      </c>
      <c r="H66" s="31" t="str">
        <f t="array" ref="H66">STRINGMAP(INDEX('Dataset Metadata'!G:G, MATCH(B66, 'Dataset Metadata'!C:C, 0)), {"Task space (ie EEF) position control", "Task space (ie EEF) velocity control", "Joint position control", "Joint velocity control"}, {"EEF Position", "EEF velocity", "Joint position", "Joint velocity"})</f>
        <v>EEF Position</v>
      </c>
      <c r="I66" s="30">
        <f t="array" ref="I66">SUM(INDEX('Dataset Metadata'!J:J, MATCH(B66, 'Dataset Metadata'!C:C, 0)), INDEX('Dataset Metadata'!L:L, MATCH(B66, 'Dataset Metadata'!C:C, 0)), INDEX('Dataset Metadata'!N:N, MATCH(B66, 'Dataset Metadata'!C:C, 0)))</f>
        <v>2</v>
      </c>
      <c r="J66" s="14">
        <f t="array" ref="J66">SUM(INDEX('Dataset Metadata'!K:K, MATCH(B66, 'Dataset Metadata'!C:C, 0)), INDEX('Dataset Metadata'!M:M, MATCH(B66, 'Dataset Metadata'!C:C, 0)), INDEX('Dataset Metadata'!O:O, MATCH(B66, 'Dataset Metadata'!C:C, 0)))</f>
        <v>0</v>
      </c>
      <c r="K66" s="14">
        <f t="array" ref="K66">SUM(INDEX('Dataset Metadata'!N:N, MATCH(B66, 'Dataset Metadata'!C:C, 0)), INDEX('Dataset Metadata'!O:O, MATCH(B66, 'Dataset Metadata'!C:C, 0)))</f>
        <v>1</v>
      </c>
      <c r="L66" s="14" t="str">
        <f t="array" ref="L66">STRINGMAP(INDEX('Dataset Metadata'!R:R, MATCH(B66, 'Dataset Metadata'!C:C, 0)), {"Scripted / templated language (i.e. one of a limited number of values)", "Dummy value (i.e. same value for all trajectories)", "Natural Language (i.e. annotated by humans using natural language)"}, {"Templated", "None", "Natural"})</f>
        <v>Natural Language annotations generate with GPT4 and followed by human correction.</v>
      </c>
      <c r="M66" s="5" t="str">
        <f t="array" ref="M66">STRINGMAP(INDEX('Dataset Metadata'!T:T, MATCH(B66,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66" s="14" t="str">
        <f t="array" ref="N66">STRINGMAP(INDEX('Dataset Metadata'!U:U, MATCH(B66, 'Dataset Metadata'!C:C, 0)), {"Yes, at least some trajectories are sub-optimal", "No, all trajectories are ~optimal (i.e. I would be happy if a policy just imitated the data)"}, {"Yes", "No"})</f>
        <v>No</v>
      </c>
      <c r="O66" s="14" t="str">
        <f t="array" ref="O66">STRINGMAP(INDEX('Dataset Metadata'!P:P, MATCH(B66, 'Dataset Metadata'!C:C, 0)), {"Yes, at least some trajectories are sub-optimal", "No, all trajectories are ~optimal (i.e. I would be happy if a policy just imitated the data)"}, {"Yes", "No"})</f>
        <v>No</v>
      </c>
      <c r="P66" s="14" t="str">
        <f t="array" ref="P66">STRINGMAP(INDEX('Dataset Metadata'!Q:Q, MATCH(B66, 'Dataset Metadata'!C:C, 0)), {"Yes, at least some trajectories are sub-optimal", "No, all trajectories are ~optimal (i.e. I would be happy if a policy just imitated the data)"}, {"Yes", "No"})</f>
        <v>Yes</v>
      </c>
      <c r="Q66" s="5" t="str">
        <f t="array" ref="Q66">INDEX('Dataset Metadata'!V:V, MATCH(B66, 'Dataset Metadata'!C:C, 0))</f>
        <v>Table Top</v>
      </c>
      <c r="R66" s="14">
        <f t="array" ref="R66">INDEX('Dataset Metadata'!H:H, MATCH(B66, 'Dataset Metadata'!C:C, 0))</f>
        <v>20</v>
      </c>
      <c r="S66" s="25" t="s">
        <v>202</v>
      </c>
      <c r="T66" s="25" t="s">
        <v>203</v>
      </c>
      <c r="U66" s="5" t="str">
        <f>IFERROR(__xludf.DUMMYFUNCTION("INDEX(SPLIT(INDEX(SPLIT(T66, ""{""), 0, 2), "",""), 0, 1)"),"shah2023mutex")</f>
        <v>shah2023mutex</v>
      </c>
      <c r="V66" s="32" t="str">
        <f t="array" ref="V66">INDEX('Dataset Metadata'!X:X, MATCH(B66, 'Dataset Metadata'!C:C, 0))</f>
        <v>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v>
      </c>
    </row>
    <row r="67" ht="15.75" customHeight="1">
      <c r="B67" s="33" t="s">
        <v>204</v>
      </c>
      <c r="C67" s="28" t="s">
        <v>205</v>
      </c>
      <c r="D67" s="29">
        <v>415.0</v>
      </c>
      <c r="E67" s="9">
        <v>8.85</v>
      </c>
      <c r="F67" s="30" t="str">
        <f t="array" ref="F67">INDEX('Dataset Metadata'!D:D, MATCH(B67, 'Dataset Metadata'!C:C, 0))</f>
        <v>Single Arm</v>
      </c>
      <c r="G67" s="31" t="str">
        <f t="array" ref="G67">STRINGMAP(INDEX('Dataset Metadata'!F:F, MATCH(B67, 'Dataset Metadata'!C:C, 0)), {"Default gripper that the robot shipped with", "dummy"}, {"Default", "dummy"})</f>
        <v>Default</v>
      </c>
      <c r="H67" s="31" t="str">
        <f t="array" ref="H67">STRINGMAP(INDEX('Dataset Metadata'!G:G, MATCH(B67, 'Dataset Metadata'!C:C, 0)), {"Task space (ie EEF) position control", "Task space (ie EEF) velocity control", "Joint position control", "Joint velocity control"}, {"EEF Position", "EEF velocity", "Joint position", "Joint velocity"})</f>
        <v>EEF Position</v>
      </c>
      <c r="I67" s="30">
        <f t="array" ref="I67">SUM(INDEX('Dataset Metadata'!J:J, MATCH(B67, 'Dataset Metadata'!C:C, 0)), INDEX('Dataset Metadata'!L:L, MATCH(B67, 'Dataset Metadata'!C:C, 0)), INDEX('Dataset Metadata'!N:N, MATCH(B67, 'Dataset Metadata'!C:C, 0)))</f>
        <v>2</v>
      </c>
      <c r="J67" s="14">
        <f t="array" ref="J67">SUM(INDEX('Dataset Metadata'!K:K, MATCH(B67, 'Dataset Metadata'!C:C, 0)), INDEX('Dataset Metadata'!M:M, MATCH(B67, 'Dataset Metadata'!C:C, 0)), INDEX('Dataset Metadata'!O:O, MATCH(B67, 'Dataset Metadata'!C:C, 0)))</f>
        <v>0</v>
      </c>
      <c r="K67" s="14">
        <f t="array" ref="K67">SUM(INDEX('Dataset Metadata'!N:N, MATCH(B67, 'Dataset Metadata'!C:C, 0)), INDEX('Dataset Metadata'!O:O, MATCH(B67, 'Dataset Metadata'!C:C, 0)))</f>
        <v>1</v>
      </c>
      <c r="L67" s="14" t="str">
        <f t="array" ref="L67">STRINGMAP(INDEX('Dataset Metadata'!R:R, MATCH(B67, 'Dataset Metadata'!C:C, 0)), {"Scripted / templated language (i.e. one of a limited number of values)", "Dummy value (i.e. same value for all trajectories)", "Natural Language (i.e. annotated by humans using natural language)"}, {"Templated", "None", "Natural"})</f>
        <v>Natural</v>
      </c>
      <c r="M67" s="5" t="str">
        <f t="array" ref="M67">STRINGMAP(INDEX('Dataset Metadata'!T:T, MATCH(B67,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7" s="14" t="str">
        <f t="array" ref="N67">STRINGMAP(INDEX('Dataset Metadata'!U:U, MATCH(B67, 'Dataset Metadata'!C:C, 0)), {"Yes, at least some trajectories are sub-optimal", "No, all trajectories are ~optimal (i.e. I would be happy if a policy just imitated the data)"}, {"Yes", "No"})</f>
        <v>Yes</v>
      </c>
      <c r="O67" s="14" t="str">
        <f t="array" ref="O67">STRINGMAP(INDEX('Dataset Metadata'!P:P, MATCH(B67, 'Dataset Metadata'!C:C, 0)), {"Yes, at least some trajectories are sub-optimal", "No, all trajectories are ~optimal (i.e. I would be happy if a policy just imitated the data)"}, {"Yes", "No"})</f>
        <v>No</v>
      </c>
      <c r="P67" s="14" t="str">
        <f t="array" ref="P67">STRINGMAP(INDEX('Dataset Metadata'!Q:Q, MATCH(B67, 'Dataset Metadata'!C:C, 0)), {"Yes, at least some trajectories are sub-optimal", "No, all trajectories are ~optimal (i.e. I would be happy if a policy just imitated the data)"}, {"Yes", "No"})</f>
        <v>Yes</v>
      </c>
      <c r="Q67" s="5" t="str">
        <f t="array" ref="Q67">INDEX('Dataset Metadata'!V:V, MATCH(B67, 'Dataset Metadata'!C:C, 0))</f>
        <v>Table Top</v>
      </c>
      <c r="R67" s="14">
        <f t="array" ref="R67">INDEX('Dataset Metadata'!H:H, MATCH(B67, 'Dataset Metadata'!C:C, 0))</f>
        <v>10</v>
      </c>
      <c r="S67" s="25" t="s">
        <v>206</v>
      </c>
      <c r="T67" s="5" t="s">
        <v>207</v>
      </c>
      <c r="U67" s="5" t="str">
        <f>IFERROR(__xludf.DUMMYFUNCTION("INDEX(SPLIT(INDEX(SPLIT(T67, ""{""), 0, 2), "",""), 0, 1)"),"fanuc_manipulation2023")</f>
        <v>fanuc_manipulation2023</v>
      </c>
      <c r="V67" s="32" t="str">
        <f t="array" ref="V67">INDEX('Dataset Metadata'!X:X, MATCH(B67, 'Dataset Metadata'!C:C, 0))</f>
        <v>A Fanuc robot performs various manipulation tasks. For example, it opens drawers, picks up objects, closes doors, closes computers, and pushes objects to desired locations.</v>
      </c>
    </row>
    <row r="68" ht="15.75" customHeight="1">
      <c r="B68" s="33" t="s">
        <v>208</v>
      </c>
      <c r="C68" s="28" t="s">
        <v>47</v>
      </c>
      <c r="D68" s="29">
        <v>4200.0</v>
      </c>
      <c r="E68" s="9">
        <v>720.0</v>
      </c>
      <c r="F68" s="30" t="str">
        <f t="array" ref="F68">INDEX('Dataset Metadata'!D:D, MATCH(B68, 'Dataset Metadata'!C:C, 0))</f>
        <v>Single Arm</v>
      </c>
      <c r="G68" s="31" t="str">
        <f t="array" ref="G68">STRINGMAP(INDEX('Dataset Metadata'!F:F, MATCH(B68, 'Dataset Metadata'!C:C, 0)), {"Default gripper that the robot shipped with", "dummy"}, {"Default", "dummy"})</f>
        <v>Default</v>
      </c>
      <c r="H68" s="31" t="str">
        <f t="array" ref="H68">STRINGMAP(INDEX('Dataset Metadata'!G:G, MATCH(B68, 'Dataset Metadata'!C:C, 0)), {"Task space (ie EEF) position control", "Task space (ie EEF) velocity control", "Joint position control", "Joint velocity control"}, {"EEF Position", "EEF velocity", "Joint position", "Joint velocity"})</f>
        <v>EEF Position</v>
      </c>
      <c r="I68" s="30">
        <f t="array" ref="I68">SUM(INDEX('Dataset Metadata'!J:J, MATCH(B68, 'Dataset Metadata'!C:C, 0)), INDEX('Dataset Metadata'!L:L, MATCH(B68, 'Dataset Metadata'!C:C, 0)), INDEX('Dataset Metadata'!N:N, MATCH(B68, 'Dataset Metadata'!C:C, 0)))</f>
        <v>3</v>
      </c>
      <c r="J68" s="14">
        <f t="array" ref="J68">SUM(INDEX('Dataset Metadata'!K:K, MATCH(B68, 'Dataset Metadata'!C:C, 0)), INDEX('Dataset Metadata'!M:M, MATCH(B68, 'Dataset Metadata'!C:C, 0)), INDEX('Dataset Metadata'!O:O, MATCH(B68, 'Dataset Metadata'!C:C, 0)))</f>
        <v>0</v>
      </c>
      <c r="K68" s="14">
        <f t="array" ref="K68">SUM(INDEX('Dataset Metadata'!N:N, MATCH(B68, 'Dataset Metadata'!C:C, 0)), INDEX('Dataset Metadata'!O:O, MATCH(B68, 'Dataset Metadata'!C:C, 0)))</f>
        <v>2</v>
      </c>
      <c r="L68" s="14" t="str">
        <f t="array" ref="L68">STRINGMAP(INDEX('Dataset Metadata'!R:R, MATCH(B68, 'Dataset Metadata'!C:C, 0)), {"Scripted / templated language (i.e. one of a limited number of values)", "Dummy value (i.e. same value for all trajectories)", "Natural Language (i.e. annotated by humans using natural language)"}, {"Templated", "None", "Natural"})</f>
        <v>Templated</v>
      </c>
      <c r="M68" s="5" t="str">
        <f t="array" ref="M68">STRINGMAP(INDEX('Dataset Metadata'!T:T, MATCH(B68,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8" s="14" t="str">
        <f t="array" ref="N68">STRINGMAP(INDEX('Dataset Metadata'!U:U, MATCH(B68, 'Dataset Metadata'!C:C, 0)), {"Yes, at least some trajectories are sub-optimal", "No, all trajectories are ~optimal (i.e. I would be happy if a policy just imitated the data)"}, {"Yes", "No"})</f>
        <v>No</v>
      </c>
      <c r="O68" s="14" t="str">
        <f t="array" ref="O68">STRINGMAP(INDEX('Dataset Metadata'!P:P, MATCH(B68, 'Dataset Metadata'!C:C, 0)), {"Yes, at least some trajectories are sub-optimal", "No, all trajectories are ~optimal (i.e. I would be happy if a policy just imitated the data)"}, {"Yes", "No"})</f>
        <v>No</v>
      </c>
      <c r="P68" s="14" t="str">
        <f t="array" ref="P68">STRINGMAP(INDEX('Dataset Metadata'!Q:Q, MATCH(B68, 'Dataset Metadata'!C:C, 0)), {"Yes, at least some trajectories are sub-optimal", "No, all trajectories are ~optimal (i.e. I would be happy if a policy just imitated the data)"}, {"Yes", "No"})</f>
        <v>Yes</v>
      </c>
      <c r="Q68" s="5" t="str">
        <f t="array" ref="Q68">INDEX('Dataset Metadata'!V:V, MATCH(B68, 'Dataset Metadata'!C:C, 0))</f>
        <v>Table Top</v>
      </c>
      <c r="R68" s="14">
        <f t="array" ref="R68">INDEX('Dataset Metadata'!H:H, MATCH(B68, 'Dataset Metadata'!C:C, 0))</f>
        <v>10</v>
      </c>
      <c r="S68" s="25" t="s">
        <v>209</v>
      </c>
      <c r="T68" s="5" t="s">
        <v>210</v>
      </c>
      <c r="U68" s="5" t="str">
        <f>IFERROR(__xludf.DUMMYFUNCTION("INDEX(SPLIT(INDEX(SPLIT(T68, ""{""), 0, 2), "",""), 0, 1)"),"sawhney2021playing")</f>
        <v>sawhney2021playing</v>
      </c>
      <c r="V68" s="32" t="str">
        <f t="array" ref="V68">INDEX('Dataset Metadata'!X:X, MATCH(B68, 'Dataset Metadata'!C:C, 0))</f>
        <v>Robot interacting with different food items.</v>
      </c>
    </row>
    <row r="69" ht="15.75" customHeight="1">
      <c r="B69" s="33" t="s">
        <v>211</v>
      </c>
      <c r="C69" s="28" t="s">
        <v>47</v>
      </c>
      <c r="D69" s="29">
        <f>64*9</f>
        <v>576</v>
      </c>
      <c r="E69" s="9">
        <v>6.68</v>
      </c>
      <c r="F69" s="30" t="str">
        <f t="array" ref="F69">INDEX('Dataset Metadata'!D:D, MATCH(B69, 'Dataset Metadata'!C:C, 0))</f>
        <v>Single Arm</v>
      </c>
      <c r="G69" s="31" t="str">
        <f t="array" ref="G69">STRINGMAP(INDEX('Dataset Metadata'!F:F, MATCH(B69, 'Dataset Metadata'!C:C, 0)), {"Default gripper that the robot shipped with", "dummy"}, {"Default", "dummy"})</f>
        <v>Robotiq hand-e</v>
      </c>
      <c r="H69" s="31" t="str">
        <f t="array" ref="H69">STRINGMAP(INDEX('Dataset Metadata'!G:G, MATCH(B69, 'Dataset Metadata'!C:C, 0)), {"Task space (ie EEF) position control", "Task space (ie EEF) velocity control", "Joint position control", "Joint velocity control"}, {"EEF Position", "EEF velocity", "Joint position", "Joint velocity"})</f>
        <v>EEF Position</v>
      </c>
      <c r="I69" s="30">
        <f t="array" ref="I69">SUM(INDEX('Dataset Metadata'!J:J, MATCH(B69, 'Dataset Metadata'!C:C, 0)), INDEX('Dataset Metadata'!L:L, MATCH(B69, 'Dataset Metadata'!C:C, 0)), INDEX('Dataset Metadata'!N:N, MATCH(B69, 'Dataset Metadata'!C:C, 0)))</f>
        <v>1</v>
      </c>
      <c r="J69" s="14">
        <f t="array" ref="J69">SUM(INDEX('Dataset Metadata'!K:K, MATCH(B69, 'Dataset Metadata'!C:C, 0)), INDEX('Dataset Metadata'!M:M, MATCH(B69, 'Dataset Metadata'!C:C, 0)), INDEX('Dataset Metadata'!O:O, MATCH(B69, 'Dataset Metadata'!C:C, 0)))</f>
        <v>0</v>
      </c>
      <c r="K69" s="14">
        <f t="array" ref="K69">SUM(INDEX('Dataset Metadata'!N:N, MATCH(B69, 'Dataset Metadata'!C:C, 0)), INDEX('Dataset Metadata'!O:O, MATCH(B69, 'Dataset Metadata'!C:C, 0)))</f>
        <v>0</v>
      </c>
      <c r="L69" s="14" t="str">
        <f t="array" ref="L69">STRINGMAP(INDEX('Dataset Metadata'!R:R, MATCH(B69, 'Dataset Metadata'!C:C, 0)), {"Scripted / templated language (i.e. one of a limited number of values)", "Dummy value (i.e. same value for all trajectories)", "Natural Language (i.e. annotated by humans using natural language)"}, {"Templated", "None", "Natural"})</f>
        <v>Natural</v>
      </c>
      <c r="M69" s="5" t="str">
        <f t="array" ref="M69">STRINGMAP(INDEX('Dataset Metadata'!T:T, MATCH(B69,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9" s="14" t="str">
        <f t="array" ref="N69">STRINGMAP(INDEX('Dataset Metadata'!U:U, MATCH(B69, 'Dataset Metadata'!C:C, 0)), {"Yes, at least some trajectories are sub-optimal", "No, all trajectories are ~optimal (i.e. I would be happy if a policy just imitated the data)"}, {"Yes", "No"})</f>
        <v>No</v>
      </c>
      <c r="O69" s="14" t="str">
        <f t="array" ref="O69">STRINGMAP(INDEX('Dataset Metadata'!P:P, MATCH(B69, 'Dataset Metadata'!C:C, 0)), {"Yes, at least some trajectories are sub-optimal", "No, all trajectories are ~optimal (i.e. I would be happy if a policy just imitated the data)"}, {"Yes", "No"})</f>
        <v>No</v>
      </c>
      <c r="P69" s="14" t="str">
        <f t="array" ref="P69">STRINGMAP(INDEX('Dataset Metadata'!Q:Q, MATCH(B69, 'Dataset Metadata'!C:C, 0)), {"Yes, at least some trajectories are sub-optimal", "No, all trajectories are ~optimal (i.e. I would be happy if a policy just imitated the data)"}, {"Yes", "No"})</f>
        <v>Yes</v>
      </c>
      <c r="Q69" s="5" t="str">
        <f t="array" ref="Q69">INDEX('Dataset Metadata'!V:V, MATCH(B69, 'Dataset Metadata'!C:C, 0))</f>
        <v>Table Top, Kitchen (also toy kitchen)</v>
      </c>
      <c r="R69" s="14">
        <f t="array" ref="R69">INDEX('Dataset Metadata'!H:H, MATCH(B69, 'Dataset Metadata'!C:C, 0))</f>
        <v>5</v>
      </c>
      <c r="S69" s="25" t="s">
        <v>212</v>
      </c>
      <c r="T69" s="5" t="s">
        <v>213</v>
      </c>
      <c r="U69" s="5" t="str">
        <f>IFERROR(__xludf.DUMMYFUNCTION("INDEX(SPLIT(INDEX(SPLIT(T69, ""{""), 0, 2), "",""), 0, 1)"),"chen2023playfusion")</f>
        <v>chen2023playfusion</v>
      </c>
      <c r="V69" s="32" t="str">
        <f t="array" ref="V69">INDEX('Dataset Metadata'!X:X, MATCH(B69, 'Dataset Metadata'!C:C, 0))</f>
        <v>The robot plays with 3 complex scenes: a grill with many cooking objects like toaster, pan, etc. It has to pick, open, place, close. It  has to set a table, move plates, cups, utensils. And it has to place dishes in the sink, dishwasher, hand cups etc. </v>
      </c>
    </row>
    <row r="70" ht="15.75" customHeight="1">
      <c r="B70" s="33" t="s">
        <v>214</v>
      </c>
      <c r="C70" s="28" t="s">
        <v>63</v>
      </c>
      <c r="D70" s="29">
        <v>135.0</v>
      </c>
      <c r="E70" s="9">
        <v>0.71</v>
      </c>
      <c r="F70" s="30" t="str">
        <f t="array" ref="F70">INDEX('Dataset Metadata'!D:D, MATCH(B70, 'Dataset Metadata'!C:C, 0))</f>
        <v>Mobile Manipulator</v>
      </c>
      <c r="G70" s="31" t="str">
        <f t="array" ref="G70">STRINGMAP(INDEX('Dataset Metadata'!F:F, MATCH(B70, 'Dataset Metadata'!C:C, 0)), {"Default gripper that the robot shipped with", "dummy"}, {"Default", "dummy"})</f>
        <v>Default</v>
      </c>
      <c r="H70" s="31" t="str">
        <f t="array" ref="H70">STRINGMAP(INDEX('Dataset Metadata'!G:G, MATCH(B70, 'Dataset Metadata'!C:C, 0)), {"Task space (ie EEF) position control", "Task space (ie EEF) velocity control", "Joint position control", "Joint velocity control"}, {"EEF Position", "EEF velocity", "Joint position", "Joint velocity"})</f>
        <v>EEF Position</v>
      </c>
      <c r="I70" s="30">
        <f t="array" ref="I70">SUM(INDEX('Dataset Metadata'!J:J, MATCH(B70, 'Dataset Metadata'!C:C, 0)), INDEX('Dataset Metadata'!L:L, MATCH(B70, 'Dataset Metadata'!C:C, 0)), INDEX('Dataset Metadata'!N:N, MATCH(B70, 'Dataset Metadata'!C:C, 0)))</f>
        <v>1</v>
      </c>
      <c r="J70" s="14">
        <f t="array" ref="J70">SUM(INDEX('Dataset Metadata'!K:K, MATCH(B70, 'Dataset Metadata'!C:C, 0)), INDEX('Dataset Metadata'!M:M, MATCH(B70, 'Dataset Metadata'!C:C, 0)), INDEX('Dataset Metadata'!O:O, MATCH(B70, 'Dataset Metadata'!C:C, 0)))</f>
        <v>0</v>
      </c>
      <c r="K70" s="14">
        <f t="array" ref="K70">SUM(INDEX('Dataset Metadata'!N:N, MATCH(B70, 'Dataset Metadata'!C:C, 0)), INDEX('Dataset Metadata'!O:O, MATCH(B70, 'Dataset Metadata'!C:C, 0)))</f>
        <v>0</v>
      </c>
      <c r="L70" s="14" t="str">
        <f t="array" ref="L70">STRINGMAP(INDEX('Dataset Metadata'!R:R, MATCH(B70, 'Dataset Metadata'!C:C, 0)), {"Scripted / templated language (i.e. one of a limited number of values)", "Dummy value (i.e. same value for all trajectories)", "Natural Language (i.e. annotated by humans using natural language)"}, {"Templated", "None", "Natural"})</f>
        <v>Templated</v>
      </c>
      <c r="M70" s="5" t="str">
        <f t="array" ref="M70">STRINGMAP(INDEX('Dataset Metadata'!T:T, MATCH(B70,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0" s="14" t="str">
        <f t="array" ref="N70">STRINGMAP(INDEX('Dataset Metadata'!U:U, MATCH(B70, 'Dataset Metadata'!C:C, 0)), {"Yes, at least some trajectories are sub-optimal", "No, all trajectories are ~optimal (i.e. I would be happy if a policy just imitated the data)"}, {"Yes", "No"})</f>
        <v>No</v>
      </c>
      <c r="O70" s="14" t="str">
        <f t="array" ref="O70">STRINGMAP(INDEX('Dataset Metadata'!P:P, MATCH(B70, 'Dataset Metadata'!C:C, 0)), {"Yes, at least some trajectories are sub-optimal", "No, all trajectories are ~optimal (i.e. I would be happy if a policy just imitated the data)"}, {"Yes", "No"})</f>
        <v>No</v>
      </c>
      <c r="P70" s="14" t="str">
        <f t="array" ref="P70">STRINGMAP(INDEX('Dataset Metadata'!Q:Q, MATCH(B70, 'Dataset Metadata'!C:C, 0)), {"Yes, at least some trajectories are sub-optimal", "No, all trajectories are ~optimal (i.e. I would be happy if a policy just imitated the data)"}, {"Yes", "No"})</f>
        <v>Yes</v>
      </c>
      <c r="Q70" s="5" t="str">
        <f t="array" ref="Q70">INDEX('Dataset Metadata'!V:V, MATCH(B70, 'Dataset Metadata'!C:C, 0))</f>
        <v>Kitchen (also toy kitchen), Other Household environments</v>
      </c>
      <c r="R70" s="14">
        <f t="array" ref="R70">INDEX('Dataset Metadata'!H:H, MATCH(B70, 'Dataset Metadata'!C:C, 0))</f>
        <v>10</v>
      </c>
      <c r="S70" s="25" t="s">
        <v>215</v>
      </c>
      <c r="T70" s="5" t="s">
        <v>216</v>
      </c>
      <c r="U70" s="10" t="s">
        <v>217</v>
      </c>
      <c r="V70" s="32" t="str">
        <f t="array" ref="V70">INDEX('Dataset Metadata'!X:X, MATCH(B70, 'Dataset Metadata'!C:C, 0))</f>
        <v>Robot interacting with different household environments.</v>
      </c>
    </row>
    <row r="71" ht="15.75" customHeight="1">
      <c r="B71" s="33" t="s">
        <v>218</v>
      </c>
      <c r="C71" s="28" t="s">
        <v>219</v>
      </c>
      <c r="D71" s="29">
        <v>11830.0</v>
      </c>
      <c r="E71" s="9">
        <v>18.73</v>
      </c>
      <c r="F71" s="30" t="str">
        <f t="array" ref="F71">INDEX('Dataset Metadata'!D:D, MATCH(B71, 'Dataset Metadata'!C:C, 0))</f>
        <v>Wheeled Robot</v>
      </c>
      <c r="G71" s="31" t="str">
        <f t="array" ref="G71">STRINGMAP(INDEX('Dataset Metadata'!F:F, MATCH(B71, 'Dataset Metadata'!C:C, 0)), {"Default gripper that the robot shipped with", "dummy"}, {"Default", "dummy"})</f>
        <v/>
      </c>
      <c r="H71" s="31" t="str">
        <f t="array" ref="H71">STRINGMAP(INDEX('Dataset Metadata'!G:G, MATCH(B71, 'Dataset Metadata'!C:C, 0)), {"Task space (ie EEF) position control", "Task space (ie EEF) velocity control", "Joint position control", "Joint velocity control"}, {"EEF Position", "EEF velocity", "Joint position", "Joint velocity"})</f>
        <v>EEF velocity</v>
      </c>
      <c r="I71" s="30">
        <f t="array" ref="I71">SUM(INDEX('Dataset Metadata'!J:J, MATCH(B71, 'Dataset Metadata'!C:C, 0)), INDEX('Dataset Metadata'!L:L, MATCH(B71, 'Dataset Metadata'!C:C, 0)), INDEX('Dataset Metadata'!N:N, MATCH(B71, 'Dataset Metadata'!C:C, 0)))</f>
        <v>2</v>
      </c>
      <c r="J71" s="14">
        <f t="array" ref="J71">SUM(INDEX('Dataset Metadata'!K:K, MATCH(B71, 'Dataset Metadata'!C:C, 0)), INDEX('Dataset Metadata'!M:M, MATCH(B71, 'Dataset Metadata'!C:C, 0)), INDEX('Dataset Metadata'!O:O, MATCH(B71, 'Dataset Metadata'!C:C, 0)))</f>
        <v>1</v>
      </c>
      <c r="K71" s="14">
        <f t="array" ref="K71">SUM(INDEX('Dataset Metadata'!N:N, MATCH(B71, 'Dataset Metadata'!C:C, 0)), INDEX('Dataset Metadata'!O:O, MATCH(B71, 'Dataset Metadata'!C:C, 0)))</f>
        <v>1</v>
      </c>
      <c r="L71" s="14" t="str">
        <f t="array" ref="L71">STRINGMAP(INDEX('Dataset Metadata'!R:R, MATCH(B71, 'Dataset Metadata'!C:C, 0)), {"Scripted / templated language (i.e. one of a limited number of values)", "Dummy value (i.e. same value for all trajectories)", "Natural Language (i.e. annotated by humans using natural language)"}, {"Templated", "None", "Natural"})</f>
        <v>None</v>
      </c>
      <c r="M71" s="5" t="str">
        <f t="array" ref="M71">STRINGMAP(INDEX('Dataset Metadata'!T:T, MATCH(B71,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71" s="14" t="str">
        <f t="array" ref="N71">STRINGMAP(INDEX('Dataset Metadata'!U:U, MATCH(B71, 'Dataset Metadata'!C:C, 0)), {"Yes, at least some trajectories are sub-optimal", "No, all trajectories are ~optimal (i.e. I would be happy if a policy just imitated the data)"}, {"Yes", "No"})</f>
        <v>Yes</v>
      </c>
      <c r="O71" s="14" t="str">
        <f t="array" ref="O71">STRINGMAP(INDEX('Dataset Metadata'!P:P, MATCH(B71, 'Dataset Metadata'!C:C, 0)), {"Yes, at least some trajectories are sub-optimal", "No, all trajectories are ~optimal (i.e. I would be happy if a policy just imitated the data)"}, {"Yes", "No"})</f>
        <v>No</v>
      </c>
      <c r="P71" s="14" t="str">
        <f t="array" ref="P71">STRINGMAP(INDEX('Dataset Metadata'!Q:Q, MATCH(B71, 'Dataset Metadata'!C:C, 0)), {"Yes, at least some trajectories are sub-optimal", "No, all trajectories are ~optimal (i.e. I would be happy if a policy just imitated the data)"}, {"Yes", "No"})</f>
        <v>No</v>
      </c>
      <c r="Q71" s="5" t="str">
        <f t="array" ref="Q71">INDEX('Dataset Metadata'!V:V, MATCH(B71, 'Dataset Metadata'!C:C, 0))</f>
        <v>Outdoors</v>
      </c>
      <c r="R71" s="14">
        <f t="array" ref="R71">INDEX('Dataset Metadata'!H:H, MATCH(B71, 'Dataset Metadata'!C:C, 0))</f>
        <v>3</v>
      </c>
      <c r="S71" s="25" t="s">
        <v>220</v>
      </c>
      <c r="T71" s="25" t="s">
        <v>221</v>
      </c>
      <c r="U71" s="5" t="str">
        <f>IFERROR(__xludf.DUMMYFUNCTION("INDEX(SPLIT(INDEX(SPLIT(T71, ""{""), 0, 2), "",""), 0, 1)"),"shah2021rapid")</f>
        <v>shah2021rapid</v>
      </c>
      <c r="V71" s="32" t="str">
        <f t="array" ref="V71">INDEX('Dataset Metadata'!X:X, MATCH(B71, 'Dataset Metadata'!C:C, 0))</f>
        <v>Mobile robot explores outdoor environments using a scripted policy</v>
      </c>
    </row>
    <row r="72" ht="15.75" customHeight="1">
      <c r="B72" s="33" t="s">
        <v>222</v>
      </c>
      <c r="C72" s="28" t="s">
        <v>223</v>
      </c>
      <c r="D72" s="29">
        <v>7328.0</v>
      </c>
      <c r="E72" s="9">
        <v>1.39</v>
      </c>
      <c r="F72" s="30" t="str">
        <f t="array" ref="F72">INDEX('Dataset Metadata'!D:D, MATCH(B72, 'Dataset Metadata'!C:C, 0))</f>
        <v>Wheeled Robot</v>
      </c>
      <c r="G72" s="31" t="str">
        <f t="array" ref="G72">STRINGMAP(INDEX('Dataset Metadata'!F:F, MATCH(B72, 'Dataset Metadata'!C:C, 0)), {"Default gripper that the robot shipped with", "dummy"}, {"Default", "dummy"})</f>
        <v/>
      </c>
      <c r="H72" s="31" t="str">
        <f t="array" ref="H72">STRINGMAP(INDEX('Dataset Metadata'!G:G, MATCH(B72, 'Dataset Metadata'!C:C, 0)), {"Task space (ie EEF) position control", "Task space (ie EEF) velocity control", "Joint position control", "Joint velocity control"}, {"EEF Position", "EEF velocity", "Joint position", "Joint velocity"})</f>
        <v>EEF velocity</v>
      </c>
      <c r="I72" s="30">
        <f t="array" ref="I72">SUM(INDEX('Dataset Metadata'!J:J, MATCH(B72, 'Dataset Metadata'!C:C, 0)), INDEX('Dataset Metadata'!L:L, MATCH(B72, 'Dataset Metadata'!C:C, 0)), INDEX('Dataset Metadata'!N:N, MATCH(B72, 'Dataset Metadata'!C:C, 0)))</f>
        <v>1</v>
      </c>
      <c r="J72" s="14">
        <f t="array" ref="J72">SUM(INDEX('Dataset Metadata'!K:K, MATCH(B72, 'Dataset Metadata'!C:C, 0)), INDEX('Dataset Metadata'!M:M, MATCH(B72, 'Dataset Metadata'!C:C, 0)), INDEX('Dataset Metadata'!O:O, MATCH(B72, 'Dataset Metadata'!C:C, 0)))</f>
        <v>0</v>
      </c>
      <c r="K72" s="14">
        <f t="array" ref="K72">SUM(INDEX('Dataset Metadata'!N:N, MATCH(B72, 'Dataset Metadata'!C:C, 0)), INDEX('Dataset Metadata'!O:O, MATCH(B72, 'Dataset Metadata'!C:C, 0)))</f>
        <v>0</v>
      </c>
      <c r="L72" s="14" t="str">
        <f t="array" ref="L72">STRINGMAP(INDEX('Dataset Metadata'!R:R, MATCH(B72, 'Dataset Metadata'!C:C, 0)), {"Scripted / templated language (i.e. one of a limited number of values)", "Dummy value (i.e. same value for all trajectories)", "Natural Language (i.e. annotated by humans using natural language)"}, {"Templated", "None", "Natural"})</f>
        <v>None</v>
      </c>
      <c r="M72" s="5" t="str">
        <f t="array" ref="M72">STRINGMAP(INDEX('Dataset Metadata'!T:T, MATCH(B72,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2" s="14" t="str">
        <f t="array" ref="N72">STRINGMAP(INDEX('Dataset Metadata'!U:U, MATCH(B72, 'Dataset Metadata'!C:C, 0)), {"Yes, at least some trajectories are sub-optimal", "No, all trajectories are ~optimal (i.e. I would be happy if a policy just imitated the data)"}, {"Yes", "No"})</f>
        <v>No</v>
      </c>
      <c r="O72" s="14" t="str">
        <f t="array" ref="O72">STRINGMAP(INDEX('Dataset Metadata'!P:P, MATCH(B72, 'Dataset Metadata'!C:C, 0)), {"Yes, at least some trajectories are sub-optimal", "No, all trajectories are ~optimal (i.e. I would be happy if a policy just imitated the data)"}, {"Yes", "No"})</f>
        <v>No</v>
      </c>
      <c r="P72" s="14" t="str">
        <f t="array" ref="P72">STRINGMAP(INDEX('Dataset Metadata'!Q:Q, MATCH(B72, 'Dataset Metadata'!C:C, 0)), {"Yes, at least some trajectories are sub-optimal", "No, all trajectories are ~optimal (i.e. I would be happy if a policy just imitated the data)"}, {"Yes", "No"})</f>
        <v>No</v>
      </c>
      <c r="Q72" s="5" t="str">
        <f t="array" ref="Q72">INDEX('Dataset Metadata'!V:V, MATCH(B72, 'Dataset Metadata'!C:C, 0))</f>
        <v>Hallways</v>
      </c>
      <c r="R72" s="14">
        <f t="array" ref="R72">INDEX('Dataset Metadata'!H:H, MATCH(B72, 'Dataset Metadata'!C:C, 0))</f>
        <v>5</v>
      </c>
      <c r="S72" s="25" t="s">
        <v>224</v>
      </c>
      <c r="T72" s="5" t="s">
        <v>225</v>
      </c>
      <c r="U72" s="5" t="str">
        <f>IFERROR(__xludf.DUMMYFUNCTION("INDEX(SPLIT(INDEX(SPLIT(T72, ""{""), 0, 2), "",""), 0, 1)"),"kahn2018self")</f>
        <v>kahn2018self</v>
      </c>
      <c r="V72" s="32" t="str">
        <f t="array" ref="V72">INDEX('Dataset Metadata'!X:X, MATCH(B72, 'Dataset Metadata'!C:C, 0))</f>
        <v>Small mobile robot navigates hallways in an office building using a learned policy.</v>
      </c>
    </row>
    <row r="73" ht="15.75" customHeight="1">
      <c r="B73" s="33" t="s">
        <v>226</v>
      </c>
      <c r="C73" s="28" t="s">
        <v>227</v>
      </c>
      <c r="D73" s="29">
        <v>3000.0</v>
      </c>
      <c r="E73" s="9">
        <v>7.0</v>
      </c>
      <c r="F73" s="30" t="str">
        <f t="array" ref="F73">INDEX('Dataset Metadata'!D:D, MATCH(B73, 'Dataset Metadata'!C:C, 0))</f>
        <v>Wheeled Robot</v>
      </c>
      <c r="G73" s="31" t="str">
        <f t="array" ref="G73">STRINGMAP(INDEX('Dataset Metadata'!F:F, MATCH(B73, 'Dataset Metadata'!C:C, 0)), {"Default gripper that the robot shipped with", "dummy"}, {"Default", "dummy"})</f>
        <v/>
      </c>
      <c r="H73" s="31" t="str">
        <f t="array" ref="H73">STRINGMAP(INDEX('Dataset Metadata'!G:G, MATCH(B73, 'Dataset Metadata'!C:C, 0)), {"Task space (ie EEF) position control", "Task space (ie EEF) velocity control", "Joint position control", "Joint velocity control"}, {"EEF Position", "EEF velocity", "Joint position", "Joint velocity"})</f>
        <v>EEF Position</v>
      </c>
      <c r="I73" s="30">
        <f t="array" ref="I73">SUM(INDEX('Dataset Metadata'!J:J, MATCH(B73, 'Dataset Metadata'!C:C, 0)), INDEX('Dataset Metadata'!L:L, MATCH(B73, 'Dataset Metadata'!C:C, 0)), INDEX('Dataset Metadata'!N:N, MATCH(B73, 'Dataset Metadata'!C:C, 0)))</f>
        <v>2</v>
      </c>
      <c r="J73" s="14">
        <f t="array" ref="J73">SUM(INDEX('Dataset Metadata'!K:K, MATCH(B73, 'Dataset Metadata'!C:C, 0)), INDEX('Dataset Metadata'!M:M, MATCH(B73, 'Dataset Metadata'!C:C, 0)), INDEX('Dataset Metadata'!O:O, MATCH(B73, 'Dataset Metadata'!C:C, 0)))</f>
        <v>1</v>
      </c>
      <c r="K73" s="14">
        <f t="array" ref="K73">SUM(INDEX('Dataset Metadata'!N:N, MATCH(B73, 'Dataset Metadata'!C:C, 0)), INDEX('Dataset Metadata'!O:O, MATCH(B73, 'Dataset Metadata'!C:C, 0)))</f>
        <v>0</v>
      </c>
      <c r="L73" s="14" t="str">
        <f t="array" ref="L73">STRINGMAP(INDEX('Dataset Metadata'!R:R, MATCH(B73, 'Dataset Metadata'!C:C, 0)), {"Scripted / templated language (i.e. one of a limited number of values)", "Dummy value (i.e. same value for all trajectories)", "Natural Language (i.e. annotated by humans using natural language)"}, {"Templated", "None", "Natural"})</f>
        <v>None</v>
      </c>
      <c r="M73" s="5" t="str">
        <f t="array" ref="M73">STRINGMAP(INDEX('Dataset Metadata'!T:T, MATCH(B73,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3" s="14" t="str">
        <f t="array" ref="N73">STRINGMAP(INDEX('Dataset Metadata'!U:U, MATCH(B73, 'Dataset Metadata'!C:C, 0)), {"Yes, at least some trajectories are sub-optimal", "No, all trajectories are ~optimal (i.e. I would be happy if a policy just imitated the data)"}, {"Yes", "No"})</f>
        <v>No</v>
      </c>
      <c r="O73" s="14" t="str">
        <f t="array" ref="O73">STRINGMAP(INDEX('Dataset Metadata'!P:P, MATCH(B73, 'Dataset Metadata'!C:C, 0)), {"Yes, at least some trajectories are sub-optimal", "No, all trajectories are ~optimal (i.e. I would be happy if a policy just imitated the data)"}, {"Yes", "No"})</f>
        <v>Yes</v>
      </c>
      <c r="P73" s="14" t="str">
        <f t="array" ref="P73">STRINGMAP(INDEX('Dataset Metadata'!Q:Q, MATCH(B73, 'Dataset Metadata'!C:C, 0)), {"Yes, at least some trajectories are sub-optimal", "No, all trajectories are ~optimal (i.e. I would be happy if a policy just imitated the data)"}, {"Yes", "No"})</f>
        <v>No</v>
      </c>
      <c r="Q73" s="5" t="str">
        <f t="array" ref="Q73">INDEX('Dataset Metadata'!V:V, MATCH(B73, 'Dataset Metadata'!C:C, 0))</f>
        <v>Hallways</v>
      </c>
      <c r="R73" s="14">
        <f t="array" ref="R73">INDEX('Dataset Metadata'!H:H, MATCH(B73, 'Dataset Metadata'!C:C, 0))</f>
        <v>10</v>
      </c>
      <c r="S73" s="25" t="s">
        <v>228</v>
      </c>
      <c r="T73" s="5" t="s">
        <v>229</v>
      </c>
      <c r="U73" s="5" t="str">
        <f>IFERROR(__xludf.DUMMYFUNCTION("INDEX(SPLIT(INDEX(SPLIT(T73, ""{""), 0, 2), "",""), 0, 1)"),"hirose2023sacson")</f>
        <v>hirose2023sacson</v>
      </c>
      <c r="V73" s="32" t="str">
        <f t="array" ref="V73">INDEX('Dataset Metadata'!X:X, MATCH(B73, 'Dataset Metadata'!C:C, 0))</f>
        <v>Mobile robot navigates pedestrian-rich environments (e.g. offices, school buildings etc.) and runs a learned policy that may interact with the pedestrians.</v>
      </c>
    </row>
    <row r="74" ht="15.75" customHeight="1">
      <c r="B74" s="33" t="s">
        <v>230</v>
      </c>
      <c r="C74" s="28" t="s">
        <v>35</v>
      </c>
      <c r="D74" s="29">
        <v>61153.0</v>
      </c>
      <c r="F74" s="30" t="str">
        <f t="array" ref="F74">INDEX('Dataset Metadata'!D:D, MATCH(B74, 'Dataset Metadata'!C:C, 0))</f>
        <v>3 embodiments: single-armed robot, single-armed human, single-armed human using grasping tools</v>
      </c>
      <c r="G74" s="31" t="str">
        <f t="array" ref="G74">STRINGMAP(INDEX('Dataset Metadata'!F:F, MATCH(B74, 'Dataset Metadata'!C:C, 0)), {"Default gripper that the robot shipped with", "dummy"}, {"Default", "dummy"})</f>
        <v>Default</v>
      </c>
      <c r="H74" s="31" t="str">
        <f t="array" ref="H74">STRINGMAP(INDEX('Dataset Metadata'!G:G, MATCH(B74, 'Dataset Metadata'!C:C, 0)), {"Task space (ie EEF) position control", "Task space (ie EEF) velocity control", "Joint position control", "Joint velocity control"}, {"EEF Position", "EEF velocity", "Joint position", "Joint velocity"})</f>
        <v>EEF Position</v>
      </c>
      <c r="I74" s="30">
        <f t="array" ref="I74">SUM(INDEX('Dataset Metadata'!J:J, MATCH(B74, 'Dataset Metadata'!C:C, 0)), INDEX('Dataset Metadata'!L:L, MATCH(B74, 'Dataset Metadata'!C:C, 0)), INDEX('Dataset Metadata'!N:N, MATCH(B74, 'Dataset Metadata'!C:C, 0)))</f>
        <v>1</v>
      </c>
      <c r="J74" s="14">
        <f t="array" ref="J74">SUM(INDEX('Dataset Metadata'!K:K, MATCH(B74, 'Dataset Metadata'!C:C, 0)), INDEX('Dataset Metadata'!M:M, MATCH(B74, 'Dataset Metadata'!C:C, 0)), INDEX('Dataset Metadata'!O:O, MATCH(B74, 'Dataset Metadata'!C:C, 0)))</f>
        <v>1</v>
      </c>
      <c r="K74" s="14">
        <f t="array" ref="K74">SUM(INDEX('Dataset Metadata'!N:N, MATCH(B74, 'Dataset Metadata'!C:C, 0)), INDEX('Dataset Metadata'!O:O, MATCH(B74, 'Dataset Metadata'!C:C, 0)))</f>
        <v>0</v>
      </c>
      <c r="L74" s="14" t="str">
        <f t="array" ref="L74">STRINGMAP(INDEX('Dataset Metadata'!R:R, MATCH(B74, 'Dataset Metadata'!C:C, 0)), {"Scripted / templated language (i.e. one of a limited number of values)", "Dummy value (i.e. same value for all trajectories)", "Natural Language (i.e. annotated by humans using natural language)"}, {"Templated", "None", "Natural"})</f>
        <v>Natural</v>
      </c>
      <c r="M74" s="5" t="str">
        <f t="array" ref="M74">STRINGMAP(INDEX('Dataset Metadata'!T:T, MATCH(B74,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74" s="14" t="str">
        <f t="array" ref="N74">STRINGMAP(INDEX('Dataset Metadata'!U:U, MATCH(B74, 'Dataset Metadata'!C:C, 0)), {"Yes, at least some trajectories are sub-optimal", "No, all trajectories are ~optimal (i.e. I would be happy if a policy just imitated the data)"}, {"Yes", "No"})</f>
        <v>No</v>
      </c>
      <c r="O74" s="14" t="str">
        <f t="array" ref="O74">STRINGMAP(INDEX('Dataset Metadata'!P:P, MATCH(B74, 'Dataset Metadata'!C:C, 0)), {"Yes, at least some trajectories are sub-optimal", "No, all trajectories are ~optimal (i.e. I would be happy if a policy just imitated the data)"}, {"Yes", "No"})</f>
        <v>Yes</v>
      </c>
      <c r="P74" s="14" t="str">
        <f t="array" ref="P74">STRINGMAP(INDEX('Dataset Metadata'!Q:Q, MATCH(B74, 'Dataset Metadata'!C:C, 0)), {"Yes, at least some trajectories are sub-optimal", "No, all trajectories are ~optimal (i.e. I would be happy if a policy just imitated the data)"}, {"Yes", "No"})</f>
        <v>Yes</v>
      </c>
      <c r="Q74" s="5" t="str">
        <f t="array" ref="Q74">INDEX('Dataset Metadata'!V:V, MATCH(B74, 'Dataset Metadata'!C:C, 0))</f>
        <v>Table Top, Kitchen (also toy kitchen), Other Household environments, Hallways, anything within 3 entire office buildings</v>
      </c>
      <c r="R74" s="14">
        <f t="array" ref="R74">INDEX('Dataset Metadata'!H:H, MATCH(B74, 'Dataset Metadata'!C:C, 0))</f>
        <v>10</v>
      </c>
      <c r="S74" s="25" t="s">
        <v>231</v>
      </c>
      <c r="T74" s="5"/>
      <c r="U74" s="5"/>
      <c r="V74" s="32" t="str">
        <f t="array" ref="V74">INDEX('Dataset Metadata'!X:X, MATCH(B74, 'Dataset Metadata'!C:C, 0))</f>
        <v>A robot or a human performs any long-horizon requests from a user within the entirety of 3 office buildings.</v>
      </c>
    </row>
    <row r="75" ht="15.75" customHeight="1">
      <c r="A75" s="39"/>
      <c r="B75" s="40" t="s">
        <v>232</v>
      </c>
      <c r="C75" s="41" t="s">
        <v>233</v>
      </c>
      <c r="D75" s="42">
        <v>451.0</v>
      </c>
      <c r="E75" s="43"/>
      <c r="F75" s="44" t="str">
        <f t="array" ref="F75">INDEX('Dataset Metadata'!D:D, MATCH(B75, 'Dataset Metadata'!C:C, 0))</f>
        <v>Bi-Manual</v>
      </c>
      <c r="G75" s="45" t="str">
        <f t="array" ref="G75">STRINGMAP(INDEX('Dataset Metadata'!F:F, MATCH(B75, 'Dataset Metadata'!C:C, 0)), {"Default gripper that the robot shipped with", "dummy"}, {"Default", "dummy"})</f>
        <v>Custom 3D printed</v>
      </c>
      <c r="H75" s="45" t="str">
        <f t="array" ref="H75">STRINGMAP(INDEX('Dataset Metadata'!G:G, MATCH(B75, 'Dataset Metadata'!C:C, 0)), {"Task space (ie EEF) position control", "Task space (ie EEF) velocity control", "Joint position control", "Joint velocity control"}, {"EEF Position", "EEF velocity", "Joint position", "Joint velocity"})</f>
        <v>EEF Position</v>
      </c>
      <c r="I75" s="44">
        <f t="array" ref="I75">SUM(INDEX('Dataset Metadata'!J:J, MATCH(B75, 'Dataset Metadata'!C:C, 0)), INDEX('Dataset Metadata'!L:L, MATCH(B75, 'Dataset Metadata'!C:C, 0)), INDEX('Dataset Metadata'!N:N, MATCH(B75, 'Dataset Metadata'!C:C, 0)))</f>
        <v>4</v>
      </c>
      <c r="J75" s="43">
        <f t="array" ref="J75">SUM(INDEX('Dataset Metadata'!K:K, MATCH(B75, 'Dataset Metadata'!C:C, 0)), INDEX('Dataset Metadata'!M:M, MATCH(B75, 'Dataset Metadata'!C:C, 0)), INDEX('Dataset Metadata'!O:O, MATCH(B75, 'Dataset Metadata'!C:C, 0)))</f>
        <v>0</v>
      </c>
      <c r="K75" s="43">
        <f t="array" ref="K75">SUM(INDEX('Dataset Metadata'!N:N, MATCH(B75, 'Dataset Metadata'!C:C, 0)), INDEX('Dataset Metadata'!O:O, MATCH(B75, 'Dataset Metadata'!C:C, 0)))</f>
        <v>2</v>
      </c>
      <c r="L75" s="43" t="str">
        <f t="array" ref="L75">STRINGMAP(INDEX('Dataset Metadata'!R:R, MATCH(B75, 'Dataset Metadata'!C:C, 0)), {"Scripted / templated language (i.e. one of a limited number of values)", "Dummy value (i.e. same value for all trajectories)", "Natural Language (i.e. annotated by humans using natural language)"}, {"Templated", "None", "Natural"})</f>
        <v>Templated</v>
      </c>
      <c r="M75" s="46" t="str">
        <f t="array" ref="M75">STRINGMAP(INDEX('Dataset Metadata'!T:T, MATCH(B75,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75" s="43" t="str">
        <f t="array" ref="N75">STRINGMAP(INDEX('Dataset Metadata'!U:U, MATCH(B75, 'Dataset Metadata'!C:C, 0)), {"Yes, at least some trajectories are sub-optimal", "No, all trajectories are ~optimal (i.e. I would be happy if a policy just imitated the data)"}, {"Yes", "No"})</f>
        <v>No</v>
      </c>
      <c r="O75" s="43" t="str">
        <f t="array" ref="O75">STRINGMAP(INDEX('Dataset Metadata'!P:P, MATCH(B75, 'Dataset Metadata'!C:C, 0)), {"Yes, at least some trajectories are sub-optimal", "No, all trajectories are ~optimal (i.e. I would be happy if a policy just imitated the data)"}, {"Yes", "No"})</f>
        <v>No</v>
      </c>
      <c r="P75" s="43" t="str">
        <f t="array" ref="P75">STRINGMAP(INDEX('Dataset Metadata'!Q:Q, MATCH(B75, 'Dataset Metadata'!C:C, 0)), {"Yes, at least some trajectories are sub-optimal", "No, all trajectories are ~optimal (i.e. I would be happy if a policy just imitated the data)"}, {"Yes", "No"})</f>
        <v>Yes</v>
      </c>
      <c r="Q75" s="46" t="str">
        <f t="array" ref="Q75">INDEX('Dataset Metadata'!V:V, MATCH(B75, 'Dataset Metadata'!C:C, 0))</f>
        <v>Table Top</v>
      </c>
      <c r="R75" s="43">
        <f t="array" ref="R75">INDEX('Dataset Metadata'!H:H, MATCH(B75, 'Dataset Metadata'!C:C, 0))</f>
        <v>50</v>
      </c>
      <c r="S75" s="47"/>
      <c r="T75" s="46" t="s">
        <v>234</v>
      </c>
      <c r="U75" s="46" t="str">
        <f>IFERROR(__xludf.DUMMYFUNCTION("INDEX(SPLIT(INDEX(SPLIT(T75, ""{""), 0, 2), "",""), 0, 1)"),"Zhao2023LearningFB")</f>
        <v>Zhao2023LearningFB</v>
      </c>
      <c r="V75" s="48" t="str">
        <f t="array" ref="V75">INDEX('Dataset Metadata'!X:X, MATCH(B75, 'Dataset Metadata'!C:C, 0))</f>
        <v>Bi-manual robot performing complex, dexterous tasks like unwrapping candy and putting on shoes.</v>
      </c>
      <c r="W75" s="43"/>
      <c r="X75" s="43"/>
      <c r="Y75" s="43"/>
      <c r="Z75" s="43"/>
      <c r="AA75" s="43"/>
      <c r="AB75" s="43"/>
      <c r="AC75" s="43"/>
      <c r="AD75" s="43"/>
      <c r="AE75" s="43"/>
    </row>
    <row r="76" ht="15.75" customHeight="1">
      <c r="A76" s="49" t="s">
        <v>235</v>
      </c>
      <c r="B76" s="50" t="s">
        <v>236</v>
      </c>
      <c r="C76" s="51" t="s">
        <v>47</v>
      </c>
      <c r="D76" s="23">
        <v>92233.0</v>
      </c>
      <c r="E76" s="23">
        <v>1670.0</v>
      </c>
      <c r="F76" s="30" t="str">
        <f t="array" ref="F76">INDEX('Copy of Form Responses 1'!M:M, MATCH(B76, 'Copy of Form Responses 1'!K:K, 0))</f>
        <v>Single Arm</v>
      </c>
      <c r="G76" s="30" t="str">
        <f t="array" ref="G76">STRINGMAP(INDEX('Copy of Form Responses 1'!O:O, MATCH(B76, 'Copy of Form Responses 1'!K:K, 0)), {"Default gripper that the robot shipped with", "dummy"}, {"Default", "dummy"})</f>
        <v>Robotiq 2F-85</v>
      </c>
      <c r="H76" s="30" t="str">
        <f t="array" ref="H76">STRINGMAP(INDEX('Copy of Form Responses 1'!P:P, MATCH(B76, 'Copy of Form Responses 1'!K:K, 0)), {"Task space (ie EEF) position control", "Task space (ie EEF) velocity control", "Joint position control", "Joint velocity control"}, {"EEF Position", "EEF velocity", "Joint position", "Joint velocity"})</f>
        <v>EEF Position</v>
      </c>
      <c r="I76" s="30">
        <f t="array" ref="I76">SUM(INDEX('Copy of Form Responses 1'!S:S, MATCH(B76, 'Copy of Form Responses 1'!K:K, 0)), INDEX('Copy of Form Responses 1'!U:U, MATCH(B76, 'Copy of Form Responses 1'!K:K, 0)), INDEX('Copy of Form Responses 1'!W:W, MATCH(B76, 'Copy of Form Responses 1'!K:K, 0)))</f>
        <v>3</v>
      </c>
      <c r="J76" s="30">
        <f t="array" ref="J76">SUM(INDEX('Copy of Form Responses 1'!T:T, MATCH(B76, 'Copy of Form Responses 1'!K:K, 0)), INDEX('Copy of Form Responses 1'!V:V, MATCH(B76, 'Copy of Form Responses 1'!K:K, 0)), INDEX('Copy of Form Responses 1'!X:X, MATCH(B76, 'Copy of Form Responses 1'!K:K, 0)))</f>
        <v>3</v>
      </c>
      <c r="K76" s="52">
        <f t="array" ref="K76">SUM(INDEX('Copy of Form Responses 1'!V:V, MATCH(B76, 'Copy of Form Responses 1'!K:K, 0)), INDEX('Copy of Form Responses 1'!X:X, MATCH(B76, 'Copy of Form Responses 1'!K:K, 0)))</f>
        <v>1</v>
      </c>
      <c r="L76" s="4" t="str">
        <f t="array" ref="L76">STRINGMAP(INDEX('Copy of Form Responses 1'!AA:AA, MATCH(B76, 'Copy of Form Responses 1'!K:K, 0)), {"Scripted / templated language (i.e. one of a limited number of values)", "Dummy value (i.e. same value for all trajectories)", "Natural Language (i.e. annotated by humans using natural language)"}, {"Templated", "None", "Natural"})</f>
        <v>Natural</v>
      </c>
      <c r="M76" s="3" t="str">
        <f t="array" ref="M76">STRINGMAP(INDEX('Copy of Form Responses 1'!AC:AC, MATCH(B76,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76" s="4" t="str">
        <f t="array" ref="N76">STRINGMAP(INDEX('Copy of Form Responses 1'!AD:AD, MATCH(B76, 'Copy of Form Responses 1'!K:K, 0)), {"Yes, at least some trajectories are sub-optimal", "No, all trajectories are ~optimal (i.e. I would be happy if a policy just imitated the data)"}, {"Yes", "No"})</f>
        <v>Yes</v>
      </c>
      <c r="O76" s="4" t="str">
        <f t="array" ref="O76">STRINGMAP(INDEX('Copy of Form Responses 1'!Y:Y, MATCH(B76, 'Copy of Form Responses 1'!K:K, 0)), {"Yes, at least some trajectories are sub-optimal", "No, all trajectories are ~optimal (i.e. I would be happy if a policy just imitated the data)"}, {"Yes", "No"})</f>
        <v>Yes</v>
      </c>
      <c r="P76" s="4" t="str">
        <f t="array" ref="P76">STRINGMAP(INDEX('Copy of Form Responses 1'!Z:Z, MATCH(B76, 'Copy of Form Responses 1'!K:K, 0)), {"Yes, at least some trajectories are sub-optimal", "No, all trajectories are ~optimal (i.e. I would be happy if a policy just imitated the data)"}, {"Yes", "No"})</f>
        <v>Yes</v>
      </c>
      <c r="Q76" s="3" t="str">
        <f t="array" ref="Q76">INDEX('Copy of Form Responses 1'!AE:AE, MATCH(B76, 'Copy of Form Responses 1'!K:K, 0))</f>
        <v>Table Top, Kitchen (also toy kitchen), Other Household environments, Hallways</v>
      </c>
      <c r="R76" s="4">
        <f t="array" ref="R76">INDEX('Copy of Form Responses 1'!Q:Q, MATCH(B76, 'Copy of Form Responses 1'!K:K, 0))</f>
        <v>15</v>
      </c>
      <c r="S76" s="23" t="s">
        <v>237</v>
      </c>
      <c r="T76" s="24" t="s">
        <v>238</v>
      </c>
      <c r="U76" s="3" t="str">
        <f>IFERROR(__xludf.DUMMYFUNCTION("INDEX(SPLIT(INDEX(SPLIT(T76, ""{""), 0, 2), "",""), 0, 1)"),"khazatsky2024droid")</f>
        <v>khazatsky2024droid</v>
      </c>
      <c r="V76" s="7" t="str">
        <f t="array" ref="V76">INDEX('Copy of Form Responses 1'!AG:AG, MATCH(B76, 'Copy of Form Responses 1'!K:K, 0))</f>
        <v>Various household manipulation tasks</v>
      </c>
      <c r="W76" s="32"/>
      <c r="X76" s="4"/>
      <c r="Y76" s="4"/>
      <c r="Z76" s="4"/>
      <c r="AA76" s="4"/>
      <c r="AB76" s="4"/>
      <c r="AC76" s="4"/>
      <c r="AD76" s="4"/>
      <c r="AE76" s="4"/>
    </row>
    <row r="77" ht="15.75" customHeight="1">
      <c r="B77" s="33" t="s">
        <v>239</v>
      </c>
      <c r="C77" s="9" t="s">
        <v>240</v>
      </c>
      <c r="D77" s="53">
        <v>139.0</v>
      </c>
      <c r="E77" s="54">
        <v>2.71</v>
      </c>
      <c r="F77" s="30" t="str">
        <f t="array" ref="F77">INDEX('Copy of Form Responses 1'!M:M, MATCH(B77, 'Copy of Form Responses 1'!K:K, 0))</f>
        <v>Mobile Manipulator</v>
      </c>
      <c r="G77" s="30" t="str">
        <f t="array" ref="G77">STRINGMAP(INDEX('Copy of Form Responses 1'!O:O, MATCH(B77, 'Copy of Form Responses 1'!K:K, 0)), {"Default gripper that the robot shipped with", "dummy"}, {"Default", "dummy"})</f>
        <v>Default</v>
      </c>
      <c r="H77" s="30" t="str">
        <f t="array" ref="H77">STRINGMAP(INDEX('Copy of Form Responses 1'!P:P, MATCH(B77, 'Copy of Form Responses 1'!K:K, 0)), {"Task space (ie EEF) position control", "Task space (ie EEF) velocity control", "Joint position control", "Joint velocity control"}, {"EEF Position", "EEF velocity", "Joint position", "Joint velocity"})</f>
        <v>EEF velocity</v>
      </c>
      <c r="I77" s="30">
        <f t="array" ref="I77">SUM(INDEX('Copy of Form Responses 1'!S:S, MATCH(B77, 'Copy of Form Responses 1'!K:K, 0)), INDEX('Copy of Form Responses 1'!U:U, MATCH(B77, 'Copy of Form Responses 1'!K:K, 0)), INDEX('Copy of Form Responses 1'!W:W, MATCH(B77, 'Copy of Form Responses 1'!K:K, 0)))</f>
        <v>6</v>
      </c>
      <c r="J77" s="30">
        <f t="array" ref="J77">SUM(INDEX('Copy of Form Responses 1'!T:T, MATCH(B77, 'Copy of Form Responses 1'!K:K, 0)), INDEX('Copy of Form Responses 1'!V:V, MATCH(B77, 'Copy of Form Responses 1'!K:K, 0)), INDEX('Copy of Form Responses 1'!X:X, MATCH(B77, 'Copy of Form Responses 1'!K:K, 0)))</f>
        <v>0</v>
      </c>
      <c r="K77" s="52">
        <f t="array" ref="K77">SUM(INDEX('Copy of Form Responses 1'!V:V, MATCH(B77, 'Copy of Form Responses 1'!K:K, 0)), INDEX('Copy of Form Responses 1'!X:X, MATCH(B77, 'Copy of Form Responses 1'!K:K, 0)))</f>
        <v>0</v>
      </c>
      <c r="L77" s="4" t="str">
        <f t="array" ref="L77">STRINGMAP(INDEX('Copy of Form Responses 1'!AA:AA, MATCH(B77, 'Copy of Form Responses 1'!K:K, 0)), {"Scripted / templated language (i.e. one of a limited number of values)", "Dummy value (i.e. same value for all trajectories)", "Natural Language (i.e. annotated by humans using natural language)"}, {"Templated", "None", "Natural"})</f>
        <v>Natural</v>
      </c>
      <c r="M77" s="3" t="str">
        <f t="array" ref="M77">STRINGMAP(INDEX('Copy of Form Responses 1'!AC:AC, MATCH(B77,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77" s="4" t="str">
        <f t="array" ref="N77">STRINGMAP(INDEX('Copy of Form Responses 1'!AD:AD, MATCH(B77, 'Copy of Form Responses 1'!K:K, 0)), {"Yes, at least some trajectories are sub-optimal", "No, all trajectories are ~optimal (i.e. I would be happy if a policy just imitated the data)"}, {"Yes", "No"})</f>
        <v>Yes</v>
      </c>
      <c r="O77" s="4" t="str">
        <f t="array" ref="O77">STRINGMAP(INDEX('Copy of Form Responses 1'!Y:Y, MATCH(B77, 'Copy of Form Responses 1'!K:K, 0)), {"Yes, at least some trajectories are sub-optimal", "No, all trajectories are ~optimal (i.e. I would be happy if a policy just imitated the data)"}, {"Yes", "No"})</f>
        <v>Yes</v>
      </c>
      <c r="P77" s="4" t="str">
        <f t="array" ref="P77">STRINGMAP(INDEX('Copy of Form Responses 1'!Z:Z, MATCH(B77, 'Copy of Form Responses 1'!K:K, 0)), {"Yes, at least some trajectories are sub-optimal", "No, all trajectories are ~optimal (i.e. I would be happy if a policy just imitated the data)"}, {"Yes", "No"})</f>
        <v>Yes</v>
      </c>
      <c r="Q77" s="3" t="str">
        <f t="array" ref="Q77">INDEX('Copy of Form Responses 1'!AE:AE, MATCH(B77, 'Copy of Form Responses 1'!K:K, 0))</f>
        <v>Other Household environments, Hallways</v>
      </c>
      <c r="R77" s="4">
        <f t="array" ref="R77">INDEX('Copy of Form Responses 1'!Q:Q, MATCH(B77, 'Copy of Form Responses 1'!K:K, 0))</f>
        <v>30</v>
      </c>
      <c r="S77" s="9" t="s">
        <v>241</v>
      </c>
      <c r="T77" s="25" t="s">
        <v>242</v>
      </c>
      <c r="U77" s="3" t="str">
        <f>IFERROR(__xludf.DUMMYFUNCTION("INDEX(SPLIT(INDEX(SPLIT(T77, ""{""), 0, 2), "",""), 0, 1)"),"ConqHoseManipData")</f>
        <v>ConqHoseManipData</v>
      </c>
      <c r="V77" s="7" t="str">
        <f t="array" ref="V77">INDEX('Copy of Form Responses 1'!AG:AG, MATCH(B77, 'Copy of Form Responses 1'!K:K, 0))</f>
        <v>The robot grabs, lifts, and drags the end of a vacuum hose around in an office environment.</v>
      </c>
      <c r="W77" s="32"/>
    </row>
    <row r="78" ht="15.75" customHeight="1">
      <c r="B78" s="33" t="s">
        <v>243</v>
      </c>
      <c r="C78" s="9" t="s">
        <v>63</v>
      </c>
      <c r="D78" s="53">
        <v>5208.0</v>
      </c>
      <c r="E78" s="54">
        <v>21.1</v>
      </c>
      <c r="F78" s="30" t="str">
        <f t="array" ref="F78">INDEX('Copy of Form Responses 1'!M:M, MATCH(B78, 'Copy of Form Responses 1'!K:K, 0))</f>
        <v>Mobile Manipulator</v>
      </c>
      <c r="G78" s="30" t="str">
        <f t="array" ref="G78">STRINGMAP(INDEX('Copy of Form Responses 1'!O:O, MATCH(B78, 'Copy of Form Responses 1'!K:K, 0)), {"Default gripper that the robot shipped with", "dummy"}, {"Default", "dummy"})</f>
        <v>Hello Robot Dex Wrist</v>
      </c>
      <c r="H78" s="30" t="str">
        <f t="array" ref="H78">STRINGMAP(INDEX('Copy of Form Responses 1'!P:P, MATCH(B78, 'Copy of Form Responses 1'!K:K, 0)), {"Task space (ie EEF) position control", "Task space (ie EEF) velocity control", "Joint position control", "Joint velocity control"}, {"EEF Position", "EEF velocity", "Joint position", "Joint velocity"})</f>
        <v>EEF Position</v>
      </c>
      <c r="I78" s="30">
        <f t="array" ref="I78">SUM(INDEX('Copy of Form Responses 1'!S:S, MATCH(B78, 'Copy of Form Responses 1'!K:K, 0)), INDEX('Copy of Form Responses 1'!U:U, MATCH(B78, 'Copy of Form Responses 1'!K:K, 0)), INDEX('Copy of Form Responses 1'!W:W, MATCH(B78, 'Copy of Form Responses 1'!K:K, 0)))</f>
        <v>1</v>
      </c>
      <c r="J78" s="30">
        <f t="array" ref="J78">SUM(INDEX('Copy of Form Responses 1'!T:T, MATCH(B78, 'Copy of Form Responses 1'!K:K, 0)), INDEX('Copy of Form Responses 1'!V:V, MATCH(B78, 'Copy of Form Responses 1'!K:K, 0)), INDEX('Copy of Form Responses 1'!X:X, MATCH(B78, 'Copy of Form Responses 1'!K:K, 0)))</f>
        <v>1</v>
      </c>
      <c r="K78" s="52">
        <f t="array" ref="K78">SUM(INDEX('Copy of Form Responses 1'!V:V, MATCH(B78, 'Copy of Form Responses 1'!K:K, 0)), INDEX('Copy of Form Responses 1'!X:X, MATCH(B78, 'Copy of Form Responses 1'!K:K, 0)))</f>
        <v>1</v>
      </c>
      <c r="L78" s="4" t="str">
        <f t="array" ref="L78">STRINGMAP(INDEX('Copy of Form Responses 1'!AA:AA, MATCH(B78, 'Copy of Form Responses 1'!K:K, 0)), {"Scripted / templated language (i.e. one of a limited number of values)", "Dummy value (i.e. same value for all trajectories)", "Natural Language (i.e. annotated by humans using natural language)"}, {"Templated", "None", "Natural"})</f>
        <v>Natural</v>
      </c>
      <c r="M78" s="3" t="str">
        <f t="array" ref="M78">STRINGMAP(INDEX('Copy of Form Responses 1'!AC:AC, MATCH(B78,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collection using tools</v>
      </c>
      <c r="N78" s="4" t="str">
        <f t="array" ref="N78">STRINGMAP(INDEX('Copy of Form Responses 1'!AD:AD, MATCH(B78, 'Copy of Form Responses 1'!K:K, 0)), {"Yes, at least some trajectories are sub-optimal", "No, all trajectories are ~optimal (i.e. I would be happy if a policy just imitated the data)"}, {"Yes", "No"})</f>
        <v>No</v>
      </c>
      <c r="O78" s="4" t="str">
        <f t="array" ref="O78">STRINGMAP(INDEX('Copy of Form Responses 1'!Y:Y, MATCH(B78, 'Copy of Form Responses 1'!K:K, 0)), {"Yes, at least some trajectories are sub-optimal", "No, all trajectories are ~optimal (i.e. I would be happy if a policy just imitated the data)"}, {"Yes", "No"})</f>
        <v>Yes</v>
      </c>
      <c r="P78" s="4" t="str">
        <f t="array" ref="P78">STRINGMAP(INDEX('Copy of Form Responses 1'!Z:Z, MATCH(B78, 'Copy of Form Responses 1'!K:K, 0)), {"Yes, at least some trajectories are sub-optimal", "No, all trajectories are ~optimal (i.e. I would be happy if a policy just imitated the data)"}, {"Yes", "No"})</f>
        <v>No</v>
      </c>
      <c r="Q78" s="3" t="str">
        <f t="array" ref="Q78">INDEX('Copy of Form Responses 1'!AE:AE, MATCH(B78, 'Copy of Form Responses 1'!K:K, 0))</f>
        <v>Kitchen (also toy kitchen), Other Household environments, Hallways</v>
      </c>
      <c r="R78" s="4">
        <f t="array" ref="R78">INDEX('Copy of Form Responses 1'!Q:Q, MATCH(B78, 'Copy of Form Responses 1'!K:K, 0))</f>
        <v>3.75</v>
      </c>
      <c r="S78" s="9" t="s">
        <v>244</v>
      </c>
      <c r="T78" s="25" t="s">
        <v>245</v>
      </c>
      <c r="U78" s="3" t="str">
        <f>IFERROR(__xludf.DUMMYFUNCTION("INDEX(SPLIT(INDEX(SPLIT(T78, ""{""), 0, 2), "",""), 0, 1)"),"shafiullah2023dobbe")</f>
        <v>shafiullah2023dobbe</v>
      </c>
      <c r="V78" s="7" t="str">
        <f t="array" ref="V78">INDEX('Copy of Form Responses 1'!AG:AG, MATCH(B78, 'Copy of Form Responses 1'!K:K, 0))</f>
        <v>The demo collector uses the Stick to collect data from 7 tasks, including door/drawer opening/closing, handle grasping, pick and place, and random play data.</v>
      </c>
      <c r="W78" s="32"/>
    </row>
    <row r="79" ht="15.75" customHeight="1">
      <c r="B79" s="33" t="s">
        <v>246</v>
      </c>
      <c r="C79" s="9" t="s">
        <v>47</v>
      </c>
      <c r="D79" s="53">
        <v>1804.0</v>
      </c>
      <c r="E79" s="54">
        <v>356.5</v>
      </c>
      <c r="F79" s="30" t="str">
        <f t="array" ref="F79">INDEX('Copy of Form Responses 1'!M:M, MATCH(B79, 'Copy of Form Responses 1'!K:K, 0))</f>
        <v>Single Arm</v>
      </c>
      <c r="G79" s="30" t="str">
        <f t="array" ref="G79">STRINGMAP(INDEX('Copy of Form Responses 1'!O:O, MATCH(B79, 'Copy of Form Responses 1'!K:K, 0)), {"Default gripper that the robot shipped with", "dummy"}, {"Default", "dummy"})</f>
        <v>Default</v>
      </c>
      <c r="H79" s="30" t="str">
        <f t="array" ref="H79">STRINGMAP(INDEX('Copy of Form Responses 1'!P:P, MATCH(B79, 'Copy of Form Responses 1'!K:K, 0)), {"Task space (ie EEF) position control", "Task space (ie EEF) velocity control", "Joint position control", "Joint velocity control"}, {"EEF Position", "EEF velocity", "Joint position", "Joint velocity"})</f>
        <v>EEF velocity</v>
      </c>
      <c r="I79" s="30">
        <f t="array" ref="I79">SUM(INDEX('Copy of Form Responses 1'!S:S, MATCH(B79, 'Copy of Form Responses 1'!K:K, 0)), INDEX('Copy of Form Responses 1'!U:U, MATCH(B79, 'Copy of Form Responses 1'!K:K, 0)), INDEX('Copy of Form Responses 1'!W:W, MATCH(B79, 'Copy of Form Responses 1'!K:K, 0)))</f>
        <v>4</v>
      </c>
      <c r="J79" s="30">
        <f t="array" ref="J79">SUM(INDEX('Copy of Form Responses 1'!T:T, MATCH(B79, 'Copy of Form Responses 1'!K:K, 0)), INDEX('Copy of Form Responses 1'!V:V, MATCH(B79, 'Copy of Form Responses 1'!K:K, 0)), INDEX('Copy of Form Responses 1'!X:X, MATCH(B79, 'Copy of Form Responses 1'!K:K, 0)))</f>
        <v>4</v>
      </c>
      <c r="K79" s="52">
        <f t="array" ref="K79">SUM(INDEX('Copy of Form Responses 1'!V:V, MATCH(B79, 'Copy of Form Responses 1'!K:K, 0)), INDEX('Copy of Form Responses 1'!X:X, MATCH(B79, 'Copy of Form Responses 1'!K:K, 0)))</f>
        <v>2</v>
      </c>
      <c r="L79" s="4" t="str">
        <f t="array" ref="L79">STRINGMAP(INDEX('Copy of Form Responses 1'!AA:AA, MATCH(B79, 'Copy of Form Responses 1'!K:K, 0)), {"Scripted / templated language (i.e. one of a limited number of values)", "Dummy value (i.e. same value for all trajectories)", "Natural Language (i.e. annotated by humans using natural language)"}, {"Templated", "None", "Natural"})</f>
        <v>Templated</v>
      </c>
      <c r="M79" s="3" t="str">
        <f t="array" ref="M79">STRINGMAP(INDEX('Copy of Form Responses 1'!AC:AC, MATCH(B79,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79" s="4" t="str">
        <f t="array" ref="N79">STRINGMAP(INDEX('Copy of Form Responses 1'!AD:AD, MATCH(B79, 'Copy of Form Responses 1'!K:K, 0)), {"Yes, at least some trajectories are sub-optimal", "No, all trajectories are ~optimal (i.e. I would be happy if a policy just imitated the data)"}, {"Yes", "No"})</f>
        <v>No</v>
      </c>
      <c r="O79" s="4" t="str">
        <f t="array" ref="O79">STRINGMAP(INDEX('Copy of Form Responses 1'!Y:Y, MATCH(B79, 'Copy of Form Responses 1'!K:K, 0)), {"Yes, at least some trajectories are sub-optimal", "No, all trajectories are ~optimal (i.e. I would be happy if a policy just imitated the data)"}, {"Yes", "No"})</f>
        <v>Yes</v>
      </c>
      <c r="P79" s="4" t="str">
        <f t="array" ref="P79">STRINGMAP(INDEX('Copy of Form Responses 1'!Z:Z, MATCH(B79, 'Copy of Form Responses 1'!K:K, 0)), {"Yes, at least some trajectories are sub-optimal", "No, all trajectories are ~optimal (i.e. I would be happy if a policy just imitated the data)"}, {"Yes", "No"})</f>
        <v>Yes</v>
      </c>
      <c r="Q79" s="3" t="str">
        <f t="array" ref="Q79">INDEX('Copy of Form Responses 1'!AE:AE, MATCH(B79, 'Copy of Form Responses 1'!K:K, 0))</f>
        <v>Table Top</v>
      </c>
      <c r="R79" s="4">
        <f t="array" ref="R79">INDEX('Copy of Form Responses 1'!Q:Q, MATCH(B79, 'Copy of Form Responses 1'!K:K, 0))</f>
        <v>10</v>
      </c>
      <c r="S79" s="9" t="s">
        <v>247</v>
      </c>
      <c r="T79" s="25" t="s">
        <v>248</v>
      </c>
      <c r="U79" s="3" t="str">
        <f>IFERROR(__xludf.DUMMYFUNCTION("INDEX(SPLIT(INDEX(SPLIT(T79, ""{""), 0, 2), "",""), 0, 1)"),"luo2024fmb")</f>
        <v>luo2024fmb</v>
      </c>
      <c r="V79" s="7" t="str">
        <f t="array" ref="V79">INDEX('Copy of Form Responses 1'!AG:AG, MATCH(B79, 'Copy of Form Responses 1'!K:K, 0))</f>
        <v>The robot interacts with diverse 3D printed objects, pick them up, reposition, and assemble them</v>
      </c>
      <c r="W79" s="32"/>
    </row>
    <row r="80" ht="15.75" customHeight="1">
      <c r="B80" s="33" t="s">
        <v>249</v>
      </c>
      <c r="C80" s="9" t="s">
        <v>250</v>
      </c>
      <c r="D80" s="53">
        <v>3847.0</v>
      </c>
      <c r="E80" s="54">
        <v>89.33</v>
      </c>
      <c r="F80" s="30" t="str">
        <f t="array" ref="F80">INDEX('Copy of Form Responses 1'!M:M, MATCH(B80, 'Copy of Form Responses 1'!K:K, 0))</f>
        <v>Human</v>
      </c>
      <c r="G80" s="30" t="str">
        <f t="array" ref="G80">STRINGMAP(INDEX('Copy of Form Responses 1'!O:O, MATCH(B80, 'Copy of Form Responses 1'!K:K, 0)), {"Default gripper that the robot shipped with", "dummy"}, {"Default", "dummy"})</f>
        <v>Human Hand</v>
      </c>
      <c r="H80" s="30" t="str">
        <f t="array" ref="H80">STRINGMAP(INDEX('Copy of Form Responses 1'!P:P, MATCH(B80, 'Copy of Form Responses 1'!K:K, 0)), {"Task space (ie EEF) position control", "Task space (ie EEF) velocity control", "Joint position control", "Joint velocity control"}, {"EEF Position", "EEF velocity", "Joint position", "Joint velocity"})</f>
        <v>EEF Position</v>
      </c>
      <c r="I80" s="30">
        <f t="array" ref="I80">SUM(INDEX('Copy of Form Responses 1'!S:S, MATCH(B80, 'Copy of Form Responses 1'!K:K, 0)), INDEX('Copy of Form Responses 1'!U:U, MATCH(B80, 'Copy of Form Responses 1'!K:K, 0)), INDEX('Copy of Form Responses 1'!W:W, MATCH(B80, 'Copy of Form Responses 1'!K:K, 0)))</f>
        <v>4</v>
      </c>
      <c r="J80" s="30">
        <f t="array" ref="J80">SUM(INDEX('Copy of Form Responses 1'!T:T, MATCH(B80, 'Copy of Form Responses 1'!K:K, 0)), INDEX('Copy of Form Responses 1'!V:V, MATCH(B80, 'Copy of Form Responses 1'!K:K, 0)), INDEX('Copy of Form Responses 1'!X:X, MATCH(B80, 'Copy of Form Responses 1'!K:K, 0)))</f>
        <v>1</v>
      </c>
      <c r="K80" s="52">
        <f t="array" ref="K80">SUM(INDEX('Copy of Form Responses 1'!V:V, MATCH(B80, 'Copy of Form Responses 1'!K:K, 0)), INDEX('Copy of Form Responses 1'!X:X, MATCH(B80, 'Copy of Form Responses 1'!K:K, 0)))</f>
        <v>1</v>
      </c>
      <c r="L80" s="4" t="str">
        <f t="array" ref="L80">STRINGMAP(INDEX('Copy of Form Responses 1'!AA:AA, MATCH(B80, 'Copy of Form Responses 1'!K:K, 0)), {"Scripted / templated language (i.e. one of a limited number of values)", "Dummy value (i.e. same value for all trajectories)", "Natural Language (i.e. annotated by humans using natural language)"}, {"Templated", "None", "Natural"})</f>
        <v>Templated</v>
      </c>
      <c r="M80" s="3" t="str">
        <f t="array" ref="M80">STRINGMAP(INDEX('Copy of Form Responses 1'!AC:AC, MATCH(B80,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Directly collected on human body with mocap devices and aruco markers</v>
      </c>
      <c r="N80" s="4" t="str">
        <f t="array" ref="N80">STRINGMAP(INDEX('Copy of Form Responses 1'!AD:AD, MATCH(B80, 'Copy of Form Responses 1'!K:K, 0)), {"Yes, at least some trajectories are sub-optimal", "No, all trajectories are ~optimal (i.e. I would be happy if a policy just imitated the data)"}, {"Yes", "No"})</f>
        <v>No</v>
      </c>
      <c r="O80" s="4" t="str">
        <f t="array" ref="O80">STRINGMAP(INDEX('Copy of Form Responses 1'!Y:Y, MATCH(B80, 'Copy of Form Responses 1'!K:K, 0)), {"Yes, at least some trajectories are sub-optimal", "No, all trajectories are ~optimal (i.e. I would be happy if a policy just imitated the data)"}, {"Yes", "No"})</f>
        <v>Yes</v>
      </c>
      <c r="P80" s="4" t="str">
        <f t="array" ref="P80">STRINGMAP(INDEX('Copy of Form Responses 1'!Z:Z, MATCH(B80, 'Copy of Form Responses 1'!K:K, 0)), {"Yes, at least some trajectories are sub-optimal", "No, all trajectories are ~optimal (i.e. I would be happy if a policy just imitated the data)"}, {"Yes", "No"})</f>
        <v>Yes</v>
      </c>
      <c r="Q80" s="3" t="str">
        <f t="array" ref="Q80">INDEX('Copy of Form Responses 1'!AE:AE, MATCH(B80, 'Copy of Form Responses 1'!K:K, 0))</f>
        <v>Table Top</v>
      </c>
      <c r="R80" s="4">
        <f t="array" ref="R80">INDEX('Copy of Form Responses 1'!Q:Q, MATCH(B80, 'Copy of Form Responses 1'!K:K, 0))</f>
        <v>30</v>
      </c>
      <c r="S80" s="9" t="s">
        <v>251</v>
      </c>
      <c r="T80" s="25"/>
      <c r="U80" s="3"/>
      <c r="V80" s="7" t="str">
        <f t="array" ref="V80">INDEX('Copy of Form Responses 1'!AG:AG, MATCH(B80, 'Copy of Form Responses 1'!K:K, 0))</f>
        <v>Human interacts with diverse objects in 2 real office table-top scenes. The skill foucs on pick and place. Tasks are like: pick glue from plate, place stapper on desk. We are ready to offer more data on various scenes and skills if this dataset meets your needs.</v>
      </c>
      <c r="W80" s="32"/>
    </row>
    <row r="81" ht="15.75" customHeight="1">
      <c r="B81" s="33" t="s">
        <v>252</v>
      </c>
      <c r="C81" s="9" t="s">
        <v>47</v>
      </c>
      <c r="D81" s="53">
        <v>378.0</v>
      </c>
      <c r="E81" s="54">
        <v>7.13</v>
      </c>
      <c r="F81" s="30" t="str">
        <f t="array" ref="F81">INDEX('Copy of Form Responses 1'!M:M, MATCH(B81, 'Copy of Form Responses 1'!K:K, 0))</f>
        <v>Single Arm</v>
      </c>
      <c r="G81" s="30" t="str">
        <f t="array" ref="G81">STRINGMAP(INDEX('Copy of Form Responses 1'!O:O, MATCH(B81, 'Copy of Form Responses 1'!K:K, 0)), {"Default gripper that the robot shipped with", "dummy"}, {"Default", "dummy"})</f>
        <v>Default</v>
      </c>
      <c r="H81" s="30" t="str">
        <f t="array" ref="H81">STRINGMAP(INDEX('Copy of Form Responses 1'!P:P, MATCH(B81, 'Copy of Form Responses 1'!K:K, 0)), {"Task space (ie EEF) position control", "Task space (ie EEF) velocity control", "Joint position control", "Joint velocity control"}, {"EEF Position", "EEF velocity", "Joint position", "Joint velocity"})</f>
        <v>Operational space control (OSC), which is similar to Task space position control but OSC is impedance control with consideration of the mass matrix. OSC is also used by VIOLA.</v>
      </c>
      <c r="I81" s="30">
        <f t="array" ref="I81">SUM(INDEX('Copy of Form Responses 1'!S:S, MATCH(B81, 'Copy of Form Responses 1'!K:K, 0)), INDEX('Copy of Form Responses 1'!U:U, MATCH(B81, 'Copy of Form Responses 1'!K:K, 0)), INDEX('Copy of Form Responses 1'!W:W, MATCH(B81, 'Copy of Form Responses 1'!K:K, 0)))</f>
        <v>3</v>
      </c>
      <c r="J81" s="30">
        <f t="array" ref="J81">SUM(INDEX('Copy of Form Responses 1'!T:T, MATCH(B81, 'Copy of Form Responses 1'!K:K, 0)), INDEX('Copy of Form Responses 1'!V:V, MATCH(B81, 'Copy of Form Responses 1'!K:K, 0)), INDEX('Copy of Form Responses 1'!X:X, MATCH(B81, 'Copy of Form Responses 1'!K:K, 0)))</f>
        <v>0</v>
      </c>
      <c r="K81" s="52">
        <f t="array" ref="K81">SUM(INDEX('Copy of Form Responses 1'!V:V, MATCH(B81, 'Copy of Form Responses 1'!K:K, 0)), INDEX('Copy of Form Responses 1'!X:X, MATCH(B81, 'Copy of Form Responses 1'!K:K, 0)))</f>
        <v>0</v>
      </c>
      <c r="L81" s="4" t="str">
        <f t="array" ref="L81">STRINGMAP(INDEX('Copy of Form Responses 1'!AA:AA, MATCH(B81, 'Copy of Form Responses 1'!K:K, 0)), {"Scripted / templated language (i.e. one of a limited number of values)", "Dummy value (i.e. same value for all trajectories)", "Natural Language (i.e. annotated by humans using natural language)"}, {"Templated", "None", "Natural"})</f>
        <v>Dataset does not contain language instruction annotation</v>
      </c>
      <c r="M81" s="3" t="str">
        <f t="array" ref="M81">STRINGMAP(INDEX('Copy of Form Responses 1'!AC:AC, MATCH(B81,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81" s="4" t="str">
        <f t="array" ref="N81">STRINGMAP(INDEX('Copy of Form Responses 1'!AD:AD, MATCH(B81, 'Copy of Form Responses 1'!K:K, 0)), {"Yes, at least some trajectories are sub-optimal", "No, all trajectories are ~optimal (i.e. I would be happy if a policy just imitated the data)"}, {"Yes", "No"})</f>
        <v>Yes</v>
      </c>
      <c r="O81" s="4" t="str">
        <f t="array" ref="O81">STRINGMAP(INDEX('Copy of Form Responses 1'!Y:Y, MATCH(B81, 'Copy of Form Responses 1'!K:K, 0)), {"Yes, at least some trajectories are sub-optimal", "No, all trajectories are ~optimal (i.e. I would be happy if a policy just imitated the data)"}, {"Yes", "No"})</f>
        <v>No</v>
      </c>
      <c r="P81" s="4" t="str">
        <f t="array" ref="P81">STRINGMAP(INDEX('Copy of Form Responses 1'!Z:Z, MATCH(B81, 'Copy of Form Responses 1'!K:K, 0)), {"Yes, at least some trajectories are sub-optimal", "No, all trajectories are ~optimal (i.e. I would be happy if a policy just imitated the data)"}, {"Yes", "No"})</f>
        <v>Yes</v>
      </c>
      <c r="Q81" s="3" t="str">
        <f t="array" ref="Q81">INDEX('Copy of Form Responses 1'!AE:AE, MATCH(B81, 'Copy of Form Responses 1'!K:K, 0))</f>
        <v>Table Top</v>
      </c>
      <c r="R81" s="4">
        <f t="array" ref="R81">INDEX('Copy of Form Responses 1'!Q:Q, MATCH(B81, 'Copy of Form Responses 1'!K:K, 0))</f>
        <v>15</v>
      </c>
      <c r="S81" s="9" t="s">
        <v>253</v>
      </c>
      <c r="T81" s="25" t="s">
        <v>254</v>
      </c>
      <c r="U81" s="3" t="str">
        <f>IFERROR(__xludf.DUMMYFUNCTION("INDEX(SPLIT(INDEX(SPLIT(T81, ""{""), 0, 2), "",""), 0, 1)"),"wang2023mimicplay")</f>
        <v>wang2023mimicplay</v>
      </c>
      <c r="V81" s="7" t="str">
        <f t="array" ref="V81">INDEX('Copy of Form Responses 1'!AG:AG, MATCH(B81, 'Copy of Form Responses 1'!K:K, 0))</f>
        <v>The robot interacts with various appliances in five different scenes, including a kitchen with an oven; a study desk with a bookshelf and lamp; flowers and a vase; toy sandwich making; and cloth folding. It opens the microwave and drawers; places a book on the shelf; inserts a flower into the vase; and assembles a sandwich.</v>
      </c>
      <c r="W81" s="32"/>
    </row>
    <row r="82" ht="15.75" customHeight="1">
      <c r="B82" s="33" t="s">
        <v>255</v>
      </c>
      <c r="C82" s="9" t="s">
        <v>255</v>
      </c>
      <c r="D82" s="53">
        <v>276.0</v>
      </c>
      <c r="E82" s="54">
        <v>47.83</v>
      </c>
      <c r="F82" s="30" t="str">
        <f t="array" ref="F82">INDEX('Copy of Form Responses 1'!M:M, MATCH(B82, 'Copy of Form Responses 1'!K:K, 0))</f>
        <v>Mobile Manipulator</v>
      </c>
      <c r="G82" s="30" t="str">
        <f t="array" ref="G82">STRINGMAP(INDEX('Copy of Form Responses 1'!O:O, MATCH(B82, 'Copy of Form Responses 1'!K:K, 0)), {"Default gripper that the robot shipped with", "dummy"}, {"Default", "dummy"})</f>
        <v>Default</v>
      </c>
      <c r="H82" s="30" t="str">
        <f t="array" ref="H82">STRINGMAP(INDEX('Copy of Form Responses 1'!P:P, MATCH(B82, 'Copy of Form Responses 1'!K:K, 0)), {"Task space (ie EEF) position control", "Task space (ie EEF) velocity control", "Joint position control", "Joint velocity control"}, {"EEF Position", "EEF velocity", "Joint position", "Joint velocity"})</f>
        <v>Joint position</v>
      </c>
      <c r="I82" s="30">
        <f t="array" ref="I82">SUM(INDEX('Copy of Form Responses 1'!S:S, MATCH(B82, 'Copy of Form Responses 1'!K:K, 0)), INDEX('Copy of Form Responses 1'!U:U, MATCH(B82, 'Copy of Form Responses 1'!K:K, 0)), INDEX('Copy of Form Responses 1'!W:W, MATCH(B82, 'Copy of Form Responses 1'!K:K, 0)))</f>
        <v>3</v>
      </c>
      <c r="J82" s="30">
        <f t="array" ref="J82">SUM(INDEX('Copy of Form Responses 1'!T:T, MATCH(B82, 'Copy of Form Responses 1'!K:K, 0)), INDEX('Copy of Form Responses 1'!V:V, MATCH(B82, 'Copy of Form Responses 1'!K:K, 0)), INDEX('Copy of Form Responses 1'!X:X, MATCH(B82, 'Copy of Form Responses 1'!K:K, 0)))</f>
        <v>0</v>
      </c>
      <c r="K82" s="52">
        <f t="array" ref="K82">SUM(INDEX('Copy of Form Responses 1'!V:V, MATCH(B82, 'Copy of Form Responses 1'!K:K, 0)), INDEX('Copy of Form Responses 1'!X:X, MATCH(B82, 'Copy of Form Responses 1'!K:K, 0)))</f>
        <v>0</v>
      </c>
      <c r="L82" s="4" t="str">
        <f t="array" ref="L82">STRINGMAP(INDEX('Copy of Form Responses 1'!AA:AA, MATCH(B82, 'Copy of Form Responses 1'!K:K, 0)), {"Scripted / templated language (i.e. one of a limited number of values)", "Dummy value (i.e. same value for all trajectories)", "Natural Language (i.e. annotated by humans using natural language)"}, {"Templated", "None", "Natural"})</f>
        <v>Templated</v>
      </c>
      <c r="M82" s="3" t="str">
        <f t="array" ref="M82">STRINGMAP(INDEX('Copy of Form Responses 1'!AC:AC, MATCH(B82,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82" s="4" t="str">
        <f t="array" ref="N82">STRINGMAP(INDEX('Copy of Form Responses 1'!AD:AD, MATCH(B82, 'Copy of Form Responses 1'!K:K, 0)), {"Yes, at least some trajectories are sub-optimal", "No, all trajectories are ~optimal (i.e. I would be happy if a policy just imitated the data)"}, {"Yes", "No"})</f>
        <v>No</v>
      </c>
      <c r="O82" s="4" t="str">
        <f t="array" ref="O82">STRINGMAP(INDEX('Copy of Form Responses 1'!Y:Y, MATCH(B82, 'Copy of Form Responses 1'!K:K, 0)), {"Yes, at least some trajectories are sub-optimal", "No, all trajectories are ~optimal (i.e. I would be happy if a policy just imitated the data)"}, {"Yes", "No"})</f>
        <v>No</v>
      </c>
      <c r="P82" s="4" t="str">
        <f t="array" ref="P82">STRINGMAP(INDEX('Copy of Form Responses 1'!Z:Z, MATCH(B82, 'Copy of Form Responses 1'!K:K, 0)), {"Yes, at least some trajectories are sub-optimal", "No, all trajectories are ~optimal (i.e. I would be happy if a policy just imitated the data)"}, {"Yes", "No"})</f>
        <v>Yes</v>
      </c>
      <c r="Q82" s="3" t="str">
        <f t="array" ref="Q82">INDEX('Copy of Form Responses 1'!AE:AE, MATCH(B82, 'Copy of Form Responses 1'!K:K, 0))</f>
        <v>Table Top, Kitchen (also toy kitchen), Other Household environments, Hallways</v>
      </c>
      <c r="R82" s="4">
        <f t="array" ref="R82">INDEX('Copy of Form Responses 1'!Q:Q, MATCH(B82, 'Copy of Form Responses 1'!K:K, 0))</f>
        <v>50</v>
      </c>
      <c r="S82" s="9" t="s">
        <v>256</v>
      </c>
      <c r="T82" s="25" t="s">
        <v>257</v>
      </c>
      <c r="U82" s="3" t="str">
        <f>IFERROR(__xludf.DUMMYFUNCTION("INDEX(SPLIT(INDEX(SPLIT(T82, ""{""), 0, 2), "",""), 0, 1)"),"fu2024mobile")</f>
        <v>fu2024mobile</v>
      </c>
      <c r="V82" s="7" t="str">
        <f t="array" ref="V82">INDEX('Copy of Form Responses 1'!AG:AG, MATCH(B82, 'Copy of Form Responses 1'!K:K, 0))</f>
        <v>The robot interacts with diverse appliances in a real kitchen and indoor environments. It wipes spilled wine, stores a heavy pot to be inside wall cabinets, calls an elevator, pushes chairs, and cooks shrimp.</v>
      </c>
      <c r="W82" s="32"/>
    </row>
    <row r="83" ht="15.75" customHeight="1">
      <c r="B83" s="33" t="s">
        <v>258</v>
      </c>
      <c r="C83" s="9" t="s">
        <v>47</v>
      </c>
      <c r="D83" s="53">
        <v>18250.0</v>
      </c>
      <c r="E83" s="54">
        <v>178.65</v>
      </c>
      <c r="F83" s="30" t="str">
        <f t="array" ref="F83">INDEX('Copy of Form Responses 1'!M:M, MATCH(B83, 'Copy of Form Responses 1'!K:K, 0))</f>
        <v>Single Arm</v>
      </c>
      <c r="G83" s="30" t="str">
        <f t="array" ref="G83">STRINGMAP(INDEX('Copy of Form Responses 1'!O:O, MATCH(B83, 'Copy of Form Responses 1'!K:K, 0)), {"Default gripper that the robot shipped with", "dummy"}, {"Default", "dummy"})</f>
        <v>Robotiq 2F-85</v>
      </c>
      <c r="H83" s="30" t="str">
        <f t="array" ref="H83">STRINGMAP(INDEX('Copy of Form Responses 1'!P:P, MATCH(B83, 'Copy of Form Responses 1'!K:K, 0)), {"Task space (ie EEF) position control", "Task space (ie EEF) velocity control", "Joint position control", "Joint velocity control"}, {"EEF Position", "EEF velocity", "Joint position", "Joint velocity"})</f>
        <v>Joint position</v>
      </c>
      <c r="I83" s="30">
        <f t="array" ref="I83">SUM(INDEX('Copy of Form Responses 1'!S:S, MATCH(B83, 'Copy of Form Responses 1'!K:K, 0)), INDEX('Copy of Form Responses 1'!U:U, MATCH(B83, 'Copy of Form Responses 1'!K:K, 0)), INDEX('Copy of Form Responses 1'!W:W, MATCH(B83, 'Copy of Form Responses 1'!K:K, 0)))</f>
        <v>4</v>
      </c>
      <c r="J83" s="30">
        <f t="array" ref="J83">SUM(INDEX('Copy of Form Responses 1'!T:T, MATCH(B83, 'Copy of Form Responses 1'!K:K, 0)), INDEX('Copy of Form Responses 1'!V:V, MATCH(B83, 'Copy of Form Responses 1'!K:K, 0)), INDEX('Copy of Form Responses 1'!X:X, MATCH(B83, 'Copy of Form Responses 1'!K:K, 0)))</f>
        <v>4</v>
      </c>
      <c r="K83" s="52">
        <f t="array" ref="K83">SUM(INDEX('Copy of Form Responses 1'!V:V, MATCH(B83, 'Copy of Form Responses 1'!K:K, 0)), INDEX('Copy of Form Responses 1'!X:X, MATCH(B83, 'Copy of Form Responses 1'!K:K, 0)))</f>
        <v>1</v>
      </c>
      <c r="L83" s="4" t="str">
        <f t="array" ref="L83">STRINGMAP(INDEX('Copy of Form Responses 1'!AA:AA, MATCH(B83, 'Copy of Form Responses 1'!K:K, 0)), {"Scripted / templated language (i.e. one of a limited number of values)", "Dummy value (i.e. same value for all trajectories)", "Natural Language (i.e. annotated by humans using natural language)"}, {"Templated", "None", "Natural"})</f>
        <v>Natural</v>
      </c>
      <c r="M83" s="3" t="str">
        <f t="array" ref="M83">STRINGMAP(INDEX('Copy of Form Responses 1'!AC:AC, MATCH(B83,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83" s="4" t="str">
        <f t="array" ref="N83">STRINGMAP(INDEX('Copy of Form Responses 1'!AD:AD, MATCH(B83, 'Copy of Form Responses 1'!K:K, 0)), {"Yes, at least some trajectories are sub-optimal", "No, all trajectories are ~optimal (i.e. I would be happy if a policy just imitated the data)"}, {"Yes", "No"})</f>
        <v>Yes</v>
      </c>
      <c r="O83" s="4" t="str">
        <f t="array" ref="O83">STRINGMAP(INDEX('Copy of Form Responses 1'!Y:Y, MATCH(B83, 'Copy of Form Responses 1'!K:K, 0)), {"Yes, at least some trajectories are sub-optimal", "No, all trajectories are ~optimal (i.e. I would be happy if a policy just imitated the data)"}, {"Yes", "No"})</f>
        <v>Yes</v>
      </c>
      <c r="P83" s="4" t="str">
        <f t="array" ref="P83">STRINGMAP(INDEX('Copy of Form Responses 1'!Z:Z, MATCH(B83, 'Copy of Form Responses 1'!K:K, 0)), {"Yes, at least some trajectories are sub-optimal", "No, all trajectories are ~optimal (i.e. I would be happy if a policy just imitated the data)"}, {"Yes", "No"})</f>
        <v>Yes</v>
      </c>
      <c r="Q83" s="3" t="str">
        <f t="array" ref="Q83">INDEX('Copy of Form Responses 1'!AE:AE, MATCH(B83, 'Copy of Form Responses 1'!K:K, 0))</f>
        <v>Table Top, Kitchen (also toy kitchen), Other Household environments</v>
      </c>
      <c r="R83" s="4">
        <f t="array" ref="R83">INDEX('Copy of Form Responses 1'!Q:Q, MATCH(B83, 'Copy of Form Responses 1'!K:K, 0))</f>
        <v>5</v>
      </c>
      <c r="S83" s="9" t="s">
        <v>259</v>
      </c>
      <c r="T83" s="25" t="s">
        <v>260</v>
      </c>
      <c r="U83" s="3" t="str">
        <f>IFERROR(__xludf.DUMMYFUNCTION("INDEX(SPLIT(INDEX(SPLIT(T83, ""{""), 0, 2), "",""), 0, 1)"),"bharadhwaj2023roboagent")</f>
        <v>bharadhwaj2023roboagent</v>
      </c>
      <c r="V83" s="7" t="str">
        <f t="array" ref="V83">INDEX('Copy of Form Responses 1'!AG:AG, MATCH(B83, 'Copy of Form Responses 1'!K:K, 0))</f>
        <v>"The robot interacts with different objects in kitchen scenes. It performs articulated object manipulation of objects with prismatic joints and hinges. It wipes tables with cloth. It performs pick and place skills, and skills requiring precision like capping and uncapping."</v>
      </c>
      <c r="W83" s="32"/>
    </row>
    <row r="84" ht="15.75" customHeight="1">
      <c r="B84" s="33" t="s">
        <v>261</v>
      </c>
      <c r="C84" s="9" t="s">
        <v>261</v>
      </c>
      <c r="D84" s="53">
        <v>24.0</v>
      </c>
      <c r="E84" s="54">
        <v>0.02</v>
      </c>
      <c r="F84" s="30" t="str">
        <f t="array" ref="F84">INDEX('Copy of Form Responses 1'!M:M, MATCH(B84, 'Copy of Form Responses 1'!K:K, 0))</f>
        <v>Mobile Manipulator</v>
      </c>
      <c r="G84" s="30" t="str">
        <f t="array" ref="G84">STRINGMAP(INDEX('Copy of Form Responses 1'!O:O, MATCH(B84, 'Copy of Form Responses 1'!K:K, 0)), {"Default gripper that the robot shipped with", "dummy"}, {"Default", "dummy"})</f>
        <v>Robotiq 2F-85</v>
      </c>
      <c r="H84" s="30" t="str">
        <f t="array" ref="H84">STRINGMAP(INDEX('Copy of Form Responses 1'!P:P, MATCH(B84, 'Copy of Form Responses 1'!K:K, 0)), {"Task space (ie EEF) position control", "Task space (ie EEF) velocity control", "Joint position control", "Joint velocity control"}, {"EEF Position", "EEF velocity", "Joint position", "Joint velocity"})</f>
        <v>Our dataset specifies a target receptacle for each object</v>
      </c>
      <c r="I84" s="30">
        <f t="array" ref="I84">SUM(INDEX('Copy of Form Responses 1'!S:S, MATCH(B84, 'Copy of Form Responses 1'!K:K, 0)), INDEX('Copy of Form Responses 1'!U:U, MATCH(B84, 'Copy of Form Responses 1'!K:K, 0)), INDEX('Copy of Form Responses 1'!W:W, MATCH(B84, 'Copy of Form Responses 1'!K:K, 0)))</f>
        <v>0</v>
      </c>
      <c r="J84" s="30">
        <f t="array" ref="J84">SUM(INDEX('Copy of Form Responses 1'!T:T, MATCH(B84, 'Copy of Form Responses 1'!K:K, 0)), INDEX('Copy of Form Responses 1'!V:V, MATCH(B84, 'Copy of Form Responses 1'!K:K, 0)), INDEX('Copy of Form Responses 1'!X:X, MATCH(B84, 'Copy of Form Responses 1'!K:K, 0)))</f>
        <v>0</v>
      </c>
      <c r="K84" s="52">
        <f t="array" ref="K84">SUM(INDEX('Copy of Form Responses 1'!V:V, MATCH(B84, 'Copy of Form Responses 1'!K:K, 0)), INDEX('Copy of Form Responses 1'!X:X, MATCH(B84, 'Copy of Form Responses 1'!K:K, 0)))</f>
        <v>0</v>
      </c>
      <c r="L84" s="4" t="str">
        <f t="array" ref="L84">STRINGMAP(INDEX('Copy of Form Responses 1'!AA:AA, MATCH(B84, 'Copy of Form Responses 1'!K:K, 0)), {"Scripted / templated language (i.e. one of a limited number of values)", "Dummy value (i.e. same value for all trajectories)", "Natural Language (i.e. annotated by humans using natural language)"}, {"Templated", "None", "Natural"})</f>
        <v>Our dataset specifies object placements in text form</v>
      </c>
      <c r="M84" s="3" t="str">
        <f t="array" ref="M84">STRINGMAP(INDEX('Copy of Form Responses 1'!AC:AC, MATCH(B84,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writes preferred object placements in text form</v>
      </c>
      <c r="N84" s="4" t="str">
        <f t="array" ref="N84">STRINGMAP(INDEX('Copy of Form Responses 1'!AD:AD, MATCH(B84, 'Copy of Form Responses 1'!K:K, 0)), {"Yes, at least some trajectories are sub-optimal", "No, all trajectories are ~optimal (i.e. I would be happy if a policy just imitated the data)"}, {"Yes", "No"})</f>
        <v>No</v>
      </c>
      <c r="O84" s="4" t="str">
        <f t="array" ref="O84">STRINGMAP(INDEX('Copy of Form Responses 1'!Y:Y, MATCH(B84, 'Copy of Form Responses 1'!K:K, 0)), {"Yes, at least some trajectories are sub-optimal", "No, all trajectories are ~optimal (i.e. I would be happy if a policy just imitated the data)"}, {"Yes", "No"})</f>
        <v>No</v>
      </c>
      <c r="P84" s="4" t="str">
        <f t="array" ref="P84">STRINGMAP(INDEX('Copy of Form Responses 1'!Z:Z, MATCH(B84, 'Copy of Form Responses 1'!K:K, 0)), {"Yes, at least some trajectories are sub-optimal", "No, all trajectories are ~optimal (i.e. I would be happy if a policy just imitated the data)"}, {"Yes", "No"})</f>
        <v>No</v>
      </c>
      <c r="Q84" s="3" t="str">
        <f t="array" ref="Q84">INDEX('Copy of Form Responses 1'!AE:AE, MATCH(B84, 'Copy of Form Responses 1'!K:K, 0))</f>
        <v>Kitchen (also toy kitchen), Other Household environments, living room, bedroom, kitchen, pantry room</v>
      </c>
      <c r="R84" s="4" t="str">
        <f t="array" ref="R84">INDEX('Copy of Form Responses 1'!Q:Q, MATCH(B84, 'Copy of Form Responses 1'!K:K, 0))</f>
        <v>N/A</v>
      </c>
      <c r="S84" s="9" t="s">
        <v>262</v>
      </c>
      <c r="T84" s="25" t="s">
        <v>263</v>
      </c>
      <c r="U84" s="3" t="str">
        <f>IFERROR(__xludf.DUMMYFUNCTION("INDEX(SPLIT(INDEX(SPLIT(T84, ""{""), 0, 2), "",""), 0, 1)"),"wu2023tidybot")</f>
        <v>wu2023tidybot</v>
      </c>
      <c r="V84" s="7" t="str">
        <f t="array" ref="V84">INDEX('Copy of Form Responses 1'!AG:AG, MATCH(B84, 'Copy of Form Responses 1'!K:K, 0))</f>
        <v>The robot puts each object into the appropriate receptacle based on user preferences</v>
      </c>
      <c r="W84" s="32"/>
    </row>
    <row r="85" ht="15.75" customHeight="1">
      <c r="B85" s="33" t="s">
        <v>264</v>
      </c>
      <c r="C85" s="9" t="s">
        <v>70</v>
      </c>
      <c r="D85" s="53">
        <v>660103.0</v>
      </c>
      <c r="E85" s="54">
        <v>1390.0</v>
      </c>
      <c r="F85" s="30" t="str">
        <f t="array" ref="F85">INDEX('Copy of Form Responses 1'!M:M, MATCH(B85, 'Copy of Form Responses 1'!K:K, 0))</f>
        <v>Single Arm</v>
      </c>
      <c r="G85" s="30" t="str">
        <f t="array" ref="G85">STRINGMAP(INDEX('Copy of Form Responses 1'!O:O, MATCH(B85, 'Copy of Form Responses 1'!K:K, 0)), {"Default gripper that the robot shipped with", "dummy"}, {"Default", "dummy"})</f>
        <v>Suction cup and spatula </v>
      </c>
      <c r="H85" s="30" t="str">
        <f t="array" ref="H85">STRINGMAP(INDEX('Copy of Form Responses 1'!P:P, MATCH(B85, 'Copy of Form Responses 1'!K:K, 0)), {"Task space (ie EEF) position control", "Task space (ie EEF) velocity control", "Joint position control", "Joint velocity control"}, {"EEF Position", "EEF velocity", "Joint position", "Joint velocity"})</f>
        <v>Primitive skills (pick-place and push)</v>
      </c>
      <c r="I85" s="30">
        <f t="array" ref="I85">SUM(INDEX('Copy of Form Responses 1'!S:S, MATCH(B85, 'Copy of Form Responses 1'!K:K, 0)), INDEX('Copy of Form Responses 1'!U:U, MATCH(B85, 'Copy of Form Responses 1'!K:K, 0)), INDEX('Copy of Form Responses 1'!W:W, MATCH(B85, 'Copy of Form Responses 1'!K:K, 0)))</f>
        <v>2</v>
      </c>
      <c r="J85" s="30">
        <f t="array" ref="J85">SUM(INDEX('Copy of Form Responses 1'!T:T, MATCH(B85, 'Copy of Form Responses 1'!K:K, 0)), INDEX('Copy of Form Responses 1'!V:V, MATCH(B85, 'Copy of Form Responses 1'!K:K, 0)), INDEX('Copy of Form Responses 1'!X:X, MATCH(B85, 'Copy of Form Responses 1'!K:K, 0)))</f>
        <v>0</v>
      </c>
      <c r="K85" s="52">
        <f t="array" ref="K85">SUM(INDEX('Copy of Form Responses 1'!V:V, MATCH(B85, 'Copy of Form Responses 1'!K:K, 0)), INDEX('Copy of Form Responses 1'!X:X, MATCH(B85, 'Copy of Form Responses 1'!K:K, 0)))</f>
        <v>0</v>
      </c>
      <c r="L85" s="4" t="str">
        <f t="array" ref="L85">STRINGMAP(INDEX('Copy of Form Responses 1'!AA:AA, MATCH(B85, 'Copy of Form Responses 1'!K:K, 0)), {"Scripted / templated language (i.e. one of a limited number of values)", "Dummy value (i.e. same value for all trajectories)", "Natural Language (i.e. annotated by humans using natural language)"}, {"Templated", "None", "Natural"})</f>
        <v>Multimodal (image + language) templated instructions </v>
      </c>
      <c r="M85" s="3" t="str">
        <f t="array" ref="M85">STRINGMAP(INDEX('Copy of Form Responses 1'!AC:AC, MATCH(B85,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85" s="4" t="str">
        <f t="array" ref="N85">STRINGMAP(INDEX('Copy of Form Responses 1'!AD:AD, MATCH(B85, 'Copy of Form Responses 1'!K:K, 0)), {"Yes, at least some trajectories are sub-optimal", "No, all trajectories are ~optimal (i.e. I would be happy if a policy just imitated the data)"}, {"Yes", "No"})</f>
        <v>No</v>
      </c>
      <c r="O85" s="4" t="str">
        <f t="array" ref="O85">STRINGMAP(INDEX('Copy of Form Responses 1'!Y:Y, MATCH(B85, 'Copy of Form Responses 1'!K:K, 0)), {"Yes, at least some trajectories are sub-optimal", "No, all trajectories are ~optimal (i.e. I would be happy if a policy just imitated the data)"}, {"Yes", "No"})</f>
        <v>Yes</v>
      </c>
      <c r="P85" s="4" t="str">
        <f t="array" ref="P85">STRINGMAP(INDEX('Copy of Form Responses 1'!Z:Z, MATCH(B85, 'Copy of Form Responses 1'!K:K, 0)), {"Yes, at least some trajectories are sub-optimal", "No, all trajectories are ~optimal (i.e. I would be happy if a policy just imitated the data)"}, {"Yes", "No"})</f>
        <v>No</v>
      </c>
      <c r="Q85" s="3" t="str">
        <f t="array" ref="Q85">INDEX('Copy of Form Responses 1'!AE:AE, MATCH(B85, 'Copy of Form Responses 1'!K:K, 0))</f>
        <v>Table Top</v>
      </c>
      <c r="R85" s="4" t="str">
        <f t="array" ref="R85">INDEX('Copy of Form Responses 1'!Q:Q, MATCH(B85, 'Copy of Form Responses 1'!K:K, 0))</f>
        <v>N/A due to use of primitive skills</v>
      </c>
      <c r="S85" s="9" t="s">
        <v>265</v>
      </c>
      <c r="T85" s="25" t="s">
        <v>266</v>
      </c>
      <c r="U85" s="3" t="str">
        <f>IFERROR(__xludf.DUMMYFUNCTION("INDEX(SPLIT(INDEX(SPLIT(T85, ""{""), 0, 2), "",""), 0, 1)"),"jiang2023vima")</f>
        <v>jiang2023vima</v>
      </c>
      <c r="V85" s="7" t="str">
        <f t="array" ref="V85">INDEX('Copy of Form Responses 1'!AG:AG, MATCH(B85, 'Copy of Form Responses 1'!K:K, 0))</f>
        <v>The robot is conditioned on multimodal prompts (mixture of texts, images, and video frames) to conduct tabletop manipulation tasks, ranging from rearrangement to one-shot imitation.</v>
      </c>
      <c r="W85" s="32"/>
    </row>
    <row r="86" ht="15.75" customHeight="1">
      <c r="A86" s="49"/>
      <c r="B86" s="33" t="s">
        <v>267</v>
      </c>
      <c r="C86" s="9" t="s">
        <v>63</v>
      </c>
      <c r="D86" s="53">
        <v>233000.0</v>
      </c>
      <c r="E86" s="54">
        <v>765.0</v>
      </c>
      <c r="F86" s="30" t="str">
        <f t="array" ref="F86">INDEX('Copy of Form Responses 1'!M:M, MATCH(B86, 'Copy of Form Responses 1'!K:K, 0))</f>
        <v>Single Arm</v>
      </c>
      <c r="G86" s="30" t="str">
        <f t="array" ref="G86">STRINGMAP(INDEX('Copy of Form Responses 1'!O:O, MATCH(B86, 'Copy of Form Responses 1'!K:K, 0)), {"Default gripper that the robot shipped with", "dummy"}, {"Default", "dummy"})</f>
        <v>Default</v>
      </c>
      <c r="H86" s="30" t="str">
        <f t="array" ref="H86">STRINGMAP(INDEX('Copy of Form Responses 1'!P:P, MATCH(B86, 'Copy of Form Responses 1'!K:K, 0)), {"Task space (ie EEF) position control", "Task space (ie EEF) velocity control", "Joint position control", "Joint velocity control"}, {"EEF Position", "EEF velocity", "Joint position", "Joint velocity"})</f>
        <v>Joint position</v>
      </c>
      <c r="I86" s="30">
        <f t="array" ref="I86">SUM(INDEX('Copy of Form Responses 1'!S:S, MATCH(B86, 'Copy of Form Responses 1'!K:K, 0)), INDEX('Copy of Form Responses 1'!U:U, MATCH(B86, 'Copy of Form Responses 1'!K:K, 0)), INDEX('Copy of Form Responses 1'!W:W, MATCH(B86, 'Copy of Form Responses 1'!K:K, 0)))</f>
        <v>2</v>
      </c>
      <c r="J86" s="30">
        <f t="array" ref="J86">SUM(INDEX('Copy of Form Responses 1'!T:T, MATCH(B86, 'Copy of Form Responses 1'!K:K, 0)), INDEX('Copy of Form Responses 1'!V:V, MATCH(B86, 'Copy of Form Responses 1'!K:K, 0)), INDEX('Copy of Form Responses 1'!X:X, MATCH(B86, 'Copy of Form Responses 1'!K:K, 0)))</f>
        <v>2</v>
      </c>
      <c r="K86" s="52">
        <f t="array" ref="K86">SUM(INDEX('Copy of Form Responses 1'!V:V, MATCH(B86, 'Copy of Form Responses 1'!K:K, 0)), INDEX('Copy of Form Responses 1'!X:X, MATCH(B86, 'Copy of Form Responses 1'!K:K, 0)))</f>
        <v>2</v>
      </c>
      <c r="L86" s="4" t="str">
        <f t="array" ref="L86">STRINGMAP(INDEX('Copy of Form Responses 1'!AA:AA, MATCH(B86, 'Copy of Form Responses 1'!K:K, 0)), {"Scripted / templated language (i.e. one of a limited number of values)", "Dummy value (i.e. same value for all trajectories)", "Natural Language (i.e. annotated by humans using natural language)"}, {"Templated", "None", "Natural"})</f>
        <v>Scripted language but augmented with LLMs</v>
      </c>
      <c r="M86" s="3" t="str">
        <f t="array" ref="M86">STRINGMAP(INDEX('Copy of Form Responses 1'!AC:AC, MATCH(B86, 'Copy of Form Responses 1'!K:K,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86" s="4" t="str">
        <f t="array" ref="N86">STRINGMAP(INDEX('Copy of Form Responses 1'!AD:AD, MATCH(B86, 'Copy of Form Responses 1'!K:K, 0)), {"Yes, at least some trajectories are sub-optimal", "No, all trajectories are ~optimal (i.e. I would be happy if a policy just imitated the data)"}, {"Yes", "No"})</f>
        <v>No</v>
      </c>
      <c r="O86" s="4" t="str">
        <f t="array" ref="O86">STRINGMAP(INDEX('Copy of Form Responses 1'!Y:Y, MATCH(B86, 'Copy of Form Responses 1'!K:K, 0)), {"Yes, at least some trajectories are sub-optimal", "No, all trajectories are ~optimal (i.e. I would be happy if a policy just imitated the data)"}, {"Yes", "No"})</f>
        <v>Yes</v>
      </c>
      <c r="P86" s="4" t="str">
        <f t="array" ref="P86">STRINGMAP(INDEX('Copy of Form Responses 1'!Z:Z, MATCH(B86, 'Copy of Form Responses 1'!K:K, 0)), {"Yes, at least some trajectories are sub-optimal", "No, all trajectories are ~optimal (i.e. I would be happy if a policy just imitated the data)"}, {"Yes", "No"})</f>
        <v>Yes</v>
      </c>
      <c r="Q86" s="3" t="str">
        <f t="array" ref="Q86">INDEX('Copy of Form Responses 1'!AE:AE, MATCH(B86, 'Copy of Form Responses 1'!K:K, 0))</f>
        <v>Kitchen (also toy kitchen), Other Household environments, Hallways, multi room environments</v>
      </c>
      <c r="R86" s="4">
        <f t="array" ref="R86">INDEX('Copy of Form Responses 1'!Q:Q, MATCH(B86, 'Copy of Form Responses 1'!K:K, 0))</f>
        <v>10</v>
      </c>
      <c r="S86" s="9" t="s">
        <v>268</v>
      </c>
      <c r="T86" s="25" t="s">
        <v>269</v>
      </c>
      <c r="U86" s="3" t="str">
        <f>IFERROR(__xludf.DUMMYFUNCTION("INDEX(SPLIT(INDEX(SPLIT(T86, ""{""), 0, 2), "",""), 0, 1)"),"spoc2023")</f>
        <v>spoc2023</v>
      </c>
      <c r="V86" s="7" t="str">
        <f t="array" ref="V86">INDEX('Copy of Form Responses 1'!AG:AG, MATCH(B86, 'Copy of Form Responses 1'!K:K, 0))</f>
        <v>The robot navigates in the environment and performs pick and place with open vocabulary descriptions.</v>
      </c>
      <c r="W86" s="32"/>
    </row>
    <row r="87" ht="15.75" customHeight="1">
      <c r="A87" s="49"/>
      <c r="B87" s="33" t="s">
        <v>270</v>
      </c>
      <c r="C87" s="9" t="s">
        <v>47</v>
      </c>
      <c r="D87" s="53">
        <v>450.0</v>
      </c>
      <c r="E87" s="54">
        <v>1.26</v>
      </c>
      <c r="F87" s="30" t="str">
        <f t="array" ref="F87">INDEX('Copy of Form Responses 1'!M:M, MATCH(B87, 'Copy of Form Responses 1'!K:K, 0))</f>
        <v>Single Arm</v>
      </c>
      <c r="G87" s="30" t="str">
        <f t="array" ref="G87">STRINGMAP(INDEX('Copy of Form Responses 1'!O:O, MATCH(B87, 'Copy of Form Responses 1'!K:K, 0)), {"Default gripper that the robot shipped with", "dummy"}, {"Default", "dummy"})</f>
        <v>Default</v>
      </c>
      <c r="H87" s="30" t="str">
        <f t="array" ref="H87">STRINGMAP(INDEX('Copy of Form Responses 1'!P:P, MATCH(B87, 'Copy of Form Responses 1'!K:K, 0)), {"Task space (ie EEF) position control", "Task space (ie EEF) velocity control", "Joint position control", "Joint velocity control"}, {"EEF Position", "EEF velocity", "Joint position", "Joint velocity"})</f>
        <v>EEF Position</v>
      </c>
      <c r="I87" s="30">
        <f t="array" ref="I87">SUM(INDEX('Copy of Form Responses 1'!S:S, MATCH(B87, 'Copy of Form Responses 1'!K:K, 0)), INDEX('Copy of Form Responses 1'!U:U, MATCH(B87, 'Copy of Form Responses 1'!K:K, 0)), INDEX('Copy of Form Responses 1'!W:W, MATCH(B87, 'Copy of Form Responses 1'!K:K, 0)))</f>
        <v>5</v>
      </c>
      <c r="J87" s="30">
        <f t="array" ref="J87">SUM(INDEX('Copy of Form Responses 1'!T:T, MATCH(B87, 'Copy of Form Responses 1'!K:K, 0)), INDEX('Copy of Form Responses 1'!V:V, MATCH(B87, 'Copy of Form Responses 1'!K:K, 0)), INDEX('Copy of Form Responses 1'!X:X, MATCH(B87, 'Copy of Form Responses 1'!K:K, 0)))</f>
        <v>5</v>
      </c>
      <c r="K87" s="52">
        <f t="array" ref="K87">SUM(INDEX('Copy of Form Responses 1'!V:V, MATCH(B87, 'Copy of Form Responses 1'!K:K, 0)), INDEX('Copy of Form Responses 1'!X:X, MATCH(B87, 'Copy of Form Responses 1'!K:K, 0)))</f>
        <v>1</v>
      </c>
      <c r="L87" s="23" t="s">
        <v>271</v>
      </c>
      <c r="M87" s="24" t="s">
        <v>272</v>
      </c>
      <c r="N87" s="4" t="str">
        <f t="array" ref="N87">STRINGMAP(INDEX('Copy of Form Responses 1'!AD:AD, MATCH(B87, 'Copy of Form Responses 1'!K:K, 0)), {"Yes, at least some trajectories are sub-optimal", "No, all trajectories are ~optimal (i.e. I would be happy if a policy just imitated the data)"}, {"Yes", "No"})</f>
        <v>No</v>
      </c>
      <c r="O87" s="4" t="str">
        <f t="array" ref="O87">STRINGMAP(INDEX('Copy of Form Responses 1'!Y:Y, MATCH(B87, 'Copy of Form Responses 1'!K:K, 0)), {"Yes, at least some trajectories are sub-optimal", "No, all trajectories are ~optimal (i.e. I would be happy if a policy just imitated the data)"}, {"Yes", "No"})</f>
        <v>Yes</v>
      </c>
      <c r="P87" s="4" t="str">
        <f t="array" ref="P87">STRINGMAP(INDEX('Copy of Form Responses 1'!Z:Z, MATCH(B87, 'Copy of Form Responses 1'!K:K, 0)), {"Yes, at least some trajectories are sub-optimal", "No, all trajectories are ~optimal (i.e. I would be happy if a policy just imitated the data)"}, {"Yes", "No"})</f>
        <v>Yes</v>
      </c>
      <c r="Q87" s="3" t="str">
        <f t="array" ref="Q87">INDEX('Copy of Form Responses 1'!AE:AE, MATCH(B87, 'Copy of Form Responses 1'!K:K, 0))</f>
        <v>Table Top, Tabletop with sections</v>
      </c>
      <c r="R87" s="4">
        <f t="array" ref="R87">INDEX('Copy of Form Responses 1'!Q:Q, MATCH(B87, 'Copy of Form Responses 1'!K:K, 0))</f>
        <v>20</v>
      </c>
      <c r="S87" s="9" t="s">
        <v>273</v>
      </c>
      <c r="T87" s="25" t="s">
        <v>274</v>
      </c>
      <c r="U87" s="3" t="str">
        <f>IFERROR(__xludf.DUMMYFUNCTION("INDEX(SPLIT(INDEX(SPLIT(T87, ""{""), 0, 2), "",""), 0, 1)"),"thomas2023plex")</f>
        <v>thomas2023plex</v>
      </c>
      <c r="V87" s="7" t="str">
        <f t="array" ref="V87">INDEX('Copy of Form Responses 1'!AG:AG, MATCH(B87, 'Copy of Form Responses 1'!K:K, 0))</f>
        <v>Opening a door, stacking 2 cubes, picking and placing various objects to specially designated areas, putting a loop onto a peg.</v>
      </c>
      <c r="W87" s="32"/>
    </row>
  </sheetData>
  <customSheetViews>
    <customSheetView guid="{D17FBAAA-AD1C-43D5-9DF7-9B6465409248}" filter="1" showAutoFilter="1">
      <autoFilter ref="$B$15:$S$87">
        <filterColumn colId="6">
          <filters>
            <filter val="Operational space control (OSC), which is similar to Task space position control but OSC is impedance control with consideration of the mass matrix. OSC is also used by VIOLA."/>
            <filter val="EEF Position"/>
            <filter val="Primitive skills (pick-place and push)"/>
            <filter val="EEF velocity"/>
            <filter val="Joint position"/>
            <filter val="Our dataset specifies a target receptacle for each object"/>
            <filter val="Desired pressures for the artificial muscles"/>
          </filters>
        </filterColumn>
        <filterColumn colId="16">
          <filters>
            <filter val="N/A"/>
            <filter val="15"/>
            <filter val="N/A due to use of primitive skills"/>
            <filter val="3.75"/>
            <filter val="1"/>
            <filter val="66.6"/>
            <filter val="2"/>
            <filter val="3"/>
            <filter val="5"/>
            <filter val="500"/>
            <filter val="N/A, actions are run until robot comes to rest near the target position (quasistatic assumption)"/>
            <filter val="50"/>
            <filter val="30"/>
            <filter val="20"/>
            <filter val="10"/>
            <filter val="12.5"/>
          </filters>
        </filterColumn>
      </autoFilter>
    </customSheetView>
    <customSheetView guid="{3CB596A2-BD21-4DD8-B7EB-776D16F5C2A8}" filter="1" showAutoFilter="1">
      <autoFilter ref="$B$15:$S$87">
        <filterColumn colId="1">
          <filters>
            <filter val="Spot"/>
            <filter val="Franka"/>
            <filter val="TidyBot"/>
            <filter val="MobileALOHA"/>
            <filter val="Human"/>
          </filters>
        </filterColumn>
      </autoFilter>
    </customSheetView>
    <customSheetView guid="{36730CB7-3BC0-47B3-A348-99463E2B6BE3}" filter="1" showAutoFilter="1">
      <autoFilter ref="$B$15:$S$87">
        <filterColumn colId="10">
          <customFilters>
            <customFilter operator="greaterThan" val="0"/>
          </customFilters>
        </filterColumn>
      </autoFilter>
    </customSheetView>
    <customSheetView guid="{C4F5F44E-3E0E-4A7A-BF94-9B1540DFBAF8}" filter="1" showAutoFilter="1">
      <autoFilter ref="$B$15:$S$87">
        <filterColumn colId="6">
          <filters>
            <filter val="Operational space control (OSC), which is similar to Task space position control but OSC is impedance control with consideration of the mass matrix. OSC is also used by VIOLA."/>
            <filter val="EEF Position"/>
            <filter val="Primitive skills (pick-place and push)"/>
            <filter val="EEF velocity"/>
            <filter val="Joint position"/>
            <filter val="Our dataset specifies a target receptacle for each object"/>
            <filter val="Desired pressures for the artificial muscles"/>
          </filters>
        </filterColumn>
        <filterColumn colId="8">
          <customFilters>
            <customFilter operator="greaterThan" val="0"/>
          </customFilters>
        </filterColumn>
      </autoFilter>
    </customSheetView>
    <customSheetView guid="{2FA8956B-467A-4D02-857A-979599186D6F}" filter="1" showAutoFilter="1">
      <autoFilter ref="$B$15:$S$87">
        <filterColumn colId="11">
          <filters>
            <filter val="Human Spacemouse"/>
            <filter val="Scripted"/>
            <filter val="Human Kinesthetic"/>
            <filter val="Human teleoperation using Shared Control Templates"/>
            <filter val="The dataset is collected in 3 ways: Human teleoperation -- VR Teleop, trained state-based BC policies, and trajectory replay with noise"/>
            <filter val="Human Puppeteering"/>
            <filter val="Expert Policy"/>
            <filter val="Directly collected on human body with mocap devices and aruco markers"/>
            <filter val="Human Keyboard"/>
            <filter val="Human writes preferred object placements in text form"/>
            <filter val="Human Joystick"/>
            <filter val="Human VR"/>
            <filter val="Human collection using tools"/>
          </filters>
        </filterColumn>
        <filterColumn colId="6">
          <filters>
            <filter val="Operational space control (OSC), which is similar to Task space position control but OSC is impedance control with consideration of the mass matrix. OSC is also used by VIOLA."/>
            <filter val="EEF Position"/>
            <filter val="Primitive skills (pick-place and push)"/>
            <filter val="EEF velocity"/>
            <filter val="Joint position"/>
            <filter val="Our dataset specifies a target receptacle for each object"/>
            <filter val="Desired pressures for the artificial muscles"/>
          </filters>
        </filterColumn>
      </autoFilter>
    </customSheetView>
  </customSheetViews>
  <mergeCells count="2">
    <mergeCell ref="A16:A75"/>
    <mergeCell ref="A76:A85"/>
  </mergeCells>
  <hyperlinks>
    <hyperlink r:id="rId1" ref="C1"/>
    <hyperlink r:id="rId2" ref="D6"/>
    <hyperlink r:id="rId3" ref="B16"/>
    <hyperlink r:id="rId4" ref="B17"/>
    <hyperlink r:id="rId5" ref="B18"/>
    <hyperlink r:id="rId6" ref="B19"/>
    <hyperlink r:id="rId7" ref="B20"/>
    <hyperlink r:id="rId8" ref="B21"/>
    <hyperlink r:id="rId9" ref="B22"/>
    <hyperlink r:id="rId10" ref="B23"/>
    <hyperlink r:id="rId11" ref="B24"/>
    <hyperlink r:id="rId12" ref="B25"/>
    <hyperlink r:id="rId13" ref="B26"/>
    <hyperlink r:id="rId14" ref="B27"/>
    <hyperlink r:id="rId15" ref="B28"/>
    <hyperlink r:id="rId16" ref="B29"/>
    <hyperlink r:id="rId17" ref="B30"/>
    <hyperlink r:id="rId18" ref="B31"/>
    <hyperlink r:id="rId19" ref="B32"/>
    <hyperlink r:id="rId20" ref="B33"/>
    <hyperlink r:id="rId21" ref="B34"/>
    <hyperlink r:id="rId22" ref="B35"/>
    <hyperlink r:id="rId23" ref="B36"/>
    <hyperlink r:id="rId24" ref="B37"/>
    <hyperlink r:id="rId25" ref="B38"/>
    <hyperlink r:id="rId26" ref="B39"/>
    <hyperlink r:id="rId27" ref="B40"/>
    <hyperlink r:id="rId28" ref="B41"/>
    <hyperlink r:id="rId29" ref="B42"/>
    <hyperlink r:id="rId30" ref="B43"/>
    <hyperlink r:id="rId31" ref="B44"/>
    <hyperlink r:id="rId32" ref="B45"/>
    <hyperlink r:id="rId33" ref="B46"/>
    <hyperlink r:id="rId34" ref="B47"/>
    <hyperlink r:id="rId35" ref="B48"/>
    <hyperlink r:id="rId36" ref="B49"/>
    <hyperlink r:id="rId37" ref="B50"/>
    <hyperlink r:id="rId38" ref="B51"/>
    <hyperlink r:id="rId39" ref="B52"/>
    <hyperlink r:id="rId40" ref="B53"/>
    <hyperlink r:id="rId41" ref="B54"/>
    <hyperlink r:id="rId42" ref="B55"/>
    <hyperlink r:id="rId43" ref="B56"/>
    <hyperlink r:id="rId44" ref="B57"/>
    <hyperlink r:id="rId45" ref="B58"/>
    <hyperlink r:id="rId46" ref="B59"/>
    <hyperlink r:id="rId47" ref="B60"/>
    <hyperlink r:id="rId48" ref="B61"/>
    <hyperlink r:id="rId49" ref="B62"/>
    <hyperlink r:id="rId50" ref="B63"/>
    <hyperlink r:id="rId51" ref="B64"/>
    <hyperlink r:id="rId52" ref="B65"/>
    <hyperlink r:id="rId53" ref="B66"/>
    <hyperlink r:id="rId54" ref="B67"/>
    <hyperlink r:id="rId55" ref="B68"/>
    <hyperlink r:id="rId56" ref="B69"/>
    <hyperlink r:id="rId57" ref="B70"/>
    <hyperlink r:id="rId58" ref="B71"/>
    <hyperlink r:id="rId59" ref="B72"/>
    <hyperlink r:id="rId60" ref="B73"/>
    <hyperlink r:id="rId61" ref="B74"/>
    <hyperlink r:id="rId62" ref="B75"/>
    <hyperlink r:id="rId63" ref="B76"/>
    <hyperlink r:id="rId64" ref="B77"/>
    <hyperlink r:id="rId65" ref="B78"/>
    <hyperlink r:id="rId66" ref="B79"/>
    <hyperlink r:id="rId67" ref="B80"/>
    <hyperlink r:id="rId68" ref="B81"/>
    <hyperlink r:id="rId69" ref="B82"/>
    <hyperlink r:id="rId70" ref="B83"/>
    <hyperlink r:id="rId71" ref="B84"/>
    <hyperlink r:id="rId72" ref="B85"/>
    <hyperlink r:id="rId73" ref="B86"/>
    <hyperlink r:id="rId74" ref="B87"/>
  </hyperlinks>
  <drawing r:id="rId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9" width="18.88"/>
    <col customWidth="1" min="20" max="20" width="59.75"/>
    <col customWidth="1" min="21" max="30" width="18.88"/>
  </cols>
  <sheetData>
    <row r="1">
      <c r="A1" s="55" t="s">
        <v>275</v>
      </c>
      <c r="B1" s="55" t="s">
        <v>276</v>
      </c>
      <c r="C1" s="55" t="s">
        <v>277</v>
      </c>
      <c r="D1" s="55" t="s">
        <v>16</v>
      </c>
      <c r="E1" s="55" t="s">
        <v>278</v>
      </c>
      <c r="F1" s="55" t="s">
        <v>279</v>
      </c>
      <c r="G1" s="55" t="s">
        <v>280</v>
      </c>
      <c r="H1" s="55" t="s">
        <v>281</v>
      </c>
      <c r="I1" s="55" t="s">
        <v>282</v>
      </c>
      <c r="J1" s="55" t="s">
        <v>283</v>
      </c>
      <c r="K1" s="55" t="s">
        <v>284</v>
      </c>
      <c r="L1" s="55" t="s">
        <v>285</v>
      </c>
      <c r="M1" s="55" t="s">
        <v>286</v>
      </c>
      <c r="N1" s="55" t="s">
        <v>287</v>
      </c>
      <c r="O1" s="55" t="s">
        <v>288</v>
      </c>
      <c r="P1" s="55" t="s">
        <v>289</v>
      </c>
      <c r="Q1" s="55" t="s">
        <v>290</v>
      </c>
      <c r="R1" s="55" t="s">
        <v>291</v>
      </c>
      <c r="S1" s="55" t="s">
        <v>292</v>
      </c>
      <c r="T1" s="55" t="s">
        <v>293</v>
      </c>
      <c r="U1" s="55" t="s">
        <v>294</v>
      </c>
      <c r="V1" s="55" t="s">
        <v>295</v>
      </c>
      <c r="W1" s="55" t="s">
        <v>296</v>
      </c>
      <c r="X1" s="55" t="s">
        <v>297</v>
      </c>
    </row>
    <row r="2">
      <c r="A2" s="56">
        <v>45180.44279884259</v>
      </c>
      <c r="B2" s="9" t="s">
        <v>298</v>
      </c>
      <c r="C2" s="9" t="s">
        <v>299</v>
      </c>
      <c r="D2" s="9" t="s">
        <v>300</v>
      </c>
      <c r="E2" s="9">
        <v>7.0</v>
      </c>
      <c r="F2" s="9" t="s">
        <v>301</v>
      </c>
      <c r="G2" s="9" t="s">
        <v>302</v>
      </c>
      <c r="H2" s="9">
        <v>5.0</v>
      </c>
      <c r="J2" s="9">
        <v>2.0</v>
      </c>
      <c r="K2" s="9">
        <v>2.0</v>
      </c>
      <c r="L2" s="9">
        <v>0.0</v>
      </c>
      <c r="M2" s="9">
        <v>0.0</v>
      </c>
      <c r="N2" s="9">
        <v>0.0</v>
      </c>
      <c r="O2" s="9">
        <v>0.0</v>
      </c>
      <c r="P2" s="9" t="s">
        <v>303</v>
      </c>
      <c r="Q2" s="9" t="s">
        <v>304</v>
      </c>
      <c r="R2" s="9" t="s">
        <v>305</v>
      </c>
      <c r="T2" s="9" t="s">
        <v>306</v>
      </c>
      <c r="U2" s="9" t="s">
        <v>307</v>
      </c>
      <c r="V2" s="9" t="s">
        <v>308</v>
      </c>
      <c r="W2" s="9">
        <v>1.0</v>
      </c>
      <c r="X2" s="9" t="s">
        <v>309</v>
      </c>
    </row>
    <row r="3">
      <c r="A3" s="56">
        <v>45180.56666542824</v>
      </c>
      <c r="B3" s="9" t="s">
        <v>310</v>
      </c>
      <c r="C3" s="9" t="s">
        <v>81</v>
      </c>
      <c r="D3" s="9" t="s">
        <v>300</v>
      </c>
      <c r="E3" s="9">
        <v>2.0</v>
      </c>
      <c r="F3" s="9" t="s">
        <v>311</v>
      </c>
      <c r="G3" s="9" t="s">
        <v>302</v>
      </c>
      <c r="H3" s="9">
        <v>10.0</v>
      </c>
      <c r="I3" s="9" t="s">
        <v>312</v>
      </c>
      <c r="J3" s="9">
        <v>4.0</v>
      </c>
      <c r="K3" s="9">
        <v>0.0</v>
      </c>
      <c r="L3" s="9">
        <v>0.0</v>
      </c>
      <c r="M3" s="9">
        <v>0.0</v>
      </c>
      <c r="N3" s="9">
        <v>1.0</v>
      </c>
      <c r="O3" s="9">
        <v>0.0</v>
      </c>
      <c r="P3" s="9" t="s">
        <v>303</v>
      </c>
      <c r="Q3" s="9" t="s">
        <v>304</v>
      </c>
      <c r="R3" s="9" t="s">
        <v>313</v>
      </c>
      <c r="S3" s="9" t="s">
        <v>314</v>
      </c>
      <c r="T3" s="9" t="s">
        <v>306</v>
      </c>
      <c r="U3" s="9" t="s">
        <v>307</v>
      </c>
      <c r="V3" s="9" t="s">
        <v>308</v>
      </c>
      <c r="W3" s="9">
        <v>1.0</v>
      </c>
      <c r="X3" s="9" t="s">
        <v>315</v>
      </c>
    </row>
    <row r="4">
      <c r="A4" s="56">
        <v>45180.56765950231</v>
      </c>
      <c r="B4" s="9" t="s">
        <v>316</v>
      </c>
      <c r="C4" s="9" t="s">
        <v>120</v>
      </c>
      <c r="D4" s="9" t="s">
        <v>317</v>
      </c>
      <c r="E4" s="9">
        <v>6.0</v>
      </c>
      <c r="F4" s="9" t="s">
        <v>301</v>
      </c>
      <c r="G4" s="9" t="s">
        <v>302</v>
      </c>
      <c r="H4" s="9">
        <v>10.0</v>
      </c>
      <c r="I4" s="9" t="s">
        <v>312</v>
      </c>
      <c r="J4" s="9">
        <v>0.0</v>
      </c>
      <c r="K4" s="9">
        <v>0.0</v>
      </c>
      <c r="L4" s="9">
        <v>1.0</v>
      </c>
      <c r="M4" s="9">
        <v>0.0</v>
      </c>
      <c r="N4" s="9">
        <v>0.0</v>
      </c>
      <c r="O4" s="9">
        <v>0.0</v>
      </c>
      <c r="P4" s="9" t="s">
        <v>303</v>
      </c>
      <c r="Q4" s="9" t="s">
        <v>304</v>
      </c>
      <c r="R4" s="9" t="s">
        <v>318</v>
      </c>
      <c r="S4" s="9" t="s">
        <v>314</v>
      </c>
      <c r="T4" s="9" t="s">
        <v>306</v>
      </c>
      <c r="U4" s="9" t="s">
        <v>319</v>
      </c>
      <c r="V4" s="9" t="s">
        <v>308</v>
      </c>
      <c r="W4" s="57" t="s">
        <v>320</v>
      </c>
      <c r="X4" s="9" t="s">
        <v>321</v>
      </c>
    </row>
    <row r="5">
      <c r="A5" s="56">
        <v>45180.56855142361</v>
      </c>
      <c r="B5" s="9" t="s">
        <v>322</v>
      </c>
      <c r="C5" s="9" t="s">
        <v>323</v>
      </c>
      <c r="D5" s="9" t="s">
        <v>300</v>
      </c>
      <c r="E5" s="9">
        <v>7.0</v>
      </c>
      <c r="F5" s="9" t="s">
        <v>301</v>
      </c>
      <c r="G5" s="9" t="s">
        <v>302</v>
      </c>
      <c r="H5" s="9">
        <v>15.0</v>
      </c>
      <c r="I5" s="9" t="s">
        <v>324</v>
      </c>
      <c r="J5" s="9">
        <v>1.0</v>
      </c>
      <c r="K5" s="9">
        <v>0.0</v>
      </c>
      <c r="L5" s="9">
        <v>0.0</v>
      </c>
      <c r="M5" s="9">
        <v>0.0</v>
      </c>
      <c r="N5" s="9">
        <v>2.0</v>
      </c>
      <c r="O5" s="9">
        <v>0.0</v>
      </c>
      <c r="P5" s="9" t="s">
        <v>303</v>
      </c>
      <c r="Q5" s="9" t="s">
        <v>304</v>
      </c>
      <c r="R5" s="9" t="s">
        <v>318</v>
      </c>
      <c r="S5" s="9" t="s">
        <v>325</v>
      </c>
      <c r="T5" s="9" t="s">
        <v>326</v>
      </c>
      <c r="U5" s="9" t="s">
        <v>307</v>
      </c>
      <c r="V5" s="9" t="s">
        <v>308</v>
      </c>
      <c r="W5" s="9">
        <v>1.0</v>
      </c>
      <c r="X5" s="9" t="s">
        <v>327</v>
      </c>
    </row>
    <row r="6">
      <c r="A6" s="56">
        <v>45180.576417777775</v>
      </c>
      <c r="B6" s="9" t="s">
        <v>328</v>
      </c>
      <c r="C6" s="9" t="s">
        <v>329</v>
      </c>
      <c r="D6" s="9" t="s">
        <v>300</v>
      </c>
      <c r="E6" s="9">
        <v>7.0</v>
      </c>
      <c r="F6" s="9" t="s">
        <v>330</v>
      </c>
      <c r="G6" s="9" t="s">
        <v>331</v>
      </c>
      <c r="H6" s="9">
        <v>1.0</v>
      </c>
      <c r="I6" s="9" t="s">
        <v>324</v>
      </c>
      <c r="J6" s="9">
        <v>3.0</v>
      </c>
      <c r="K6" s="9">
        <v>0.0</v>
      </c>
      <c r="L6" s="9">
        <v>0.0</v>
      </c>
      <c r="M6" s="9">
        <v>0.0</v>
      </c>
      <c r="N6" s="9">
        <v>0.0</v>
      </c>
      <c r="O6" s="9">
        <v>0.0</v>
      </c>
      <c r="P6" s="9" t="s">
        <v>303</v>
      </c>
      <c r="Q6" s="9" t="s">
        <v>304</v>
      </c>
      <c r="R6" s="9" t="s">
        <v>313</v>
      </c>
      <c r="S6" s="9" t="s">
        <v>314</v>
      </c>
      <c r="T6" s="9" t="s">
        <v>326</v>
      </c>
      <c r="U6" s="9" t="s">
        <v>319</v>
      </c>
      <c r="V6" s="9" t="s">
        <v>308</v>
      </c>
      <c r="W6" s="9">
        <v>20.0</v>
      </c>
      <c r="X6" s="9" t="s">
        <v>332</v>
      </c>
    </row>
    <row r="7">
      <c r="A7" s="56">
        <v>45180.57647914352</v>
      </c>
      <c r="B7" s="9" t="s">
        <v>333</v>
      </c>
      <c r="C7" s="9" t="s">
        <v>96</v>
      </c>
      <c r="D7" s="9" t="s">
        <v>300</v>
      </c>
      <c r="E7" s="9">
        <v>7.0</v>
      </c>
      <c r="F7" s="9" t="s">
        <v>301</v>
      </c>
      <c r="G7" s="9" t="s">
        <v>331</v>
      </c>
      <c r="H7" s="9">
        <v>3.0</v>
      </c>
      <c r="I7" s="9" t="s">
        <v>324</v>
      </c>
      <c r="J7" s="9">
        <v>2.0</v>
      </c>
      <c r="K7" s="9">
        <v>2.0</v>
      </c>
      <c r="L7" s="9">
        <v>0.0</v>
      </c>
      <c r="M7" s="9">
        <v>0.0</v>
      </c>
      <c r="N7" s="9">
        <v>0.0</v>
      </c>
      <c r="O7" s="9">
        <v>0.0</v>
      </c>
      <c r="P7" s="9" t="s">
        <v>303</v>
      </c>
      <c r="Q7" s="9" t="s">
        <v>304</v>
      </c>
      <c r="R7" s="9" t="s">
        <v>313</v>
      </c>
      <c r="S7" s="9" t="s">
        <v>314</v>
      </c>
      <c r="T7" s="9" t="s">
        <v>306</v>
      </c>
      <c r="U7" s="9" t="s">
        <v>307</v>
      </c>
      <c r="V7" s="9" t="s">
        <v>334</v>
      </c>
      <c r="W7" s="9">
        <v>1.0</v>
      </c>
      <c r="X7" s="9" t="s">
        <v>335</v>
      </c>
    </row>
    <row r="8">
      <c r="A8" s="56">
        <v>45180.58129023148</v>
      </c>
      <c r="B8" s="9" t="s">
        <v>336</v>
      </c>
      <c r="C8" s="9" t="s">
        <v>51</v>
      </c>
      <c r="D8" s="9" t="s">
        <v>300</v>
      </c>
      <c r="E8" s="9">
        <v>6.0</v>
      </c>
      <c r="F8" s="9" t="s">
        <v>301</v>
      </c>
      <c r="G8" s="9" t="s">
        <v>302</v>
      </c>
      <c r="H8" s="9">
        <v>10.0</v>
      </c>
      <c r="I8" s="9" t="s">
        <v>312</v>
      </c>
      <c r="J8" s="9">
        <v>1.0</v>
      </c>
      <c r="K8" s="9">
        <v>0.0</v>
      </c>
      <c r="L8" s="9">
        <v>0.0</v>
      </c>
      <c r="M8" s="9">
        <v>0.0</v>
      </c>
      <c r="N8" s="9">
        <v>1.0</v>
      </c>
      <c r="O8" s="9">
        <v>0.0</v>
      </c>
      <c r="P8" s="9" t="s">
        <v>303</v>
      </c>
      <c r="Q8" s="9" t="s">
        <v>304</v>
      </c>
      <c r="R8" s="9" t="s">
        <v>318</v>
      </c>
      <c r="S8" s="9" t="s">
        <v>314</v>
      </c>
      <c r="T8" s="9" t="s">
        <v>306</v>
      </c>
      <c r="U8" s="9" t="s">
        <v>307</v>
      </c>
      <c r="V8" s="9" t="s">
        <v>337</v>
      </c>
      <c r="W8" s="9">
        <v>1.0</v>
      </c>
      <c r="X8" s="9" t="s">
        <v>338</v>
      </c>
    </row>
    <row r="9">
      <c r="A9" s="56">
        <v>45180.59294403935</v>
      </c>
      <c r="B9" s="9" t="s">
        <v>339</v>
      </c>
      <c r="C9" s="9" t="s">
        <v>230</v>
      </c>
      <c r="D9" s="9" t="s">
        <v>340</v>
      </c>
      <c r="E9" s="9">
        <v>6.0</v>
      </c>
      <c r="F9" s="9" t="s">
        <v>301</v>
      </c>
      <c r="G9" s="9" t="s">
        <v>302</v>
      </c>
      <c r="H9" s="9">
        <v>10.0</v>
      </c>
      <c r="I9" s="9" t="s">
        <v>312</v>
      </c>
      <c r="J9" s="9">
        <v>0.0</v>
      </c>
      <c r="K9" s="9">
        <v>0.0</v>
      </c>
      <c r="L9" s="9">
        <v>1.0</v>
      </c>
      <c r="M9" s="9">
        <v>1.0</v>
      </c>
      <c r="N9" s="9">
        <v>0.0</v>
      </c>
      <c r="O9" s="9">
        <v>0.0</v>
      </c>
      <c r="P9" s="9" t="s">
        <v>304</v>
      </c>
      <c r="Q9" s="9" t="s">
        <v>304</v>
      </c>
      <c r="R9" s="9" t="s">
        <v>305</v>
      </c>
      <c r="S9" s="9" t="s">
        <v>341</v>
      </c>
      <c r="T9" s="9" t="s">
        <v>306</v>
      </c>
      <c r="U9" s="9" t="s">
        <v>307</v>
      </c>
      <c r="V9" s="9" t="s">
        <v>342</v>
      </c>
      <c r="W9" s="9" t="s">
        <v>343</v>
      </c>
      <c r="X9" s="9" t="s">
        <v>344</v>
      </c>
    </row>
    <row r="10">
      <c r="A10" s="56">
        <v>45180.596836122684</v>
      </c>
      <c r="B10" s="9" t="s">
        <v>345</v>
      </c>
      <c r="C10" s="9" t="s">
        <v>188</v>
      </c>
      <c r="D10" s="9" t="s">
        <v>300</v>
      </c>
      <c r="E10" s="9">
        <v>7.0</v>
      </c>
      <c r="F10" s="9" t="s">
        <v>301</v>
      </c>
      <c r="G10" s="9" t="s">
        <v>302</v>
      </c>
      <c r="H10" s="9">
        <v>20.0</v>
      </c>
      <c r="I10" s="9" t="s">
        <v>312</v>
      </c>
      <c r="J10" s="9">
        <v>1.0</v>
      </c>
      <c r="K10" s="9">
        <v>0.0</v>
      </c>
      <c r="L10" s="9">
        <v>0.0</v>
      </c>
      <c r="M10" s="9">
        <v>0.0</v>
      </c>
      <c r="N10" s="9">
        <v>1.0</v>
      </c>
      <c r="O10" s="9">
        <v>0.0</v>
      </c>
      <c r="P10" s="9" t="s">
        <v>346</v>
      </c>
      <c r="Q10" s="9" t="s">
        <v>304</v>
      </c>
      <c r="R10" s="9" t="s">
        <v>318</v>
      </c>
      <c r="S10" s="9" t="s">
        <v>341</v>
      </c>
      <c r="T10" s="9" t="s">
        <v>306</v>
      </c>
      <c r="U10" s="9" t="s">
        <v>307</v>
      </c>
      <c r="V10" s="9" t="s">
        <v>308</v>
      </c>
      <c r="W10" s="9">
        <v>2.0</v>
      </c>
      <c r="X10" s="9" t="s">
        <v>347</v>
      </c>
    </row>
    <row r="11">
      <c r="A11" s="56">
        <v>45180.599484606486</v>
      </c>
      <c r="B11" s="9" t="s">
        <v>348</v>
      </c>
      <c r="C11" s="9" t="s">
        <v>157</v>
      </c>
      <c r="D11" s="9" t="s">
        <v>300</v>
      </c>
      <c r="E11" s="9">
        <v>7.0</v>
      </c>
      <c r="F11" s="9" t="s">
        <v>349</v>
      </c>
      <c r="G11" s="9" t="s">
        <v>302</v>
      </c>
      <c r="H11" s="9" t="s">
        <v>350</v>
      </c>
      <c r="I11" s="9" t="s">
        <v>324</v>
      </c>
      <c r="J11" s="9">
        <v>1.0</v>
      </c>
      <c r="K11" s="9">
        <v>0.0</v>
      </c>
      <c r="L11" s="9">
        <v>0.0</v>
      </c>
      <c r="M11" s="9">
        <v>0.0</v>
      </c>
      <c r="N11" s="9">
        <v>0.0</v>
      </c>
      <c r="O11" s="9">
        <v>0.0</v>
      </c>
      <c r="P11" s="9" t="s">
        <v>303</v>
      </c>
      <c r="Q11" s="9" t="s">
        <v>304</v>
      </c>
      <c r="R11" s="9" t="s">
        <v>313</v>
      </c>
      <c r="S11" s="9" t="s">
        <v>341</v>
      </c>
      <c r="T11" s="9" t="s">
        <v>326</v>
      </c>
      <c r="U11" s="9" t="s">
        <v>319</v>
      </c>
      <c r="V11" s="9" t="s">
        <v>308</v>
      </c>
      <c r="W11" s="9">
        <v>1.0</v>
      </c>
      <c r="X11" s="9" t="s">
        <v>351</v>
      </c>
    </row>
    <row r="12">
      <c r="A12" s="56">
        <v>45180.61865982639</v>
      </c>
      <c r="B12" s="9" t="s">
        <v>352</v>
      </c>
      <c r="C12" s="9" t="s">
        <v>46</v>
      </c>
      <c r="D12" s="9" t="s">
        <v>300</v>
      </c>
      <c r="E12" s="9">
        <v>7.0</v>
      </c>
      <c r="F12" s="9" t="s">
        <v>353</v>
      </c>
      <c r="G12" s="9" t="s">
        <v>302</v>
      </c>
      <c r="H12" s="9">
        <v>15.0</v>
      </c>
      <c r="I12" s="9" t="s">
        <v>324</v>
      </c>
      <c r="J12" s="9">
        <v>1.0</v>
      </c>
      <c r="K12" s="9">
        <v>1.0</v>
      </c>
      <c r="L12" s="9">
        <v>0.0</v>
      </c>
      <c r="M12" s="9">
        <v>0.0</v>
      </c>
      <c r="N12" s="9">
        <v>1.0</v>
      </c>
      <c r="O12" s="9">
        <v>1.0</v>
      </c>
      <c r="P12" s="9" t="s">
        <v>304</v>
      </c>
      <c r="Q12" s="9" t="s">
        <v>304</v>
      </c>
      <c r="R12" s="9" t="s">
        <v>318</v>
      </c>
      <c r="S12" s="9" t="s">
        <v>341</v>
      </c>
      <c r="T12" s="9" t="s">
        <v>306</v>
      </c>
      <c r="U12" s="9" t="s">
        <v>307</v>
      </c>
      <c r="V12" s="9" t="s">
        <v>308</v>
      </c>
      <c r="W12" s="9">
        <v>1.0</v>
      </c>
      <c r="X12" s="9" t="s">
        <v>354</v>
      </c>
    </row>
    <row r="13">
      <c r="A13" s="56">
        <v>45180.61867773148</v>
      </c>
      <c r="B13" s="9" t="s">
        <v>355</v>
      </c>
      <c r="C13" s="9" t="s">
        <v>356</v>
      </c>
      <c r="D13" s="9" t="s">
        <v>300</v>
      </c>
      <c r="E13" s="9">
        <v>6.0</v>
      </c>
      <c r="F13" s="9" t="s">
        <v>357</v>
      </c>
      <c r="G13" s="9" t="s">
        <v>302</v>
      </c>
      <c r="H13" s="9">
        <v>12.5</v>
      </c>
      <c r="I13" s="9" t="s">
        <v>324</v>
      </c>
      <c r="J13" s="9">
        <v>1.0</v>
      </c>
      <c r="K13" s="9">
        <v>0.0</v>
      </c>
      <c r="L13" s="9">
        <v>0.0</v>
      </c>
      <c r="M13" s="9">
        <v>0.0</v>
      </c>
      <c r="N13" s="9">
        <v>0.0</v>
      </c>
      <c r="O13" s="9">
        <v>0.0</v>
      </c>
      <c r="P13" s="9" t="s">
        <v>303</v>
      </c>
      <c r="Q13" s="9" t="s">
        <v>304</v>
      </c>
      <c r="R13" s="9" t="s">
        <v>318</v>
      </c>
      <c r="S13" s="9" t="s">
        <v>341</v>
      </c>
      <c r="T13" s="9" t="s">
        <v>326</v>
      </c>
      <c r="U13" s="9" t="s">
        <v>307</v>
      </c>
      <c r="V13" s="9" t="s">
        <v>308</v>
      </c>
      <c r="W13" s="9">
        <v>1.0</v>
      </c>
      <c r="X13" s="9" t="s">
        <v>358</v>
      </c>
    </row>
    <row r="14">
      <c r="A14" s="56">
        <v>45180.625680219906</v>
      </c>
      <c r="B14" s="9" t="s">
        <v>359</v>
      </c>
      <c r="C14" s="9" t="s">
        <v>69</v>
      </c>
      <c r="D14" s="9" t="s">
        <v>300</v>
      </c>
      <c r="E14" s="9">
        <v>6.0</v>
      </c>
      <c r="F14" s="9" t="s">
        <v>357</v>
      </c>
      <c r="G14" s="9" t="s">
        <v>302</v>
      </c>
      <c r="H14" s="9">
        <v>5.0</v>
      </c>
      <c r="I14" s="9" t="s">
        <v>312</v>
      </c>
      <c r="J14" s="9">
        <v>1.0</v>
      </c>
      <c r="K14" s="9">
        <v>1.0</v>
      </c>
      <c r="L14" s="9">
        <v>0.0</v>
      </c>
      <c r="M14" s="9">
        <v>0.0</v>
      </c>
      <c r="N14" s="9">
        <v>1.0</v>
      </c>
      <c r="O14" s="9">
        <v>0.0</v>
      </c>
      <c r="P14" s="9" t="s">
        <v>303</v>
      </c>
      <c r="Q14" s="9" t="s">
        <v>304</v>
      </c>
      <c r="R14" s="9" t="s">
        <v>313</v>
      </c>
      <c r="S14" s="9" t="s">
        <v>341</v>
      </c>
      <c r="T14" s="10" t="s">
        <v>360</v>
      </c>
      <c r="U14" s="9" t="s">
        <v>307</v>
      </c>
      <c r="V14" s="9" t="s">
        <v>308</v>
      </c>
      <c r="W14" s="9">
        <v>1.0</v>
      </c>
      <c r="X14" s="9" t="s">
        <v>361</v>
      </c>
    </row>
    <row r="15">
      <c r="A15" s="56">
        <v>45180.63556650463</v>
      </c>
      <c r="B15" s="9" t="s">
        <v>362</v>
      </c>
      <c r="C15" s="9" t="s">
        <v>42</v>
      </c>
      <c r="D15" s="9" t="s">
        <v>300</v>
      </c>
      <c r="E15" s="9">
        <v>6.0</v>
      </c>
      <c r="F15" s="9" t="s">
        <v>301</v>
      </c>
      <c r="G15" s="9" t="s">
        <v>302</v>
      </c>
      <c r="H15" s="9">
        <v>5.0</v>
      </c>
      <c r="I15" s="9" t="s">
        <v>312</v>
      </c>
      <c r="J15" s="9">
        <v>3.0</v>
      </c>
      <c r="K15" s="9">
        <v>1.0</v>
      </c>
      <c r="L15" s="9">
        <v>0.0</v>
      </c>
      <c r="M15" s="9">
        <v>0.0</v>
      </c>
      <c r="N15" s="9">
        <v>1.0</v>
      </c>
      <c r="O15" s="9">
        <v>0.0</v>
      </c>
      <c r="P15" s="9" t="s">
        <v>303</v>
      </c>
      <c r="Q15" s="9" t="s">
        <v>304</v>
      </c>
      <c r="R15" s="9" t="s">
        <v>305</v>
      </c>
      <c r="S15" s="9" t="s">
        <v>325</v>
      </c>
      <c r="T15" s="9" t="s">
        <v>306</v>
      </c>
      <c r="U15" s="9" t="s">
        <v>319</v>
      </c>
      <c r="V15" s="9" t="s">
        <v>363</v>
      </c>
      <c r="W15" s="9">
        <v>24.0</v>
      </c>
      <c r="X15" s="9" t="s">
        <v>364</v>
      </c>
    </row>
    <row r="16">
      <c r="A16" s="56">
        <v>45180.64156582176</v>
      </c>
      <c r="B16" s="9" t="s">
        <v>365</v>
      </c>
      <c r="C16" s="9" t="s">
        <v>87</v>
      </c>
      <c r="D16" s="9" t="s">
        <v>300</v>
      </c>
      <c r="E16" s="9">
        <v>7.0</v>
      </c>
      <c r="F16" s="9" t="s">
        <v>301</v>
      </c>
      <c r="G16" s="9" t="s">
        <v>302</v>
      </c>
      <c r="H16" s="9">
        <v>3.0</v>
      </c>
      <c r="I16" s="9" t="s">
        <v>324</v>
      </c>
      <c r="J16" s="9">
        <v>1.0</v>
      </c>
      <c r="K16" s="9">
        <v>0.0</v>
      </c>
      <c r="L16" s="9">
        <v>0.0</v>
      </c>
      <c r="M16" s="9">
        <v>0.0</v>
      </c>
      <c r="N16" s="9">
        <v>0.0</v>
      </c>
      <c r="O16" s="9">
        <v>0.0</v>
      </c>
      <c r="P16" s="9" t="s">
        <v>303</v>
      </c>
      <c r="Q16" s="9" t="s">
        <v>304</v>
      </c>
      <c r="R16" s="9" t="s">
        <v>318</v>
      </c>
      <c r="S16" s="9" t="s">
        <v>341</v>
      </c>
      <c r="T16" s="9" t="s">
        <v>366</v>
      </c>
      <c r="U16" s="9" t="s">
        <v>307</v>
      </c>
      <c r="V16" s="9" t="s">
        <v>308</v>
      </c>
      <c r="W16" s="9">
        <v>14.0</v>
      </c>
      <c r="X16" s="9" t="s">
        <v>367</v>
      </c>
    </row>
    <row r="17">
      <c r="A17" s="56">
        <v>45180.643605300924</v>
      </c>
      <c r="B17" s="9" t="s">
        <v>368</v>
      </c>
      <c r="C17" s="9" t="s">
        <v>102</v>
      </c>
      <c r="D17" s="9" t="s">
        <v>300</v>
      </c>
      <c r="E17" s="9">
        <v>7.0</v>
      </c>
      <c r="F17" s="9" t="s">
        <v>301</v>
      </c>
      <c r="G17" s="9" t="s">
        <v>331</v>
      </c>
      <c r="H17" s="9">
        <v>10.0</v>
      </c>
      <c r="I17" s="9" t="s">
        <v>312</v>
      </c>
      <c r="J17" s="9">
        <v>1.0</v>
      </c>
      <c r="K17" s="9">
        <v>0.0</v>
      </c>
      <c r="L17" s="9">
        <v>0.0</v>
      </c>
      <c r="M17" s="9">
        <v>0.0</v>
      </c>
      <c r="N17" s="9">
        <v>1.0</v>
      </c>
      <c r="O17" s="9">
        <v>0.0</v>
      </c>
      <c r="P17" s="9" t="s">
        <v>303</v>
      </c>
      <c r="Q17" s="9" t="s">
        <v>304</v>
      </c>
      <c r="R17" s="9" t="s">
        <v>318</v>
      </c>
      <c r="S17" s="9" t="s">
        <v>341</v>
      </c>
      <c r="T17" s="9" t="s">
        <v>306</v>
      </c>
      <c r="U17" s="9" t="s">
        <v>307</v>
      </c>
      <c r="V17" s="9" t="s">
        <v>308</v>
      </c>
      <c r="W17" s="9">
        <v>1.0</v>
      </c>
      <c r="X17" s="9" t="s">
        <v>369</v>
      </c>
    </row>
    <row r="18">
      <c r="A18" s="56">
        <v>45180.65722395833</v>
      </c>
      <c r="B18" s="9" t="s">
        <v>370</v>
      </c>
      <c r="C18" s="9" t="s">
        <v>197</v>
      </c>
      <c r="D18" s="9" t="s">
        <v>300</v>
      </c>
      <c r="E18" s="9">
        <v>7.0</v>
      </c>
      <c r="F18" s="9" t="s">
        <v>357</v>
      </c>
      <c r="G18" s="9" t="s">
        <v>302</v>
      </c>
      <c r="H18" s="9">
        <v>1.0</v>
      </c>
      <c r="I18" s="9" t="s">
        <v>312</v>
      </c>
      <c r="J18" s="9">
        <v>4.0</v>
      </c>
      <c r="K18" s="9">
        <v>4.0</v>
      </c>
      <c r="L18" s="9">
        <v>0.0</v>
      </c>
      <c r="M18" s="9">
        <v>0.0</v>
      </c>
      <c r="N18" s="9">
        <v>0.0</v>
      </c>
      <c r="O18" s="9">
        <v>0.0</v>
      </c>
      <c r="P18" s="9" t="s">
        <v>303</v>
      </c>
      <c r="Q18" s="9" t="s">
        <v>304</v>
      </c>
      <c r="R18" s="9" t="s">
        <v>313</v>
      </c>
      <c r="S18" s="9" t="s">
        <v>341</v>
      </c>
      <c r="T18" s="9" t="s">
        <v>326</v>
      </c>
      <c r="U18" s="9" t="s">
        <v>319</v>
      </c>
      <c r="V18" s="9" t="s">
        <v>308</v>
      </c>
      <c r="W18" s="9">
        <v>10.0</v>
      </c>
      <c r="X18" s="9" t="s">
        <v>371</v>
      </c>
    </row>
    <row r="19">
      <c r="A19" s="56">
        <v>45180.69887565973</v>
      </c>
      <c r="B19" s="9" t="s">
        <v>372</v>
      </c>
      <c r="C19" s="9" t="s">
        <v>180</v>
      </c>
      <c r="D19" s="9" t="s">
        <v>300</v>
      </c>
      <c r="E19" s="9">
        <v>7.0</v>
      </c>
      <c r="F19" s="9" t="s">
        <v>301</v>
      </c>
      <c r="G19" s="9" t="s">
        <v>302</v>
      </c>
      <c r="H19" s="9">
        <v>5.0</v>
      </c>
      <c r="I19" s="9" t="s">
        <v>324</v>
      </c>
      <c r="J19" s="9">
        <v>4.0</v>
      </c>
      <c r="K19" s="9">
        <v>4.0</v>
      </c>
      <c r="L19" s="9">
        <v>0.0</v>
      </c>
      <c r="M19" s="9">
        <v>0.0</v>
      </c>
      <c r="N19" s="9">
        <v>0.0</v>
      </c>
      <c r="O19" s="9">
        <v>0.0</v>
      </c>
      <c r="P19" s="9" t="s">
        <v>304</v>
      </c>
      <c r="Q19" s="9" t="s">
        <v>304</v>
      </c>
      <c r="R19" s="9" t="s">
        <v>318</v>
      </c>
      <c r="S19" s="9" t="s">
        <v>341</v>
      </c>
      <c r="T19" s="9" t="s">
        <v>326</v>
      </c>
      <c r="U19" s="9" t="s">
        <v>319</v>
      </c>
      <c r="V19" s="9" t="s">
        <v>337</v>
      </c>
      <c r="W19" s="9">
        <v>1.0</v>
      </c>
      <c r="X19" s="9" t="s">
        <v>373</v>
      </c>
    </row>
    <row r="20">
      <c r="A20" s="56">
        <v>45180.74648696759</v>
      </c>
      <c r="B20" s="9" t="s">
        <v>374</v>
      </c>
      <c r="C20" s="9" t="s">
        <v>132</v>
      </c>
      <c r="D20" s="9" t="s">
        <v>375</v>
      </c>
      <c r="G20" s="9" t="s">
        <v>376</v>
      </c>
      <c r="H20" s="9">
        <v>50.0</v>
      </c>
      <c r="I20" s="9" t="s">
        <v>312</v>
      </c>
      <c r="J20" s="9">
        <v>0.0</v>
      </c>
      <c r="K20" s="9">
        <v>0.0</v>
      </c>
      <c r="L20" s="9">
        <v>0.0</v>
      </c>
      <c r="M20" s="9">
        <v>0.0</v>
      </c>
      <c r="N20" s="9">
        <v>0.0</v>
      </c>
      <c r="O20" s="9">
        <v>0.0</v>
      </c>
      <c r="P20" s="9" t="s">
        <v>303</v>
      </c>
      <c r="Q20" s="9" t="s">
        <v>304</v>
      </c>
      <c r="R20" s="9" t="s">
        <v>305</v>
      </c>
      <c r="S20" s="9" t="s">
        <v>341</v>
      </c>
      <c r="T20" s="9" t="s">
        <v>377</v>
      </c>
      <c r="U20" s="9" t="s">
        <v>307</v>
      </c>
      <c r="V20" s="9" t="s">
        <v>378</v>
      </c>
      <c r="W20" s="9" t="s">
        <v>379</v>
      </c>
      <c r="X20" s="9" t="s">
        <v>380</v>
      </c>
    </row>
    <row r="21">
      <c r="A21" s="56">
        <v>45180.77316833333</v>
      </c>
      <c r="B21" s="9" t="s">
        <v>381</v>
      </c>
      <c r="C21" s="9" t="s">
        <v>160</v>
      </c>
      <c r="D21" s="9" t="s">
        <v>300</v>
      </c>
      <c r="E21" s="9">
        <v>6.0</v>
      </c>
      <c r="F21" s="9" t="s">
        <v>301</v>
      </c>
      <c r="G21" s="9" t="s">
        <v>331</v>
      </c>
      <c r="H21" s="9">
        <v>10.0</v>
      </c>
      <c r="I21" s="9" t="s">
        <v>312</v>
      </c>
      <c r="J21" s="9">
        <v>1.0</v>
      </c>
      <c r="K21" s="9">
        <v>0.0</v>
      </c>
      <c r="L21" s="9">
        <v>0.0</v>
      </c>
      <c r="M21" s="9">
        <v>0.0</v>
      </c>
      <c r="N21" s="9">
        <v>0.0</v>
      </c>
      <c r="O21" s="9">
        <v>0.0</v>
      </c>
      <c r="P21" s="9" t="s">
        <v>303</v>
      </c>
      <c r="Q21" s="9" t="s">
        <v>304</v>
      </c>
      <c r="R21" s="9" t="s">
        <v>305</v>
      </c>
      <c r="S21" s="9" t="s">
        <v>341</v>
      </c>
      <c r="T21" s="9" t="s">
        <v>377</v>
      </c>
      <c r="U21" s="9" t="s">
        <v>307</v>
      </c>
      <c r="V21" s="9" t="s">
        <v>308</v>
      </c>
      <c r="W21" s="9">
        <v>2.0</v>
      </c>
      <c r="X21" s="9" t="s">
        <v>382</v>
      </c>
    </row>
    <row r="22">
      <c r="A22" s="56">
        <v>45180.8434179051</v>
      </c>
      <c r="B22" s="9" t="s">
        <v>383</v>
      </c>
      <c r="C22" s="9" t="s">
        <v>152</v>
      </c>
      <c r="D22" s="9" t="s">
        <v>300</v>
      </c>
      <c r="E22" s="9">
        <v>7.0</v>
      </c>
      <c r="F22" s="9" t="s">
        <v>301</v>
      </c>
      <c r="G22" s="9" t="s">
        <v>302</v>
      </c>
      <c r="H22" s="9">
        <v>10.0</v>
      </c>
      <c r="I22" s="9" t="s">
        <v>312</v>
      </c>
      <c r="J22" s="9">
        <v>1.0</v>
      </c>
      <c r="K22" s="9">
        <v>0.0</v>
      </c>
      <c r="L22" s="9">
        <v>0.0</v>
      </c>
      <c r="M22" s="9">
        <v>0.0</v>
      </c>
      <c r="N22" s="9">
        <v>0.0</v>
      </c>
      <c r="O22" s="9">
        <v>0.0</v>
      </c>
      <c r="P22" s="9" t="s">
        <v>303</v>
      </c>
      <c r="Q22" s="9" t="s">
        <v>304</v>
      </c>
      <c r="R22" s="9" t="s">
        <v>305</v>
      </c>
      <c r="S22" s="9" t="s">
        <v>341</v>
      </c>
      <c r="T22" s="9" t="s">
        <v>377</v>
      </c>
      <c r="U22" s="9" t="s">
        <v>319</v>
      </c>
      <c r="V22" s="9" t="s">
        <v>308</v>
      </c>
      <c r="W22" s="9">
        <v>25.0</v>
      </c>
      <c r="X22" s="9" t="s">
        <v>384</v>
      </c>
    </row>
    <row r="23">
      <c r="A23" s="56">
        <v>45180.91737167824</v>
      </c>
      <c r="B23" s="9" t="s">
        <v>385</v>
      </c>
      <c r="C23" s="9" t="s">
        <v>191</v>
      </c>
      <c r="D23" s="9" t="s">
        <v>317</v>
      </c>
      <c r="E23" s="9">
        <v>7.0</v>
      </c>
      <c r="F23" s="9" t="s">
        <v>301</v>
      </c>
      <c r="G23" s="9" t="s">
        <v>302</v>
      </c>
      <c r="H23" s="9">
        <v>30.0</v>
      </c>
      <c r="I23" s="9" t="s">
        <v>312</v>
      </c>
      <c r="J23" s="9">
        <v>1.0</v>
      </c>
      <c r="K23" s="9">
        <v>0.0</v>
      </c>
      <c r="L23" s="9">
        <v>0.0</v>
      </c>
      <c r="M23" s="9">
        <v>0.0</v>
      </c>
      <c r="N23" s="9">
        <v>1.0</v>
      </c>
      <c r="O23" s="9">
        <v>0.0</v>
      </c>
      <c r="P23" s="9" t="s">
        <v>303</v>
      </c>
      <c r="Q23" s="9" t="s">
        <v>304</v>
      </c>
      <c r="R23" s="9" t="s">
        <v>305</v>
      </c>
      <c r="S23" s="9" t="s">
        <v>341</v>
      </c>
      <c r="T23" s="9" t="s">
        <v>306</v>
      </c>
      <c r="U23" s="9" t="s">
        <v>307</v>
      </c>
      <c r="V23" s="9" t="s">
        <v>308</v>
      </c>
      <c r="W23" s="9">
        <v>1.0</v>
      </c>
      <c r="X23" s="9" t="s">
        <v>386</v>
      </c>
    </row>
    <row r="24">
      <c r="A24" s="56">
        <v>45180.95355987268</v>
      </c>
      <c r="B24" s="9" t="s">
        <v>387</v>
      </c>
      <c r="C24" s="9" t="s">
        <v>155</v>
      </c>
      <c r="D24" s="9" t="s">
        <v>300</v>
      </c>
      <c r="E24" s="9">
        <v>7.0</v>
      </c>
      <c r="F24" s="9" t="s">
        <v>301</v>
      </c>
      <c r="G24" s="9" t="s">
        <v>302</v>
      </c>
      <c r="H24" s="9">
        <v>30.0</v>
      </c>
      <c r="I24" s="9" t="s">
        <v>324</v>
      </c>
      <c r="J24" s="9">
        <v>1.0</v>
      </c>
      <c r="K24" s="9">
        <v>0.0</v>
      </c>
      <c r="L24" s="9">
        <v>0.0</v>
      </c>
      <c r="M24" s="9">
        <v>0.0</v>
      </c>
      <c r="N24" s="9">
        <v>2.0</v>
      </c>
      <c r="O24" s="9">
        <v>0.0</v>
      </c>
      <c r="P24" s="9" t="s">
        <v>303</v>
      </c>
      <c r="Q24" s="9" t="s">
        <v>304</v>
      </c>
      <c r="R24" s="9" t="s">
        <v>313</v>
      </c>
      <c r="S24" s="9" t="s">
        <v>341</v>
      </c>
      <c r="T24" s="9" t="s">
        <v>326</v>
      </c>
      <c r="U24" s="9" t="s">
        <v>307</v>
      </c>
      <c r="V24" s="9" t="s">
        <v>308</v>
      </c>
      <c r="W24" s="9">
        <v>1.0</v>
      </c>
      <c r="X24" s="9" t="s">
        <v>388</v>
      </c>
    </row>
    <row r="25">
      <c r="A25" s="56">
        <v>45180.95814653936</v>
      </c>
      <c r="B25" s="9" t="s">
        <v>389</v>
      </c>
      <c r="C25" s="9" t="s">
        <v>66</v>
      </c>
      <c r="D25" s="9" t="s">
        <v>300</v>
      </c>
      <c r="E25" s="9">
        <v>7.0</v>
      </c>
      <c r="F25" s="9" t="s">
        <v>301</v>
      </c>
      <c r="G25" s="9" t="s">
        <v>302</v>
      </c>
      <c r="H25" s="9">
        <v>20.0</v>
      </c>
      <c r="I25" s="9" t="s">
        <v>312</v>
      </c>
      <c r="J25" s="9">
        <v>1.0</v>
      </c>
      <c r="K25" s="9">
        <v>0.0</v>
      </c>
      <c r="L25" s="9">
        <v>0.0</v>
      </c>
      <c r="M25" s="9">
        <v>0.0</v>
      </c>
      <c r="N25" s="9">
        <v>1.0</v>
      </c>
      <c r="O25" s="9">
        <v>0.0</v>
      </c>
      <c r="P25" s="9" t="s">
        <v>303</v>
      </c>
      <c r="Q25" s="9" t="s">
        <v>304</v>
      </c>
      <c r="R25" s="9" t="s">
        <v>318</v>
      </c>
      <c r="S25" s="9" t="s">
        <v>341</v>
      </c>
      <c r="T25" s="10" t="s">
        <v>360</v>
      </c>
      <c r="U25" s="9" t="s">
        <v>307</v>
      </c>
      <c r="V25" s="9" t="s">
        <v>308</v>
      </c>
      <c r="W25" s="9">
        <v>2.0</v>
      </c>
      <c r="X25" s="9" t="s">
        <v>390</v>
      </c>
    </row>
    <row r="26">
      <c r="A26" s="56">
        <v>45180.95938484954</v>
      </c>
      <c r="B26" s="9" t="s">
        <v>389</v>
      </c>
      <c r="C26" s="9" t="s">
        <v>93</v>
      </c>
      <c r="D26" s="9" t="s">
        <v>300</v>
      </c>
      <c r="E26" s="9">
        <v>7.0</v>
      </c>
      <c r="F26" s="9" t="s">
        <v>301</v>
      </c>
      <c r="G26" s="9" t="s">
        <v>302</v>
      </c>
      <c r="H26" s="9">
        <v>20.0</v>
      </c>
      <c r="I26" s="9" t="s">
        <v>312</v>
      </c>
      <c r="J26" s="9">
        <v>1.0</v>
      </c>
      <c r="K26" s="9">
        <v>0.0</v>
      </c>
      <c r="L26" s="9">
        <v>0.0</v>
      </c>
      <c r="M26" s="9">
        <v>0.0</v>
      </c>
      <c r="N26" s="9">
        <v>1.0</v>
      </c>
      <c r="O26" s="9">
        <v>0.0</v>
      </c>
      <c r="P26" s="9" t="s">
        <v>303</v>
      </c>
      <c r="Q26" s="9" t="s">
        <v>304</v>
      </c>
      <c r="R26" s="9" t="s">
        <v>313</v>
      </c>
      <c r="S26" s="9" t="s">
        <v>341</v>
      </c>
      <c r="T26" s="10" t="s">
        <v>360</v>
      </c>
      <c r="U26" s="9" t="s">
        <v>307</v>
      </c>
      <c r="V26" s="9" t="s">
        <v>308</v>
      </c>
      <c r="W26" s="9">
        <v>1.0</v>
      </c>
      <c r="X26" s="9" t="s">
        <v>391</v>
      </c>
    </row>
    <row r="27">
      <c r="A27" s="56">
        <v>45180.994166805554</v>
      </c>
      <c r="B27" s="9" t="s">
        <v>392</v>
      </c>
      <c r="C27" s="9" t="s">
        <v>126</v>
      </c>
      <c r="D27" s="9" t="s">
        <v>300</v>
      </c>
      <c r="E27" s="9">
        <v>7.0</v>
      </c>
      <c r="F27" s="9" t="s">
        <v>301</v>
      </c>
      <c r="G27" s="9" t="s">
        <v>302</v>
      </c>
      <c r="H27" s="9">
        <v>10.0</v>
      </c>
      <c r="I27" s="9" t="s">
        <v>312</v>
      </c>
      <c r="J27" s="9">
        <v>0.0</v>
      </c>
      <c r="K27" s="9">
        <v>0.0</v>
      </c>
      <c r="L27" s="9">
        <v>1.0</v>
      </c>
      <c r="M27" s="9">
        <v>0.0</v>
      </c>
      <c r="N27" s="9">
        <v>0.0</v>
      </c>
      <c r="O27" s="9">
        <v>0.0</v>
      </c>
      <c r="P27" s="9" t="s">
        <v>304</v>
      </c>
      <c r="Q27" s="9" t="s">
        <v>304</v>
      </c>
      <c r="R27" s="9" t="s">
        <v>313</v>
      </c>
      <c r="S27" s="9" t="s">
        <v>341</v>
      </c>
      <c r="T27" s="9" t="s">
        <v>306</v>
      </c>
      <c r="U27" s="9" t="s">
        <v>319</v>
      </c>
      <c r="V27" s="9" t="s">
        <v>334</v>
      </c>
      <c r="W27" s="9">
        <v>1.0</v>
      </c>
      <c r="X27" s="9" t="s">
        <v>393</v>
      </c>
    </row>
    <row r="28">
      <c r="A28" s="56">
        <v>45180.99807019676</v>
      </c>
      <c r="B28" s="9" t="s">
        <v>392</v>
      </c>
      <c r="C28" s="9" t="s">
        <v>130</v>
      </c>
      <c r="D28" s="9" t="s">
        <v>300</v>
      </c>
      <c r="E28" s="9">
        <v>7.0</v>
      </c>
      <c r="F28" s="9" t="s">
        <v>301</v>
      </c>
      <c r="G28" s="9" t="s">
        <v>302</v>
      </c>
      <c r="H28" s="9">
        <v>10.0</v>
      </c>
      <c r="I28" s="9" t="s">
        <v>312</v>
      </c>
      <c r="J28" s="9">
        <v>0.0</v>
      </c>
      <c r="K28" s="9">
        <v>0.0</v>
      </c>
      <c r="L28" s="9">
        <v>1.0</v>
      </c>
      <c r="M28" s="9">
        <v>0.0</v>
      </c>
      <c r="N28" s="9">
        <v>0.0</v>
      </c>
      <c r="O28" s="9">
        <v>0.0</v>
      </c>
      <c r="P28" s="9" t="s">
        <v>304</v>
      </c>
      <c r="Q28" s="9" t="s">
        <v>304</v>
      </c>
      <c r="R28" s="9" t="s">
        <v>313</v>
      </c>
      <c r="S28" s="9" t="s">
        <v>341</v>
      </c>
      <c r="T28" s="9" t="s">
        <v>306</v>
      </c>
      <c r="U28" s="9" t="s">
        <v>319</v>
      </c>
      <c r="V28" s="9" t="s">
        <v>308</v>
      </c>
      <c r="W28" s="9">
        <v>3.0</v>
      </c>
      <c r="X28" s="9" t="s">
        <v>394</v>
      </c>
    </row>
    <row r="29">
      <c r="A29" s="56">
        <v>45181.006141087964</v>
      </c>
      <c r="B29" s="9" t="s">
        <v>395</v>
      </c>
      <c r="C29" s="9" t="s">
        <v>183</v>
      </c>
      <c r="D29" s="9" t="s">
        <v>317</v>
      </c>
      <c r="E29" s="9">
        <v>7.0</v>
      </c>
      <c r="G29" s="9" t="s">
        <v>302</v>
      </c>
      <c r="H29" s="9">
        <v>66.6</v>
      </c>
      <c r="I29" s="9" t="s">
        <v>324</v>
      </c>
      <c r="J29" s="9">
        <v>0.0</v>
      </c>
      <c r="K29" s="9">
        <v>0.0</v>
      </c>
      <c r="L29" s="9">
        <v>0.0</v>
      </c>
      <c r="M29" s="9">
        <v>1.0</v>
      </c>
      <c r="N29" s="9">
        <v>0.0</v>
      </c>
      <c r="O29" s="9">
        <v>0.0</v>
      </c>
      <c r="P29" s="9" t="s">
        <v>303</v>
      </c>
      <c r="Q29" s="9" t="s">
        <v>304</v>
      </c>
      <c r="R29" s="9" t="s">
        <v>318</v>
      </c>
      <c r="S29" s="9" t="s">
        <v>341</v>
      </c>
      <c r="T29" s="9" t="s">
        <v>377</v>
      </c>
      <c r="U29" s="9" t="s">
        <v>319</v>
      </c>
      <c r="V29" s="9" t="s">
        <v>334</v>
      </c>
      <c r="W29" s="9">
        <v>50.0</v>
      </c>
      <c r="X29" s="9" t="s">
        <v>396</v>
      </c>
    </row>
    <row r="30">
      <c r="A30" s="56">
        <v>45181.10048891204</v>
      </c>
      <c r="B30" s="9" t="s">
        <v>397</v>
      </c>
      <c r="C30" s="9" t="s">
        <v>90</v>
      </c>
      <c r="D30" s="9" t="s">
        <v>300</v>
      </c>
      <c r="E30" s="9">
        <v>7.0</v>
      </c>
      <c r="F30" s="9" t="s">
        <v>301</v>
      </c>
      <c r="G30" s="9" t="s">
        <v>302</v>
      </c>
      <c r="H30" s="9">
        <v>10.0</v>
      </c>
      <c r="I30" s="9" t="s">
        <v>312</v>
      </c>
      <c r="J30" s="9">
        <v>1.0</v>
      </c>
      <c r="K30" s="9">
        <v>0.0</v>
      </c>
      <c r="L30" s="9">
        <v>0.0</v>
      </c>
      <c r="M30" s="9">
        <v>0.0</v>
      </c>
      <c r="N30" s="9">
        <v>1.0</v>
      </c>
      <c r="O30" s="9">
        <v>0.0</v>
      </c>
      <c r="P30" s="9" t="s">
        <v>303</v>
      </c>
      <c r="Q30" s="9" t="s">
        <v>304</v>
      </c>
      <c r="R30" s="9" t="s">
        <v>318</v>
      </c>
      <c r="S30" s="9" t="s">
        <v>341</v>
      </c>
      <c r="T30" s="9" t="s">
        <v>306</v>
      </c>
      <c r="U30" s="9" t="s">
        <v>307</v>
      </c>
      <c r="V30" s="9" t="s">
        <v>337</v>
      </c>
      <c r="W30" s="9">
        <v>3.0</v>
      </c>
      <c r="X30" s="9" t="s">
        <v>398</v>
      </c>
    </row>
    <row r="31">
      <c r="A31" s="56">
        <v>45181.12609071759</v>
      </c>
      <c r="B31" s="9" t="s">
        <v>399</v>
      </c>
      <c r="C31" s="9" t="s">
        <v>136</v>
      </c>
      <c r="D31" s="9" t="s">
        <v>300</v>
      </c>
      <c r="E31" s="9">
        <v>7.0</v>
      </c>
      <c r="F31" s="9" t="s">
        <v>301</v>
      </c>
      <c r="G31" s="9" t="s">
        <v>302</v>
      </c>
      <c r="H31" s="9">
        <v>10.0</v>
      </c>
      <c r="I31" s="9" t="s">
        <v>312</v>
      </c>
      <c r="J31" s="9">
        <v>2.0</v>
      </c>
      <c r="K31" s="9">
        <v>0.0</v>
      </c>
      <c r="L31" s="9">
        <v>1.0</v>
      </c>
      <c r="M31" s="9">
        <v>0.0</v>
      </c>
      <c r="N31" s="9">
        <v>1.0</v>
      </c>
      <c r="O31" s="9">
        <v>0.0</v>
      </c>
      <c r="P31" s="9" t="s">
        <v>303</v>
      </c>
      <c r="Q31" s="9" t="s">
        <v>304</v>
      </c>
      <c r="R31" s="9" t="s">
        <v>313</v>
      </c>
      <c r="S31" s="9" t="s">
        <v>341</v>
      </c>
      <c r="T31" s="9" t="s">
        <v>400</v>
      </c>
      <c r="U31" s="9" t="s">
        <v>307</v>
      </c>
      <c r="V31" s="9" t="s">
        <v>308</v>
      </c>
      <c r="W31" s="9">
        <v>1.0</v>
      </c>
      <c r="X31" s="9" t="s">
        <v>401</v>
      </c>
    </row>
    <row r="32">
      <c r="A32" s="56">
        <v>45181.130109652775</v>
      </c>
      <c r="B32" s="9" t="s">
        <v>399</v>
      </c>
      <c r="C32" s="9" t="s">
        <v>139</v>
      </c>
      <c r="D32" s="9" t="s">
        <v>402</v>
      </c>
      <c r="E32" s="9">
        <v>7.0</v>
      </c>
      <c r="F32" s="9" t="s">
        <v>301</v>
      </c>
      <c r="G32" s="9" t="s">
        <v>302</v>
      </c>
      <c r="H32" s="9">
        <v>10.0</v>
      </c>
      <c r="I32" s="9" t="s">
        <v>312</v>
      </c>
      <c r="J32" s="9">
        <v>1.0</v>
      </c>
      <c r="K32" s="9">
        <v>0.0</v>
      </c>
      <c r="L32" s="9">
        <v>0.0</v>
      </c>
      <c r="M32" s="9">
        <v>0.0</v>
      </c>
      <c r="N32" s="9">
        <v>0.0</v>
      </c>
      <c r="O32" s="9">
        <v>0.0</v>
      </c>
      <c r="P32" s="9" t="s">
        <v>303</v>
      </c>
      <c r="Q32" s="9" t="s">
        <v>304</v>
      </c>
      <c r="R32" s="9" t="s">
        <v>313</v>
      </c>
      <c r="S32" s="9" t="s">
        <v>341</v>
      </c>
      <c r="T32" s="9" t="s">
        <v>400</v>
      </c>
      <c r="U32" s="9" t="s">
        <v>307</v>
      </c>
      <c r="V32" s="9" t="s">
        <v>308</v>
      </c>
      <c r="W32" s="9">
        <v>2.0</v>
      </c>
      <c r="X32" s="9" t="s">
        <v>403</v>
      </c>
    </row>
    <row r="33">
      <c r="A33" s="56">
        <v>45181.202654884255</v>
      </c>
      <c r="B33" s="9" t="s">
        <v>404</v>
      </c>
      <c r="C33" s="9" t="s">
        <v>194</v>
      </c>
      <c r="D33" s="9" t="s">
        <v>300</v>
      </c>
      <c r="E33" s="9">
        <v>4.0</v>
      </c>
      <c r="G33" s="9" t="s">
        <v>405</v>
      </c>
      <c r="H33" s="9">
        <v>500.0</v>
      </c>
      <c r="I33" s="9" t="s">
        <v>312</v>
      </c>
      <c r="J33" s="9">
        <v>0.0</v>
      </c>
      <c r="K33" s="9">
        <v>0.0</v>
      </c>
      <c r="L33" s="9">
        <v>0.0</v>
      </c>
      <c r="M33" s="9">
        <v>0.0</v>
      </c>
      <c r="N33" s="9">
        <v>0.0</v>
      </c>
      <c r="O33" s="9">
        <v>0.0</v>
      </c>
      <c r="P33" s="9" t="s">
        <v>303</v>
      </c>
      <c r="Q33" s="9" t="s">
        <v>304</v>
      </c>
      <c r="R33" s="9" t="s">
        <v>313</v>
      </c>
      <c r="S33" s="9" t="s">
        <v>341</v>
      </c>
      <c r="T33" s="9" t="s">
        <v>326</v>
      </c>
      <c r="U33" s="9" t="s">
        <v>319</v>
      </c>
      <c r="V33" s="9" t="s">
        <v>406</v>
      </c>
      <c r="W33" s="9">
        <v>1.0</v>
      </c>
      <c r="X33" s="9" t="s">
        <v>407</v>
      </c>
    </row>
    <row r="34">
      <c r="A34" s="56">
        <v>45181.235932511576</v>
      </c>
      <c r="B34" s="9" t="s">
        <v>408</v>
      </c>
      <c r="C34" s="9" t="s">
        <v>186</v>
      </c>
      <c r="D34" s="9" t="s">
        <v>300</v>
      </c>
      <c r="E34" s="9">
        <v>7.0</v>
      </c>
      <c r="F34" s="9" t="s">
        <v>357</v>
      </c>
      <c r="G34" s="9" t="s">
        <v>302</v>
      </c>
      <c r="H34" s="9">
        <v>10.0</v>
      </c>
      <c r="I34" s="9" t="s">
        <v>324</v>
      </c>
      <c r="J34" s="9">
        <v>0.0</v>
      </c>
      <c r="K34" s="9">
        <v>0.0</v>
      </c>
      <c r="L34" s="9">
        <v>0.0</v>
      </c>
      <c r="M34" s="9">
        <v>0.0</v>
      </c>
      <c r="N34" s="9">
        <v>1.0</v>
      </c>
      <c r="O34" s="9">
        <v>0.0</v>
      </c>
      <c r="P34" s="9" t="s">
        <v>303</v>
      </c>
      <c r="Q34" s="9" t="s">
        <v>303</v>
      </c>
      <c r="R34" s="9" t="s">
        <v>305</v>
      </c>
      <c r="S34" s="9" t="s">
        <v>341</v>
      </c>
      <c r="T34" s="9" t="s">
        <v>409</v>
      </c>
      <c r="U34" s="9" t="s">
        <v>307</v>
      </c>
      <c r="V34" s="9" t="s">
        <v>308</v>
      </c>
      <c r="W34" s="9">
        <v>1.0</v>
      </c>
      <c r="X34" s="9" t="s">
        <v>410</v>
      </c>
    </row>
    <row r="35">
      <c r="A35" s="56">
        <v>45181.409988217594</v>
      </c>
      <c r="B35" s="9" t="s">
        <v>411</v>
      </c>
      <c r="C35" s="9" t="s">
        <v>84</v>
      </c>
      <c r="D35" s="9" t="s">
        <v>300</v>
      </c>
      <c r="E35" s="9">
        <v>7.0</v>
      </c>
      <c r="G35" s="9" t="s">
        <v>302</v>
      </c>
      <c r="H35" s="9">
        <v>20.0</v>
      </c>
      <c r="I35" s="9" t="s">
        <v>312</v>
      </c>
      <c r="J35" s="9">
        <v>1.0</v>
      </c>
      <c r="K35" s="9">
        <v>0.0</v>
      </c>
      <c r="L35" s="9">
        <v>0.0</v>
      </c>
      <c r="M35" s="9">
        <v>0.0</v>
      </c>
      <c r="N35" s="9">
        <v>0.0</v>
      </c>
      <c r="O35" s="9">
        <v>0.0</v>
      </c>
      <c r="P35" s="9" t="s">
        <v>303</v>
      </c>
      <c r="Q35" s="9" t="s">
        <v>304</v>
      </c>
      <c r="R35" s="9" t="s">
        <v>313</v>
      </c>
      <c r="S35" s="9" t="s">
        <v>341</v>
      </c>
      <c r="T35" s="9" t="s">
        <v>377</v>
      </c>
      <c r="U35" s="9" t="s">
        <v>319</v>
      </c>
      <c r="V35" s="9" t="s">
        <v>308</v>
      </c>
      <c r="W35" s="9">
        <v>1.0</v>
      </c>
      <c r="X35" s="9" t="s">
        <v>412</v>
      </c>
    </row>
    <row r="36">
      <c r="A36" s="56">
        <v>45181.56046400463</v>
      </c>
      <c r="B36" s="9" t="s">
        <v>413</v>
      </c>
      <c r="C36" s="9" t="s">
        <v>204</v>
      </c>
      <c r="D36" s="9" t="s">
        <v>300</v>
      </c>
      <c r="E36" s="9">
        <v>6.0</v>
      </c>
      <c r="F36" s="9" t="s">
        <v>301</v>
      </c>
      <c r="G36" s="9" t="s">
        <v>302</v>
      </c>
      <c r="H36" s="9">
        <v>10.0</v>
      </c>
      <c r="I36" s="9" t="s">
        <v>324</v>
      </c>
      <c r="J36" s="9">
        <v>1.0</v>
      </c>
      <c r="K36" s="9">
        <v>0.0</v>
      </c>
      <c r="L36" s="9">
        <v>0.0</v>
      </c>
      <c r="M36" s="9">
        <v>0.0</v>
      </c>
      <c r="N36" s="9">
        <v>1.0</v>
      </c>
      <c r="O36" s="9">
        <v>0.0</v>
      </c>
      <c r="P36" s="9" t="s">
        <v>303</v>
      </c>
      <c r="Q36" s="9" t="s">
        <v>304</v>
      </c>
      <c r="R36" s="9" t="s">
        <v>305</v>
      </c>
      <c r="S36" s="9" t="s">
        <v>341</v>
      </c>
      <c r="T36" s="9" t="s">
        <v>306</v>
      </c>
      <c r="U36" s="9" t="s">
        <v>319</v>
      </c>
      <c r="V36" s="9" t="s">
        <v>308</v>
      </c>
      <c r="W36" s="9">
        <v>5.0</v>
      </c>
      <c r="X36" s="9" t="s">
        <v>414</v>
      </c>
    </row>
    <row r="37">
      <c r="A37" s="56">
        <v>45181.60691725694</v>
      </c>
      <c r="B37" s="9" t="s">
        <v>415</v>
      </c>
      <c r="C37" s="9" t="s">
        <v>201</v>
      </c>
      <c r="D37" s="9" t="s">
        <v>300</v>
      </c>
      <c r="E37" s="9">
        <v>6.0</v>
      </c>
      <c r="F37" s="9" t="s">
        <v>301</v>
      </c>
      <c r="G37" s="9" t="s">
        <v>302</v>
      </c>
      <c r="H37" s="9">
        <v>20.0</v>
      </c>
      <c r="I37" s="9" t="s">
        <v>312</v>
      </c>
      <c r="J37" s="9">
        <v>1.0</v>
      </c>
      <c r="K37" s="9">
        <v>0.0</v>
      </c>
      <c r="L37" s="9">
        <v>0.0</v>
      </c>
      <c r="M37" s="9">
        <v>0.0</v>
      </c>
      <c r="N37" s="9">
        <v>1.0</v>
      </c>
      <c r="O37" s="9">
        <v>0.0</v>
      </c>
      <c r="P37" s="9" t="s">
        <v>303</v>
      </c>
      <c r="Q37" s="9" t="s">
        <v>304</v>
      </c>
      <c r="R37" s="9" t="s">
        <v>416</v>
      </c>
      <c r="S37" s="9" t="s">
        <v>341</v>
      </c>
      <c r="T37" s="10" t="s">
        <v>360</v>
      </c>
      <c r="U37" s="9" t="s">
        <v>307</v>
      </c>
      <c r="V37" s="9" t="s">
        <v>308</v>
      </c>
      <c r="W37" s="9">
        <v>1.0</v>
      </c>
      <c r="X37" s="9" t="s">
        <v>417</v>
      </c>
    </row>
    <row r="38">
      <c r="A38" s="56">
        <v>45181.60835643519</v>
      </c>
      <c r="B38" s="9" t="s">
        <v>418</v>
      </c>
      <c r="C38" s="9" t="s">
        <v>62</v>
      </c>
      <c r="D38" s="9" t="s">
        <v>317</v>
      </c>
      <c r="F38" s="9" t="s">
        <v>301</v>
      </c>
      <c r="G38" s="9" t="s">
        <v>302</v>
      </c>
      <c r="H38" s="9">
        <v>3.0</v>
      </c>
      <c r="I38" s="9" t="s">
        <v>324</v>
      </c>
      <c r="J38" s="9">
        <v>0.0</v>
      </c>
      <c r="K38" s="9">
        <v>0.0</v>
      </c>
      <c r="L38" s="9">
        <v>0.0</v>
      </c>
      <c r="M38" s="9">
        <v>0.0</v>
      </c>
      <c r="N38" s="9">
        <v>1.0</v>
      </c>
      <c r="O38" s="9">
        <v>0.0</v>
      </c>
      <c r="P38" s="9" t="s">
        <v>304</v>
      </c>
      <c r="Q38" s="9" t="s">
        <v>303</v>
      </c>
      <c r="R38" s="9" t="s">
        <v>313</v>
      </c>
      <c r="S38" s="9" t="s">
        <v>341</v>
      </c>
      <c r="T38" s="9" t="s">
        <v>409</v>
      </c>
      <c r="U38" s="9" t="s">
        <v>319</v>
      </c>
      <c r="V38" s="9" t="s">
        <v>419</v>
      </c>
      <c r="W38" s="9">
        <v>3.0</v>
      </c>
      <c r="X38" s="9" t="s">
        <v>420</v>
      </c>
    </row>
    <row r="39">
      <c r="A39" s="56">
        <v>45181.7467452662</v>
      </c>
      <c r="B39" s="9" t="s">
        <v>421</v>
      </c>
      <c r="C39" s="9" t="s">
        <v>123</v>
      </c>
      <c r="D39" s="9" t="s">
        <v>300</v>
      </c>
      <c r="F39" s="9" t="s">
        <v>422</v>
      </c>
      <c r="G39" s="9" t="s">
        <v>302</v>
      </c>
      <c r="H39" s="9">
        <v>10.0</v>
      </c>
      <c r="I39" s="9" t="s">
        <v>324</v>
      </c>
      <c r="J39" s="9">
        <v>1.0</v>
      </c>
      <c r="K39" s="9">
        <v>0.0</v>
      </c>
      <c r="L39" s="9">
        <v>0.0</v>
      </c>
      <c r="M39" s="9">
        <v>0.0</v>
      </c>
      <c r="N39" s="9">
        <v>0.0</v>
      </c>
      <c r="O39" s="9">
        <v>0.0</v>
      </c>
      <c r="P39" s="9" t="s">
        <v>303</v>
      </c>
      <c r="Q39" s="9" t="s">
        <v>303</v>
      </c>
      <c r="R39" s="9" t="s">
        <v>313</v>
      </c>
      <c r="S39" s="9" t="s">
        <v>341</v>
      </c>
      <c r="T39" s="9" t="s">
        <v>326</v>
      </c>
      <c r="U39" s="9" t="s">
        <v>307</v>
      </c>
      <c r="V39" s="9" t="s">
        <v>337</v>
      </c>
      <c r="W39" s="9" t="s">
        <v>423</v>
      </c>
      <c r="X39" s="9" t="s">
        <v>424</v>
      </c>
    </row>
    <row r="40">
      <c r="A40" s="56">
        <v>45181.77399136574</v>
      </c>
      <c r="B40" s="9" t="s">
        <v>425</v>
      </c>
      <c r="C40" s="9" t="s">
        <v>108</v>
      </c>
      <c r="D40" s="9" t="s">
        <v>300</v>
      </c>
      <c r="E40" s="9">
        <v>7.0</v>
      </c>
      <c r="F40" s="9" t="s">
        <v>301</v>
      </c>
      <c r="G40" s="9" t="s">
        <v>302</v>
      </c>
      <c r="H40" s="9">
        <v>2.0</v>
      </c>
      <c r="I40" s="9" t="s">
        <v>324</v>
      </c>
      <c r="J40" s="9">
        <v>1.0</v>
      </c>
      <c r="K40" s="9">
        <v>0.0</v>
      </c>
      <c r="L40" s="9">
        <v>0.0</v>
      </c>
      <c r="M40" s="9">
        <v>0.0</v>
      </c>
      <c r="N40" s="9">
        <v>0.0</v>
      </c>
      <c r="O40" s="9">
        <v>0.0</v>
      </c>
      <c r="P40" s="9" t="s">
        <v>303</v>
      </c>
      <c r="Q40" s="9" t="s">
        <v>304</v>
      </c>
      <c r="R40" s="9" t="s">
        <v>305</v>
      </c>
      <c r="S40" s="9" t="s">
        <v>341</v>
      </c>
      <c r="T40" s="9" t="s">
        <v>306</v>
      </c>
      <c r="U40" s="9" t="s">
        <v>307</v>
      </c>
      <c r="V40" s="9" t="s">
        <v>334</v>
      </c>
      <c r="W40" s="9">
        <v>3.0</v>
      </c>
      <c r="X40" s="9" t="s">
        <v>426</v>
      </c>
    </row>
    <row r="41">
      <c r="A41" s="56">
        <v>45181.88218023148</v>
      </c>
      <c r="B41" s="9" t="s">
        <v>427</v>
      </c>
      <c r="C41" s="9" t="s">
        <v>111</v>
      </c>
      <c r="D41" s="9" t="s">
        <v>300</v>
      </c>
      <c r="E41" s="9">
        <v>7.0</v>
      </c>
      <c r="F41" s="9" t="s">
        <v>301</v>
      </c>
      <c r="G41" s="9" t="s">
        <v>331</v>
      </c>
      <c r="H41" s="9">
        <v>3.0</v>
      </c>
      <c r="I41" s="9" t="s">
        <v>312</v>
      </c>
      <c r="J41" s="9">
        <v>1.0</v>
      </c>
      <c r="K41" s="9">
        <v>0.0</v>
      </c>
      <c r="L41" s="9">
        <v>0.0</v>
      </c>
      <c r="M41" s="9">
        <v>0.0</v>
      </c>
      <c r="N41" s="9">
        <v>0.0</v>
      </c>
      <c r="O41" s="9">
        <v>0.0</v>
      </c>
      <c r="P41" s="9" t="s">
        <v>303</v>
      </c>
      <c r="Q41" s="9" t="s">
        <v>304</v>
      </c>
      <c r="R41" s="9" t="s">
        <v>318</v>
      </c>
      <c r="S41" s="9" t="s">
        <v>341</v>
      </c>
      <c r="T41" s="9" t="s">
        <v>377</v>
      </c>
      <c r="U41" s="9" t="s">
        <v>319</v>
      </c>
      <c r="V41" s="9" t="s">
        <v>337</v>
      </c>
      <c r="W41" s="9">
        <v>2.0</v>
      </c>
      <c r="X41" s="9" t="s">
        <v>428</v>
      </c>
    </row>
    <row r="42">
      <c r="A42" s="56">
        <v>45182.05360201389</v>
      </c>
      <c r="B42" s="9" t="s">
        <v>429</v>
      </c>
      <c r="C42" s="9" t="s">
        <v>164</v>
      </c>
      <c r="D42" s="9" t="s">
        <v>300</v>
      </c>
      <c r="E42" s="9">
        <v>7.0</v>
      </c>
      <c r="F42" s="9" t="s">
        <v>357</v>
      </c>
      <c r="G42" s="9" t="s">
        <v>331</v>
      </c>
      <c r="H42" s="9">
        <v>10.0</v>
      </c>
      <c r="I42" s="9" t="s">
        <v>324</v>
      </c>
      <c r="J42" s="9">
        <v>1.0</v>
      </c>
      <c r="K42" s="9">
        <v>0.0</v>
      </c>
      <c r="L42" s="9">
        <v>0.0</v>
      </c>
      <c r="M42" s="9">
        <v>0.0</v>
      </c>
      <c r="N42" s="9">
        <v>0.0</v>
      </c>
      <c r="O42" s="9">
        <v>0.0</v>
      </c>
      <c r="P42" s="9" t="s">
        <v>303</v>
      </c>
      <c r="Q42" s="9" t="s">
        <v>304</v>
      </c>
      <c r="R42" s="9" t="s">
        <v>313</v>
      </c>
      <c r="S42" s="9" t="s">
        <v>341</v>
      </c>
      <c r="T42" s="9" t="s">
        <v>377</v>
      </c>
      <c r="U42" s="9" t="s">
        <v>319</v>
      </c>
      <c r="V42" s="9" t="s">
        <v>430</v>
      </c>
      <c r="W42" s="9">
        <v>1.0</v>
      </c>
      <c r="X42" s="9" t="s">
        <v>431</v>
      </c>
    </row>
    <row r="43">
      <c r="A43" s="56">
        <v>45182.05590680556</v>
      </c>
      <c r="B43" s="9" t="s">
        <v>429</v>
      </c>
      <c r="C43" s="9" t="s">
        <v>168</v>
      </c>
      <c r="D43" s="9" t="s">
        <v>300</v>
      </c>
      <c r="E43" s="9">
        <v>7.0</v>
      </c>
      <c r="F43" s="9" t="s">
        <v>432</v>
      </c>
      <c r="G43" s="9" t="s">
        <v>331</v>
      </c>
      <c r="H43" s="9">
        <v>10.0</v>
      </c>
      <c r="I43" s="9" t="s">
        <v>324</v>
      </c>
      <c r="J43" s="9">
        <v>1.0</v>
      </c>
      <c r="K43" s="9">
        <v>0.0</v>
      </c>
      <c r="L43" s="9">
        <v>0.0</v>
      </c>
      <c r="M43" s="9">
        <v>0.0</v>
      </c>
      <c r="N43" s="9">
        <v>0.0</v>
      </c>
      <c r="O43" s="9">
        <v>0.0</v>
      </c>
      <c r="P43" s="9" t="s">
        <v>303</v>
      </c>
      <c r="Q43" s="9" t="s">
        <v>304</v>
      </c>
      <c r="R43" s="9" t="s">
        <v>313</v>
      </c>
      <c r="S43" s="9" t="s">
        <v>341</v>
      </c>
      <c r="T43" s="9" t="s">
        <v>377</v>
      </c>
      <c r="U43" s="9" t="s">
        <v>319</v>
      </c>
      <c r="V43" s="9" t="s">
        <v>433</v>
      </c>
      <c r="W43" s="9">
        <v>1.0</v>
      </c>
      <c r="X43" s="9" t="s">
        <v>434</v>
      </c>
    </row>
    <row r="44">
      <c r="A44" s="56">
        <v>45182.338014560184</v>
      </c>
      <c r="B44" s="9" t="s">
        <v>435</v>
      </c>
      <c r="C44" s="9" t="s">
        <v>171</v>
      </c>
      <c r="D44" s="9" t="s">
        <v>300</v>
      </c>
      <c r="E44" s="9">
        <v>8.0</v>
      </c>
      <c r="F44" s="9" t="s">
        <v>436</v>
      </c>
      <c r="G44" s="9" t="s">
        <v>302</v>
      </c>
      <c r="H44" s="9">
        <v>5.0</v>
      </c>
      <c r="I44" s="9" t="s">
        <v>324</v>
      </c>
      <c r="J44" s="9">
        <v>1.0</v>
      </c>
      <c r="K44" s="9">
        <v>0.0</v>
      </c>
      <c r="L44" s="9">
        <v>0.0</v>
      </c>
      <c r="M44" s="9">
        <v>0.0</v>
      </c>
      <c r="N44" s="9">
        <v>0.0</v>
      </c>
      <c r="O44" s="9">
        <v>0.0</v>
      </c>
      <c r="P44" s="9" t="s">
        <v>303</v>
      </c>
      <c r="Q44" s="9" t="s">
        <v>304</v>
      </c>
      <c r="R44" s="9" t="s">
        <v>318</v>
      </c>
      <c r="S44" s="9" t="s">
        <v>341</v>
      </c>
      <c r="T44" s="9" t="s">
        <v>437</v>
      </c>
      <c r="U44" s="9" t="s">
        <v>319</v>
      </c>
      <c r="V44" s="9" t="s">
        <v>438</v>
      </c>
      <c r="W44" s="9">
        <v>2.0</v>
      </c>
      <c r="X44" s="9" t="s">
        <v>439</v>
      </c>
    </row>
    <row r="45">
      <c r="A45" s="56">
        <v>45182.40307123843</v>
      </c>
      <c r="B45" s="9" t="s">
        <v>440</v>
      </c>
      <c r="C45" s="9" t="s">
        <v>114</v>
      </c>
      <c r="D45" s="9" t="s">
        <v>300</v>
      </c>
      <c r="E45" s="9">
        <v>7.0</v>
      </c>
      <c r="F45" s="9" t="s">
        <v>301</v>
      </c>
      <c r="G45" s="9" t="s">
        <v>331</v>
      </c>
      <c r="H45" s="9">
        <v>20.0</v>
      </c>
      <c r="I45" s="9" t="s">
        <v>312</v>
      </c>
      <c r="J45" s="9">
        <v>1.0</v>
      </c>
      <c r="K45" s="9">
        <v>0.0</v>
      </c>
      <c r="L45" s="9">
        <v>0.0</v>
      </c>
      <c r="M45" s="9">
        <v>0.0</v>
      </c>
      <c r="N45" s="9">
        <v>1.0</v>
      </c>
      <c r="O45" s="9">
        <v>0.0</v>
      </c>
      <c r="P45" s="9" t="s">
        <v>303</v>
      </c>
      <c r="Q45" s="9" t="s">
        <v>304</v>
      </c>
      <c r="R45" s="9" t="s">
        <v>313</v>
      </c>
      <c r="S45" s="9" t="s">
        <v>341</v>
      </c>
      <c r="T45" s="9" t="s">
        <v>360</v>
      </c>
      <c r="U45" s="9" t="s">
        <v>307</v>
      </c>
      <c r="V45" s="9" t="s">
        <v>337</v>
      </c>
      <c r="W45" s="9">
        <v>1.0</v>
      </c>
      <c r="X45" s="9" t="s">
        <v>441</v>
      </c>
    </row>
    <row r="46">
      <c r="A46" s="56">
        <v>45182.40665900463</v>
      </c>
      <c r="B46" s="9" t="s">
        <v>440</v>
      </c>
      <c r="C46" s="9" t="s">
        <v>117</v>
      </c>
      <c r="D46" s="9" t="s">
        <v>300</v>
      </c>
      <c r="E46" s="9">
        <v>7.0</v>
      </c>
      <c r="F46" s="9" t="s">
        <v>301</v>
      </c>
      <c r="G46" s="9" t="s">
        <v>331</v>
      </c>
      <c r="H46" s="9">
        <v>20.0</v>
      </c>
      <c r="I46" s="9" t="s">
        <v>312</v>
      </c>
      <c r="J46" s="9">
        <v>1.0</v>
      </c>
      <c r="K46" s="9">
        <v>0.0</v>
      </c>
      <c r="L46" s="9">
        <v>0.0</v>
      </c>
      <c r="M46" s="9">
        <v>0.0</v>
      </c>
      <c r="N46" s="9">
        <v>1.0</v>
      </c>
      <c r="O46" s="9">
        <v>0.0</v>
      </c>
      <c r="P46" s="9" t="s">
        <v>303</v>
      </c>
      <c r="Q46" s="9" t="s">
        <v>304</v>
      </c>
      <c r="R46" s="9" t="s">
        <v>313</v>
      </c>
      <c r="S46" s="9" t="s">
        <v>341</v>
      </c>
      <c r="T46" s="9" t="s">
        <v>360</v>
      </c>
      <c r="U46" s="9" t="s">
        <v>307</v>
      </c>
      <c r="V46" s="9" t="s">
        <v>308</v>
      </c>
      <c r="W46" s="9">
        <v>2.0</v>
      </c>
      <c r="X46" s="9" t="s">
        <v>442</v>
      </c>
    </row>
    <row r="47">
      <c r="A47" s="56">
        <v>45182.421201550926</v>
      </c>
      <c r="B47" s="9" t="s">
        <v>443</v>
      </c>
      <c r="C47" s="9" t="s">
        <v>34</v>
      </c>
      <c r="D47" s="9" t="s">
        <v>317</v>
      </c>
      <c r="E47" s="9">
        <v>6.0</v>
      </c>
      <c r="F47" s="9" t="s">
        <v>301</v>
      </c>
      <c r="G47" s="9" t="s">
        <v>302</v>
      </c>
      <c r="H47" s="9">
        <v>3.0</v>
      </c>
      <c r="I47" s="9" t="s">
        <v>324</v>
      </c>
      <c r="J47" s="9">
        <v>0.0</v>
      </c>
      <c r="K47" s="9">
        <v>0.0</v>
      </c>
      <c r="L47" s="9">
        <v>1.0</v>
      </c>
      <c r="M47" s="9">
        <v>1.0</v>
      </c>
      <c r="N47" s="9">
        <v>0.0</v>
      </c>
      <c r="O47" s="9">
        <v>0.0</v>
      </c>
      <c r="P47" s="9" t="s">
        <v>303</v>
      </c>
      <c r="Q47" s="9" t="s">
        <v>304</v>
      </c>
      <c r="R47" s="9" t="s">
        <v>318</v>
      </c>
      <c r="S47" s="9" t="s">
        <v>341</v>
      </c>
      <c r="T47" s="9" t="s">
        <v>306</v>
      </c>
      <c r="U47" s="9" t="s">
        <v>307</v>
      </c>
      <c r="V47" s="9" t="s">
        <v>337</v>
      </c>
      <c r="W47" s="9">
        <v>10.0</v>
      </c>
      <c r="X47" s="9" t="s">
        <v>444</v>
      </c>
    </row>
    <row r="48">
      <c r="A48" s="56">
        <v>45182.424018171296</v>
      </c>
      <c r="B48" s="9" t="s">
        <v>443</v>
      </c>
      <c r="C48" s="9" t="s">
        <v>38</v>
      </c>
      <c r="D48" s="9" t="s">
        <v>300</v>
      </c>
      <c r="E48" s="9">
        <v>7.0</v>
      </c>
      <c r="F48" s="9" t="s">
        <v>301</v>
      </c>
      <c r="G48" s="9" t="s">
        <v>302</v>
      </c>
      <c r="H48" s="9">
        <v>10.0</v>
      </c>
      <c r="I48" s="9" t="s">
        <v>324</v>
      </c>
      <c r="J48" s="9">
        <v>1.0</v>
      </c>
      <c r="K48" s="9">
        <v>0.0</v>
      </c>
      <c r="L48" s="9">
        <v>0.0</v>
      </c>
      <c r="M48" s="9">
        <v>0.0</v>
      </c>
      <c r="N48" s="9">
        <v>0.0</v>
      </c>
      <c r="O48" s="9">
        <v>0.0</v>
      </c>
      <c r="P48" s="9" t="s">
        <v>303</v>
      </c>
      <c r="Q48" s="9" t="s">
        <v>304</v>
      </c>
      <c r="R48" s="9" t="s">
        <v>313</v>
      </c>
      <c r="S48" s="9" t="s">
        <v>341</v>
      </c>
      <c r="T48" s="9" t="s">
        <v>377</v>
      </c>
      <c r="U48" s="9" t="s">
        <v>307</v>
      </c>
      <c r="V48" s="9" t="s">
        <v>308</v>
      </c>
      <c r="W48" s="9">
        <v>1.0</v>
      </c>
      <c r="X48" s="9" t="s">
        <v>445</v>
      </c>
    </row>
    <row r="49">
      <c r="A49" s="56">
        <v>45182.42812722222</v>
      </c>
      <c r="B49" s="9" t="s">
        <v>443</v>
      </c>
      <c r="C49" s="9" t="s">
        <v>58</v>
      </c>
      <c r="D49" s="9" t="s">
        <v>300</v>
      </c>
      <c r="E49" s="9">
        <v>7.0</v>
      </c>
      <c r="F49" s="9" t="s">
        <v>301</v>
      </c>
      <c r="G49" s="9" t="s">
        <v>302</v>
      </c>
      <c r="H49" s="9">
        <v>10.0</v>
      </c>
      <c r="I49" s="9" t="s">
        <v>324</v>
      </c>
      <c r="J49" s="9">
        <v>2.0</v>
      </c>
      <c r="K49" s="9">
        <v>1.0</v>
      </c>
      <c r="L49" s="9">
        <v>0.0</v>
      </c>
      <c r="M49" s="9">
        <v>0.0</v>
      </c>
      <c r="N49" s="9">
        <v>0.0</v>
      </c>
      <c r="O49" s="9">
        <v>0.0</v>
      </c>
      <c r="P49" s="9" t="s">
        <v>303</v>
      </c>
      <c r="Q49" s="9" t="s">
        <v>304</v>
      </c>
      <c r="R49" s="9" t="s">
        <v>318</v>
      </c>
      <c r="S49" s="9" t="s">
        <v>341</v>
      </c>
      <c r="T49" s="9" t="s">
        <v>306</v>
      </c>
      <c r="U49" s="9" t="s">
        <v>307</v>
      </c>
      <c r="V49" s="9" t="s">
        <v>308</v>
      </c>
      <c r="W49" s="9">
        <v>3.0</v>
      </c>
      <c r="X49" s="9" t="s">
        <v>446</v>
      </c>
    </row>
    <row r="50">
      <c r="A50" s="56">
        <v>45182.432857569445</v>
      </c>
      <c r="B50" s="9" t="s">
        <v>443</v>
      </c>
      <c r="C50" s="9" t="s">
        <v>77</v>
      </c>
      <c r="D50" s="9" t="s">
        <v>300</v>
      </c>
      <c r="E50" s="9">
        <v>6.0</v>
      </c>
      <c r="F50" s="9" t="s">
        <v>447</v>
      </c>
      <c r="G50" s="9" t="s">
        <v>302</v>
      </c>
      <c r="H50" s="9">
        <v>10.0</v>
      </c>
      <c r="I50" s="9" t="s">
        <v>324</v>
      </c>
      <c r="J50" s="9">
        <v>1.0</v>
      </c>
      <c r="K50" s="9">
        <v>0.0</v>
      </c>
      <c r="L50" s="9">
        <v>0.0</v>
      </c>
      <c r="M50" s="9">
        <v>0.0</v>
      </c>
      <c r="N50" s="9">
        <v>0.0</v>
      </c>
      <c r="O50" s="9">
        <v>0.0</v>
      </c>
      <c r="P50" s="9" t="s">
        <v>303</v>
      </c>
      <c r="Q50" s="9" t="s">
        <v>304</v>
      </c>
      <c r="R50" s="9" t="s">
        <v>305</v>
      </c>
      <c r="S50" s="9" t="s">
        <v>341</v>
      </c>
      <c r="T50" s="9" t="s">
        <v>306</v>
      </c>
      <c r="U50" s="9" t="s">
        <v>307</v>
      </c>
      <c r="V50" s="9" t="s">
        <v>308</v>
      </c>
      <c r="W50" s="9">
        <v>1.0</v>
      </c>
      <c r="X50" s="9" t="s">
        <v>448</v>
      </c>
    </row>
    <row r="51">
      <c r="A51" s="56">
        <v>45182.437887673615</v>
      </c>
      <c r="B51" s="9" t="s">
        <v>449</v>
      </c>
      <c r="C51" s="9" t="s">
        <v>55</v>
      </c>
      <c r="D51" s="9" t="s">
        <v>300</v>
      </c>
      <c r="E51" s="9">
        <v>7.0</v>
      </c>
      <c r="F51" s="9" t="s">
        <v>301</v>
      </c>
      <c r="G51" s="9" t="s">
        <v>331</v>
      </c>
      <c r="H51" s="9">
        <v>10.0</v>
      </c>
      <c r="I51" s="9" t="s">
        <v>324</v>
      </c>
      <c r="J51" s="9">
        <v>1.0</v>
      </c>
      <c r="K51" s="9">
        <v>0.0</v>
      </c>
      <c r="L51" s="9">
        <v>0.0</v>
      </c>
      <c r="M51" s="9">
        <v>0.0</v>
      </c>
      <c r="N51" s="9">
        <v>2.0</v>
      </c>
      <c r="O51" s="9">
        <v>0.0</v>
      </c>
      <c r="P51" s="9" t="s">
        <v>303</v>
      </c>
      <c r="Q51" s="9" t="s">
        <v>304</v>
      </c>
      <c r="R51" s="9" t="s">
        <v>313</v>
      </c>
      <c r="S51" s="9" t="s">
        <v>341</v>
      </c>
      <c r="T51" s="9" t="s">
        <v>306</v>
      </c>
      <c r="U51" s="9" t="s">
        <v>307</v>
      </c>
      <c r="V51" s="9" t="s">
        <v>308</v>
      </c>
      <c r="W51" s="9">
        <v>1.0</v>
      </c>
      <c r="X51" s="9" t="s">
        <v>450</v>
      </c>
    </row>
    <row r="52">
      <c r="A52" s="56">
        <v>45182.44852232639</v>
      </c>
      <c r="B52" s="9" t="s">
        <v>451</v>
      </c>
      <c r="C52" s="9" t="s">
        <v>99</v>
      </c>
      <c r="D52" s="9" t="s">
        <v>300</v>
      </c>
      <c r="E52" s="9">
        <v>7.0</v>
      </c>
      <c r="F52" s="9" t="s">
        <v>301</v>
      </c>
      <c r="G52" s="9" t="s">
        <v>302</v>
      </c>
      <c r="H52" s="9">
        <v>20.0</v>
      </c>
      <c r="I52" s="9" t="s">
        <v>312</v>
      </c>
      <c r="J52" s="9">
        <v>1.0</v>
      </c>
      <c r="K52" s="9">
        <v>1.0</v>
      </c>
      <c r="L52" s="9">
        <v>0.0</v>
      </c>
      <c r="M52" s="9">
        <v>0.0</v>
      </c>
      <c r="N52" s="9">
        <v>1.0</v>
      </c>
      <c r="O52" s="9">
        <v>1.0</v>
      </c>
      <c r="P52" s="9" t="s">
        <v>304</v>
      </c>
      <c r="Q52" s="9" t="s">
        <v>304</v>
      </c>
      <c r="R52" s="9" t="s">
        <v>318</v>
      </c>
      <c r="S52" s="9" t="s">
        <v>325</v>
      </c>
      <c r="T52" s="9" t="s">
        <v>326</v>
      </c>
      <c r="U52" s="9" t="s">
        <v>319</v>
      </c>
      <c r="V52" s="9" t="s">
        <v>308</v>
      </c>
      <c r="W52" s="9">
        <v>1.0</v>
      </c>
      <c r="X52" s="9" t="s">
        <v>452</v>
      </c>
    </row>
    <row r="53">
      <c r="A53" s="56">
        <v>45182.46969353009</v>
      </c>
      <c r="B53" s="9" t="s">
        <v>453</v>
      </c>
      <c r="C53" s="9" t="s">
        <v>218</v>
      </c>
      <c r="D53" s="9" t="s">
        <v>454</v>
      </c>
      <c r="G53" s="9" t="s">
        <v>331</v>
      </c>
      <c r="H53" s="9">
        <v>3.0</v>
      </c>
      <c r="I53" s="9" t="s">
        <v>312</v>
      </c>
      <c r="J53" s="9">
        <v>0.0</v>
      </c>
      <c r="K53" s="9">
        <v>0.0</v>
      </c>
      <c r="L53" s="9">
        <v>2.0</v>
      </c>
      <c r="M53" s="9">
        <v>0.0</v>
      </c>
      <c r="N53" s="9">
        <v>0.0</v>
      </c>
      <c r="O53" s="9">
        <v>1.0</v>
      </c>
      <c r="P53" s="9" t="s">
        <v>303</v>
      </c>
      <c r="Q53" s="9" t="s">
        <v>303</v>
      </c>
      <c r="R53" s="9" t="s">
        <v>313</v>
      </c>
      <c r="S53" s="9" t="s">
        <v>341</v>
      </c>
      <c r="T53" s="9" t="s">
        <v>326</v>
      </c>
      <c r="U53" s="9" t="s">
        <v>319</v>
      </c>
      <c r="V53" s="9" t="s">
        <v>455</v>
      </c>
      <c r="W53" s="9">
        <v>14.0</v>
      </c>
      <c r="X53" s="9" t="s">
        <v>456</v>
      </c>
    </row>
    <row r="54">
      <c r="A54" s="56">
        <v>45182.470521689815</v>
      </c>
      <c r="B54" s="9" t="s">
        <v>457</v>
      </c>
      <c r="C54" s="9" t="s">
        <v>222</v>
      </c>
      <c r="D54" s="9" t="s">
        <v>454</v>
      </c>
      <c r="G54" s="9" t="s">
        <v>331</v>
      </c>
      <c r="H54" s="9">
        <v>5.0</v>
      </c>
      <c r="I54" s="9" t="s">
        <v>312</v>
      </c>
      <c r="J54" s="9">
        <v>0.0</v>
      </c>
      <c r="K54" s="9">
        <v>0.0</v>
      </c>
      <c r="L54" s="9">
        <v>1.0</v>
      </c>
      <c r="M54" s="9">
        <v>0.0</v>
      </c>
      <c r="N54" s="9">
        <v>0.0</v>
      </c>
      <c r="O54" s="9">
        <v>0.0</v>
      </c>
      <c r="P54" s="9" t="s">
        <v>303</v>
      </c>
      <c r="Q54" s="9" t="s">
        <v>303</v>
      </c>
      <c r="R54" s="9" t="s">
        <v>313</v>
      </c>
      <c r="S54" s="9" t="s">
        <v>341</v>
      </c>
      <c r="T54" s="9" t="s">
        <v>377</v>
      </c>
      <c r="U54" s="9" t="s">
        <v>307</v>
      </c>
      <c r="V54" s="9" t="s">
        <v>458</v>
      </c>
      <c r="W54" s="9">
        <v>1.0</v>
      </c>
      <c r="X54" s="9" t="s">
        <v>459</v>
      </c>
    </row>
    <row r="55">
      <c r="A55" s="56">
        <v>45182.47157130787</v>
      </c>
      <c r="B55" s="9" t="s">
        <v>457</v>
      </c>
      <c r="C55" s="9" t="s">
        <v>226</v>
      </c>
      <c r="D55" s="9" t="s">
        <v>454</v>
      </c>
      <c r="E55" s="9">
        <v>1.0</v>
      </c>
      <c r="G55" s="9" t="s">
        <v>302</v>
      </c>
      <c r="H55" s="9">
        <v>10.0</v>
      </c>
      <c r="I55" s="9" t="s">
        <v>312</v>
      </c>
      <c r="J55" s="9">
        <v>0.0</v>
      </c>
      <c r="K55" s="9">
        <v>0.0</v>
      </c>
      <c r="L55" s="9">
        <v>2.0</v>
      </c>
      <c r="M55" s="9">
        <v>1.0</v>
      </c>
      <c r="N55" s="9">
        <v>0.0</v>
      </c>
      <c r="O55" s="9">
        <v>0.0</v>
      </c>
      <c r="P55" s="9" t="s">
        <v>304</v>
      </c>
      <c r="Q55" s="9" t="s">
        <v>303</v>
      </c>
      <c r="R55" s="9" t="s">
        <v>313</v>
      </c>
      <c r="S55" s="9" t="s">
        <v>341</v>
      </c>
      <c r="T55" s="9" t="s">
        <v>377</v>
      </c>
      <c r="U55" s="9" t="s">
        <v>307</v>
      </c>
      <c r="V55" s="9" t="s">
        <v>458</v>
      </c>
      <c r="W55" s="9">
        <v>5.0</v>
      </c>
      <c r="X55" s="9" t="s">
        <v>460</v>
      </c>
    </row>
    <row r="56">
      <c r="A56" s="56">
        <v>45182.48720674768</v>
      </c>
      <c r="B56" s="9" t="s">
        <v>443</v>
      </c>
      <c r="C56" s="9" t="s">
        <v>105</v>
      </c>
      <c r="D56" s="9" t="s">
        <v>300</v>
      </c>
      <c r="E56" s="9">
        <v>7.0</v>
      </c>
      <c r="F56" s="9" t="s">
        <v>301</v>
      </c>
      <c r="G56" s="9" t="s">
        <v>302</v>
      </c>
      <c r="H56" s="9">
        <v>10.0</v>
      </c>
      <c r="I56" s="9" t="s">
        <v>312</v>
      </c>
      <c r="J56" s="9">
        <v>1.0</v>
      </c>
      <c r="K56" s="9">
        <v>0.0</v>
      </c>
      <c r="L56" s="9">
        <v>0.0</v>
      </c>
      <c r="M56" s="9">
        <v>0.0</v>
      </c>
      <c r="N56" s="9">
        <v>0.0</v>
      </c>
      <c r="O56" s="9">
        <v>0.0</v>
      </c>
      <c r="P56" s="9" t="s">
        <v>303</v>
      </c>
      <c r="Q56" s="9" t="s">
        <v>303</v>
      </c>
      <c r="R56" s="9" t="s">
        <v>318</v>
      </c>
      <c r="S56" s="9" t="s">
        <v>341</v>
      </c>
      <c r="T56" s="9" t="s">
        <v>377</v>
      </c>
      <c r="U56" s="9" t="s">
        <v>319</v>
      </c>
      <c r="V56" s="9" t="s">
        <v>334</v>
      </c>
      <c r="W56" s="9">
        <v>1.0</v>
      </c>
      <c r="X56" s="9" t="s">
        <v>461</v>
      </c>
    </row>
    <row r="57">
      <c r="A57" s="56">
        <v>45182.49901530093</v>
      </c>
      <c r="B57" s="9" t="s">
        <v>443</v>
      </c>
      <c r="C57" s="9" t="s">
        <v>208</v>
      </c>
      <c r="D57" s="9" t="s">
        <v>300</v>
      </c>
      <c r="E57" s="9">
        <v>7.0</v>
      </c>
      <c r="F57" s="9" t="s">
        <v>301</v>
      </c>
      <c r="G57" s="9" t="s">
        <v>302</v>
      </c>
      <c r="H57" s="9">
        <v>10.0</v>
      </c>
      <c r="I57" s="9" t="s">
        <v>312</v>
      </c>
      <c r="J57" s="9">
        <v>1.0</v>
      </c>
      <c r="K57" s="9">
        <v>0.0</v>
      </c>
      <c r="L57" s="9">
        <v>0.0</v>
      </c>
      <c r="M57" s="9">
        <v>0.0</v>
      </c>
      <c r="N57" s="9">
        <v>2.0</v>
      </c>
      <c r="O57" s="9">
        <v>0.0</v>
      </c>
      <c r="P57" s="9" t="s">
        <v>303</v>
      </c>
      <c r="Q57" s="9" t="s">
        <v>304</v>
      </c>
      <c r="R57" s="9" t="s">
        <v>318</v>
      </c>
      <c r="S57" s="9" t="s">
        <v>341</v>
      </c>
      <c r="T57" s="9" t="s">
        <v>326</v>
      </c>
      <c r="U57" s="9" t="s">
        <v>307</v>
      </c>
      <c r="V57" s="9" t="s">
        <v>308</v>
      </c>
      <c r="W57" s="9">
        <v>1.0</v>
      </c>
      <c r="X57" s="9" t="s">
        <v>462</v>
      </c>
    </row>
    <row r="58">
      <c r="A58" s="56">
        <v>45182.503401643524</v>
      </c>
      <c r="B58" s="9" t="s">
        <v>443</v>
      </c>
      <c r="C58" s="9" t="s">
        <v>214</v>
      </c>
      <c r="D58" s="9" t="s">
        <v>317</v>
      </c>
      <c r="E58" s="9">
        <v>2.0</v>
      </c>
      <c r="F58" s="9" t="s">
        <v>301</v>
      </c>
      <c r="G58" s="9" t="s">
        <v>302</v>
      </c>
      <c r="H58" s="9">
        <v>10.0</v>
      </c>
      <c r="I58" s="9" t="s">
        <v>324</v>
      </c>
      <c r="J58" s="9">
        <v>1.0</v>
      </c>
      <c r="K58" s="9">
        <v>0.0</v>
      </c>
      <c r="L58" s="9">
        <v>0.0</v>
      </c>
      <c r="M58" s="9">
        <v>0.0</v>
      </c>
      <c r="N58" s="9">
        <v>0.0</v>
      </c>
      <c r="O58" s="9">
        <v>0.0</v>
      </c>
      <c r="P58" s="9" t="s">
        <v>303</v>
      </c>
      <c r="Q58" s="9" t="s">
        <v>304</v>
      </c>
      <c r="R58" s="9" t="s">
        <v>318</v>
      </c>
      <c r="S58" s="9" t="s">
        <v>341</v>
      </c>
      <c r="T58" s="9" t="s">
        <v>377</v>
      </c>
      <c r="U58" s="9" t="s">
        <v>307</v>
      </c>
      <c r="V58" s="9" t="s">
        <v>419</v>
      </c>
      <c r="W58" s="9">
        <v>10.0</v>
      </c>
      <c r="X58" s="9" t="s">
        <v>463</v>
      </c>
    </row>
    <row r="59">
      <c r="A59" s="56">
        <v>45183.72811582176</v>
      </c>
      <c r="B59" s="9" t="s">
        <v>464</v>
      </c>
      <c r="C59" s="9" t="s">
        <v>146</v>
      </c>
      <c r="D59" s="9" t="s">
        <v>300</v>
      </c>
      <c r="E59" s="9">
        <v>7.0</v>
      </c>
      <c r="F59" s="9" t="s">
        <v>301</v>
      </c>
      <c r="G59" s="9" t="s">
        <v>376</v>
      </c>
      <c r="H59" s="9">
        <v>5.0</v>
      </c>
      <c r="I59" s="9" t="s">
        <v>324</v>
      </c>
      <c r="J59" s="9">
        <v>0.0</v>
      </c>
      <c r="K59" s="9">
        <v>0.0</v>
      </c>
      <c r="L59" s="9">
        <v>0.0</v>
      </c>
      <c r="M59" s="9">
        <v>0.0</v>
      </c>
      <c r="N59" s="9">
        <v>1.0</v>
      </c>
      <c r="O59" s="9">
        <v>0.0</v>
      </c>
      <c r="P59" s="9" t="s">
        <v>303</v>
      </c>
      <c r="Q59" s="9" t="s">
        <v>304</v>
      </c>
      <c r="R59" s="9" t="s">
        <v>318</v>
      </c>
      <c r="S59" s="9" t="s">
        <v>341</v>
      </c>
      <c r="T59" s="9" t="s">
        <v>306</v>
      </c>
      <c r="U59" s="9" t="s">
        <v>307</v>
      </c>
      <c r="V59" s="9" t="s">
        <v>337</v>
      </c>
      <c r="W59" s="9">
        <v>4.0</v>
      </c>
      <c r="X59" s="9" t="s">
        <v>465</v>
      </c>
    </row>
    <row r="60">
      <c r="A60" s="56">
        <v>45183.72974248843</v>
      </c>
      <c r="B60" s="9" t="s">
        <v>464</v>
      </c>
      <c r="C60" s="9" t="s">
        <v>149</v>
      </c>
      <c r="D60" s="9" t="s">
        <v>300</v>
      </c>
      <c r="E60" s="9">
        <v>7.0</v>
      </c>
      <c r="F60" s="9" t="s">
        <v>301</v>
      </c>
      <c r="G60" s="9" t="s">
        <v>376</v>
      </c>
      <c r="H60" s="9">
        <v>30.0</v>
      </c>
      <c r="I60" s="9" t="s">
        <v>324</v>
      </c>
      <c r="J60" s="9">
        <v>2.0</v>
      </c>
      <c r="K60" s="9">
        <v>0.0</v>
      </c>
      <c r="L60" s="9">
        <v>0.0</v>
      </c>
      <c r="M60" s="9">
        <v>0.0</v>
      </c>
      <c r="N60" s="9">
        <v>1.0</v>
      </c>
      <c r="O60" s="9">
        <v>0.0</v>
      </c>
      <c r="P60" s="9" t="s">
        <v>303</v>
      </c>
      <c r="Q60" s="9" t="s">
        <v>304</v>
      </c>
      <c r="R60" s="9" t="s">
        <v>318</v>
      </c>
      <c r="S60" s="9" t="s">
        <v>341</v>
      </c>
      <c r="T60" s="9" t="s">
        <v>326</v>
      </c>
      <c r="U60" s="9" t="s">
        <v>307</v>
      </c>
      <c r="V60" s="9" t="s">
        <v>308</v>
      </c>
      <c r="W60" s="9">
        <v>1.0</v>
      </c>
      <c r="X60" s="9" t="s">
        <v>466</v>
      </c>
    </row>
    <row r="61">
      <c r="A61" s="56">
        <v>45185.796611666665</v>
      </c>
      <c r="B61" s="9" t="s">
        <v>467</v>
      </c>
      <c r="C61" s="9" t="s">
        <v>74</v>
      </c>
      <c r="D61" s="9" t="s">
        <v>300</v>
      </c>
      <c r="E61" s="9">
        <v>7.0</v>
      </c>
      <c r="F61" s="9" t="s">
        <v>301</v>
      </c>
      <c r="G61" s="9" t="s">
        <v>376</v>
      </c>
      <c r="H61" s="9">
        <v>30.0</v>
      </c>
      <c r="I61" s="9" t="s">
        <v>312</v>
      </c>
      <c r="J61" s="9">
        <v>1.0</v>
      </c>
      <c r="K61" s="9">
        <v>0.0</v>
      </c>
      <c r="L61" s="9">
        <v>0.0</v>
      </c>
      <c r="M61" s="9">
        <v>0.0</v>
      </c>
      <c r="N61" s="9">
        <v>0.0</v>
      </c>
      <c r="O61" s="9">
        <v>0.0</v>
      </c>
      <c r="P61" s="9" t="s">
        <v>303</v>
      </c>
      <c r="Q61" s="9" t="s">
        <v>304</v>
      </c>
      <c r="R61" s="9" t="s">
        <v>313</v>
      </c>
      <c r="S61" s="9" t="s">
        <v>341</v>
      </c>
      <c r="T61" s="9" t="s">
        <v>468</v>
      </c>
      <c r="U61" s="9" t="s">
        <v>319</v>
      </c>
      <c r="V61" s="9" t="s">
        <v>308</v>
      </c>
      <c r="W61" s="9">
        <v>1.0</v>
      </c>
      <c r="X61" s="9" t="s">
        <v>469</v>
      </c>
    </row>
    <row r="62">
      <c r="A62" s="56">
        <v>45196.73370643519</v>
      </c>
      <c r="B62" s="9" t="s">
        <v>443</v>
      </c>
      <c r="C62" s="9" t="s">
        <v>232</v>
      </c>
      <c r="D62" s="9" t="s">
        <v>402</v>
      </c>
      <c r="E62" s="9">
        <v>6.0</v>
      </c>
      <c r="F62" s="9" t="s">
        <v>353</v>
      </c>
      <c r="G62" s="9" t="s">
        <v>302</v>
      </c>
      <c r="H62" s="9">
        <v>50.0</v>
      </c>
      <c r="I62" s="9" t="s">
        <v>312</v>
      </c>
      <c r="J62" s="9">
        <v>2.0</v>
      </c>
      <c r="K62" s="9">
        <v>0.0</v>
      </c>
      <c r="L62" s="9">
        <v>0.0</v>
      </c>
      <c r="M62" s="9">
        <v>0.0</v>
      </c>
      <c r="N62" s="9">
        <v>2.0</v>
      </c>
      <c r="O62" s="9">
        <v>0.0</v>
      </c>
      <c r="P62" s="9" t="s">
        <v>303</v>
      </c>
      <c r="Q62" s="9" t="s">
        <v>304</v>
      </c>
      <c r="R62" s="9" t="s">
        <v>318</v>
      </c>
      <c r="S62" s="9" t="s">
        <v>341</v>
      </c>
      <c r="T62" s="9" t="s">
        <v>400</v>
      </c>
      <c r="U62" s="9" t="s">
        <v>307</v>
      </c>
      <c r="V62" s="9" t="s">
        <v>308</v>
      </c>
      <c r="W62" s="9">
        <v>1.0</v>
      </c>
      <c r="X62" s="9" t="s">
        <v>470</v>
      </c>
    </row>
    <row r="63">
      <c r="A63" s="56">
        <v>45198.50344298611</v>
      </c>
      <c r="B63" s="9" t="s">
        <v>471</v>
      </c>
      <c r="C63" s="9" t="s">
        <v>211</v>
      </c>
      <c r="D63" s="9" t="s">
        <v>300</v>
      </c>
      <c r="E63" s="9">
        <v>7.0</v>
      </c>
      <c r="F63" s="9" t="s">
        <v>472</v>
      </c>
      <c r="G63" s="9" t="s">
        <v>302</v>
      </c>
      <c r="H63" s="9">
        <v>5.0</v>
      </c>
      <c r="I63" s="9" t="s">
        <v>312</v>
      </c>
      <c r="J63" s="9">
        <v>1.0</v>
      </c>
      <c r="K63" s="9">
        <v>0.0</v>
      </c>
      <c r="L63" s="9">
        <v>0.0</v>
      </c>
      <c r="M63" s="9">
        <v>0.0</v>
      </c>
      <c r="N63" s="9">
        <v>0.0</v>
      </c>
      <c r="O63" s="9">
        <v>0.0</v>
      </c>
      <c r="P63" s="9" t="s">
        <v>303</v>
      </c>
      <c r="Q63" s="9" t="s">
        <v>304</v>
      </c>
      <c r="R63" s="9" t="s">
        <v>305</v>
      </c>
      <c r="S63" s="9" t="s">
        <v>341</v>
      </c>
      <c r="T63" s="9" t="s">
        <v>306</v>
      </c>
      <c r="U63" s="9" t="s">
        <v>307</v>
      </c>
      <c r="V63" s="9" t="s">
        <v>337</v>
      </c>
      <c r="W63" s="9">
        <v>3.0</v>
      </c>
      <c r="X63" s="9" t="s">
        <v>473</v>
      </c>
    </row>
    <row r="64">
      <c r="A64" s="56">
        <v>45198.55383296296</v>
      </c>
      <c r="B64" s="9" t="s">
        <v>471</v>
      </c>
      <c r="C64" s="9" t="s">
        <v>474</v>
      </c>
      <c r="D64" s="9" t="s">
        <v>300</v>
      </c>
      <c r="E64" s="9">
        <v>3.0</v>
      </c>
      <c r="F64" s="9" t="s">
        <v>301</v>
      </c>
      <c r="G64" s="9" t="s">
        <v>302</v>
      </c>
      <c r="H64" s="9">
        <v>0.5</v>
      </c>
      <c r="I64" s="9" t="s">
        <v>324</v>
      </c>
      <c r="J64" s="9">
        <v>1.0</v>
      </c>
      <c r="K64" s="9">
        <v>0.0</v>
      </c>
      <c r="L64" s="9">
        <v>0.0</v>
      </c>
      <c r="M64" s="9">
        <v>0.0</v>
      </c>
      <c r="N64" s="9">
        <v>0.0</v>
      </c>
      <c r="O64" s="9">
        <v>0.0</v>
      </c>
      <c r="P64" s="9" t="s">
        <v>303</v>
      </c>
      <c r="Q64" s="9" t="s">
        <v>304</v>
      </c>
      <c r="R64" s="9" t="s">
        <v>318</v>
      </c>
      <c r="S64" s="9" t="s">
        <v>341</v>
      </c>
      <c r="T64" s="9" t="s">
        <v>377</v>
      </c>
      <c r="U64" s="9" t="s">
        <v>319</v>
      </c>
      <c r="V64" s="9" t="s">
        <v>475</v>
      </c>
      <c r="W64" s="9">
        <v>5.0</v>
      </c>
      <c r="X64" s="9" t="s">
        <v>476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39.5"/>
    <col customWidth="1" min="8" max="41" width="18.88"/>
  </cols>
  <sheetData>
    <row r="1" ht="74.25" customHeight="1">
      <c r="A1" s="58" t="s">
        <v>275</v>
      </c>
      <c r="B1" s="58" t="s">
        <v>477</v>
      </c>
      <c r="C1" s="58" t="s">
        <v>478</v>
      </c>
      <c r="D1" s="58" t="s">
        <v>479</v>
      </c>
      <c r="E1" s="58" t="s">
        <v>480</v>
      </c>
      <c r="F1" s="58" t="s">
        <v>481</v>
      </c>
      <c r="G1" s="58" t="s">
        <v>482</v>
      </c>
      <c r="H1" s="58" t="s">
        <v>483</v>
      </c>
      <c r="I1" s="58" t="s">
        <v>484</v>
      </c>
      <c r="J1" s="58" t="s">
        <v>485</v>
      </c>
      <c r="K1" s="58" t="s">
        <v>486</v>
      </c>
      <c r="L1" s="58" t="s">
        <v>487</v>
      </c>
      <c r="M1" s="58" t="s">
        <v>16</v>
      </c>
      <c r="N1" s="58" t="s">
        <v>488</v>
      </c>
      <c r="O1" s="58" t="s">
        <v>279</v>
      </c>
      <c r="P1" s="58" t="s">
        <v>280</v>
      </c>
      <c r="Q1" s="58" t="s">
        <v>281</v>
      </c>
      <c r="R1" s="58" t="s">
        <v>489</v>
      </c>
      <c r="S1" s="58" t="s">
        <v>490</v>
      </c>
      <c r="T1" s="58" t="s">
        <v>491</v>
      </c>
      <c r="U1" s="58" t="s">
        <v>492</v>
      </c>
      <c r="V1" s="58" t="s">
        <v>493</v>
      </c>
      <c r="W1" s="58" t="s">
        <v>494</v>
      </c>
      <c r="X1" s="58" t="s">
        <v>495</v>
      </c>
      <c r="Y1" s="58" t="s">
        <v>289</v>
      </c>
      <c r="Z1" s="58" t="s">
        <v>290</v>
      </c>
      <c r="AA1" s="58" t="s">
        <v>291</v>
      </c>
      <c r="AB1" s="58" t="s">
        <v>496</v>
      </c>
      <c r="AC1" s="58" t="s">
        <v>293</v>
      </c>
      <c r="AD1" s="58" t="s">
        <v>294</v>
      </c>
      <c r="AE1" s="58" t="s">
        <v>497</v>
      </c>
      <c r="AF1" s="58" t="s">
        <v>498</v>
      </c>
      <c r="AG1" s="58" t="s">
        <v>499</v>
      </c>
      <c r="AH1" s="59" t="s">
        <v>500</v>
      </c>
      <c r="AI1" s="59" t="s">
        <v>501</v>
      </c>
      <c r="AJ1" s="60"/>
      <c r="AK1" s="60"/>
      <c r="AL1" s="60"/>
      <c r="AM1" s="60"/>
      <c r="AN1" s="60"/>
      <c r="AO1" s="60"/>
    </row>
    <row r="2">
      <c r="A2" s="61">
        <v>45238.426781250004</v>
      </c>
      <c r="B2" s="62" t="s">
        <v>502</v>
      </c>
      <c r="C2" s="62" t="s">
        <v>503</v>
      </c>
      <c r="D2" s="62" t="s">
        <v>504</v>
      </c>
      <c r="E2" s="62" t="s">
        <v>505</v>
      </c>
      <c r="F2" s="62" t="s">
        <v>506</v>
      </c>
      <c r="G2" s="63" t="s">
        <v>507</v>
      </c>
      <c r="H2" s="62" t="s">
        <v>508</v>
      </c>
      <c r="I2" s="62" t="s">
        <v>304</v>
      </c>
      <c r="J2" s="62" t="s">
        <v>509</v>
      </c>
      <c r="K2" s="62" t="s">
        <v>510</v>
      </c>
      <c r="L2" s="62" t="s">
        <v>47</v>
      </c>
      <c r="M2" s="62" t="s">
        <v>300</v>
      </c>
      <c r="N2" s="62">
        <v>7.0</v>
      </c>
      <c r="O2" s="62" t="s">
        <v>301</v>
      </c>
      <c r="P2" s="62" t="s">
        <v>331</v>
      </c>
      <c r="Q2" s="62">
        <v>6.0</v>
      </c>
      <c r="R2" s="62" t="s">
        <v>324</v>
      </c>
      <c r="S2" s="62">
        <v>0.0</v>
      </c>
      <c r="T2" s="62">
        <v>0.0</v>
      </c>
      <c r="U2" s="62">
        <v>0.0</v>
      </c>
      <c r="V2" s="62">
        <v>0.0</v>
      </c>
      <c r="W2" s="62">
        <v>0.0</v>
      </c>
      <c r="X2" s="62">
        <v>1.0</v>
      </c>
      <c r="Y2" s="62" t="s">
        <v>304</v>
      </c>
      <c r="Z2" s="62" t="s">
        <v>304</v>
      </c>
      <c r="AA2" s="62" t="s">
        <v>511</v>
      </c>
      <c r="AB2" s="62" t="s">
        <v>341</v>
      </c>
      <c r="AC2" s="62" t="s">
        <v>326</v>
      </c>
      <c r="AD2" s="62" t="s">
        <v>307</v>
      </c>
      <c r="AE2" s="62" t="s">
        <v>308</v>
      </c>
      <c r="AF2" s="62">
        <v>1000.0</v>
      </c>
      <c r="AG2" s="62" t="s">
        <v>512</v>
      </c>
      <c r="AH2" s="64"/>
      <c r="AI2" s="64"/>
      <c r="AJ2" s="65"/>
      <c r="AK2" s="65"/>
      <c r="AL2" s="65"/>
      <c r="AM2" s="65"/>
      <c r="AN2" s="65"/>
      <c r="AO2" s="65"/>
    </row>
    <row r="3">
      <c r="A3" s="61">
        <v>45243.20148363426</v>
      </c>
      <c r="B3" s="62" t="s">
        <v>513</v>
      </c>
      <c r="C3" s="62" t="s">
        <v>514</v>
      </c>
      <c r="D3" s="62" t="s">
        <v>515</v>
      </c>
      <c r="E3" s="62" t="s">
        <v>516</v>
      </c>
      <c r="F3" s="62" t="s">
        <v>506</v>
      </c>
      <c r="G3" s="62" t="s">
        <v>517</v>
      </c>
      <c r="H3" s="62" t="s">
        <v>508</v>
      </c>
      <c r="I3" s="62" t="s">
        <v>304</v>
      </c>
      <c r="J3" s="62" t="s">
        <v>518</v>
      </c>
      <c r="K3" s="62" t="s">
        <v>519</v>
      </c>
      <c r="L3" s="62" t="s">
        <v>520</v>
      </c>
      <c r="M3" s="62" t="s">
        <v>454</v>
      </c>
      <c r="N3" s="66"/>
      <c r="O3" s="66"/>
      <c r="P3" s="62" t="s">
        <v>376</v>
      </c>
      <c r="Q3" s="62">
        <v>50.0</v>
      </c>
      <c r="R3" s="66"/>
      <c r="S3" s="62">
        <v>1.0</v>
      </c>
      <c r="T3" s="62">
        <v>1.0</v>
      </c>
      <c r="U3" s="62">
        <v>1.0</v>
      </c>
      <c r="V3" s="62">
        <v>1.0</v>
      </c>
      <c r="W3" s="62">
        <v>2.0</v>
      </c>
      <c r="X3" s="62">
        <v>2.0</v>
      </c>
      <c r="Y3" s="62" t="s">
        <v>304</v>
      </c>
      <c r="Z3" s="62" t="s">
        <v>304</v>
      </c>
      <c r="AA3" s="62" t="s">
        <v>511</v>
      </c>
      <c r="AB3" s="62" t="s">
        <v>341</v>
      </c>
      <c r="AC3" s="62" t="s">
        <v>409</v>
      </c>
      <c r="AD3" s="62" t="s">
        <v>307</v>
      </c>
      <c r="AE3" s="62" t="s">
        <v>363</v>
      </c>
      <c r="AF3" s="62">
        <v>3.0</v>
      </c>
      <c r="AG3" s="62" t="s">
        <v>521</v>
      </c>
      <c r="AH3" s="64"/>
      <c r="AI3" s="64"/>
      <c r="AJ3" s="65"/>
      <c r="AK3" s="65"/>
      <c r="AL3" s="65"/>
      <c r="AM3" s="65"/>
      <c r="AN3" s="65"/>
      <c r="AO3" s="65"/>
    </row>
    <row r="4">
      <c r="A4" s="67">
        <v>45244.13695864583</v>
      </c>
      <c r="B4" s="68" t="s">
        <v>522</v>
      </c>
      <c r="C4" s="68" t="s">
        <v>523</v>
      </c>
      <c r="D4" s="68" t="s">
        <v>524</v>
      </c>
      <c r="E4" s="68" t="s">
        <v>525</v>
      </c>
      <c r="F4" s="68" t="s">
        <v>506</v>
      </c>
      <c r="G4" s="68" t="s">
        <v>526</v>
      </c>
      <c r="H4" s="68" t="s">
        <v>527</v>
      </c>
      <c r="I4" s="68" t="s">
        <v>304</v>
      </c>
      <c r="J4" s="68" t="s">
        <v>509</v>
      </c>
      <c r="K4" s="68" t="s">
        <v>264</v>
      </c>
      <c r="L4" s="68" t="s">
        <v>528</v>
      </c>
      <c r="M4" s="68" t="s">
        <v>300</v>
      </c>
      <c r="N4" s="68">
        <v>6.0</v>
      </c>
      <c r="O4" s="68" t="s">
        <v>529</v>
      </c>
      <c r="P4" s="68" t="s">
        <v>530</v>
      </c>
      <c r="Q4" s="68" t="s">
        <v>531</v>
      </c>
      <c r="R4" s="69"/>
      <c r="S4" s="68">
        <v>2.0</v>
      </c>
      <c r="T4" s="68">
        <v>0.0</v>
      </c>
      <c r="U4" s="68">
        <v>0.0</v>
      </c>
      <c r="V4" s="68">
        <v>0.0</v>
      </c>
      <c r="W4" s="68">
        <v>0.0</v>
      </c>
      <c r="X4" s="68">
        <v>0.0</v>
      </c>
      <c r="Y4" s="68" t="s">
        <v>304</v>
      </c>
      <c r="Z4" s="68" t="s">
        <v>303</v>
      </c>
      <c r="AA4" s="68" t="s">
        <v>532</v>
      </c>
      <c r="AB4" s="68" t="s">
        <v>341</v>
      </c>
      <c r="AC4" s="68" t="s">
        <v>326</v>
      </c>
      <c r="AD4" s="68" t="s">
        <v>307</v>
      </c>
      <c r="AE4" s="68" t="s">
        <v>308</v>
      </c>
      <c r="AF4" s="68" t="s">
        <v>533</v>
      </c>
      <c r="AG4" s="68" t="s">
        <v>534</v>
      </c>
      <c r="AH4" s="70"/>
      <c r="AI4" s="70"/>
      <c r="AJ4" s="69"/>
      <c r="AK4" s="69"/>
      <c r="AL4" s="69"/>
      <c r="AM4" s="69"/>
      <c r="AN4" s="69"/>
      <c r="AO4" s="69"/>
    </row>
    <row r="5">
      <c r="A5" s="67">
        <v>45250.76039252315</v>
      </c>
      <c r="B5" s="68" t="s">
        <v>535</v>
      </c>
      <c r="C5" s="68" t="s">
        <v>536</v>
      </c>
      <c r="D5" s="68" t="s">
        <v>524</v>
      </c>
      <c r="E5" s="68" t="s">
        <v>537</v>
      </c>
      <c r="F5" s="68" t="s">
        <v>506</v>
      </c>
      <c r="G5" s="71" t="s">
        <v>538</v>
      </c>
      <c r="H5" s="68" t="s">
        <v>508</v>
      </c>
      <c r="I5" s="68" t="s">
        <v>304</v>
      </c>
      <c r="J5" s="68" t="s">
        <v>539</v>
      </c>
      <c r="K5" s="68" t="s">
        <v>258</v>
      </c>
      <c r="L5" s="68" t="s">
        <v>47</v>
      </c>
      <c r="M5" s="68" t="s">
        <v>300</v>
      </c>
      <c r="N5" s="68">
        <v>7.0</v>
      </c>
      <c r="O5" s="68" t="s">
        <v>357</v>
      </c>
      <c r="P5" s="68" t="s">
        <v>376</v>
      </c>
      <c r="Q5" s="68">
        <v>5.0</v>
      </c>
      <c r="R5" s="68" t="s">
        <v>324</v>
      </c>
      <c r="S5" s="68">
        <v>3.0</v>
      </c>
      <c r="T5" s="68">
        <v>3.0</v>
      </c>
      <c r="U5" s="68">
        <v>0.0</v>
      </c>
      <c r="V5" s="68">
        <v>0.0</v>
      </c>
      <c r="W5" s="68">
        <v>1.0</v>
      </c>
      <c r="X5" s="68">
        <v>1.0</v>
      </c>
      <c r="Y5" s="68" t="s">
        <v>304</v>
      </c>
      <c r="Z5" s="68" t="s">
        <v>304</v>
      </c>
      <c r="AA5" s="68" t="s">
        <v>305</v>
      </c>
      <c r="AB5" s="68" t="s">
        <v>341</v>
      </c>
      <c r="AC5" s="68" t="s">
        <v>306</v>
      </c>
      <c r="AD5" s="68" t="s">
        <v>319</v>
      </c>
      <c r="AE5" s="68" t="s">
        <v>363</v>
      </c>
      <c r="AF5" s="68">
        <v>11.0</v>
      </c>
      <c r="AG5" s="68" t="s">
        <v>540</v>
      </c>
      <c r="AH5" s="70"/>
      <c r="AI5" s="70"/>
      <c r="AJ5" s="69"/>
      <c r="AK5" s="69"/>
      <c r="AL5" s="69"/>
      <c r="AM5" s="69"/>
      <c r="AN5" s="69"/>
      <c r="AO5" s="69"/>
    </row>
    <row r="6">
      <c r="A6" s="72">
        <v>45252.515242650465</v>
      </c>
      <c r="B6" s="73" t="s">
        <v>541</v>
      </c>
      <c r="C6" s="73" t="s">
        <v>542</v>
      </c>
      <c r="D6" s="73" t="s">
        <v>504</v>
      </c>
      <c r="E6" s="73" t="s">
        <v>543</v>
      </c>
      <c r="F6" s="73" t="s">
        <v>506</v>
      </c>
      <c r="G6" s="74" t="s">
        <v>544</v>
      </c>
      <c r="H6" s="73" t="s">
        <v>508</v>
      </c>
      <c r="I6" s="73" t="s">
        <v>304</v>
      </c>
      <c r="J6" s="73" t="s">
        <v>545</v>
      </c>
      <c r="K6" s="73" t="s">
        <v>252</v>
      </c>
      <c r="L6" s="73" t="s">
        <v>47</v>
      </c>
      <c r="M6" s="73" t="s">
        <v>300</v>
      </c>
      <c r="N6" s="73">
        <v>7.0</v>
      </c>
      <c r="O6" s="73" t="s">
        <v>301</v>
      </c>
      <c r="P6" s="73" t="s">
        <v>546</v>
      </c>
      <c r="Q6" s="73">
        <v>15.0</v>
      </c>
      <c r="R6" s="73" t="s">
        <v>312</v>
      </c>
      <c r="S6" s="73">
        <v>2.0</v>
      </c>
      <c r="T6" s="73">
        <v>0.0</v>
      </c>
      <c r="U6" s="73">
        <v>0.0</v>
      </c>
      <c r="V6" s="73">
        <v>0.0</v>
      </c>
      <c r="W6" s="73">
        <v>1.0</v>
      </c>
      <c r="X6" s="73">
        <v>0.0</v>
      </c>
      <c r="Y6" s="73" t="s">
        <v>303</v>
      </c>
      <c r="Z6" s="73" t="s">
        <v>304</v>
      </c>
      <c r="AA6" s="73" t="s">
        <v>511</v>
      </c>
      <c r="AB6" s="73" t="s">
        <v>341</v>
      </c>
      <c r="AC6" s="73" t="s">
        <v>306</v>
      </c>
      <c r="AD6" s="73" t="s">
        <v>319</v>
      </c>
      <c r="AE6" s="73" t="s">
        <v>308</v>
      </c>
      <c r="AF6" s="73">
        <v>5.0</v>
      </c>
      <c r="AG6" s="73" t="s">
        <v>547</v>
      </c>
      <c r="AH6" s="75"/>
      <c r="AI6" s="75"/>
      <c r="AJ6" s="76"/>
      <c r="AK6" s="76"/>
      <c r="AL6" s="76"/>
      <c r="AM6" s="76"/>
      <c r="AN6" s="76"/>
      <c r="AO6" s="76"/>
    </row>
    <row r="7">
      <c r="A7" s="56">
        <v>45252.69873440972</v>
      </c>
      <c r="B7" s="9" t="s">
        <v>548</v>
      </c>
      <c r="C7" s="9" t="s">
        <v>549</v>
      </c>
      <c r="D7" s="9" t="s">
        <v>550</v>
      </c>
      <c r="E7" s="9" t="s">
        <v>551</v>
      </c>
      <c r="F7" s="9" t="s">
        <v>506</v>
      </c>
      <c r="G7" s="9" t="s">
        <v>552</v>
      </c>
      <c r="H7" s="9" t="s">
        <v>553</v>
      </c>
      <c r="I7" s="9" t="s">
        <v>304</v>
      </c>
      <c r="J7" s="9" t="s">
        <v>554</v>
      </c>
      <c r="K7" s="9" t="s">
        <v>555</v>
      </c>
      <c r="L7" s="9" t="s">
        <v>520</v>
      </c>
      <c r="M7" s="9" t="s">
        <v>317</v>
      </c>
      <c r="N7" s="9">
        <v>3.0</v>
      </c>
      <c r="O7" s="9" t="s">
        <v>301</v>
      </c>
      <c r="P7" s="9" t="s">
        <v>556</v>
      </c>
      <c r="Q7" s="9" t="s">
        <v>557</v>
      </c>
      <c r="R7" s="9" t="s">
        <v>324</v>
      </c>
      <c r="S7" s="9">
        <v>0.0</v>
      </c>
      <c r="T7" s="9">
        <v>0.0</v>
      </c>
      <c r="U7" s="9">
        <v>2.0</v>
      </c>
      <c r="V7" s="9">
        <v>0.0</v>
      </c>
      <c r="W7" s="9">
        <v>0.0</v>
      </c>
      <c r="X7" s="9">
        <v>0.0</v>
      </c>
      <c r="Y7" s="9" t="s">
        <v>304</v>
      </c>
      <c r="Z7" s="9" t="s">
        <v>304</v>
      </c>
      <c r="AA7" s="9" t="s">
        <v>558</v>
      </c>
      <c r="AB7" s="9" t="s">
        <v>341</v>
      </c>
      <c r="AC7" s="9" t="s">
        <v>326</v>
      </c>
      <c r="AD7" s="9" t="s">
        <v>307</v>
      </c>
      <c r="AE7" s="9" t="s">
        <v>559</v>
      </c>
      <c r="AF7" s="9" t="s">
        <v>560</v>
      </c>
      <c r="AG7" s="9" t="s">
        <v>561</v>
      </c>
      <c r="AH7" s="77"/>
      <c r="AI7" s="77"/>
    </row>
    <row r="8">
      <c r="A8" s="72">
        <v>45253.03811137732</v>
      </c>
      <c r="B8" s="73" t="s">
        <v>562</v>
      </c>
      <c r="C8" s="73" t="s">
        <v>563</v>
      </c>
      <c r="D8" s="73" t="s">
        <v>524</v>
      </c>
      <c r="E8" s="73" t="s">
        <v>564</v>
      </c>
      <c r="F8" s="73" t="s">
        <v>506</v>
      </c>
      <c r="G8" s="73" t="s">
        <v>565</v>
      </c>
      <c r="H8" s="73" t="s">
        <v>508</v>
      </c>
      <c r="I8" s="73" t="s">
        <v>304</v>
      </c>
      <c r="J8" s="73" t="s">
        <v>303</v>
      </c>
      <c r="K8" s="73" t="s">
        <v>566</v>
      </c>
      <c r="L8" s="73" t="s">
        <v>47</v>
      </c>
      <c r="M8" s="73" t="s">
        <v>567</v>
      </c>
      <c r="N8" s="76"/>
      <c r="O8" s="76"/>
      <c r="P8" s="73" t="s">
        <v>376</v>
      </c>
      <c r="Q8" s="73" t="s">
        <v>568</v>
      </c>
      <c r="R8" s="76"/>
      <c r="S8" s="73">
        <v>0.0</v>
      </c>
      <c r="T8" s="73">
        <v>0.0</v>
      </c>
      <c r="U8" s="73">
        <v>1.0</v>
      </c>
      <c r="V8" s="73">
        <v>1.0</v>
      </c>
      <c r="W8" s="73">
        <v>0.0</v>
      </c>
      <c r="X8" s="73">
        <v>0.0</v>
      </c>
      <c r="Y8" s="73" t="s">
        <v>304</v>
      </c>
      <c r="Z8" s="73" t="s">
        <v>304</v>
      </c>
      <c r="AA8" s="73" t="s">
        <v>305</v>
      </c>
      <c r="AB8" s="73" t="s">
        <v>341</v>
      </c>
      <c r="AC8" s="73" t="s">
        <v>326</v>
      </c>
      <c r="AD8" s="73" t="s">
        <v>319</v>
      </c>
      <c r="AE8" s="73" t="s">
        <v>569</v>
      </c>
      <c r="AF8" s="73">
        <v>15.0</v>
      </c>
      <c r="AG8" s="73" t="s">
        <v>570</v>
      </c>
      <c r="AH8" s="75"/>
      <c r="AI8" s="75"/>
      <c r="AJ8" s="76"/>
      <c r="AK8" s="76"/>
      <c r="AL8" s="76"/>
      <c r="AM8" s="76"/>
      <c r="AN8" s="76"/>
      <c r="AO8" s="76"/>
    </row>
    <row r="9">
      <c r="A9" s="56">
        <v>45254.04206423611</v>
      </c>
      <c r="B9" s="9" t="s">
        <v>571</v>
      </c>
      <c r="C9" s="9" t="s">
        <v>572</v>
      </c>
      <c r="D9" s="9" t="s">
        <v>515</v>
      </c>
      <c r="E9" s="9" t="s">
        <v>573</v>
      </c>
      <c r="F9" s="9" t="s">
        <v>506</v>
      </c>
      <c r="G9" s="9" t="s">
        <v>545</v>
      </c>
      <c r="H9" s="9" t="s">
        <v>508</v>
      </c>
      <c r="I9" s="9" t="s">
        <v>304</v>
      </c>
      <c r="J9" s="9" t="s">
        <v>545</v>
      </c>
      <c r="K9" s="9" t="s">
        <v>574</v>
      </c>
      <c r="L9" s="9" t="s">
        <v>520</v>
      </c>
      <c r="M9" s="9" t="s">
        <v>300</v>
      </c>
      <c r="N9" s="9">
        <v>6.0</v>
      </c>
      <c r="O9" s="9" t="s">
        <v>575</v>
      </c>
      <c r="P9" s="9" t="s">
        <v>302</v>
      </c>
      <c r="Q9" s="9">
        <v>10.0</v>
      </c>
      <c r="R9" s="9" t="s">
        <v>312</v>
      </c>
      <c r="S9" s="9">
        <v>0.0</v>
      </c>
      <c r="T9" s="9">
        <v>1.0</v>
      </c>
      <c r="U9" s="9">
        <v>0.0</v>
      </c>
      <c r="V9" s="9">
        <v>0.0</v>
      </c>
      <c r="W9" s="9">
        <v>1.0</v>
      </c>
      <c r="X9" s="9">
        <v>0.0</v>
      </c>
      <c r="Y9" s="9" t="s">
        <v>303</v>
      </c>
      <c r="Z9" s="9" t="s">
        <v>304</v>
      </c>
      <c r="AA9" s="9" t="s">
        <v>305</v>
      </c>
      <c r="AB9" s="9" t="s">
        <v>341</v>
      </c>
      <c r="AC9" s="9" t="s">
        <v>306</v>
      </c>
      <c r="AD9" s="9" t="s">
        <v>307</v>
      </c>
      <c r="AE9" s="9" t="s">
        <v>308</v>
      </c>
      <c r="AF9" s="9" t="s">
        <v>576</v>
      </c>
      <c r="AG9" s="9" t="s">
        <v>577</v>
      </c>
      <c r="AH9" s="77"/>
      <c r="AI9" s="77"/>
    </row>
    <row r="10">
      <c r="A10" s="72">
        <v>45258.42874268518</v>
      </c>
      <c r="B10" s="73" t="s">
        <v>578</v>
      </c>
      <c r="C10" s="73" t="s">
        <v>579</v>
      </c>
      <c r="D10" s="73" t="s">
        <v>580</v>
      </c>
      <c r="E10" s="73" t="s">
        <v>581</v>
      </c>
      <c r="F10" s="73" t="s">
        <v>506</v>
      </c>
      <c r="G10" s="78" t="s">
        <v>582</v>
      </c>
      <c r="H10" s="73" t="s">
        <v>508</v>
      </c>
      <c r="I10" s="73" t="s">
        <v>304</v>
      </c>
      <c r="J10" s="73" t="s">
        <v>583</v>
      </c>
      <c r="K10" s="73" t="s">
        <v>239</v>
      </c>
      <c r="L10" s="73" t="s">
        <v>520</v>
      </c>
      <c r="M10" s="73" t="s">
        <v>317</v>
      </c>
      <c r="N10" s="73">
        <v>6.0</v>
      </c>
      <c r="O10" s="73" t="s">
        <v>301</v>
      </c>
      <c r="P10" s="73" t="s">
        <v>584</v>
      </c>
      <c r="Q10" s="73">
        <v>30.0</v>
      </c>
      <c r="R10" s="73" t="s">
        <v>324</v>
      </c>
      <c r="S10" s="73">
        <v>0.0</v>
      </c>
      <c r="T10" s="73">
        <v>0.0</v>
      </c>
      <c r="U10" s="73">
        <v>5.0</v>
      </c>
      <c r="V10" s="73">
        <v>0.0</v>
      </c>
      <c r="W10" s="73">
        <v>1.0</v>
      </c>
      <c r="X10" s="73">
        <v>0.0</v>
      </c>
      <c r="Y10" s="73" t="s">
        <v>304</v>
      </c>
      <c r="Z10" s="73" t="s">
        <v>304</v>
      </c>
      <c r="AA10" s="73" t="s">
        <v>305</v>
      </c>
      <c r="AB10" s="73" t="s">
        <v>341</v>
      </c>
      <c r="AC10" s="73" t="s">
        <v>326</v>
      </c>
      <c r="AD10" s="73" t="s">
        <v>319</v>
      </c>
      <c r="AE10" s="73" t="s">
        <v>585</v>
      </c>
      <c r="AF10" s="73">
        <v>3.0</v>
      </c>
      <c r="AG10" s="73" t="s">
        <v>586</v>
      </c>
      <c r="AH10" s="75"/>
      <c r="AI10" s="75"/>
      <c r="AJ10" s="76"/>
      <c r="AK10" s="76"/>
      <c r="AL10" s="76"/>
      <c r="AM10" s="76"/>
      <c r="AN10" s="76"/>
      <c r="AO10" s="76"/>
    </row>
    <row r="11">
      <c r="A11" s="72">
        <v>45258.83172097222</v>
      </c>
      <c r="B11" s="73" t="s">
        <v>587</v>
      </c>
      <c r="C11" s="73" t="s">
        <v>588</v>
      </c>
      <c r="D11" s="73" t="s">
        <v>589</v>
      </c>
      <c r="E11" s="73" t="s">
        <v>590</v>
      </c>
      <c r="F11" s="73" t="s">
        <v>506</v>
      </c>
      <c r="G11" s="73" t="s">
        <v>591</v>
      </c>
      <c r="H11" s="73" t="s">
        <v>508</v>
      </c>
      <c r="I11" s="73" t="s">
        <v>304</v>
      </c>
      <c r="J11" s="73" t="s">
        <v>509</v>
      </c>
      <c r="K11" s="73" t="s">
        <v>261</v>
      </c>
      <c r="L11" s="73" t="s">
        <v>520</v>
      </c>
      <c r="M11" s="73" t="s">
        <v>317</v>
      </c>
      <c r="N11" s="73">
        <v>7.0</v>
      </c>
      <c r="O11" s="73" t="s">
        <v>357</v>
      </c>
      <c r="P11" s="73" t="s">
        <v>592</v>
      </c>
      <c r="Q11" s="73" t="s">
        <v>509</v>
      </c>
      <c r="R11" s="73" t="s">
        <v>324</v>
      </c>
      <c r="S11" s="73">
        <v>0.0</v>
      </c>
      <c r="T11" s="73">
        <v>0.0</v>
      </c>
      <c r="U11" s="73">
        <v>0.0</v>
      </c>
      <c r="V11" s="73">
        <v>0.0</v>
      </c>
      <c r="W11" s="73">
        <v>0.0</v>
      </c>
      <c r="X11" s="73">
        <v>0.0</v>
      </c>
      <c r="Y11" s="73" t="s">
        <v>303</v>
      </c>
      <c r="Z11" s="73" t="s">
        <v>303</v>
      </c>
      <c r="AA11" s="73" t="s">
        <v>593</v>
      </c>
      <c r="AB11" s="73" t="s">
        <v>341</v>
      </c>
      <c r="AC11" s="73" t="s">
        <v>594</v>
      </c>
      <c r="AD11" s="73" t="s">
        <v>307</v>
      </c>
      <c r="AE11" s="73" t="s">
        <v>595</v>
      </c>
      <c r="AF11" s="73" t="s">
        <v>596</v>
      </c>
      <c r="AG11" s="73" t="s">
        <v>597</v>
      </c>
      <c r="AH11" s="75"/>
      <c r="AI11" s="75"/>
      <c r="AJ11" s="76"/>
      <c r="AK11" s="76"/>
      <c r="AL11" s="76"/>
      <c r="AM11" s="76"/>
      <c r="AN11" s="76"/>
      <c r="AO11" s="76"/>
    </row>
    <row r="12">
      <c r="A12" s="72">
        <v>45265.815319409725</v>
      </c>
      <c r="B12" s="73" t="s">
        <v>598</v>
      </c>
      <c r="C12" s="73" t="s">
        <v>599</v>
      </c>
      <c r="D12" s="73" t="s">
        <v>589</v>
      </c>
      <c r="E12" s="73" t="s">
        <v>600</v>
      </c>
      <c r="F12" s="73" t="s">
        <v>506</v>
      </c>
      <c r="G12" s="73" t="s">
        <v>601</v>
      </c>
      <c r="H12" s="73" t="s">
        <v>508</v>
      </c>
      <c r="I12" s="73" t="s">
        <v>304</v>
      </c>
      <c r="J12" s="73" t="s">
        <v>602</v>
      </c>
      <c r="K12" s="73" t="s">
        <v>243</v>
      </c>
      <c r="L12" s="73" t="s">
        <v>520</v>
      </c>
      <c r="M12" s="73" t="s">
        <v>317</v>
      </c>
      <c r="N12" s="73">
        <v>6.0</v>
      </c>
      <c r="O12" s="73" t="s">
        <v>603</v>
      </c>
      <c r="P12" s="73" t="s">
        <v>302</v>
      </c>
      <c r="Q12" s="73">
        <v>3.75</v>
      </c>
      <c r="R12" s="73" t="s">
        <v>324</v>
      </c>
      <c r="S12" s="73">
        <v>0.0</v>
      </c>
      <c r="T12" s="73">
        <v>0.0</v>
      </c>
      <c r="U12" s="73">
        <v>0.0</v>
      </c>
      <c r="V12" s="73">
        <v>0.0</v>
      </c>
      <c r="W12" s="73">
        <v>1.0</v>
      </c>
      <c r="X12" s="73">
        <v>1.0</v>
      </c>
      <c r="Y12" s="73" t="s">
        <v>304</v>
      </c>
      <c r="Z12" s="73" t="s">
        <v>303</v>
      </c>
      <c r="AA12" s="73" t="s">
        <v>305</v>
      </c>
      <c r="AB12" s="73" t="s">
        <v>341</v>
      </c>
      <c r="AC12" s="73" t="s">
        <v>604</v>
      </c>
      <c r="AD12" s="73" t="s">
        <v>307</v>
      </c>
      <c r="AE12" s="73" t="s">
        <v>475</v>
      </c>
      <c r="AF12" s="73">
        <v>216.0</v>
      </c>
      <c r="AG12" s="73" t="s">
        <v>605</v>
      </c>
      <c r="AH12" s="73" t="s">
        <v>606</v>
      </c>
      <c r="AI12" s="75"/>
      <c r="AJ12" s="76"/>
      <c r="AK12" s="76"/>
      <c r="AL12" s="76"/>
      <c r="AM12" s="76"/>
      <c r="AN12" s="76"/>
      <c r="AO12" s="76"/>
    </row>
    <row r="13">
      <c r="A13" s="72">
        <v>45265.87350486111</v>
      </c>
      <c r="B13" s="73" t="s">
        <v>607</v>
      </c>
      <c r="C13" s="73" t="s">
        <v>608</v>
      </c>
      <c r="D13" s="73" t="s">
        <v>609</v>
      </c>
      <c r="E13" s="73" t="s">
        <v>610</v>
      </c>
      <c r="F13" s="73" t="s">
        <v>506</v>
      </c>
      <c r="G13" s="78" t="s">
        <v>611</v>
      </c>
      <c r="H13" s="73" t="s">
        <v>508</v>
      </c>
      <c r="I13" s="73" t="s">
        <v>304</v>
      </c>
      <c r="J13" s="73" t="s">
        <v>509</v>
      </c>
      <c r="K13" s="73" t="s">
        <v>612</v>
      </c>
      <c r="L13" s="73" t="s">
        <v>520</v>
      </c>
      <c r="M13" s="73" t="s">
        <v>300</v>
      </c>
      <c r="N13" s="73">
        <v>6.0</v>
      </c>
      <c r="O13" s="73" t="s">
        <v>301</v>
      </c>
      <c r="P13" s="73" t="s">
        <v>302</v>
      </c>
      <c r="Q13" s="73">
        <v>20.0</v>
      </c>
      <c r="R13" s="73" t="s">
        <v>312</v>
      </c>
      <c r="S13" s="73">
        <v>4.0</v>
      </c>
      <c r="T13" s="73">
        <v>4.0</v>
      </c>
      <c r="U13" s="73">
        <v>0.0</v>
      </c>
      <c r="V13" s="73">
        <v>0.0</v>
      </c>
      <c r="W13" s="73">
        <v>1.0</v>
      </c>
      <c r="X13" s="73">
        <v>1.0</v>
      </c>
      <c r="Y13" s="73" t="s">
        <v>304</v>
      </c>
      <c r="Z13" s="73" t="s">
        <v>304</v>
      </c>
      <c r="AA13" s="73" t="s">
        <v>511</v>
      </c>
      <c r="AB13" s="73" t="s">
        <v>341</v>
      </c>
      <c r="AC13" s="73" t="s">
        <v>613</v>
      </c>
      <c r="AD13" s="73" t="s">
        <v>307</v>
      </c>
      <c r="AE13" s="73" t="s">
        <v>614</v>
      </c>
      <c r="AF13" s="73">
        <v>4.0</v>
      </c>
      <c r="AG13" s="73" t="s">
        <v>615</v>
      </c>
      <c r="AH13" s="73" t="s">
        <v>616</v>
      </c>
      <c r="AI13" s="75"/>
      <c r="AJ13" s="76"/>
      <c r="AK13" s="76"/>
      <c r="AL13" s="76"/>
      <c r="AM13" s="76"/>
      <c r="AN13" s="76"/>
      <c r="AO13" s="76"/>
    </row>
    <row r="14">
      <c r="A14" s="72">
        <v>45281.329896944444</v>
      </c>
      <c r="B14" s="73" t="s">
        <v>617</v>
      </c>
      <c r="C14" s="73" t="s">
        <v>618</v>
      </c>
      <c r="D14" s="73" t="s">
        <v>619</v>
      </c>
      <c r="E14" s="73" t="s">
        <v>620</v>
      </c>
      <c r="F14" s="73" t="s">
        <v>506</v>
      </c>
      <c r="G14" s="74" t="s">
        <v>621</v>
      </c>
      <c r="H14" s="73" t="s">
        <v>527</v>
      </c>
      <c r="I14" s="73" t="s">
        <v>304</v>
      </c>
      <c r="J14" s="73" t="s">
        <v>622</v>
      </c>
      <c r="K14" s="73" t="s">
        <v>249</v>
      </c>
      <c r="L14" s="73" t="s">
        <v>520</v>
      </c>
      <c r="M14" s="73" t="s">
        <v>250</v>
      </c>
      <c r="N14" s="73">
        <v>7.0</v>
      </c>
      <c r="O14" s="73" t="s">
        <v>623</v>
      </c>
      <c r="P14" s="73" t="s">
        <v>302</v>
      </c>
      <c r="Q14" s="73">
        <v>30.0</v>
      </c>
      <c r="R14" s="73" t="s">
        <v>324</v>
      </c>
      <c r="S14" s="73">
        <v>0.0</v>
      </c>
      <c r="T14" s="73">
        <v>0.0</v>
      </c>
      <c r="U14" s="73">
        <v>4.0</v>
      </c>
      <c r="V14" s="73">
        <v>1.0</v>
      </c>
      <c r="W14" s="73">
        <v>0.0</v>
      </c>
      <c r="X14" s="73">
        <v>0.0</v>
      </c>
      <c r="Y14" s="73" t="s">
        <v>304</v>
      </c>
      <c r="Z14" s="73" t="s">
        <v>304</v>
      </c>
      <c r="AA14" s="73" t="s">
        <v>318</v>
      </c>
      <c r="AB14" s="73" t="s">
        <v>341</v>
      </c>
      <c r="AC14" s="73" t="s">
        <v>624</v>
      </c>
      <c r="AD14" s="73" t="s">
        <v>307</v>
      </c>
      <c r="AE14" s="73" t="s">
        <v>308</v>
      </c>
      <c r="AF14" s="73" t="s">
        <v>625</v>
      </c>
      <c r="AG14" s="73" t="s">
        <v>626</v>
      </c>
      <c r="AH14" s="73" t="s">
        <v>606</v>
      </c>
      <c r="AI14" s="75"/>
      <c r="AJ14" s="76"/>
      <c r="AK14" s="76"/>
      <c r="AL14" s="76"/>
      <c r="AM14" s="76"/>
      <c r="AN14" s="76"/>
      <c r="AO14" s="76"/>
    </row>
    <row r="15">
      <c r="A15" s="79">
        <v>45291.60147025463</v>
      </c>
      <c r="B15" s="80" t="s">
        <v>627</v>
      </c>
      <c r="C15" s="80" t="s">
        <v>628</v>
      </c>
      <c r="D15" s="80" t="s">
        <v>504</v>
      </c>
      <c r="E15" s="80" t="s">
        <v>629</v>
      </c>
      <c r="F15" s="80" t="s">
        <v>506</v>
      </c>
      <c r="G15" s="81" t="s">
        <v>630</v>
      </c>
      <c r="H15" s="80" t="s">
        <v>508</v>
      </c>
      <c r="I15" s="80" t="s">
        <v>304</v>
      </c>
      <c r="J15" s="80" t="s">
        <v>631</v>
      </c>
      <c r="K15" s="80" t="s">
        <v>632</v>
      </c>
      <c r="L15" s="80" t="s">
        <v>520</v>
      </c>
      <c r="M15" s="80" t="s">
        <v>300</v>
      </c>
      <c r="N15" s="80">
        <v>7.0</v>
      </c>
      <c r="O15" s="80" t="s">
        <v>301</v>
      </c>
      <c r="P15" s="80" t="s">
        <v>376</v>
      </c>
      <c r="Q15" s="80">
        <v>5.0</v>
      </c>
      <c r="R15" s="80" t="s">
        <v>312</v>
      </c>
      <c r="S15" s="80">
        <v>0.0</v>
      </c>
      <c r="T15" s="80">
        <v>0.0</v>
      </c>
      <c r="U15" s="80">
        <v>0.0</v>
      </c>
      <c r="V15" s="80">
        <v>0.0</v>
      </c>
      <c r="W15" s="80">
        <v>0.0</v>
      </c>
      <c r="X15" s="80">
        <v>0.0</v>
      </c>
      <c r="Y15" s="80" t="s">
        <v>303</v>
      </c>
      <c r="Z15" s="80" t="s">
        <v>304</v>
      </c>
      <c r="AA15" s="80" t="s">
        <v>511</v>
      </c>
      <c r="AB15" s="80" t="s">
        <v>341</v>
      </c>
      <c r="AC15" s="80" t="s">
        <v>409</v>
      </c>
      <c r="AD15" s="80" t="s">
        <v>319</v>
      </c>
      <c r="AE15" s="80" t="s">
        <v>337</v>
      </c>
      <c r="AF15" s="80">
        <v>1.0</v>
      </c>
      <c r="AG15" s="80" t="s">
        <v>633</v>
      </c>
      <c r="AH15" s="80" t="s">
        <v>606</v>
      </c>
      <c r="AI15" s="82"/>
      <c r="AJ15" s="83"/>
      <c r="AK15" s="83"/>
      <c r="AL15" s="83"/>
      <c r="AM15" s="83"/>
      <c r="AN15" s="83"/>
      <c r="AO15" s="83"/>
    </row>
    <row r="16">
      <c r="A16" s="84">
        <v>45297.916690405094</v>
      </c>
      <c r="B16" s="85" t="s">
        <v>634</v>
      </c>
      <c r="C16" s="85" t="s">
        <v>635</v>
      </c>
      <c r="D16" s="85" t="s">
        <v>504</v>
      </c>
      <c r="E16" s="85" t="s">
        <v>636</v>
      </c>
      <c r="F16" s="85" t="s">
        <v>506</v>
      </c>
      <c r="G16" s="85" t="s">
        <v>637</v>
      </c>
      <c r="H16" s="85" t="s">
        <v>553</v>
      </c>
      <c r="I16" s="85" t="s">
        <v>303</v>
      </c>
      <c r="J16" s="85" t="s">
        <v>271</v>
      </c>
      <c r="K16" s="85" t="s">
        <v>638</v>
      </c>
      <c r="L16" s="85" t="s">
        <v>520</v>
      </c>
      <c r="M16" s="85" t="s">
        <v>454</v>
      </c>
      <c r="N16" s="86"/>
      <c r="O16" s="86"/>
      <c r="P16" s="85" t="s">
        <v>331</v>
      </c>
      <c r="Q16" s="85">
        <v>50.0</v>
      </c>
      <c r="R16" s="85" t="s">
        <v>324</v>
      </c>
      <c r="S16" s="85">
        <v>0.0</v>
      </c>
      <c r="T16" s="85">
        <v>0.0</v>
      </c>
      <c r="U16" s="85">
        <v>1.0</v>
      </c>
      <c r="V16" s="85">
        <v>0.0</v>
      </c>
      <c r="W16" s="85">
        <v>0.0</v>
      </c>
      <c r="X16" s="85">
        <v>0.0</v>
      </c>
      <c r="Y16" s="85" t="s">
        <v>304</v>
      </c>
      <c r="Z16" s="85" t="s">
        <v>304</v>
      </c>
      <c r="AA16" s="85" t="s">
        <v>511</v>
      </c>
      <c r="AB16" s="85" t="s">
        <v>325</v>
      </c>
      <c r="AC16" s="85" t="s">
        <v>409</v>
      </c>
      <c r="AD16" s="85" t="s">
        <v>307</v>
      </c>
      <c r="AE16" s="85" t="s">
        <v>455</v>
      </c>
      <c r="AF16" s="85" t="s">
        <v>639</v>
      </c>
      <c r="AG16" s="85" t="s">
        <v>640</v>
      </c>
      <c r="AH16" s="85" t="s">
        <v>606</v>
      </c>
      <c r="AI16" s="87"/>
      <c r="AJ16" s="86"/>
      <c r="AK16" s="86"/>
      <c r="AL16" s="86"/>
      <c r="AM16" s="86"/>
      <c r="AN16" s="86"/>
      <c r="AO16" s="86"/>
    </row>
    <row r="17">
      <c r="A17" s="56">
        <v>45299.59006806713</v>
      </c>
      <c r="B17" s="9" t="s">
        <v>641</v>
      </c>
      <c r="C17" s="9" t="s">
        <v>642</v>
      </c>
      <c r="D17" s="9" t="s">
        <v>643</v>
      </c>
      <c r="E17" s="9" t="s">
        <v>644</v>
      </c>
      <c r="F17" s="9" t="s">
        <v>506</v>
      </c>
      <c r="G17" s="9" t="s">
        <v>645</v>
      </c>
      <c r="H17" s="9" t="s">
        <v>508</v>
      </c>
      <c r="I17" s="9" t="s">
        <v>304</v>
      </c>
      <c r="J17" s="9" t="s">
        <v>646</v>
      </c>
      <c r="K17" s="9" t="s">
        <v>644</v>
      </c>
      <c r="L17" s="9" t="s">
        <v>43</v>
      </c>
      <c r="M17" s="9" t="s">
        <v>567</v>
      </c>
      <c r="N17" s="9">
        <v>8.0</v>
      </c>
      <c r="O17" s="9" t="s">
        <v>301</v>
      </c>
      <c r="P17" s="9" t="s">
        <v>302</v>
      </c>
      <c r="Q17" s="9" t="s">
        <v>647</v>
      </c>
      <c r="R17" s="9" t="s">
        <v>324</v>
      </c>
      <c r="S17" s="9">
        <v>5.0</v>
      </c>
      <c r="T17" s="9">
        <v>5.0</v>
      </c>
      <c r="U17" s="9">
        <v>5.0</v>
      </c>
      <c r="V17" s="9">
        <v>5.0</v>
      </c>
      <c r="W17" s="9">
        <v>5.0</v>
      </c>
      <c r="X17" s="9">
        <v>5.0</v>
      </c>
      <c r="Y17" s="9" t="s">
        <v>304</v>
      </c>
      <c r="Z17" s="9" t="s">
        <v>304</v>
      </c>
      <c r="AA17" s="9" t="s">
        <v>305</v>
      </c>
      <c r="AB17" s="9" t="s">
        <v>341</v>
      </c>
      <c r="AC17" s="9" t="s">
        <v>377</v>
      </c>
      <c r="AD17" s="9" t="s">
        <v>319</v>
      </c>
      <c r="AE17" s="9" t="s">
        <v>648</v>
      </c>
      <c r="AF17" s="9" t="s">
        <v>649</v>
      </c>
      <c r="AG17" s="9" t="s">
        <v>650</v>
      </c>
      <c r="AH17" s="9" t="s">
        <v>606</v>
      </c>
      <c r="AI17" s="77"/>
    </row>
    <row r="18">
      <c r="A18" s="72">
        <v>45321.3679221875</v>
      </c>
      <c r="B18" s="73" t="s">
        <v>651</v>
      </c>
      <c r="C18" s="73" t="s">
        <v>652</v>
      </c>
      <c r="D18" s="73" t="s">
        <v>653</v>
      </c>
      <c r="E18" s="73" t="s">
        <v>654</v>
      </c>
      <c r="F18" s="73" t="s">
        <v>506</v>
      </c>
      <c r="G18" s="74" t="s">
        <v>655</v>
      </c>
      <c r="H18" s="73" t="s">
        <v>527</v>
      </c>
      <c r="I18" s="73" t="s">
        <v>304</v>
      </c>
      <c r="J18" s="73" t="s">
        <v>554</v>
      </c>
      <c r="K18" s="73" t="s">
        <v>656</v>
      </c>
      <c r="L18" s="73" t="s">
        <v>520</v>
      </c>
      <c r="M18" s="73" t="s">
        <v>300</v>
      </c>
      <c r="N18" s="76"/>
      <c r="O18" s="73" t="s">
        <v>657</v>
      </c>
      <c r="P18" s="73" t="s">
        <v>302</v>
      </c>
      <c r="Q18" s="73" t="s">
        <v>658</v>
      </c>
      <c r="R18" s="73" t="s">
        <v>312</v>
      </c>
      <c r="S18" s="73">
        <v>0.0</v>
      </c>
      <c r="T18" s="73">
        <v>0.0</v>
      </c>
      <c r="U18" s="73">
        <v>0.0</v>
      </c>
      <c r="V18" s="73">
        <v>0.0</v>
      </c>
      <c r="W18" s="73">
        <v>0.0</v>
      </c>
      <c r="X18" s="73">
        <v>0.0</v>
      </c>
      <c r="Y18" s="73" t="s">
        <v>303</v>
      </c>
      <c r="Z18" s="73" t="s">
        <v>303</v>
      </c>
      <c r="AA18" s="73" t="s">
        <v>511</v>
      </c>
      <c r="AB18" s="73" t="s">
        <v>325</v>
      </c>
      <c r="AC18" s="73" t="s">
        <v>326</v>
      </c>
      <c r="AD18" s="73" t="s">
        <v>319</v>
      </c>
      <c r="AE18" s="73" t="s">
        <v>308</v>
      </c>
      <c r="AF18" s="73">
        <v>1.0</v>
      </c>
      <c r="AG18" s="73" t="s">
        <v>659</v>
      </c>
      <c r="AH18" s="73" t="s">
        <v>606</v>
      </c>
      <c r="AI18" s="73" t="s">
        <v>656</v>
      </c>
      <c r="AJ18" s="76"/>
      <c r="AK18" s="76"/>
      <c r="AL18" s="76"/>
      <c r="AM18" s="76"/>
      <c r="AN18" s="76"/>
      <c r="AO18" s="76"/>
    </row>
    <row r="19">
      <c r="A19" s="72">
        <v>45323.15718363426</v>
      </c>
      <c r="B19" s="73" t="s">
        <v>660</v>
      </c>
      <c r="C19" s="73" t="s">
        <v>661</v>
      </c>
      <c r="D19" s="73" t="s">
        <v>662</v>
      </c>
      <c r="E19" s="73" t="s">
        <v>663</v>
      </c>
      <c r="F19" s="73" t="s">
        <v>506</v>
      </c>
      <c r="G19" s="74" t="s">
        <v>664</v>
      </c>
      <c r="H19" s="73" t="s">
        <v>527</v>
      </c>
      <c r="I19" s="73" t="s">
        <v>304</v>
      </c>
      <c r="J19" s="73" t="s">
        <v>509</v>
      </c>
      <c r="K19" s="73" t="s">
        <v>246</v>
      </c>
      <c r="L19" s="73" t="s">
        <v>47</v>
      </c>
      <c r="M19" s="73" t="s">
        <v>300</v>
      </c>
      <c r="N19" s="73">
        <v>7.0</v>
      </c>
      <c r="O19" s="73" t="s">
        <v>301</v>
      </c>
      <c r="P19" s="73" t="s">
        <v>331</v>
      </c>
      <c r="Q19" s="73">
        <v>10.0</v>
      </c>
      <c r="R19" s="73" t="s">
        <v>324</v>
      </c>
      <c r="S19" s="73">
        <v>2.0</v>
      </c>
      <c r="T19" s="73">
        <v>2.0</v>
      </c>
      <c r="U19" s="73">
        <v>0.0</v>
      </c>
      <c r="V19" s="73">
        <v>0.0</v>
      </c>
      <c r="W19" s="73">
        <v>2.0</v>
      </c>
      <c r="X19" s="73">
        <v>2.0</v>
      </c>
      <c r="Y19" s="73" t="s">
        <v>304</v>
      </c>
      <c r="Z19" s="73" t="s">
        <v>304</v>
      </c>
      <c r="AA19" s="73" t="s">
        <v>318</v>
      </c>
      <c r="AB19" s="73" t="s">
        <v>341</v>
      </c>
      <c r="AC19" s="73" t="s">
        <v>306</v>
      </c>
      <c r="AD19" s="73" t="s">
        <v>307</v>
      </c>
      <c r="AE19" s="73" t="s">
        <v>308</v>
      </c>
      <c r="AF19" s="73">
        <v>66.0</v>
      </c>
      <c r="AG19" s="73" t="s">
        <v>665</v>
      </c>
      <c r="AH19" s="73" t="s">
        <v>606</v>
      </c>
      <c r="AI19" s="73" t="s">
        <v>666</v>
      </c>
      <c r="AJ19" s="76"/>
      <c r="AK19" s="76"/>
      <c r="AL19" s="76"/>
      <c r="AM19" s="76"/>
      <c r="AN19" s="76"/>
      <c r="AO19" s="76"/>
    </row>
    <row r="20">
      <c r="A20" s="72">
        <v>45326.80966724537</v>
      </c>
      <c r="B20" s="73" t="s">
        <v>667</v>
      </c>
      <c r="C20" s="73" t="s">
        <v>668</v>
      </c>
      <c r="D20" s="73" t="s">
        <v>504</v>
      </c>
      <c r="E20" s="73" t="s">
        <v>525</v>
      </c>
      <c r="F20" s="73" t="s">
        <v>506</v>
      </c>
      <c r="G20" s="73" t="s">
        <v>669</v>
      </c>
      <c r="H20" s="73" t="s">
        <v>508</v>
      </c>
      <c r="I20" s="73" t="s">
        <v>304</v>
      </c>
      <c r="J20" s="73" t="s">
        <v>303</v>
      </c>
      <c r="K20" s="73" t="s">
        <v>255</v>
      </c>
      <c r="L20" s="73" t="s">
        <v>670</v>
      </c>
      <c r="M20" s="73" t="s">
        <v>317</v>
      </c>
      <c r="N20" s="73">
        <v>6.0</v>
      </c>
      <c r="O20" s="73" t="s">
        <v>301</v>
      </c>
      <c r="P20" s="73" t="s">
        <v>376</v>
      </c>
      <c r="Q20" s="73">
        <v>50.0</v>
      </c>
      <c r="R20" s="73" t="s">
        <v>312</v>
      </c>
      <c r="S20" s="73">
        <v>0.0</v>
      </c>
      <c r="T20" s="73">
        <v>0.0</v>
      </c>
      <c r="U20" s="73">
        <v>1.0</v>
      </c>
      <c r="V20" s="73">
        <v>0.0</v>
      </c>
      <c r="W20" s="73">
        <v>2.0</v>
      </c>
      <c r="X20" s="73">
        <v>0.0</v>
      </c>
      <c r="Y20" s="73" t="s">
        <v>303</v>
      </c>
      <c r="Z20" s="73" t="s">
        <v>304</v>
      </c>
      <c r="AA20" s="73" t="s">
        <v>318</v>
      </c>
      <c r="AB20" s="73" t="s">
        <v>341</v>
      </c>
      <c r="AC20" s="73" t="s">
        <v>400</v>
      </c>
      <c r="AD20" s="73" t="s">
        <v>307</v>
      </c>
      <c r="AE20" s="73" t="s">
        <v>671</v>
      </c>
      <c r="AF20" s="73">
        <v>5.0</v>
      </c>
      <c r="AG20" s="73" t="s">
        <v>672</v>
      </c>
      <c r="AH20" s="73" t="s">
        <v>606</v>
      </c>
      <c r="AI20" s="73" t="s">
        <v>673</v>
      </c>
      <c r="AJ20" s="76"/>
      <c r="AK20" s="76"/>
      <c r="AL20" s="76"/>
      <c r="AM20" s="76"/>
      <c r="AN20" s="76"/>
      <c r="AO20" s="76"/>
    </row>
    <row r="21">
      <c r="A21" s="72">
        <v>45335.60741822916</v>
      </c>
      <c r="B21" s="73" t="s">
        <v>674</v>
      </c>
      <c r="C21" s="73" t="s">
        <v>675</v>
      </c>
      <c r="D21" s="73" t="s">
        <v>676</v>
      </c>
      <c r="E21" s="73" t="s">
        <v>677</v>
      </c>
      <c r="F21" s="73" t="s">
        <v>506</v>
      </c>
      <c r="G21" s="73" t="s">
        <v>678</v>
      </c>
      <c r="H21" s="73" t="s">
        <v>527</v>
      </c>
      <c r="I21" s="73" t="s">
        <v>304</v>
      </c>
      <c r="J21" s="73" t="s">
        <v>679</v>
      </c>
      <c r="K21" s="73" t="s">
        <v>267</v>
      </c>
      <c r="L21" s="73" t="s">
        <v>520</v>
      </c>
      <c r="M21" s="73" t="s">
        <v>300</v>
      </c>
      <c r="N21" s="73">
        <v>2.0</v>
      </c>
      <c r="O21" s="73" t="s">
        <v>301</v>
      </c>
      <c r="P21" s="73" t="s">
        <v>376</v>
      </c>
      <c r="Q21" s="73">
        <v>10.0</v>
      </c>
      <c r="R21" s="73" t="s">
        <v>324</v>
      </c>
      <c r="S21" s="73">
        <v>0.0</v>
      </c>
      <c r="T21" s="73">
        <v>0.0</v>
      </c>
      <c r="U21" s="73">
        <v>2.0</v>
      </c>
      <c r="V21" s="73">
        <v>2.0</v>
      </c>
      <c r="W21" s="73">
        <v>0.0</v>
      </c>
      <c r="X21" s="73">
        <v>0.0</v>
      </c>
      <c r="Y21" s="73" t="s">
        <v>304</v>
      </c>
      <c r="Z21" s="73" t="s">
        <v>304</v>
      </c>
      <c r="AA21" s="73" t="s">
        <v>680</v>
      </c>
      <c r="AB21" s="73" t="s">
        <v>341</v>
      </c>
      <c r="AC21" s="73" t="s">
        <v>326</v>
      </c>
      <c r="AD21" s="73" t="s">
        <v>307</v>
      </c>
      <c r="AE21" s="73" t="s">
        <v>681</v>
      </c>
      <c r="AF21" s="73">
        <v>100000.0</v>
      </c>
      <c r="AG21" s="73" t="s">
        <v>682</v>
      </c>
      <c r="AH21" s="73" t="s">
        <v>616</v>
      </c>
      <c r="AI21" s="73" t="s">
        <v>267</v>
      </c>
      <c r="AJ21" s="76"/>
      <c r="AK21" s="76"/>
      <c r="AL21" s="76"/>
      <c r="AM21" s="76"/>
      <c r="AN21" s="76"/>
      <c r="AO21" s="76"/>
    </row>
    <row r="22">
      <c r="A22" s="88">
        <v>45342.21076810185</v>
      </c>
      <c r="B22" s="89" t="s">
        <v>634</v>
      </c>
      <c r="C22" s="89" t="s">
        <v>635</v>
      </c>
      <c r="D22" s="89" t="s">
        <v>504</v>
      </c>
      <c r="E22" s="89" t="s">
        <v>683</v>
      </c>
      <c r="F22" s="89" t="s">
        <v>506</v>
      </c>
      <c r="G22" s="89" t="s">
        <v>684</v>
      </c>
      <c r="H22" s="89" t="s">
        <v>527</v>
      </c>
      <c r="I22" s="89" t="s">
        <v>303</v>
      </c>
      <c r="J22" s="89" t="s">
        <v>271</v>
      </c>
      <c r="K22" s="89" t="s">
        <v>685</v>
      </c>
      <c r="L22" s="89" t="s">
        <v>520</v>
      </c>
      <c r="M22" s="89" t="s">
        <v>454</v>
      </c>
      <c r="N22" s="90"/>
      <c r="O22" s="90"/>
      <c r="P22" s="89" t="s">
        <v>331</v>
      </c>
      <c r="Q22" s="89" t="s">
        <v>686</v>
      </c>
      <c r="R22" s="89" t="s">
        <v>324</v>
      </c>
      <c r="S22" s="89">
        <v>0.0</v>
      </c>
      <c r="T22" s="89">
        <v>0.0</v>
      </c>
      <c r="U22" s="89">
        <v>1.0</v>
      </c>
      <c r="V22" s="89">
        <v>0.0</v>
      </c>
      <c r="W22" s="89">
        <v>0.0</v>
      </c>
      <c r="X22" s="89">
        <v>0.0</v>
      </c>
      <c r="Y22" s="89" t="s">
        <v>304</v>
      </c>
      <c r="Z22" s="89" t="s">
        <v>304</v>
      </c>
      <c r="AA22" s="89" t="s">
        <v>511</v>
      </c>
      <c r="AB22" s="89" t="s">
        <v>325</v>
      </c>
      <c r="AC22" s="89" t="s">
        <v>409</v>
      </c>
      <c r="AD22" s="89" t="s">
        <v>307</v>
      </c>
      <c r="AE22" s="89" t="s">
        <v>455</v>
      </c>
      <c r="AF22" s="89" t="s">
        <v>687</v>
      </c>
      <c r="AG22" s="89" t="s">
        <v>688</v>
      </c>
      <c r="AH22" s="89" t="s">
        <v>606</v>
      </c>
      <c r="AI22" s="89" t="s">
        <v>685</v>
      </c>
      <c r="AJ22" s="90"/>
      <c r="AK22" s="90"/>
      <c r="AL22" s="90"/>
      <c r="AM22" s="90"/>
      <c r="AN22" s="90"/>
      <c r="AO22" s="90"/>
    </row>
    <row r="23">
      <c r="A23" s="56">
        <v>45358.31768280093</v>
      </c>
      <c r="B23" s="9" t="s">
        <v>689</v>
      </c>
      <c r="C23" s="9" t="s">
        <v>690</v>
      </c>
      <c r="D23" s="9" t="s">
        <v>589</v>
      </c>
      <c r="E23" s="9" t="s">
        <v>691</v>
      </c>
      <c r="F23" s="9" t="s">
        <v>506</v>
      </c>
      <c r="G23" s="91" t="s">
        <v>692</v>
      </c>
      <c r="H23" s="9" t="s">
        <v>527</v>
      </c>
      <c r="I23" s="9" t="s">
        <v>304</v>
      </c>
      <c r="J23" s="9" t="s">
        <v>693</v>
      </c>
      <c r="K23" s="9" t="s">
        <v>694</v>
      </c>
      <c r="L23" s="9" t="s">
        <v>520</v>
      </c>
      <c r="M23" s="9" t="s">
        <v>567</v>
      </c>
      <c r="N23" s="9">
        <v>7.0</v>
      </c>
      <c r="O23" s="9" t="s">
        <v>695</v>
      </c>
      <c r="P23" s="9" t="s">
        <v>376</v>
      </c>
      <c r="Q23" s="9">
        <v>100.0</v>
      </c>
      <c r="R23" s="9" t="s">
        <v>312</v>
      </c>
      <c r="S23" s="9">
        <v>0.0</v>
      </c>
      <c r="T23" s="9">
        <v>0.0</v>
      </c>
      <c r="U23" s="9">
        <v>1.0</v>
      </c>
      <c r="V23" s="9">
        <v>1.0</v>
      </c>
      <c r="W23" s="9">
        <v>0.0</v>
      </c>
      <c r="X23" s="9">
        <v>0.0</v>
      </c>
      <c r="Y23" s="9" t="s">
        <v>303</v>
      </c>
      <c r="Z23" s="9" t="s">
        <v>304</v>
      </c>
      <c r="AA23" s="9" t="s">
        <v>511</v>
      </c>
      <c r="AB23" s="9" t="s">
        <v>341</v>
      </c>
      <c r="AC23" s="9" t="s">
        <v>306</v>
      </c>
      <c r="AD23" s="9" t="s">
        <v>319</v>
      </c>
      <c r="AE23" s="9" t="s">
        <v>696</v>
      </c>
      <c r="AF23" s="9">
        <v>1.0</v>
      </c>
      <c r="AG23" s="9" t="s">
        <v>697</v>
      </c>
      <c r="AH23" s="9" t="s">
        <v>606</v>
      </c>
    </row>
    <row r="24">
      <c r="A24" s="56">
        <v>45364.57262290509</v>
      </c>
      <c r="B24" s="9" t="s">
        <v>698</v>
      </c>
      <c r="C24" s="9" t="s">
        <v>699</v>
      </c>
      <c r="D24" s="9" t="s">
        <v>700</v>
      </c>
      <c r="E24" s="9" t="s">
        <v>525</v>
      </c>
      <c r="F24" s="9" t="s">
        <v>506</v>
      </c>
      <c r="G24" s="9" t="s">
        <v>509</v>
      </c>
      <c r="H24" s="9" t="s">
        <v>527</v>
      </c>
      <c r="I24" s="9" t="s">
        <v>304</v>
      </c>
      <c r="J24" s="9" t="s">
        <v>701</v>
      </c>
      <c r="K24" s="9" t="s">
        <v>236</v>
      </c>
      <c r="L24" s="9" t="s">
        <v>47</v>
      </c>
      <c r="M24" s="9" t="s">
        <v>300</v>
      </c>
      <c r="N24" s="9">
        <v>7.0</v>
      </c>
      <c r="O24" s="9" t="s">
        <v>357</v>
      </c>
      <c r="P24" s="9" t="s">
        <v>302</v>
      </c>
      <c r="Q24" s="9">
        <v>15.0</v>
      </c>
      <c r="R24" s="9" t="s">
        <v>312</v>
      </c>
      <c r="S24" s="9">
        <v>2.0</v>
      </c>
      <c r="T24" s="9">
        <v>2.0</v>
      </c>
      <c r="U24" s="9">
        <v>0.0</v>
      </c>
      <c r="V24" s="9">
        <v>0.0</v>
      </c>
      <c r="W24" s="9">
        <v>1.0</v>
      </c>
      <c r="X24" s="9">
        <v>1.0</v>
      </c>
      <c r="Y24" s="9" t="s">
        <v>304</v>
      </c>
      <c r="Z24" s="9" t="s">
        <v>304</v>
      </c>
      <c r="AA24" s="9" t="s">
        <v>305</v>
      </c>
      <c r="AB24" s="9" t="s">
        <v>341</v>
      </c>
      <c r="AC24" s="9" t="s">
        <v>306</v>
      </c>
      <c r="AD24" s="9" t="s">
        <v>319</v>
      </c>
      <c r="AE24" s="9" t="s">
        <v>671</v>
      </c>
      <c r="AF24" s="9">
        <v>560.0</v>
      </c>
      <c r="AG24" s="9" t="s">
        <v>702</v>
      </c>
      <c r="AH24" s="9" t="s">
        <v>606</v>
      </c>
      <c r="AI24" s="9" t="s">
        <v>236</v>
      </c>
    </row>
    <row r="25">
      <c r="A25" s="56">
        <v>45370.232026550926</v>
      </c>
      <c r="B25" s="9" t="s">
        <v>607</v>
      </c>
      <c r="C25" s="9" t="s">
        <v>608</v>
      </c>
      <c r="D25" s="9" t="s">
        <v>609</v>
      </c>
      <c r="E25" s="9" t="s">
        <v>610</v>
      </c>
      <c r="F25" s="9" t="s">
        <v>506</v>
      </c>
      <c r="G25" s="91" t="s">
        <v>703</v>
      </c>
      <c r="H25" s="9" t="s">
        <v>527</v>
      </c>
      <c r="I25" s="9" t="s">
        <v>304</v>
      </c>
      <c r="J25" s="9" t="s">
        <v>704</v>
      </c>
      <c r="K25" s="9" t="s">
        <v>705</v>
      </c>
      <c r="L25" s="9" t="s">
        <v>43</v>
      </c>
      <c r="M25" s="9" t="s">
        <v>300</v>
      </c>
      <c r="N25" s="9">
        <v>5.0</v>
      </c>
      <c r="O25" s="9" t="s">
        <v>301</v>
      </c>
      <c r="P25" s="9" t="s">
        <v>302</v>
      </c>
      <c r="Q25" s="9">
        <v>5.0</v>
      </c>
      <c r="R25" s="9" t="s">
        <v>312</v>
      </c>
      <c r="S25" s="9">
        <v>2.0</v>
      </c>
      <c r="T25" s="9">
        <v>0.0</v>
      </c>
      <c r="U25" s="9">
        <v>1.0</v>
      </c>
      <c r="V25" s="9">
        <v>0.0</v>
      </c>
      <c r="W25" s="9">
        <v>0.0</v>
      </c>
      <c r="X25" s="9">
        <v>0.0</v>
      </c>
      <c r="Y25" s="9" t="s">
        <v>303</v>
      </c>
      <c r="Z25" s="9" t="s">
        <v>304</v>
      </c>
      <c r="AA25" s="9" t="s">
        <v>318</v>
      </c>
      <c r="AB25" s="9" t="s">
        <v>325</v>
      </c>
      <c r="AC25" s="9" t="s">
        <v>306</v>
      </c>
      <c r="AD25" s="9" t="s">
        <v>319</v>
      </c>
      <c r="AE25" s="9" t="s">
        <v>334</v>
      </c>
      <c r="AF25" s="9">
        <v>6.0</v>
      </c>
      <c r="AG25" s="9" t="s">
        <v>706</v>
      </c>
      <c r="AH25" s="9" t="s">
        <v>606</v>
      </c>
      <c r="AI25" s="9" t="s">
        <v>705</v>
      </c>
    </row>
    <row r="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row>
    <row r="27">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row>
    <row r="28">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row>
    <row r="29">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row>
    <row r="30">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row>
    <row r="31">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row>
    <row r="3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row>
    <row r="33">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row>
    <row r="35">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row>
    <row r="4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row>
    <row r="43">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row>
    <row r="47">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row>
    <row r="48">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row>
    <row r="49">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row>
    <row r="50">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row>
    <row r="51">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row>
    <row r="53">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c r="AL94" s="60"/>
      <c r="AM94" s="60"/>
      <c r="AN94" s="60"/>
      <c r="AO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row>
  </sheetData>
  <hyperlinks>
    <hyperlink r:id="rId2" ref="G2"/>
    <hyperlink r:id="rId3" ref="G5"/>
    <hyperlink r:id="rId4" ref="G6"/>
    <hyperlink r:id="rId5" ref="G10"/>
    <hyperlink r:id="rId6" location="citing-plex-and-the-accompanying-data" ref="G13"/>
    <hyperlink r:id="rId7" ref="G14"/>
    <hyperlink r:id="rId8" ref="G15"/>
    <hyperlink r:id="rId9" ref="G18"/>
    <hyperlink r:id="rId10" ref="G19"/>
    <hyperlink r:id="rId11" ref="G23"/>
    <hyperlink r:id="rId12" ref="G25"/>
  </hyperlinks>
  <drawing r:id="rId13"/>
  <legacyDrawing r:id="rId14"/>
</worksheet>
</file>