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Tuples" sheetId="1" state="visible" r:id="rId2"/>
    <sheet name="TTrees" sheetId="2" state="visible" r:id="rId3"/>
    <sheet name="DetailsMuons" sheetId="3" state="visible" r:id="rId4"/>
    <sheet name="DetailsElectron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<sst xmlns="http://schemas.openxmlformats.org/spreadsheetml/2006/main" count="493" uniqueCount="232">
  <si>
    <t>SINGLE MUON DATA</t>
  </si>
  <si>
    <t>PAT</t>
  </si>
  <si>
    <t>CRAB run directory</t>
  </si>
  <si>
    <t>notes</t>
  </si>
  <si>
    <t>#jobs</t>
  </si>
  <si>
    <t>jobs done</t>
  </si>
  <si>
    <t>running/resub</t>
  </si>
  <si>
    <t>postproc</t>
  </si>
  <si>
    <t>SingleMu Run 2012A</t>
  </si>
  <si>
    <t>/SingleMu/StoreResults-Run2012A-22Jan2013-v1_TLBSM_53x_v3-db7dd8e58134469d4e102fe8d5e205b6/USER</t>
  </si>
  <si>
    <t>crab_SingleMu_Run2012A_v1</t>
  </si>
  <si>
    <t>SingleMu Run 2012B</t>
  </si>
  <si>
    <t>/SingleMu/StoreResults-V2-Run2012B-22Jan2013-v1_TLBSM_53x_v3-db7dd8e58134469d4e102fe8d5e205b6/USER</t>
  </si>
  <si>
    <t>crab_SingleMu_Run2012B_v1</t>
  </si>
  <si>
    <t>SingleMu Run 2012C</t>
  </si>
  <si>
    <t>/SingleMu/StoreResults-V2-Run2012C-22Jan2013-v1_TLBSM_53x_v3-db7dd8e58134469d4e102fe8d5e205b6/USER</t>
  </si>
  <si>
    <t>crab_SingleMu_Run2012C_v1</t>
  </si>
  <si>
    <t>SingleMu Run 2012D</t>
  </si>
  <si>
    <t>/SingleMu/StoreResults-Run2012D-22Jan2013-v1_TLBSM_53x_v3-db7dd8e58134469d4e102fe8d5e205b6/USER</t>
  </si>
  <si>
    <t>crab_SingleMu_Run2012D_v1</t>
  </si>
  <si>
    <t>SINGLE ELECTRON DATA</t>
  </si>
  <si>
    <t>Single Electron Run 2012 A</t>
  </si>
  <si>
    <t>/SingleElectron/StoreResults-V2-Run2012A-22Jan2013-v1_TLBSM_53x_v3-db7dd8e58134469d4e102fe8d5e205b6/USER</t>
  </si>
  <si>
    <t>crab_SingleEl_Run2012A_v1</t>
  </si>
  <si>
    <t>Single Electron Run 2012 B</t>
  </si>
  <si>
    <t>/SingleElectron/StoreResults-Run2012B-22Jan2013-v1_TLBSM_53x_v3-db7dd8e58134469d4e102fe8d5e205b6/USER</t>
  </si>
  <si>
    <t>crab_SingleEl_Run2012B_v1</t>
  </si>
  <si>
    <t>Single Electron Run 2012 C part 1</t>
  </si>
  <si>
    <t>/SingleElectron/StoreResults-V2-Run2012C-22Jan2013-v1_TLBSM_53x_v3-45cbb6c27540456f7aaf244304c73a89/USER</t>
  </si>
  <si>
    <t>crab_SingleEl_Run2012C_part1_v1</t>
  </si>
  <si>
    <t>Single Electron Run 2012 C part 2</t>
  </si>
  <si>
    <t>/SingleElectron/knash-Run2012C-22Jan2013-MissingLumi_take2-v1_TLBSM_53x_v3-b11da83ff7a298b6297fefd09b0b7f27/USER</t>
  </si>
  <si>
    <t>crab_SingleEl_Run2012C_part2_v1</t>
  </si>
  <si>
    <t>Single Electron Run 2012 D</t>
  </si>
  <si>
    <t>/SingleElectron/StoreResults-Run2012D-22Jan2013-v1_TLBSM_53x_v3-db7dd8e58134469d4e102fe8d5e205b6/USER</t>
  </si>
  <si>
    <t>crab_SingleEl_Run2012D_v1</t>
  </si>
  <si>
    <t>TTBAR</t>
  </si>
  <si>
    <t>Madgraph Hadronic</t>
  </si>
  <si>
    <t>/TTJets_HadronicMGDecays_8TeV-madgraph/StoreResults-Summer12_DR53X-PU_S10_START53_V7A-v1_TLBSM_53x_v3-99bd99199697666ff01397dad5652e9e/USER</t>
  </si>
  <si>
    <t>crab_Hadronic_TTBar_Madgraph_v1</t>
  </si>
  <si>
    <t>checked</t>
  </si>
  <si>
    <t>Madgraph Semileptonic</t>
  </si>
  <si>
    <t>/TTJets_SemiLeptMGDecays_8TeV-madgraph/StoreResults-Summer12_DR53X-PU_S10_START53_V7A_ext-v1_TLBSM_53x_v3-99bd99199697666ff01397dad5652e9e/USER</t>
  </si>
  <si>
    <t>crab_Semilep_TTBar_Madgraph_v1</t>
  </si>
  <si>
    <t>Madgraph Leptonic</t>
  </si>
  <si>
    <t>/TTJets_FullLeptMGDecays_8TeV-madgraph/StoreResults-Summer12_DR53X-PU_S10_START53_V7A-v1_TLBSM_53x_v3-99bd99199697666ff01397dad5652e9e/USER</t>
  </si>
  <si>
    <t>crab_Fulllep_TTBar_Madgraph_v1</t>
  </si>
  <si>
    <t>Powheg</t>
  </si>
  <si>
    <t>/TT_CT10_TuneZ2star_8TeV-powheg-tauola/StoreResults-Summer12_DR53X-PU_S10_START53_V7A-v2_TLBSM_53x_v3_bugfix_v1-99bd99199697666ff01397dad5652e9e/USER</t>
  </si>
  <si>
    <t>crab_TTBar_Powheg_v1</t>
  </si>
  <si>
    <t>Powheg Mtt 700 to 1000</t>
  </si>
  <si>
    <t>/TT_Mtt-700to1000_CT10_TuneZ2star_8TeV-powheg-tauola/StoreResults-Summer12_DR53X-PU_S10_START53_V7A-v1_TLBSM_53x_v3-99bd99199697666ff01397dad5652e9e/USER</t>
  </si>
  <si>
    <t>crab_TTBar_Powheg7_v1</t>
  </si>
  <si>
    <t>Powheg Mtt 1000 to inf</t>
  </si>
  <si>
    <t>/TT_Mtt-1000toInf_CT10_TuneZ2star_8TeV-powheg-tauola/StoreResults-Summer12_DR53X-PU_S10_START53_V7A-v1_TLBSM_53x_v3-99bd99199697666ff01397dad5652e9e/USER</t>
  </si>
  <si>
    <t>crab_TTBar_Powheg10_v1</t>
  </si>
  <si>
    <t>MCatNLO</t>
  </si>
  <si>
    <t>/TT_8TeV-mcatnlo/StoreResults-V2-Summer12_DR53X-PU_S10_START53_V7A-v1_TLBSM_53x_v3-99bd99199697666ff01397dad5652e9e/USER</t>
  </si>
  <si>
    <t>crab_TTBar_MCatNLO_v1</t>
  </si>
  <si>
    <t>2 jobs fail with 8006 productnotfound</t>
  </si>
  <si>
    <t>Powheg SC</t>
  </si>
  <si>
    <t>/TT_SC_CT10_TuneZ2star_8TeV-powheg-tauola/lfeng-TT_SC_CT10_TuneZ2star_8TeV-powheg-tauola-75399751a8057e7a7c06fe82568440b6/USER</t>
  </si>
  <si>
    <t>crab_TTBar_Powheg_SC_v1</t>
  </si>
  <si>
    <t>DYJETS</t>
  </si>
  <si>
    <t>DY1Jets</t>
  </si>
  <si>
    <t>/DY1JetsToLL_M-50_TuneZ2Star_8TeV-madgraph/StoreResults-Summer12_DR53X-PU_S10_START53_V7A-v1_TLBSM_53x_v3-99bd99199697666ff01397dad5652e9e/USER</t>
  </si>
  <si>
    <t>crab_DY1Jets_v1</t>
  </si>
  <si>
    <t>1 with 8028</t>
  </si>
  <si>
    <t>DY2Jets</t>
  </si>
  <si>
    <t>/DY2JetsToLL_M-50_TuneZ2Star_8TeV-madgraph/StoreResults-Summer12_DR53X-PU_S10_START53_V7A-v1_TLBSM_53x_v3-99bd99199697666ff01397dad5652e9e/USER</t>
  </si>
  <si>
    <t>crab_DY2Jets_v1</t>
  </si>
  <si>
    <t>DY3Jets</t>
  </si>
  <si>
    <t>/DY3JetsToLL_M-50_TuneZ2Star_8TeV-madgraph/StoreResults-Summer12_DR53X-PU_S10_START53_V7A-v1_TLBSM_53x_v3-99bd99199697666ff01397dad5652e9e/USER</t>
  </si>
  <si>
    <t>crab_DY3Jets_v1</t>
  </si>
  <si>
    <t>DY4Jets</t>
  </si>
  <si>
    <t>/DY4JetsToLL_M-50_TuneZ2Star_8TeV-madgraph/StoreResults-Summer12_DR53X-PU_S10_START53_V7A-v1_TLBSM_53x_v3-99bd99199697666ff01397dad5652e9e/USER</t>
  </si>
  <si>
    <t>crab_DY4Jets_v1</t>
  </si>
  <si>
    <t>WJETS</t>
  </si>
  <si>
    <t>W1Jets</t>
  </si>
  <si>
    <t>/W1JetsToLNu_TuneZ2Star_8TeV-madgraph/StoreResults-Summer12_DR53X-PU_S10_START53_V7A-v1_TLBSM_53x_v3-99bd99199697666ff01397dad5652e9e/USER</t>
  </si>
  <si>
    <t>crab_W1Jets_v1</t>
  </si>
  <si>
    <t>W2Jets</t>
  </si>
  <si>
    <t>/W2JetsToLNu_TuneZ2Star_8TeV-madgraph/StoreResults-Summer12_DR53X_PU_S10_START53_V7A_v1_TLBSM_53x_v3_rev1_99bd99199697666ff01397dad5652e9e-v1/USER</t>
  </si>
  <si>
    <t>crab_W2Jets_v1</t>
  </si>
  <si>
    <t>W3Jets</t>
  </si>
  <si>
    <t>/W3JetsToLNu_TuneZ2Star_8TeV-madgraph/StoreResults-Summer12_DR53X_PU_S10_START53_V7A_v1_TLBSM_53x_v3_rev1_99bd99199697666ff01397dad5652e9e-v1/USER</t>
  </si>
  <si>
    <t>crab_W3Jets_v1</t>
  </si>
  <si>
    <t>W4Jets</t>
  </si>
  <si>
    <t>/W4JetsToLNu_TuneZ2Star_8TeV-madgraph/StoreResults-Summer12_DR53X-PU_S10_START53_V7A-v1_TLBSM_53x_v3-99bd99199697666ff01397dad5652e9e/USER</t>
  </si>
  <si>
    <t>crab_W4Jets_v1</t>
  </si>
  <si>
    <t>SINGLE TOP</t>
  </si>
  <si>
    <t>T s-channel</t>
  </si>
  <si>
    <t>/T_s-channel_TuneZ2star_8TeV-powheg-tauola/StoreResults-Summer12_DR53X-PU_S10_START53_V7A-v1_TLBSM_53x_v3-99bd99199697666ff01397dad5652e9e/USER</t>
  </si>
  <si>
    <t>crab_T_s_v1</t>
  </si>
  <si>
    <t>T t-channel</t>
  </si>
  <si>
    <t>/T_t-channel_TuneZ2star_8TeV-powheg-tauola/StoreResults-Summer12_DR53X-PU_S10_START53_V7A-v1_TLBSM_53x_v3-99bd99199697666ff01397dad5652e9e/USER</t>
  </si>
  <si>
    <t>crab_T_t_v1</t>
  </si>
  <si>
    <t>T tW-channel</t>
  </si>
  <si>
    <t>/T_tW-channel-DR_TuneZ2star_8TeV-powheg-tauola/StoreResults-Summer12_DR53X-PU_S10_START53_V7A-v1_TLBSM_53x_v3-99bd99199697666ff01397dad5652e9e/USER</t>
  </si>
  <si>
    <t>crab_T_tW_v1</t>
  </si>
  <si>
    <t>Tbar s-channel</t>
  </si>
  <si>
    <t>/Tbar_s-channel_TuneZ2star_8TeV-powheg-tauola/StoreResults-Summer12_DR53X-PU_S10_START53_V7A-v1_TLBSM_53x_v3-99bd99199697666ff01397dad5652e9e/USER</t>
  </si>
  <si>
    <t>crab_Tbar_s_v1</t>
  </si>
  <si>
    <t>Tbar t-channel</t>
  </si>
  <si>
    <t>/Tbar_t-channel_TuneZ2star_8TeV-powheg-tauola/StoreResults-Summer12_DR53X-PU_S10_START53_V7A-v1_TLBSM_53x_v3-99bd99199697666ff01397dad5652e9e/USER</t>
  </si>
  <si>
    <t>crab_Tbar_t_v1</t>
  </si>
  <si>
    <t>Tbar tW-channel</t>
  </si>
  <si>
    <t>/Tbar_tW-channel-DR_TuneZ2star_8TeV-powheg-tauola/StoreResults-Summer12_DR53X-PU_S10_START53_V7A-v1_TLBSM_53x_v3-99bd99199697666ff01397dad5652e9e/USER</t>
  </si>
  <si>
    <t>crab_Tbar_tW_v1</t>
  </si>
  <si>
    <t>make_ttree_input_file command</t>
  </si>
  <si>
    <t>make_list_of_jobs command</t>
  </si>
  <si>
    <t>cross section</t>
  </si>
  <si>
    <t>nEvents</t>
  </si>
  <si>
    <t>nJobs</t>
  </si>
  <si>
    <t>status</t>
  </si>
  <si>
    <t>qqbar-&gt;semilep ttbar</t>
  </si>
  <si>
    <t>Powheg_qq_semilep_TT</t>
  </si>
  <si>
    <t>python ../make_ttree_input_file.py --directory /eos/uscms/store/user/eminizer/TT_CT10_TuneZ2star_8TeV-powheg-tauola/TTBar_Powheg_v1/150216_165224/0000/</t>
  </si>
  <si>
    <t>python ../make_list_of_jobs.py --event_type qq_semilep --n_jobs 10 --name Powheg_qq_semilep_TT --generator powheg --cross_section 245.8 --n_events 21560109</t>
  </si>
  <si>
    <t>Powheg_qq_semilep_TT_SC</t>
  </si>
  <si>
    <t>python ../make_ttree_input_file.py --directory /eos/uscms/store/user/eminizer/TT_SC_CT10_TuneZ2star_8TeV-powheg-tauola/TTBar_Powheg_SC_v1/150218_125921/0000/</t>
  </si>
  <si>
    <t>python ../make_list_of_jobs.py --event_type qq_semilep --n_jobs 5 --name Powheg_qq_semilep_TT_SC --generator powheg --cross_section 245.8 --n_events 3963486</t>
  </si>
  <si>
    <t>Powheg_qq_semilep_TT_Mtt_700_to_1000</t>
  </si>
  <si>
    <t>python ../make_ttree_input_file.py --directory /eos/uscms/store/user/eminizer/TT_Mtt-700to1000_CT10_TuneZ2star_8TeV-powheg-tauola/TTBar_Powheg7_v1/150209_155007/0000/</t>
  </si>
  <si>
    <t>python ../make_list_of_jobs.py --event_type qq_semilep --n_jobs 5 --name Powheg_qq_semilep_TT_Mtt_700_to_1000 --generator powheg --cross_section 18.19 --n_events 3058076</t>
  </si>
  <si>
    <t>Powheg_qq_semilep_TT_Mtt_1000_to_Inf</t>
  </si>
  <si>
    <t>python ../make_ttree_input_file.py --directory /eos/uscms/store/user/eminizer/TT_Mtt-1000toInf_CT10_TuneZ2star_8TeV-powheg-tauola/TTBar_Powheg10_v1/150209_155416/0000/</t>
  </si>
  <si>
    <t>python ../make_list_of_jobs.py --event_type qq_semilep --n_jobs 5 --name Powheg_qq_semilep_TT_Mtt_1000_to_Inf --generator powheg --cross_section 3.441 --n_events 1233739</t>
  </si>
  <si>
    <t>gg-&gt;semilep ttbar</t>
  </si>
  <si>
    <t>Powheg_gg_semilep_TT</t>
  </si>
  <si>
    <t>python ../make_list_of_jobs.py --event_type gg_semilep --n_jobs 50 --name Powheg_gg_semilep_TT --generator powheg --cross_section 245.8 --n_events 21560109</t>
  </si>
  <si>
    <t>Powheg_gg_semilep_TT_SC</t>
  </si>
  <si>
    <t>python ../make_list_of_jobs.py --event_type gg_semilep --n_jobs 25 --name Powheg_gg_semilep_TT_SC --generator powheg --cross_section 245.8 --n_events 3963486</t>
  </si>
  <si>
    <t>Powheg_gg_semilep_TT_Mtt_700_to_1000</t>
  </si>
  <si>
    <t>python ../make_list_of_jobs.py --event_type gg_semilep --n_jobs 25 --name Powheg_gg_semilep_TT_Mtt_700_to_1000 --generator powheg --cross_section 18.19 --n_events 3058076</t>
  </si>
  <si>
    <t>Powheg_gg_semilep_TT_Mtt_1000_to_Inf</t>
  </si>
  <si>
    <t>python ../make_list_of_jobs.py --event_type gg_semilep --n_jobs 25 --name Powheg_gg_semilep_TT_Mtt_1000_to_Inf --generator powheg --cross_section 3.441 --n_events 1233739</t>
  </si>
  <si>
    <t>dileptonic ttbar</t>
  </si>
  <si>
    <t>Powheg_dilep_TT</t>
  </si>
  <si>
    <t>python ../make_list_of_jobs.py --event_type dilep --n_jobs 30 --name Powheg_dilep_TT --generator powheg --cross_section 245.8 --n_events 21560109</t>
  </si>
  <si>
    <t>Powheg_dilep_TT_SC</t>
  </si>
  <si>
    <t>python ../make_list_of_jobs.py --event_type dilep --n_jobs 15 --name Powheg_dilep_TT_SC --generator powheg --cross_section 245.8 --n_events 3963486</t>
  </si>
  <si>
    <t>Powheg_dilep_TT_Mtt_700_to_1000</t>
  </si>
  <si>
    <t>python ../make_list_of_jobs.py --event_type dilep --n_jobs 15 --name Powheg_dilep_TT_Mtt_700_to_1000 --generator powheg --cross_section 18.19 --n_events 3058076</t>
  </si>
  <si>
    <t>Powheg_dilep_TT_Mtt_1000_to_Inf</t>
  </si>
  <si>
    <t>python ../make_list_of_jobs.py --event_type dilep --n_jobs 15 --name Powheg_dilep_TT_Mtt_1000_to_Inf --generator powheg --cross_section 3.441 --n_events 1233739</t>
  </si>
  <si>
    <t>hadronic ttbar</t>
  </si>
  <si>
    <t>Powheg_had_TT</t>
  </si>
  <si>
    <t>python ../make_list_of_jobs.py --event_type had --n_jobs 20 --name Powheg_had_TT --generator powheg --cross_section 245.8 --n_events 21560109</t>
  </si>
  <si>
    <t>Powheg_had_TT_SC</t>
  </si>
  <si>
    <t>python ../make_list_of_jobs.py --event_type had --n_jobs 10 --name Powheg_had_TT_SC --generator powheg --cross_section 245.8 --n_events 3963486</t>
  </si>
  <si>
    <t>Powheg_had_TT_Mtt_700_to_1000</t>
  </si>
  <si>
    <t>python ../make_list_of_jobs.py --event_type had --n_jobs 10 --name Powheg_had_TT_Mtt_700_to_1000 --generator powheg --cross_section 18.19 --n_events 3058076</t>
  </si>
  <si>
    <t>Powheg_had_TT_Mtt_1000_to_Inf</t>
  </si>
  <si>
    <t>python ../make_list_of_jobs.py --event_type had --n_jobs 10 --name Powheg_had_TT_Mtt_1000_to_Inf --generator powheg --cross_section 3.441 --n_events 1233739</t>
  </si>
  <si>
    <t>W+Jets</t>
  </si>
  <si>
    <t>python ../make_list_of_jobs.py --n_jobs 40 --name W1Jets --generator madgraph --cross_section 6662.8 --n_events 23038253</t>
  </si>
  <si>
    <t>python ../make_list_of_jobs.py --n_jobs 40 --name W2Jets --generator madgraph --cross_section 2159.2 --n_events 33993463</t>
  </si>
  <si>
    <t>python ../make_list_of_jobs.py --n_jobs 40 --name W3Jets --generator madgraph --cross_section 640.4 --n_events 15507852</t>
  </si>
  <si>
    <t>python ../make_list_of_jobs.py --n_jobs 40 --name W4Jets --generator madgraph --cross_section 264.0 --n_events 13326400</t>
  </si>
  <si>
    <t>DY+Jets</t>
  </si>
  <si>
    <t>python ../make_list_of_jobs.py --n_jobs 20 --name DY1Jets --generator madgraph --cross_section 660.6 --n_events 23994669</t>
  </si>
  <si>
    <t>python ../make_list_of_jobs.py --n_jobs 20 --name DY2Jets --generator madgraph --cross_section 215.1 --n_events 2345857</t>
  </si>
  <si>
    <t>python ../make_list_of_jobs.py --n_jobs 20 --name DY3Jets --generator madgraph --cross_section 65.79 --n_events 10655325</t>
  </si>
  <si>
    <t>python ../make_list_of_jobs.py --n_jobs 20 --name DY4Jets --generator madgraph --cross_section 28.59 --n_events 5843425</t>
  </si>
  <si>
    <t>Single Top</t>
  </si>
  <si>
    <t>T_s</t>
  </si>
  <si>
    <t>python ../make_list_of_jobs.py --n_jobs 10 --name T_s --generator powheg --cross_section 3.79 --n_events 259176</t>
  </si>
  <si>
    <t>T_t</t>
  </si>
  <si>
    <t>python ../make_list_of_jobs.py --n_jobs 20 --name T_t --generator powheg --cross_section 56.4 --n_events 3748155</t>
  </si>
  <si>
    <t>T_tW</t>
  </si>
  <si>
    <t>python ../make_list_of_jobs.py --n_jobs 10 --name T_tW --generator powheg --cross_section 11.1 --n_events 495559</t>
  </si>
  <si>
    <t>Tbar_s</t>
  </si>
  <si>
    <t>python ../make_list_of_jobs.py --n_jobs 10 --name Tbar_s --generator powheg --cross_section 1.76 --n_events 139604</t>
  </si>
  <si>
    <t>Tbar_t</t>
  </si>
  <si>
    <t>python ../make_list_of_jobs.py --n_jobs 20 --name Tbar_t --generator powheg --cross_section 30.7 --n_events 1930185</t>
  </si>
  <si>
    <t>Tbar_tW</t>
  </si>
  <si>
    <t>python ../make_list_of_jobs.py --n_jobs 10 --name Tbar_tW --generator powheg --cross_section 11.1 --n_events 491463</t>
  </si>
  <si>
    <t>Run 2012A</t>
  </si>
  <si>
    <t>python ../make_ttree_input_file.py --directory /eos/uscms/store/user/osherson/SingleMu/SingleMu_Run2012A_v1/150212_201110/0000/</t>
  </si>
  <si>
    <t>python ../make_list_of_jobs.py --data yes --name SingleMu_Run2012A --n_jobs 50</t>
  </si>
  <si>
    <t>-</t>
  </si>
  <si>
    <t>Run 2012B</t>
  </si>
  <si>
    <t>python ../make_ttree_input_file.py --directory /eos/uscms/store/user/osherson/SingleMu/SingleMu_Run2012B_v1/150212_202044/0000/</t>
  </si>
  <si>
    <t>python ../make_list_of_jobs.py --data yes --name SingleMu_Run2012B --n_jobs 250</t>
  </si>
  <si>
    <t>Run 2012C</t>
  </si>
  <si>
    <t>python ../make_ttree_input_file.py --directory /eos/uscms/store/user/osherson/SingleMu/SingleMu_Run2012C_v1/150212_202114/0000 and /00001 (Two Directories)</t>
  </si>
  <si>
    <t>python ../make_list_of_jobs.py --data yes --name SingleMu_Run2012C --n_jobs 250</t>
  </si>
  <si>
    <t>Run 2012D</t>
  </si>
  <si>
    <t>python ../make_ttree_input_file.py --directory /eos/uscms/store/user/osherson/SingleMu/SingleMu_Run2012D_v1/150212_202137/0000/</t>
  </si>
  <si>
    <t>python ../make_list_of_jobs.py --data yes --name SingleMu_Run2012D --n_jobs 300</t>
  </si>
  <si>
    <t>python ../make_ttree_input_file.py --directory /eos/uscms/store/user/osherson/SingleElectron/SingleEl_Run2012A_v1/150220_164011/0000/</t>
  </si>
  <si>
    <t>python ../make_list_of_jobs.py --data yes --name SingleEl_Run2012A --n_jobs 50</t>
  </si>
  <si>
    <t>python ../make_ttree_input_file.py --directory /eos/uscms/store/user/osherson/SingleElectron/SingleEl_Run2012B_v1/150220_164029/0000/</t>
  </si>
  <si>
    <t>python ../make_list_of_jobs.py --data yes --name SingleEl_Run2012B --n_jobs 250</t>
  </si>
  <si>
    <t>multiple directories kinda hard</t>
  </si>
  <si>
    <t>python ../make_list_of_jobs.py --data yes --name SingleEl_Run2012C --n_jobs 250</t>
  </si>
  <si>
    <t>python ../make_ttree_input_file.py --directory /eos/uscms/store/user/osherson/SingleElectron/SingleEl_Run2012D_v1/150220_164735/0000/</t>
  </si>
  <si>
    <t>python ../make_list_of_jobs.py --data yes --name SingleEl_Run2012D --n_jobs 300</t>
  </si>
  <si>
    <t>SAMPLE</t>
  </si>
  <si>
    <t>nEvents gen</t>
  </si>
  <si>
    <t>type 1 events</t>
  </si>
  <si>
    <t>type 2 events</t>
  </si>
  <si>
    <t>type 1 events (reweighted)</t>
  </si>
  <si>
    <t>unc.</t>
  </si>
  <si>
    <t>type2 events (reweighted)</t>
  </si>
  <si>
    <t>Sample</t>
  </si>
  <si>
    <t>t 1 events</t>
  </si>
  <si>
    <t>t 1 frac</t>
  </si>
  <si>
    <t>t 2 events</t>
  </si>
  <si>
    <t>t 2 frac</t>
  </si>
  <si>
    <t>qq-&gt;ttbar (semilep)</t>
  </si>
  <si>
    <t>gg-&gt;ttbar (semilep)</t>
  </si>
  <si>
    <t>ttbar (dilep)</t>
  </si>
  <si>
    <t>ttbar (had)</t>
  </si>
  <si>
    <t>Wjets</t>
  </si>
  <si>
    <t>DYJets</t>
  </si>
  <si>
    <t>All Background</t>
  </si>
  <si>
    <t>All MC</t>
  </si>
  <si>
    <t>Powheg TT</t>
  </si>
  <si>
    <t>Powheg TT SC</t>
  </si>
  <si>
    <t>Powheg TT 700-1000</t>
  </si>
  <si>
    <t>Powheg TT 1000-</t>
  </si>
  <si>
    <t>T s</t>
  </si>
  <si>
    <t>T t</t>
  </si>
  <si>
    <t>T tW</t>
  </si>
  <si>
    <t>Tbar s</t>
  </si>
  <si>
    <t>Tbar t</t>
  </si>
  <si>
    <t>Tbar tW</t>
  </si>
  <si>
    <t>Rqq</t>
  </si>
  <si>
    <t>Rgg</t>
  </si>
  <si>
    <t>Rbk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</si>
</sst>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"/>
    <numFmt numFmtId="167" formatCode="0.00000"/>
    <numFmt numFmtId="168" formatCode="0.00000000000"/>
    <numFmt numFmtId="169" formatCode="0.00%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sz val="7"/>
      <name val="Verdana"/>
      <family val="2"/>
      <charset val="1"/>
    </font>
    <font>
      <b val="true"/>
      <sz val="7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pane xSplit="1" ySplit="0" topLeftCell="B1" activePane="topRight" state="frozen"/>
      <selection pane="topLeft" activeCell="A1" activeCellId="0" sqref="A1"/>
      <selection pane="topRight" activeCell="B12" activeCellId="0" sqref="B12"/>
    </sheetView>
  </sheetViews>
  <sheetFormatPr defaultRowHeight="13"/>
  <cols>
    <col collapsed="false" hidden="false" max="1" min="1" style="0" width="26"/>
    <col collapsed="false" hidden="false" max="2" min="2" style="0" width="105.705357142857"/>
    <col collapsed="false" hidden="false" max="3" min="3" style="0" width="33.5669642857143"/>
    <col collapsed="false" hidden="false" max="4" min="4" style="0" width="37.1428571428571"/>
    <col collapsed="false" hidden="false" max="5" min="5" style="0" width="6.28571428571429"/>
    <col collapsed="false" hidden="false" max="6" min="6" style="0" width="8.85714285714286"/>
    <col collapsed="false" hidden="false" max="7" min="7" style="0" width="12.8571428571429"/>
    <col collapsed="false" hidden="false" max="1025" min="8" style="0" width="10.5892857142857"/>
  </cols>
  <sheetData>
    <row r="1" customFormat="fals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" hidden="false" customHeight="false" outlineLevel="0" collapsed="false">
      <c r="A2" s="0" t="s">
        <v>8</v>
      </c>
      <c r="B2" s="2" t="s">
        <v>9</v>
      </c>
      <c r="C2" s="0" t="s">
        <v>10</v>
      </c>
      <c r="E2" s="0" t="n">
        <v>205</v>
      </c>
      <c r="F2" s="0" t="n">
        <v>0</v>
      </c>
      <c r="G2" s="0" t="n">
        <v>0</v>
      </c>
      <c r="H2" s="0" t="n">
        <v>0</v>
      </c>
    </row>
    <row r="3" customFormat="false" ht="13" hidden="false" customHeight="false" outlineLevel="0" collapsed="false">
      <c r="A3" s="0" t="s">
        <v>11</v>
      </c>
      <c r="B3" s="2" t="s">
        <v>12</v>
      </c>
      <c r="C3" s="0" t="s">
        <v>13</v>
      </c>
      <c r="E3" s="0" t="n">
        <v>636</v>
      </c>
      <c r="F3" s="0" t="n">
        <v>0</v>
      </c>
      <c r="G3" s="0" t="n">
        <v>0</v>
      </c>
      <c r="H3" s="0" t="n">
        <v>0</v>
      </c>
    </row>
    <row r="4" customFormat="false" ht="13" hidden="false" customHeight="false" outlineLevel="0" collapsed="false">
      <c r="A4" s="0" t="s">
        <v>14</v>
      </c>
      <c r="B4" s="2" t="s">
        <v>15</v>
      </c>
      <c r="C4" s="0" t="s">
        <v>16</v>
      </c>
      <c r="E4" s="0" t="n">
        <v>1007</v>
      </c>
      <c r="F4" s="0" t="n">
        <v>0</v>
      </c>
      <c r="G4" s="0" t="n">
        <v>0</v>
      </c>
      <c r="H4" s="0" t="n">
        <v>0</v>
      </c>
    </row>
    <row r="5" customFormat="false" ht="13" hidden="false" customHeight="false" outlineLevel="0" collapsed="false">
      <c r="A5" s="0" t="s">
        <v>17</v>
      </c>
      <c r="B5" s="2" t="s">
        <v>18</v>
      </c>
      <c r="C5" s="0" t="s">
        <v>19</v>
      </c>
      <c r="E5" s="0" t="n">
        <v>930</v>
      </c>
      <c r="F5" s="0" t="n">
        <v>0</v>
      </c>
      <c r="G5" s="0" t="n">
        <v>0</v>
      </c>
      <c r="H5" s="0" t="n">
        <v>0</v>
      </c>
    </row>
    <row r="6" customFormat="false" ht="13" hidden="false" customHeight="false" outlineLevel="0" collapsed="false">
      <c r="A6" s="1" t="s">
        <v>20</v>
      </c>
      <c r="B6" s="3"/>
    </row>
    <row r="7" customFormat="false" ht="13" hidden="false" customHeight="false" outlineLevel="0" collapsed="false">
      <c r="A7" s="0" t="s">
        <v>21</v>
      </c>
      <c r="B7" s="2" t="s">
        <v>22</v>
      </c>
      <c r="C7" s="0" t="s">
        <v>23</v>
      </c>
      <c r="E7" s="0" t="n">
        <v>205</v>
      </c>
      <c r="F7" s="0" t="n">
        <v>0</v>
      </c>
      <c r="G7" s="0" t="n">
        <v>0</v>
      </c>
      <c r="H7" s="0" t="n">
        <v>0</v>
      </c>
    </row>
    <row r="8" customFormat="false" ht="13" hidden="false" customHeight="false" outlineLevel="0" collapsed="false">
      <c r="A8" s="0" t="s">
        <v>24</v>
      </c>
      <c r="B8" s="2" t="s">
        <v>25</v>
      </c>
      <c r="C8" s="0" t="s">
        <v>26</v>
      </c>
      <c r="E8" s="0" t="n">
        <v>636</v>
      </c>
      <c r="F8" s="0" t="n">
        <v>0</v>
      </c>
      <c r="G8" s="0" t="n">
        <v>0</v>
      </c>
      <c r="H8" s="0" t="n">
        <v>0</v>
      </c>
    </row>
    <row r="9" customFormat="false" ht="13" hidden="false" customHeight="false" outlineLevel="0" collapsed="false">
      <c r="A9" s="0" t="s">
        <v>27</v>
      </c>
      <c r="B9" s="3" t="s">
        <v>28</v>
      </c>
      <c r="C9" s="0" t="s">
        <v>29</v>
      </c>
      <c r="E9" s="0" t="n">
        <v>1004</v>
      </c>
      <c r="F9" s="0" t="n">
        <v>0</v>
      </c>
      <c r="G9" s="0" t="n">
        <v>0</v>
      </c>
      <c r="H9" s="0" t="n">
        <v>0</v>
      </c>
    </row>
    <row r="10" customFormat="false" ht="13" hidden="false" customHeight="false" outlineLevel="0" collapsed="false">
      <c r="A10" s="0" t="s">
        <v>30</v>
      </c>
      <c r="B10" s="3" t="s">
        <v>31</v>
      </c>
      <c r="C10" s="0" t="s">
        <v>32</v>
      </c>
      <c r="E10" s="0" t="n">
        <v>2</v>
      </c>
      <c r="F10" s="0" t="n">
        <v>0</v>
      </c>
      <c r="G10" s="0" t="n">
        <v>0</v>
      </c>
      <c r="H10" s="0" t="n">
        <v>0</v>
      </c>
    </row>
    <row r="11" customFormat="false" ht="13" hidden="false" customHeight="false" outlineLevel="0" collapsed="false">
      <c r="A11" s="0" t="s">
        <v>33</v>
      </c>
      <c r="B11" s="2" t="s">
        <v>34</v>
      </c>
      <c r="C11" s="0" t="s">
        <v>35</v>
      </c>
      <c r="E11" s="0" t="n">
        <v>931</v>
      </c>
      <c r="F11" s="0" t="n">
        <v>0</v>
      </c>
      <c r="G11" s="0" t="n">
        <v>0</v>
      </c>
      <c r="H11" s="0" t="n">
        <v>0</v>
      </c>
    </row>
    <row r="12" customFormat="false" ht="13" hidden="false" customHeight="false" outlineLevel="0" collapsed="false">
      <c r="A12" s="1" t="s">
        <v>36</v>
      </c>
      <c r="B12" s="3"/>
    </row>
    <row r="13" customFormat="false" ht="13" hidden="false" customHeight="false" outlineLevel="0" collapsed="false">
      <c r="A13" s="0" t="s">
        <v>37</v>
      </c>
      <c r="B13" s="2" t="s">
        <v>38</v>
      </c>
      <c r="C13" s="0" t="s">
        <v>39</v>
      </c>
      <c r="D13" s="0" t="s">
        <v>40</v>
      </c>
      <c r="E13" s="0" t="n">
        <v>92</v>
      </c>
      <c r="F13" s="0" t="n">
        <v>92</v>
      </c>
      <c r="G13" s="0" t="n">
        <v>0</v>
      </c>
      <c r="H13" s="0" t="n">
        <v>0</v>
      </c>
    </row>
    <row r="14" customFormat="false" ht="13" hidden="false" customHeight="false" outlineLevel="0" collapsed="false">
      <c r="A14" s="0" t="s">
        <v>41</v>
      </c>
      <c r="B14" s="2" t="s">
        <v>42</v>
      </c>
      <c r="C14" s="0" t="s">
        <v>43</v>
      </c>
      <c r="D14" s="0" t="s">
        <v>40</v>
      </c>
      <c r="E14" s="0" t="n">
        <v>221</v>
      </c>
      <c r="F14" s="0" t="n">
        <v>221</v>
      </c>
      <c r="G14" s="0" t="n">
        <v>0</v>
      </c>
      <c r="H14" s="0" t="n">
        <v>0</v>
      </c>
    </row>
    <row r="15" customFormat="false" ht="13" hidden="false" customHeight="false" outlineLevel="0" collapsed="false">
      <c r="A15" s="0" t="s">
        <v>44</v>
      </c>
      <c r="B15" s="2" t="s">
        <v>45</v>
      </c>
      <c r="C15" s="0" t="s">
        <v>46</v>
      </c>
      <c r="D15" s="0" t="s">
        <v>40</v>
      </c>
      <c r="E15" s="0" t="n">
        <v>79</v>
      </c>
      <c r="F15" s="0" t="n">
        <v>79</v>
      </c>
      <c r="G15" s="0" t="n">
        <v>0</v>
      </c>
      <c r="H15" s="0" t="n">
        <v>0</v>
      </c>
    </row>
    <row r="16" customFormat="false" ht="13" hidden="false" customHeight="false" outlineLevel="0" collapsed="false">
      <c r="A16" s="0" t="s">
        <v>47</v>
      </c>
      <c r="B16" s="2" t="s">
        <v>48</v>
      </c>
      <c r="C16" s="0" t="s">
        <v>49</v>
      </c>
      <c r="D16" s="0" t="s">
        <v>40</v>
      </c>
      <c r="E16" s="0" t="n">
        <v>188</v>
      </c>
      <c r="F16" s="0" t="n">
        <v>188</v>
      </c>
      <c r="G16" s="0" t="n">
        <v>0</v>
      </c>
      <c r="H16" s="0" t="n">
        <v>0</v>
      </c>
    </row>
    <row r="17" customFormat="false" ht="13" hidden="false" customHeight="false" outlineLevel="0" collapsed="false">
      <c r="A17" s="0" t="s">
        <v>50</v>
      </c>
      <c r="B17" s="2" t="s">
        <v>51</v>
      </c>
      <c r="C17" s="0" t="s">
        <v>52</v>
      </c>
      <c r="D17" s="0" t="s">
        <v>40</v>
      </c>
      <c r="E17" s="0" t="n">
        <v>27</v>
      </c>
      <c r="F17" s="0" t="n">
        <v>27</v>
      </c>
      <c r="G17" s="0" t="n">
        <v>0</v>
      </c>
      <c r="H17" s="0" t="n">
        <v>0</v>
      </c>
    </row>
    <row r="18" customFormat="false" ht="13" hidden="false" customHeight="false" outlineLevel="0" collapsed="false">
      <c r="A18" s="0" t="s">
        <v>53</v>
      </c>
      <c r="B18" s="2" t="s">
        <v>54</v>
      </c>
      <c r="C18" s="0" t="s">
        <v>55</v>
      </c>
      <c r="D18" s="0" t="s">
        <v>40</v>
      </c>
      <c r="E18" s="0" t="n">
        <v>11</v>
      </c>
      <c r="F18" s="0" t="n">
        <v>11</v>
      </c>
      <c r="G18" s="0" t="n">
        <v>0</v>
      </c>
      <c r="H18" s="0" t="n">
        <v>0</v>
      </c>
    </row>
    <row r="19" customFormat="false" ht="13" hidden="false" customHeight="false" outlineLevel="0" collapsed="false">
      <c r="A19" s="0" t="s">
        <v>56</v>
      </c>
      <c r="B19" s="2" t="s">
        <v>57</v>
      </c>
      <c r="C19" s="0" t="s">
        <v>58</v>
      </c>
      <c r="D19" s="0" t="s">
        <v>59</v>
      </c>
      <c r="E19" s="0" t="n">
        <v>284</v>
      </c>
      <c r="F19" s="0" t="n">
        <v>232</v>
      </c>
      <c r="G19" s="0" t="n">
        <v>52</v>
      </c>
      <c r="H19" s="0" t="n">
        <v>0</v>
      </c>
    </row>
    <row r="20" customFormat="false" ht="13" hidden="false" customHeight="false" outlineLevel="0" collapsed="false">
      <c r="A20" s="0" t="s">
        <v>60</v>
      </c>
      <c r="B20" s="3" t="s">
        <v>61</v>
      </c>
      <c r="C20" s="0" t="s">
        <v>62</v>
      </c>
      <c r="D20" s="0" t="s">
        <v>40</v>
      </c>
      <c r="E20" s="0" t="n">
        <v>100</v>
      </c>
      <c r="F20" s="0" t="n">
        <v>6</v>
      </c>
      <c r="G20" s="0" t="n">
        <v>12</v>
      </c>
      <c r="H20" s="0" t="n">
        <v>82</v>
      </c>
    </row>
    <row r="21" customFormat="false" ht="13" hidden="false" customHeight="false" outlineLevel="0" collapsed="false">
      <c r="A21" s="1" t="s">
        <v>63</v>
      </c>
    </row>
    <row r="22" customFormat="false" ht="13" hidden="false" customHeight="false" outlineLevel="0" collapsed="false">
      <c r="A22" s="0" t="s">
        <v>64</v>
      </c>
      <c r="B22" s="3" t="s">
        <v>65</v>
      </c>
      <c r="C22" s="0" t="s">
        <v>66</v>
      </c>
      <c r="D22" s="0" t="s">
        <v>67</v>
      </c>
      <c r="E22" s="0" t="n">
        <v>126</v>
      </c>
      <c r="F22" s="0" t="n">
        <v>124</v>
      </c>
      <c r="G22" s="0" t="n">
        <v>2</v>
      </c>
      <c r="H22" s="0" t="n">
        <v>0</v>
      </c>
    </row>
    <row r="23" customFormat="false" ht="13" hidden="false" customHeight="false" outlineLevel="0" collapsed="false">
      <c r="A23" s="0" t="s">
        <v>68</v>
      </c>
      <c r="B23" s="3" t="s">
        <v>69</v>
      </c>
      <c r="C23" s="0" t="s">
        <v>70</v>
      </c>
      <c r="D23" s="0" t="s">
        <v>40</v>
      </c>
      <c r="E23" s="0" t="n">
        <v>16</v>
      </c>
      <c r="F23" s="0" t="n">
        <v>16</v>
      </c>
      <c r="G23" s="0" t="n">
        <v>0</v>
      </c>
      <c r="H23" s="0" t="n">
        <v>0</v>
      </c>
    </row>
    <row r="24" customFormat="false" ht="13" hidden="false" customHeight="false" outlineLevel="0" collapsed="false">
      <c r="A24" s="0" t="s">
        <v>71</v>
      </c>
      <c r="B24" s="3" t="s">
        <v>72</v>
      </c>
      <c r="C24" s="0" t="s">
        <v>73</v>
      </c>
      <c r="D24" s="0" t="s">
        <v>40</v>
      </c>
      <c r="E24" s="0" t="n">
        <v>70</v>
      </c>
      <c r="F24" s="0" t="n">
        <v>0</v>
      </c>
      <c r="G24" s="0" t="n">
        <v>0</v>
      </c>
      <c r="H24" s="0" t="n">
        <v>0</v>
      </c>
    </row>
    <row r="25" customFormat="false" ht="13" hidden="false" customHeight="false" outlineLevel="0" collapsed="false">
      <c r="A25" s="0" t="s">
        <v>74</v>
      </c>
      <c r="B25" s="3" t="s">
        <v>75</v>
      </c>
      <c r="C25" s="0" t="s">
        <v>76</v>
      </c>
      <c r="D25" s="0" t="s">
        <v>40</v>
      </c>
      <c r="E25" s="0" t="n">
        <v>39</v>
      </c>
      <c r="F25" s="0" t="n">
        <v>0</v>
      </c>
      <c r="G25" s="0" t="n">
        <v>0</v>
      </c>
      <c r="H25" s="0" t="n">
        <v>0</v>
      </c>
    </row>
    <row r="26" customFormat="false" ht="13" hidden="false" customHeight="false" outlineLevel="0" collapsed="false">
      <c r="A26" s="1" t="s">
        <v>77</v>
      </c>
      <c r="B26" s="2"/>
    </row>
    <row r="27" customFormat="false" ht="13" hidden="false" customHeight="false" outlineLevel="0" collapsed="false">
      <c r="A27" s="0" t="s">
        <v>78</v>
      </c>
      <c r="B27" s="3" t="s">
        <v>79</v>
      </c>
      <c r="C27" s="0" t="s">
        <v>80</v>
      </c>
      <c r="D27" s="0" t="s">
        <v>40</v>
      </c>
      <c r="E27" s="0" t="n">
        <v>119</v>
      </c>
      <c r="F27" s="0" t="n">
        <v>119</v>
      </c>
      <c r="G27" s="0" t="n">
        <v>0</v>
      </c>
      <c r="H27" s="0" t="n">
        <v>0</v>
      </c>
    </row>
    <row r="28" customFormat="false" ht="13" hidden="false" customHeight="false" outlineLevel="0" collapsed="false">
      <c r="A28" s="0" t="s">
        <v>81</v>
      </c>
      <c r="B28" s="3" t="s">
        <v>82</v>
      </c>
      <c r="C28" s="0" t="s">
        <v>83</v>
      </c>
      <c r="D28" s="0" t="s">
        <v>40</v>
      </c>
      <c r="E28" s="0" t="n">
        <v>149</v>
      </c>
      <c r="F28" s="0" t="n">
        <v>149</v>
      </c>
      <c r="G28" s="0" t="n">
        <v>0</v>
      </c>
      <c r="H28" s="0" t="n">
        <v>0</v>
      </c>
    </row>
    <row r="29" customFormat="false" ht="13" hidden="false" customHeight="false" outlineLevel="0" collapsed="false">
      <c r="A29" s="0" t="s">
        <v>84</v>
      </c>
      <c r="B29" s="3" t="s">
        <v>85</v>
      </c>
      <c r="C29" s="0" t="s">
        <v>86</v>
      </c>
      <c r="D29" s="0" t="s">
        <v>40</v>
      </c>
      <c r="E29" s="0" t="n">
        <v>68</v>
      </c>
      <c r="F29" s="0" t="n">
        <v>0</v>
      </c>
      <c r="G29" s="0" t="n">
        <v>68</v>
      </c>
      <c r="H29" s="0" t="n">
        <v>0</v>
      </c>
    </row>
    <row r="30" customFormat="false" ht="13" hidden="false" customHeight="false" outlineLevel="0" collapsed="false">
      <c r="A30" s="0" t="s">
        <v>87</v>
      </c>
      <c r="B30" s="3" t="s">
        <v>88</v>
      </c>
      <c r="C30" s="0" t="s">
        <v>89</v>
      </c>
      <c r="D30" s="0" t="s">
        <v>40</v>
      </c>
      <c r="E30" s="0" t="n">
        <v>87</v>
      </c>
      <c r="F30" s="0" t="n">
        <v>87</v>
      </c>
      <c r="G30" s="0" t="n">
        <v>0</v>
      </c>
      <c r="H30" s="0" t="n">
        <v>0</v>
      </c>
    </row>
    <row r="31" customFormat="false" ht="13" hidden="false" customHeight="false" outlineLevel="0" collapsed="false">
      <c r="A31" s="1" t="s">
        <v>90</v>
      </c>
      <c r="B31" s="3"/>
    </row>
    <row r="32" customFormat="false" ht="13" hidden="false" customHeight="false" outlineLevel="0" collapsed="false">
      <c r="A32" s="0" t="s">
        <v>91</v>
      </c>
      <c r="B32" s="3" t="s">
        <v>92</v>
      </c>
      <c r="C32" s="0" t="s">
        <v>93</v>
      </c>
      <c r="D32" s="0" t="s">
        <v>40</v>
      </c>
      <c r="E32" s="0" t="n">
        <v>2</v>
      </c>
      <c r="F32" s="0" t="n">
        <v>2</v>
      </c>
      <c r="G32" s="0" t="n">
        <v>0</v>
      </c>
      <c r="H32" s="0" t="n">
        <v>0</v>
      </c>
    </row>
    <row r="33" customFormat="false" ht="13" hidden="false" customHeight="false" outlineLevel="0" collapsed="false">
      <c r="A33" s="0" t="s">
        <v>94</v>
      </c>
      <c r="B33" s="3" t="s">
        <v>95</v>
      </c>
      <c r="C33" s="0" t="s">
        <v>96</v>
      </c>
      <c r="D33" s="0" t="s">
        <v>40</v>
      </c>
      <c r="E33" s="0" t="n">
        <v>25</v>
      </c>
      <c r="F33" s="0" t="n">
        <v>25</v>
      </c>
      <c r="G33" s="0" t="n">
        <v>0</v>
      </c>
      <c r="H33" s="0" t="n">
        <v>0</v>
      </c>
    </row>
    <row r="34" customFormat="false" ht="13" hidden="false" customHeight="false" outlineLevel="0" collapsed="false">
      <c r="A34" s="0" t="s">
        <v>97</v>
      </c>
      <c r="B34" s="3" t="s">
        <v>98</v>
      </c>
      <c r="C34" s="0" t="s">
        <v>99</v>
      </c>
      <c r="D34" s="0" t="s">
        <v>40</v>
      </c>
      <c r="E34" s="0" t="n">
        <v>4</v>
      </c>
      <c r="F34" s="0" t="n">
        <v>4</v>
      </c>
      <c r="G34" s="0" t="n">
        <v>0</v>
      </c>
      <c r="H34" s="0" t="n">
        <v>0</v>
      </c>
    </row>
    <row r="35" customFormat="false" ht="13" hidden="false" customHeight="false" outlineLevel="0" collapsed="false">
      <c r="A35" s="0" t="s">
        <v>100</v>
      </c>
      <c r="B35" s="3" t="s">
        <v>101</v>
      </c>
      <c r="C35" s="0" t="s">
        <v>102</v>
      </c>
      <c r="D35" s="0" t="s">
        <v>40</v>
      </c>
      <c r="E35" s="0" t="n">
        <v>1</v>
      </c>
      <c r="F35" s="0" t="n">
        <v>1</v>
      </c>
      <c r="G35" s="0" t="n">
        <v>0</v>
      </c>
      <c r="H35" s="0" t="n">
        <v>0</v>
      </c>
    </row>
    <row r="36" customFormat="false" ht="13" hidden="false" customHeight="false" outlineLevel="0" collapsed="false">
      <c r="A36" s="0" t="s">
        <v>103</v>
      </c>
      <c r="B36" s="3" t="s">
        <v>104</v>
      </c>
      <c r="C36" s="0" t="s">
        <v>105</v>
      </c>
      <c r="D36" s="0" t="s">
        <v>40</v>
      </c>
      <c r="E36" s="0" t="n">
        <v>13</v>
      </c>
      <c r="F36" s="0" t="n">
        <v>13</v>
      </c>
      <c r="G36" s="0" t="n">
        <v>0</v>
      </c>
      <c r="H36" s="0" t="n">
        <v>0</v>
      </c>
    </row>
    <row r="37" customFormat="false" ht="13" hidden="false" customHeight="false" outlineLevel="0" collapsed="false">
      <c r="A37" s="0" t="s">
        <v>106</v>
      </c>
      <c r="B37" s="3" t="s">
        <v>107</v>
      </c>
      <c r="C37" s="0" t="s">
        <v>108</v>
      </c>
      <c r="D37" s="0" t="s">
        <v>40</v>
      </c>
      <c r="E37" s="0" t="n">
        <v>4</v>
      </c>
      <c r="F37" s="0" t="n">
        <v>4</v>
      </c>
      <c r="G37" s="0" t="n">
        <v>0</v>
      </c>
      <c r="H37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pane xSplit="1" ySplit="0" topLeftCell="C1" activePane="topRight" state="frozen"/>
      <selection pane="topLeft" activeCell="A1" activeCellId="0" sqref="A1"/>
      <selection pane="topRight" activeCell="F14" activeCellId="0" sqref="F14"/>
    </sheetView>
  </sheetViews>
  <sheetFormatPr defaultRowHeight="13"/>
  <cols>
    <col collapsed="false" hidden="false" max="1" min="1" style="0" width="32.8616071428571"/>
    <col collapsed="false" hidden="false" max="2" min="2" style="0" width="93.4241071428571"/>
    <col collapsed="false" hidden="false" max="3" min="3" style="0" width="70.7142857142857"/>
    <col collapsed="false" hidden="false" max="4" min="4" style="0" width="11.4241071428571"/>
    <col collapsed="false" hidden="false" max="5" min="5" style="0" width="9.28571428571429"/>
    <col collapsed="false" hidden="false" max="6" min="6" style="0" width="7.42410714285714"/>
    <col collapsed="false" hidden="false" max="7" min="7" style="0" width="16.4241071428571"/>
    <col collapsed="false" hidden="false" max="1025" min="8" style="0" width="10.5892857142857"/>
  </cols>
  <sheetData>
    <row r="1" customFormat="false" ht="13" hidden="false" customHeight="false" outlineLevel="0" collapsed="false"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</row>
    <row r="2" customFormat="false" ht="13" hidden="false" customHeight="false" outlineLevel="0" collapsed="false">
      <c r="A2" s="1" t="s">
        <v>115</v>
      </c>
      <c r="B2" s="1"/>
    </row>
    <row r="3" customFormat="false" ht="14.15" hidden="false" customHeight="false" outlineLevel="0" collapsed="false">
      <c r="A3" s="0" t="s">
        <v>116</v>
      </c>
      <c r="B3" s="4" t="s">
        <v>117</v>
      </c>
      <c r="C3" s="4" t="s">
        <v>118</v>
      </c>
      <c r="D3" s="0" t="n">
        <v>245.8</v>
      </c>
      <c r="E3" s="0" t="n">
        <v>21675970</v>
      </c>
      <c r="F3" s="0" t="n">
        <v>10</v>
      </c>
      <c r="G3" s="5" t="s">
        <v>40</v>
      </c>
    </row>
    <row r="4" customFormat="false" ht="13.7" hidden="false" customHeight="false" outlineLevel="0" collapsed="false">
      <c r="A4" s="0" t="s">
        <v>119</v>
      </c>
      <c r="B4" s="4" t="s">
        <v>120</v>
      </c>
      <c r="C4" s="4" t="s">
        <v>121</v>
      </c>
      <c r="D4" s="0" t="n">
        <v>245.8</v>
      </c>
      <c r="F4" s="0" t="n">
        <v>5</v>
      </c>
      <c r="G4" s="5" t="s">
        <v>40</v>
      </c>
    </row>
    <row r="5" customFormat="false" ht="14.15" hidden="false" customHeight="false" outlineLevel="0" collapsed="false">
      <c r="A5" s="0" t="s">
        <v>122</v>
      </c>
      <c r="B5" s="4" t="s">
        <v>123</v>
      </c>
      <c r="C5" s="4" t="s">
        <v>124</v>
      </c>
      <c r="D5" s="0" t="n">
        <v>18.19</v>
      </c>
      <c r="E5" s="0" t="n">
        <v>3082812</v>
      </c>
      <c r="F5" s="0" t="n">
        <v>5</v>
      </c>
      <c r="G5" s="5" t="s">
        <v>40</v>
      </c>
    </row>
    <row r="6" customFormat="false" ht="14.15" hidden="false" customHeight="false" outlineLevel="0" collapsed="false">
      <c r="A6" s="0" t="s">
        <v>125</v>
      </c>
      <c r="B6" s="4" t="s">
        <v>126</v>
      </c>
      <c r="C6" s="4" t="s">
        <v>127</v>
      </c>
      <c r="D6" s="0" t="n">
        <v>3.441</v>
      </c>
      <c r="E6" s="0" t="n">
        <v>1249111</v>
      </c>
      <c r="F6" s="0" t="n">
        <v>5</v>
      </c>
      <c r="G6" s="5" t="s">
        <v>40</v>
      </c>
    </row>
    <row r="7" customFormat="false" ht="12.8" hidden="false" customHeight="false" outlineLevel="0" collapsed="false">
      <c r="A7" s="1" t="s">
        <v>128</v>
      </c>
      <c r="B7" s="6"/>
      <c r="C7" s="4"/>
      <c r="G7" s="5"/>
    </row>
    <row r="8" customFormat="false" ht="13.7" hidden="false" customHeight="false" outlineLevel="0" collapsed="false">
      <c r="A8" s="0" t="s">
        <v>129</v>
      </c>
      <c r="B8" s="4" t="s">
        <v>117</v>
      </c>
      <c r="C8" s="4" t="s">
        <v>130</v>
      </c>
      <c r="D8" s="0" t="n">
        <v>245.8</v>
      </c>
      <c r="E8" s="0" t="n">
        <v>21675970</v>
      </c>
      <c r="F8" s="0" t="n">
        <v>50</v>
      </c>
      <c r="G8" s="5" t="s">
        <v>40</v>
      </c>
    </row>
    <row r="9" customFormat="false" ht="13.7" hidden="false" customHeight="false" outlineLevel="0" collapsed="false">
      <c r="A9" s="0" t="s">
        <v>131</v>
      </c>
      <c r="B9" s="4" t="s">
        <v>120</v>
      </c>
      <c r="C9" s="4" t="s">
        <v>132</v>
      </c>
      <c r="D9" s="0" t="n">
        <v>245.8</v>
      </c>
      <c r="F9" s="0" t="n">
        <v>25</v>
      </c>
      <c r="G9" s="5" t="s">
        <v>40</v>
      </c>
    </row>
    <row r="10" customFormat="false" ht="13.7" hidden="false" customHeight="false" outlineLevel="0" collapsed="false">
      <c r="A10" s="0" t="s">
        <v>133</v>
      </c>
      <c r="B10" s="4" t="s">
        <v>123</v>
      </c>
      <c r="C10" s="4" t="s">
        <v>134</v>
      </c>
      <c r="D10" s="0" t="n">
        <v>18.19</v>
      </c>
      <c r="E10" s="0" t="n">
        <v>3082812</v>
      </c>
      <c r="F10" s="0" t="n">
        <v>25</v>
      </c>
      <c r="G10" s="5" t="s">
        <v>40</v>
      </c>
    </row>
    <row r="11" customFormat="false" ht="13.7" hidden="false" customHeight="false" outlineLevel="0" collapsed="false">
      <c r="A11" s="0" t="s">
        <v>135</v>
      </c>
      <c r="B11" s="4" t="s">
        <v>126</v>
      </c>
      <c r="C11" s="4" t="s">
        <v>136</v>
      </c>
      <c r="D11" s="0" t="n">
        <v>3.441</v>
      </c>
      <c r="E11" s="0" t="n">
        <v>1249111</v>
      </c>
      <c r="F11" s="0" t="n">
        <v>25</v>
      </c>
      <c r="G11" s="5" t="s">
        <v>40</v>
      </c>
    </row>
    <row r="12" customFormat="false" ht="12.8" hidden="false" customHeight="false" outlineLevel="0" collapsed="false">
      <c r="A12" s="1" t="s">
        <v>137</v>
      </c>
      <c r="B12" s="6"/>
      <c r="C12" s="4"/>
      <c r="G12" s="5"/>
    </row>
    <row r="13" customFormat="false" ht="13.7" hidden="false" customHeight="false" outlineLevel="0" collapsed="false">
      <c r="A13" s="0" t="s">
        <v>138</v>
      </c>
      <c r="B13" s="4" t="s">
        <v>117</v>
      </c>
      <c r="C13" s="4" t="s">
        <v>139</v>
      </c>
      <c r="D13" s="0" t="n">
        <v>245.8</v>
      </c>
      <c r="E13" s="0" t="n">
        <v>21675970</v>
      </c>
      <c r="F13" s="0" t="n">
        <v>30</v>
      </c>
      <c r="G13" s="5" t="s">
        <v>40</v>
      </c>
    </row>
    <row r="14" customFormat="false" ht="13.7" hidden="false" customHeight="false" outlineLevel="0" collapsed="false">
      <c r="A14" s="0" t="s">
        <v>140</v>
      </c>
      <c r="B14" s="4" t="s">
        <v>120</v>
      </c>
      <c r="C14" s="4" t="s">
        <v>141</v>
      </c>
      <c r="D14" s="0" t="n">
        <v>245.8</v>
      </c>
      <c r="F14" s="0" t="n">
        <v>15</v>
      </c>
      <c r="G14" s="5" t="s">
        <v>40</v>
      </c>
    </row>
    <row r="15" customFormat="false" ht="13.7" hidden="false" customHeight="false" outlineLevel="0" collapsed="false">
      <c r="A15" s="0" t="s">
        <v>142</v>
      </c>
      <c r="B15" s="4" t="s">
        <v>123</v>
      </c>
      <c r="C15" s="4" t="s">
        <v>143</v>
      </c>
      <c r="D15" s="0" t="n">
        <v>18.19</v>
      </c>
      <c r="E15" s="0" t="n">
        <v>3082812</v>
      </c>
      <c r="F15" s="0" t="n">
        <v>15</v>
      </c>
      <c r="G15" s="5" t="s">
        <v>40</v>
      </c>
    </row>
    <row r="16" customFormat="false" ht="13.7" hidden="false" customHeight="false" outlineLevel="0" collapsed="false">
      <c r="A16" s="0" t="s">
        <v>144</v>
      </c>
      <c r="B16" s="4" t="s">
        <v>126</v>
      </c>
      <c r="C16" s="4" t="s">
        <v>145</v>
      </c>
      <c r="D16" s="0" t="n">
        <v>3.441</v>
      </c>
      <c r="E16" s="0" t="n">
        <v>1249111</v>
      </c>
      <c r="F16" s="0" t="n">
        <v>15</v>
      </c>
      <c r="G16" s="5" t="s">
        <v>40</v>
      </c>
    </row>
    <row r="17" customFormat="false" ht="12.8" hidden="false" customHeight="false" outlineLevel="0" collapsed="false">
      <c r="A17" s="1" t="s">
        <v>146</v>
      </c>
      <c r="B17" s="6"/>
      <c r="C17" s="4"/>
      <c r="G17" s="5"/>
    </row>
    <row r="18" customFormat="false" ht="13.7" hidden="false" customHeight="false" outlineLevel="0" collapsed="false">
      <c r="A18" s="0" t="s">
        <v>147</v>
      </c>
      <c r="B18" s="4" t="s">
        <v>117</v>
      </c>
      <c r="C18" s="4" t="s">
        <v>148</v>
      </c>
      <c r="D18" s="0" t="n">
        <v>245.8</v>
      </c>
      <c r="E18" s="0" t="n">
        <v>21675970</v>
      </c>
      <c r="F18" s="0" t="n">
        <v>20</v>
      </c>
      <c r="G18" s="5" t="s">
        <v>40</v>
      </c>
    </row>
    <row r="19" customFormat="false" ht="13.7" hidden="false" customHeight="false" outlineLevel="0" collapsed="false">
      <c r="A19" s="0" t="s">
        <v>149</v>
      </c>
      <c r="B19" s="4" t="s">
        <v>120</v>
      </c>
      <c r="C19" s="4" t="s">
        <v>150</v>
      </c>
      <c r="D19" s="0" t="n">
        <v>245.8</v>
      </c>
      <c r="F19" s="0" t="n">
        <v>10</v>
      </c>
      <c r="G19" s="5" t="s">
        <v>40</v>
      </c>
    </row>
    <row r="20" customFormat="false" ht="13.7" hidden="false" customHeight="false" outlineLevel="0" collapsed="false">
      <c r="A20" s="0" t="s">
        <v>151</v>
      </c>
      <c r="B20" s="4" t="s">
        <v>123</v>
      </c>
      <c r="C20" s="4" t="s">
        <v>152</v>
      </c>
      <c r="D20" s="0" t="n">
        <v>18.19</v>
      </c>
      <c r="E20" s="0" t="n">
        <v>3082812</v>
      </c>
      <c r="F20" s="0" t="n">
        <v>10</v>
      </c>
      <c r="G20" s="5" t="s">
        <v>40</v>
      </c>
    </row>
    <row r="21" customFormat="false" ht="13.7" hidden="false" customHeight="false" outlineLevel="0" collapsed="false">
      <c r="A21" s="0" t="s">
        <v>153</v>
      </c>
      <c r="B21" s="4" t="s">
        <v>126</v>
      </c>
      <c r="C21" s="4" t="s">
        <v>154</v>
      </c>
      <c r="D21" s="0" t="n">
        <v>3.441</v>
      </c>
      <c r="E21" s="0" t="n">
        <v>1249111</v>
      </c>
      <c r="F21" s="0" t="n">
        <v>10</v>
      </c>
      <c r="G21" s="5" t="s">
        <v>40</v>
      </c>
    </row>
    <row r="22" customFormat="false" ht="12.8" hidden="false" customHeight="false" outlineLevel="0" collapsed="false">
      <c r="A22" s="1" t="s">
        <v>155</v>
      </c>
      <c r="B22" s="6"/>
      <c r="C22" s="4"/>
      <c r="G22" s="5"/>
    </row>
    <row r="23" customFormat="false" ht="13.7" hidden="false" customHeight="false" outlineLevel="0" collapsed="false">
      <c r="A23" s="0" t="s">
        <v>78</v>
      </c>
      <c r="B23" s="4"/>
      <c r="C23" s="4" t="s">
        <v>156</v>
      </c>
      <c r="D23" s="0" t="n">
        <v>6662.8</v>
      </c>
      <c r="F23" s="0" t="n">
        <v>40</v>
      </c>
      <c r="G23" s="5" t="s">
        <v>40</v>
      </c>
    </row>
    <row r="24" customFormat="false" ht="13.7" hidden="false" customHeight="false" outlineLevel="0" collapsed="false">
      <c r="A24" s="0" t="s">
        <v>81</v>
      </c>
      <c r="B24" s="4"/>
      <c r="C24" s="4" t="s">
        <v>157</v>
      </c>
      <c r="D24" s="0" t="n">
        <v>2159.2</v>
      </c>
      <c r="F24" s="0" t="n">
        <v>40</v>
      </c>
      <c r="G24" s="5" t="s">
        <v>40</v>
      </c>
    </row>
    <row r="25" customFormat="false" ht="13.7" hidden="false" customHeight="false" outlineLevel="0" collapsed="false">
      <c r="A25" s="0" t="s">
        <v>84</v>
      </c>
      <c r="B25" s="4"/>
      <c r="C25" s="4" t="s">
        <v>158</v>
      </c>
      <c r="D25" s="0" t="n">
        <v>640.4</v>
      </c>
      <c r="F25" s="0" t="n">
        <v>40</v>
      </c>
      <c r="G25" s="5" t="s">
        <v>40</v>
      </c>
    </row>
    <row r="26" customFormat="false" ht="13.7" hidden="false" customHeight="false" outlineLevel="0" collapsed="false">
      <c r="A26" s="0" t="s">
        <v>87</v>
      </c>
      <c r="B26" s="4"/>
      <c r="C26" s="4" t="s">
        <v>159</v>
      </c>
      <c r="D26" s="7" t="n">
        <v>264</v>
      </c>
      <c r="F26" s="0" t="n">
        <v>40</v>
      </c>
      <c r="G26" s="5" t="s">
        <v>40</v>
      </c>
    </row>
    <row r="27" customFormat="false" ht="12.8" hidden="false" customHeight="false" outlineLevel="0" collapsed="false">
      <c r="A27" s="1" t="s">
        <v>160</v>
      </c>
      <c r="B27" s="6"/>
      <c r="C27" s="4"/>
      <c r="G27" s="5"/>
    </row>
    <row r="28" customFormat="false" ht="13.7" hidden="false" customHeight="false" outlineLevel="0" collapsed="false">
      <c r="A28" s="0" t="s">
        <v>64</v>
      </c>
      <c r="B28" s="4"/>
      <c r="C28" s="4" t="s">
        <v>161</v>
      </c>
      <c r="D28" s="0" t="n">
        <v>660.6</v>
      </c>
      <c r="F28" s="0" t="n">
        <v>20</v>
      </c>
      <c r="G28" s="5" t="s">
        <v>40</v>
      </c>
    </row>
    <row r="29" customFormat="false" ht="13.7" hidden="false" customHeight="false" outlineLevel="0" collapsed="false">
      <c r="A29" s="0" t="s">
        <v>68</v>
      </c>
      <c r="B29" s="4"/>
      <c r="C29" s="4" t="s">
        <v>162</v>
      </c>
      <c r="D29" s="0" t="n">
        <v>215.1</v>
      </c>
      <c r="F29" s="0" t="n">
        <v>20</v>
      </c>
      <c r="G29" s="5" t="s">
        <v>40</v>
      </c>
    </row>
    <row r="30" customFormat="false" ht="13.7" hidden="false" customHeight="false" outlineLevel="0" collapsed="false">
      <c r="A30" s="0" t="s">
        <v>71</v>
      </c>
      <c r="B30" s="4"/>
      <c r="C30" s="4" t="s">
        <v>163</v>
      </c>
      <c r="D30" s="0" t="n">
        <v>65.79</v>
      </c>
      <c r="F30" s="0" t="n">
        <v>20</v>
      </c>
      <c r="G30" s="5" t="s">
        <v>40</v>
      </c>
    </row>
    <row r="31" customFormat="false" ht="13.7" hidden="false" customHeight="false" outlineLevel="0" collapsed="false">
      <c r="A31" s="0" t="s">
        <v>74</v>
      </c>
      <c r="B31" s="4"/>
      <c r="C31" s="4" t="s">
        <v>164</v>
      </c>
      <c r="D31" s="0" t="n">
        <v>28.59</v>
      </c>
      <c r="F31" s="0" t="n">
        <v>20</v>
      </c>
      <c r="G31" s="5" t="s">
        <v>40</v>
      </c>
    </row>
    <row r="32" customFormat="false" ht="12.8" hidden="false" customHeight="false" outlineLevel="0" collapsed="false">
      <c r="A32" s="1" t="s">
        <v>165</v>
      </c>
      <c r="B32" s="6"/>
      <c r="C32" s="4"/>
      <c r="G32" s="5"/>
    </row>
    <row r="33" customFormat="false" ht="13.7" hidden="false" customHeight="false" outlineLevel="0" collapsed="false">
      <c r="A33" s="0" t="s">
        <v>166</v>
      </c>
      <c r="B33" s="4"/>
      <c r="C33" s="4" t="s">
        <v>167</v>
      </c>
      <c r="D33" s="0" t="n">
        <v>3.79</v>
      </c>
      <c r="F33" s="0" t="n">
        <v>10</v>
      </c>
      <c r="G33" s="5" t="s">
        <v>40</v>
      </c>
    </row>
    <row r="34" customFormat="false" ht="13.7" hidden="false" customHeight="false" outlineLevel="0" collapsed="false">
      <c r="A34" s="0" t="s">
        <v>168</v>
      </c>
      <c r="B34" s="4"/>
      <c r="C34" s="4" t="s">
        <v>169</v>
      </c>
      <c r="D34" s="0" t="n">
        <v>56.4</v>
      </c>
      <c r="F34" s="0" t="n">
        <v>20</v>
      </c>
      <c r="G34" s="5" t="s">
        <v>40</v>
      </c>
    </row>
    <row r="35" customFormat="false" ht="13.7" hidden="false" customHeight="false" outlineLevel="0" collapsed="false">
      <c r="A35" s="0" t="s">
        <v>170</v>
      </c>
      <c r="B35" s="4"/>
      <c r="C35" s="4" t="s">
        <v>171</v>
      </c>
      <c r="D35" s="0" t="n">
        <v>11.1</v>
      </c>
      <c r="F35" s="0" t="n">
        <v>10</v>
      </c>
      <c r="G35" s="5" t="s">
        <v>40</v>
      </c>
    </row>
    <row r="36" customFormat="false" ht="13.7" hidden="false" customHeight="false" outlineLevel="0" collapsed="false">
      <c r="A36" s="0" t="s">
        <v>172</v>
      </c>
      <c r="B36" s="4"/>
      <c r="C36" s="4" t="s">
        <v>173</v>
      </c>
      <c r="D36" s="0" t="n">
        <v>1.76</v>
      </c>
      <c r="F36" s="0" t="n">
        <v>10</v>
      </c>
      <c r="G36" s="5" t="s">
        <v>40</v>
      </c>
    </row>
    <row r="37" customFormat="false" ht="13.7" hidden="false" customHeight="false" outlineLevel="0" collapsed="false">
      <c r="A37" s="0" t="s">
        <v>174</v>
      </c>
      <c r="B37" s="4"/>
      <c r="C37" s="4" t="s">
        <v>175</v>
      </c>
      <c r="D37" s="0" t="n">
        <v>30.7</v>
      </c>
      <c r="F37" s="0" t="n">
        <v>20</v>
      </c>
      <c r="G37" s="5" t="s">
        <v>40</v>
      </c>
    </row>
    <row r="38" customFormat="false" ht="13.7" hidden="false" customHeight="false" outlineLevel="0" collapsed="false">
      <c r="A38" s="0" t="s">
        <v>176</v>
      </c>
      <c r="B38" s="4"/>
      <c r="C38" s="4" t="s">
        <v>177</v>
      </c>
      <c r="D38" s="0" t="n">
        <v>11.1</v>
      </c>
      <c r="F38" s="0" t="n">
        <v>10</v>
      </c>
      <c r="G38" s="5" t="s">
        <v>40</v>
      </c>
    </row>
    <row r="39" customFormat="false" ht="13" hidden="false" customHeight="false" outlineLevel="0" collapsed="false">
      <c r="A39" s="1" t="s">
        <v>0</v>
      </c>
      <c r="G39" s="5"/>
    </row>
    <row r="40" customFormat="false" ht="13" hidden="false" customHeight="false" outlineLevel="0" collapsed="false">
      <c r="A40" s="0" t="s">
        <v>178</v>
      </c>
      <c r="B40" s="4" t="s">
        <v>179</v>
      </c>
      <c r="C40" s="4" t="s">
        <v>180</v>
      </c>
      <c r="D40" s="0" t="s">
        <v>181</v>
      </c>
      <c r="E40" s="0" t="s">
        <v>181</v>
      </c>
      <c r="F40" s="0" t="n">
        <v>50</v>
      </c>
      <c r="G40" s="5" t="s">
        <v>40</v>
      </c>
      <c r="H40" s="5"/>
    </row>
    <row r="41" customFormat="false" ht="13" hidden="false" customHeight="false" outlineLevel="0" collapsed="false">
      <c r="A41" s="0" t="s">
        <v>182</v>
      </c>
      <c r="B41" s="4" t="s">
        <v>183</v>
      </c>
      <c r="C41" s="4" t="s">
        <v>184</v>
      </c>
      <c r="D41" s="0" t="s">
        <v>181</v>
      </c>
      <c r="E41" s="0" t="s">
        <v>181</v>
      </c>
      <c r="F41" s="0" t="n">
        <v>250</v>
      </c>
      <c r="G41" s="5" t="s">
        <v>40</v>
      </c>
      <c r="H41" s="5"/>
    </row>
    <row r="42" customFormat="false" ht="13" hidden="false" customHeight="false" outlineLevel="0" collapsed="false">
      <c r="A42" s="0" t="s">
        <v>185</v>
      </c>
      <c r="B42" s="4" t="s">
        <v>186</v>
      </c>
      <c r="C42" s="4" t="s">
        <v>187</v>
      </c>
      <c r="D42" s="0" t="s">
        <v>181</v>
      </c>
      <c r="E42" s="0" t="s">
        <v>181</v>
      </c>
      <c r="F42" s="0" t="n">
        <v>250</v>
      </c>
      <c r="G42" s="5" t="s">
        <v>40</v>
      </c>
      <c r="H42" s="5"/>
    </row>
    <row r="43" customFormat="false" ht="13" hidden="false" customHeight="false" outlineLevel="0" collapsed="false">
      <c r="A43" s="0" t="s">
        <v>188</v>
      </c>
      <c r="B43" s="4" t="s">
        <v>189</v>
      </c>
      <c r="C43" s="4" t="s">
        <v>190</v>
      </c>
      <c r="D43" s="0" t="s">
        <v>181</v>
      </c>
      <c r="E43" s="0" t="s">
        <v>181</v>
      </c>
      <c r="F43" s="0" t="n">
        <v>300</v>
      </c>
      <c r="G43" s="5" t="s">
        <v>40</v>
      </c>
      <c r="H43" s="5"/>
    </row>
    <row r="44" customFormat="false" ht="13" hidden="false" customHeight="false" outlineLevel="0" collapsed="false">
      <c r="A44" s="1" t="s">
        <v>20</v>
      </c>
      <c r="G44" s="5"/>
    </row>
    <row r="45" customFormat="false" ht="13" hidden="false" customHeight="false" outlineLevel="0" collapsed="false">
      <c r="A45" s="0" t="s">
        <v>178</v>
      </c>
      <c r="B45" s="4" t="s">
        <v>191</v>
      </c>
      <c r="C45" s="4" t="s">
        <v>192</v>
      </c>
      <c r="D45" s="0" t="s">
        <v>181</v>
      </c>
      <c r="E45" s="0" t="s">
        <v>181</v>
      </c>
      <c r="F45" s="0" t="n">
        <v>50</v>
      </c>
      <c r="G45" s="5" t="s">
        <v>40</v>
      </c>
      <c r="H45" s="5"/>
    </row>
    <row r="46" customFormat="false" ht="13" hidden="false" customHeight="false" outlineLevel="0" collapsed="false">
      <c r="A46" s="0" t="s">
        <v>182</v>
      </c>
      <c r="B46" s="4" t="s">
        <v>193</v>
      </c>
      <c r="C46" s="4" t="s">
        <v>194</v>
      </c>
      <c r="D46" s="0" t="s">
        <v>181</v>
      </c>
      <c r="E46" s="0" t="s">
        <v>181</v>
      </c>
      <c r="F46" s="0" t="n">
        <v>250</v>
      </c>
      <c r="G46" s="5" t="s">
        <v>40</v>
      </c>
      <c r="H46" s="5"/>
      <c r="I46" s="5"/>
    </row>
    <row r="47" customFormat="false" ht="13" hidden="false" customHeight="false" outlineLevel="0" collapsed="false">
      <c r="A47" s="0" t="s">
        <v>185</v>
      </c>
      <c r="B47" s="4" t="s">
        <v>195</v>
      </c>
      <c r="C47" s="4" t="s">
        <v>196</v>
      </c>
      <c r="D47" s="0" t="s">
        <v>181</v>
      </c>
      <c r="E47" s="0" t="s">
        <v>181</v>
      </c>
      <c r="F47" s="0" t="n">
        <v>250</v>
      </c>
      <c r="G47" s="5" t="s">
        <v>40</v>
      </c>
      <c r="H47" s="5"/>
    </row>
    <row r="48" customFormat="false" ht="13" hidden="false" customHeight="false" outlineLevel="0" collapsed="false">
      <c r="A48" s="0" t="s">
        <v>188</v>
      </c>
      <c r="B48" s="4" t="s">
        <v>197</v>
      </c>
      <c r="C48" s="4" t="s">
        <v>198</v>
      </c>
      <c r="D48" s="0" t="s">
        <v>181</v>
      </c>
      <c r="E48" s="0" t="s">
        <v>181</v>
      </c>
      <c r="F48" s="0" t="n">
        <v>300</v>
      </c>
      <c r="G48" s="5" t="s">
        <v>40</v>
      </c>
      <c r="H48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3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E12" activeCellId="0" sqref="E12"/>
    </sheetView>
  </sheetViews>
  <sheetFormatPr defaultRowHeight="13"/>
  <cols>
    <col collapsed="false" hidden="false" max="1" min="1" style="0" width="32"/>
    <col collapsed="false" hidden="false" max="2" min="2" style="0" width="11.7098214285714"/>
    <col collapsed="false" hidden="false" max="3" min="3" style="0" width="10.5892857142857"/>
    <col collapsed="false" hidden="false" max="4" min="4" style="0" width="11.8571428571429"/>
    <col collapsed="false" hidden="false" max="5" min="5" style="0" width="11.7098214285714"/>
    <col collapsed="false" hidden="false" max="6" min="6" style="0" width="22.7098214285714"/>
    <col collapsed="false" hidden="false" max="7" min="7" style="0" width="5.14285714285714"/>
    <col collapsed="false" hidden="false" max="8" min="8" style="0" width="22.4285714285714"/>
    <col collapsed="false" hidden="false" max="9" min="9" style="0" width="4.57589285714286"/>
    <col collapsed="false" hidden="false" max="10" min="10" style="0" width="10.5892857142857"/>
    <col collapsed="false" hidden="false" max="11" min="11" style="0" width="18.7098214285714"/>
    <col collapsed="false" hidden="false" max="12" min="12" style="0" width="16.5669642857143"/>
    <col collapsed="false" hidden="false" max="13" min="13" style="0" width="5.85714285714286"/>
    <col collapsed="false" hidden="false" max="15" min="14" style="0" width="8.57589285714286"/>
    <col collapsed="false" hidden="false" max="16" min="16" style="0" width="16.7098214285714"/>
    <col collapsed="false" hidden="false" max="17" min="17" style="0" width="7"/>
    <col collapsed="false" hidden="false" max="18" min="18" style="0" width="9.14285714285714"/>
    <col collapsed="false" hidden="false" max="19" min="19" style="0" width="7.70982142857143"/>
    <col collapsed="false" hidden="false" max="1025" min="20" style="0" width="10.5892857142857"/>
  </cols>
  <sheetData>
    <row r="1" customFormat="false" ht="13" hidden="false" customHeight="false" outlineLevel="0" collapsed="false">
      <c r="A1" s="1" t="s">
        <v>199</v>
      </c>
      <c r="B1" s="1" t="s">
        <v>111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  <c r="I1" s="1" t="s">
        <v>204</v>
      </c>
      <c r="K1" s="1" t="s">
        <v>206</v>
      </c>
      <c r="L1" s="1" t="s">
        <v>207</v>
      </c>
      <c r="M1" s="1" t="s">
        <v>204</v>
      </c>
      <c r="N1" s="1" t="s">
        <v>208</v>
      </c>
      <c r="O1" s="1" t="s">
        <v>204</v>
      </c>
      <c r="P1" s="1" t="s">
        <v>209</v>
      </c>
      <c r="Q1" s="1" t="s">
        <v>204</v>
      </c>
      <c r="R1" s="1" t="s">
        <v>210</v>
      </c>
      <c r="S1" s="1" t="s">
        <v>204</v>
      </c>
    </row>
    <row r="2" customFormat="false" ht="13" hidden="false" customHeight="false" outlineLevel="0" collapsed="false">
      <c r="A2" s="1" t="s">
        <v>115</v>
      </c>
      <c r="K2" s="0" t="s">
        <v>211</v>
      </c>
      <c r="L2" s="8" t="n">
        <f aca="false">F3+F4+F5+F6</f>
        <v>3112.85759284847</v>
      </c>
      <c r="M2" s="8" t="n">
        <f aca="false">SQRT(G3*G3+G4*G4+G5*G5+G6*G6)</f>
        <v>86.4184006510594</v>
      </c>
      <c r="N2" s="9" t="n">
        <f aca="false">L2/$L$10</f>
        <v>0.109542597912546</v>
      </c>
      <c r="O2" s="9" t="n">
        <f aca="false">SQRT((M2/L2)*(M2/L2)+($M$10/$L$10)*($M$10/$L$10))*N2</f>
        <v>0.00319841632534043</v>
      </c>
      <c r="P2" s="8" t="n">
        <f aca="false">H3+H4+H5+H6</f>
        <v>5160.13244847142</v>
      </c>
      <c r="Q2" s="8" t="n">
        <f aca="false">SQRT(I3*I3+I4*I4+I5*I5+I6*I6)</f>
        <v>113.683678131423</v>
      </c>
      <c r="R2" s="9" t="n">
        <f aca="false">P2/$P$10</f>
        <v>0.100912672457418</v>
      </c>
      <c r="S2" s="9" t="n">
        <f aca="false">SQRT((Q2/P2)*(Q2/P2)+($Q$10/$P$10)*($Q$10/$P$10))*R2</f>
        <v>0.00233561802733298</v>
      </c>
    </row>
    <row r="3" customFormat="false" ht="13" hidden="false" customHeight="false" outlineLevel="0" collapsed="false">
      <c r="A3" s="0" t="s">
        <v>116</v>
      </c>
      <c r="B3" s="0" t="n">
        <v>245.8</v>
      </c>
      <c r="C3" s="0" t="n">
        <v>21560109</v>
      </c>
      <c r="D3" s="0" t="n">
        <v>1064</v>
      </c>
      <c r="E3" s="0" t="n">
        <v>1989</v>
      </c>
      <c r="F3" s="0" t="n">
        <f aca="false">D3*($C$3/$B$3)*(B3/C3)</f>
        <v>1064</v>
      </c>
      <c r="G3" s="0" t="n">
        <f aca="false">SQRT(D3)*($C$3/$B$3)*(B3/C3)</f>
        <v>32.6190128606002</v>
      </c>
      <c r="H3" s="0" t="n">
        <f aca="false">E3*($C$3/$B$3)*(B3/C3)</f>
        <v>1989</v>
      </c>
      <c r="I3" s="0" t="n">
        <f aca="false">SQRT(E3)*($C$3/$B$3)*(B3/C3)</f>
        <v>44.5982062419555</v>
      </c>
      <c r="K3" s="0" t="s">
        <v>212</v>
      </c>
      <c r="L3" s="8" t="n">
        <f aca="false">F8+F9+F10+F11</f>
        <v>18444.558308746</v>
      </c>
      <c r="M3" s="8" t="n">
        <f aca="false">SQRT(G8*G8+G9*G9+G10*G10+G11*G11)</f>
        <v>209.915393780994</v>
      </c>
      <c r="N3" s="9" t="n">
        <f aca="false">L3/$L$10</f>
        <v>0.649070757085491</v>
      </c>
      <c r="O3" s="9" t="n">
        <f aca="false">SQRT((M3/L3)*(M3/L3)+($M$10/$L$10)*($M$10/$L$10))*N3</f>
        <v>0.00943562279401198</v>
      </c>
      <c r="P3" s="8" t="n">
        <f aca="false">H8+H9+H10+H11</f>
        <v>40837.7476651449</v>
      </c>
      <c r="Q3" s="8" t="n">
        <f aca="false">SQRT(I8*I8+I9*I9+I10*I10+I11*I11)</f>
        <v>328.971579824812</v>
      </c>
      <c r="R3" s="9" t="n">
        <f aca="false">P3/$P$10</f>
        <v>0.798631875283016</v>
      </c>
      <c r="S3" s="9" t="n">
        <f aca="false">SQRT((Q3/P3)*(Q3/P3)+($Q$10/$P$10)*($Q$10/$P$10))*R3</f>
        <v>0.00857214737681855</v>
      </c>
    </row>
    <row r="4" customFormat="false" ht="13" hidden="false" customHeight="false" outlineLevel="0" collapsed="false">
      <c r="A4" s="0" t="s">
        <v>119</v>
      </c>
      <c r="B4" s="0" t="n">
        <v>245.8</v>
      </c>
      <c r="C4" s="0" t="n">
        <v>3963486</v>
      </c>
      <c r="D4" s="0" t="n">
        <v>205</v>
      </c>
      <c r="E4" s="0" t="n">
        <v>349</v>
      </c>
      <c r="F4" s="0" t="n">
        <f aca="false">D4*($C$3/$B$3)*(B4/C4)</f>
        <v>1115.13509698281</v>
      </c>
      <c r="G4" s="0" t="n">
        <f aca="false">SQRT(D4)*($C$3/$B$3)*(B4/C4)</f>
        <v>77.884413560874</v>
      </c>
      <c r="H4" s="0" t="n">
        <f aca="false">E4*($C$3/$B$3)*(B4/C4)</f>
        <v>1898.44950657073</v>
      </c>
      <c r="I4" s="0" t="n">
        <f aca="false">SQRT(E4)*($C$3/$B$3)*(B4/C4)</f>
        <v>101.621672228279</v>
      </c>
      <c r="K4" s="0" t="s">
        <v>213</v>
      </c>
      <c r="L4" s="8" t="n">
        <f aca="false">F13+F14+F15+F16</f>
        <v>1465.7531183343</v>
      </c>
      <c r="M4" s="8" t="n">
        <f aca="false">SQRT(G13*G13+G14*G14+G15*G15+G16*G16)</f>
        <v>64.3551513868236</v>
      </c>
      <c r="N4" s="9" t="n">
        <f aca="false">L4/$L$10</f>
        <v>0.0515803886594858</v>
      </c>
      <c r="O4" s="9" t="n">
        <f aca="false">SQRT((M4/L4)*(M4/L4)+($M$10/$L$10)*($M$10/$L$10))*N4</f>
        <v>0.00231223325658121</v>
      </c>
      <c r="P4" s="8" t="n">
        <f aca="false">H13+H14+H15+H16</f>
        <v>1009.80600336698</v>
      </c>
      <c r="Q4" s="8" t="n">
        <f aca="false">SQRT(I13*I13+I14*I14+I15*I15+I16*I16)</f>
        <v>49.6943422121693</v>
      </c>
      <c r="R4" s="9" t="n">
        <f aca="false">P4/$P$10</f>
        <v>0.0197479858280562</v>
      </c>
      <c r="S4" s="9" t="n">
        <f aca="false">SQRT((Q4/P4)*(Q4/P4)+($Q$10/$P$10)*($Q$10/$P$10))*R4</f>
        <v>0.000981877129277112</v>
      </c>
    </row>
    <row r="5" customFormat="false" ht="13" hidden="false" customHeight="false" outlineLevel="0" collapsed="false">
      <c r="A5" s="0" t="s">
        <v>122</v>
      </c>
      <c r="B5" s="0" t="n">
        <v>18.19</v>
      </c>
      <c r="C5" s="0" t="n">
        <v>3058076</v>
      </c>
      <c r="D5" s="0" t="n">
        <v>759</v>
      </c>
      <c r="E5" s="0" t="n">
        <v>2052</v>
      </c>
      <c r="F5" s="0" t="n">
        <f aca="false">D5*($C$3/$B$3)*(B5/C5)</f>
        <v>396.000080460416</v>
      </c>
      <c r="G5" s="0" t="n">
        <f aca="false">SQRT(D5)*($C$3/$B$3)*(B5/C5)</f>
        <v>14.3738922916125</v>
      </c>
      <c r="H5" s="0" t="n">
        <f aca="false">E5*($C$3/$B$3)*(B5/C5)</f>
        <v>1070.60891318152</v>
      </c>
      <c r="I5" s="0" t="n">
        <f aca="false">SQRT(E5)*($C$3/$B$3)*(B5/C5)</f>
        <v>23.6342691211861</v>
      </c>
      <c r="K5" s="0" t="s">
        <v>214</v>
      </c>
      <c r="L5" s="8" t="n">
        <f aca="false">F18+F19+F20+F21</f>
        <v>218.333762690826</v>
      </c>
      <c r="M5" s="8" t="n">
        <f aca="false">SQRT(G18*G18+G19*G19+G20*G20+G21*G21)</f>
        <v>23.3420113298528</v>
      </c>
      <c r="N5" s="9" t="n">
        <f aca="false">L5/$L$10</f>
        <v>0.00768324501323847</v>
      </c>
      <c r="O5" s="9" t="n">
        <f aca="false">SQRT((M5/L5)*(M5/L5)+($M$10/$L$10)*($M$10/$L$10))*N5</f>
        <v>0.000824348150366618</v>
      </c>
      <c r="P5" s="8" t="n">
        <f aca="false">H18+H19+H20+H21</f>
        <v>100.057882256397</v>
      </c>
      <c r="Q5" s="8" t="n">
        <f aca="false">SQRT(I18*I18+I19*I19+I20*I20+I21*I21)</f>
        <v>15.2671473895761</v>
      </c>
      <c r="R5" s="9" t="n">
        <f aca="false">P5/$P$10</f>
        <v>0.00195675370734211</v>
      </c>
      <c r="S5" s="9" t="n">
        <f aca="false">SQRT((Q5/P5)*(Q5/P5)+($Q$10/$P$10)*($Q$10/$P$10))*R5</f>
        <v>0.00029889011514953</v>
      </c>
    </row>
    <row r="6" customFormat="false" ht="13" hidden="false" customHeight="false" outlineLevel="0" collapsed="false">
      <c r="A6" s="0" t="s">
        <v>125</v>
      </c>
      <c r="B6" s="0" t="n">
        <v>3.441</v>
      </c>
      <c r="C6" s="0" t="n">
        <v>1233739</v>
      </c>
      <c r="D6" s="0" t="n">
        <v>2198</v>
      </c>
      <c r="E6" s="0" t="n">
        <v>826</v>
      </c>
      <c r="F6" s="0" t="n">
        <f aca="false">D6*($C$3/$B$3)*(B6/C6)</f>
        <v>537.722415405244</v>
      </c>
      <c r="G6" s="0" t="n">
        <f aca="false">SQRT(D6)*($C$3/$B$3)*(B6/C6)</f>
        <v>11.4694950087129</v>
      </c>
      <c r="H6" s="0" t="n">
        <f aca="false">E6*($C$3/$B$3)*(B6/C6)</f>
        <v>202.074028719168</v>
      </c>
      <c r="I6" s="0" t="n">
        <f aca="false">SQRT(E6)*($C$3/$B$3)*(B6/C6)</f>
        <v>7.03105469502616</v>
      </c>
      <c r="K6" s="0" t="s">
        <v>215</v>
      </c>
      <c r="L6" s="8" t="n">
        <f aca="false">F23+F24+F26+F25</f>
        <v>4234.21309537909</v>
      </c>
      <c r="M6" s="8" t="n">
        <f aca="false">SQRT(G23*G23+G24*G24+G25*G25+G26*G26)</f>
        <v>93.8590999929903</v>
      </c>
      <c r="N6" s="9" t="n">
        <f aca="false">L6/$L$10</f>
        <v>0.149003508431852</v>
      </c>
      <c r="O6" s="9" t="n">
        <f aca="false">SQRT((M6/L6)*(M6/L6)+($M$10/$L$10)*($M$10/$L$10))*N6</f>
        <v>0.00356729463762867</v>
      </c>
      <c r="P6" s="8" t="n">
        <f aca="false">H23+H24+H26+H25</f>
        <v>2988.79599512206</v>
      </c>
      <c r="Q6" s="8" t="n">
        <f aca="false">SQRT(I23*I23+I24*I24+I25*I25+I26*I26)</f>
        <v>79.6563779876332</v>
      </c>
      <c r="R6" s="9" t="n">
        <f aca="false">P6/$P$10</f>
        <v>0.0584495445242188</v>
      </c>
      <c r="S6" s="9" t="n">
        <f aca="false">SQRT((Q6/P6)*(Q6/P6)+($Q$10/$P$10)*($Q$10/$P$10))*R6</f>
        <v>0.00161200794297474</v>
      </c>
    </row>
    <row r="7" customFormat="false" ht="13" hidden="false" customHeight="false" outlineLevel="0" collapsed="false">
      <c r="A7" s="1" t="s">
        <v>128</v>
      </c>
      <c r="K7" s="0" t="s">
        <v>216</v>
      </c>
      <c r="L7" s="8" t="n">
        <f aca="false">F28+F29+F30+F31</f>
        <v>537.71702501458</v>
      </c>
      <c r="M7" s="8" t="n">
        <f aca="false">SQRT(G28*G28+G29*G29+G30*G30+G31*G31)</f>
        <v>17.3057497466175</v>
      </c>
      <c r="N7" s="9" t="n">
        <f aca="false">L7/$L$10</f>
        <v>0.0189224588998955</v>
      </c>
      <c r="O7" s="9" t="n">
        <f aca="false">SQRT((M7/L7)*(M7/L7)+($M$10/$L$10)*($M$10/$L$10))*N7</f>
        <v>0.000632586932215236</v>
      </c>
      <c r="P7" s="8" t="n">
        <f aca="false">H28+H29+H30+H31</f>
        <v>414.638675550806</v>
      </c>
      <c r="Q7" s="8" t="n">
        <f aca="false">SQRT(I28*I28+I29*I29+I30*I30+I31*I31)</f>
        <v>13.5141825098996</v>
      </c>
      <c r="R7" s="9" t="n">
        <f aca="false">P7/$P$10</f>
        <v>0.00810876412027584</v>
      </c>
      <c r="S7" s="9" t="n">
        <f aca="false">SQRT((Q7/P7)*(Q7/P7)+($Q$10/$P$10)*($Q$10/$P$10))*R7</f>
        <v>0.000270473035674025</v>
      </c>
    </row>
    <row r="8" customFormat="false" ht="13" hidden="false" customHeight="false" outlineLevel="0" collapsed="false">
      <c r="A8" s="0" t="s">
        <v>129</v>
      </c>
      <c r="B8" s="0" t="n">
        <v>245.8</v>
      </c>
      <c r="C8" s="0" t="n">
        <v>21560109</v>
      </c>
      <c r="D8" s="0" t="n">
        <v>7164</v>
      </c>
      <c r="E8" s="0" t="n">
        <v>16210</v>
      </c>
      <c r="F8" s="0" t="n">
        <f aca="false">D8*($C$3/$B$3)*(B8/C8)</f>
        <v>7164</v>
      </c>
      <c r="G8" s="0" t="n">
        <f aca="false">SQRT(D8)*($C$3/$B$3)*(B8/C8)</f>
        <v>84.6404158779953</v>
      </c>
      <c r="H8" s="0" t="n">
        <f aca="false">E8*($C$3/$B$3)*(B8/C8)</f>
        <v>16210</v>
      </c>
      <c r="I8" s="0" t="n">
        <f aca="false">SQRT(E8)*($C$3/$B$3)*(B8/C8)</f>
        <v>127.318498263214</v>
      </c>
      <c r="K8" s="0" t="s">
        <v>165</v>
      </c>
      <c r="L8" s="8" t="n">
        <f aca="false">F33+F34+F35+F36+F37+F38</f>
        <v>403.435531434775</v>
      </c>
      <c r="M8" s="8" t="n">
        <f aca="false">SQRT(G33*G33+G34*G34+G35*G35+G36*G36+G37*G37+G38*G38)</f>
        <v>27.0136700357176</v>
      </c>
      <c r="N8" s="9" t="n">
        <f aca="false">L8/$L$10</f>
        <v>0.0141970439974911</v>
      </c>
      <c r="O8" s="9" t="n">
        <f aca="false">SQRT((M8/L8)*(M8/L8)+($M$10/$L$10)*($M$10/$L$10))*N8</f>
        <v>0.000959253952828646</v>
      </c>
      <c r="P8" s="8" t="n">
        <f aca="false">H33+H34+H35+H36+H37+H38</f>
        <v>623.454105260594</v>
      </c>
      <c r="Q8" s="8" t="n">
        <f aca="false">SQRT(I33*I33+I34*I34+I35*I35+I36*I36+I37*I37+I38*I38)</f>
        <v>34.4768234716518</v>
      </c>
      <c r="R8" s="9" t="n">
        <f aca="false">P8/$P$10</f>
        <v>0.0121924040796728</v>
      </c>
      <c r="S8" s="9" t="n">
        <f aca="false">SQRT((Q8/P8)*(Q8/P8)+($Q$10/$P$10)*($Q$10/$P$10))*R8</f>
        <v>0.000679760494008968</v>
      </c>
    </row>
    <row r="9" customFormat="false" ht="13" hidden="false" customHeight="false" outlineLevel="0" collapsed="false">
      <c r="A9" s="0" t="s">
        <v>131</v>
      </c>
      <c r="B9" s="0" t="n">
        <v>245.8</v>
      </c>
      <c r="C9" s="0" t="n">
        <v>3963486</v>
      </c>
      <c r="D9" s="0" t="n">
        <v>1182</v>
      </c>
      <c r="E9" s="0" t="n">
        <v>2974</v>
      </c>
      <c r="F9" s="0" t="n">
        <f aca="false">D9*($C$3/$B$3)*(B9/C9)</f>
        <v>6429.70577870087</v>
      </c>
      <c r="G9" s="0" t="n">
        <f aca="false">SQRT(D9)*($C$3/$B$3)*(B9/C9)</f>
        <v>187.017549419149</v>
      </c>
      <c r="H9" s="0" t="n">
        <f aca="false">E9*($C$3/$B$3)*(B9/C9)</f>
        <v>16177.6184313506</v>
      </c>
      <c r="I9" s="0" t="n">
        <f aca="false">SQRT(E9)*($C$3/$B$3)*(B9/C9)</f>
        <v>296.649831335187</v>
      </c>
      <c r="K9" s="0" t="s">
        <v>217</v>
      </c>
      <c r="L9" s="8" t="n">
        <f aca="false">L4+L5+L6+L7+L8</f>
        <v>6859.45253285357</v>
      </c>
      <c r="M9" s="8" t="n">
        <f aca="false">SQRT(M4*M4+M5*M5+M6*M6+M7*M7+M8*M8)</f>
        <v>120.52050861795</v>
      </c>
      <c r="N9" s="9" t="n">
        <f aca="false">L9/$L$10</f>
        <v>0.241386645001963</v>
      </c>
      <c r="O9" s="9" t="n">
        <f aca="false">SQRT((M9/L9)*(M9/L9)+($M$10/$L$10)*($M$10/$L$10))*N9</f>
        <v>0.0047701079115977</v>
      </c>
      <c r="P9" s="8" t="n">
        <f aca="false">P4+P5+P6+P7+P8</f>
        <v>5136.75266155684</v>
      </c>
      <c r="Q9" s="8" t="n">
        <f aca="false">SQRT(Q4*Q4+Q5*Q5+Q6*Q6+Q7*Q7+Q8*Q8)</f>
        <v>102.073681608093</v>
      </c>
      <c r="R9" s="9" t="n">
        <f aca="false">P9/$P$10</f>
        <v>0.100455452259566</v>
      </c>
      <c r="S9" s="9" t="n">
        <f aca="false">SQRT((Q9/P9)*(Q9/P9)+($Q$10/$P$10)*($Q$10/$P$10))*R9</f>
        <v>0.00211954587476783</v>
      </c>
    </row>
    <row r="10" customFormat="false" ht="13" hidden="false" customHeight="false" outlineLevel="0" collapsed="false">
      <c r="A10" s="0" t="s">
        <v>133</v>
      </c>
      <c r="B10" s="0" t="n">
        <v>18.19</v>
      </c>
      <c r="C10" s="0" t="n">
        <v>3058076</v>
      </c>
      <c r="D10" s="0" t="n">
        <v>5106</v>
      </c>
      <c r="E10" s="0" t="n">
        <v>13446</v>
      </c>
      <c r="F10" s="0" t="n">
        <f aca="false">D10*($C$3/$B$3)*(B10/C10)</f>
        <v>2664.00054127917</v>
      </c>
      <c r="G10" s="0" t="n">
        <f aca="false">SQRT(D10)*($C$3/$B$3)*(B10/C10)</f>
        <v>37.2815451435608</v>
      </c>
      <c r="H10" s="0" t="n">
        <f aca="false">E10*($C$3/$B$3)*(B10/C10)</f>
        <v>7015.30577321576</v>
      </c>
      <c r="I10" s="0" t="n">
        <f aca="false">SQRT(E10)*($C$3/$B$3)*(B10/C10)</f>
        <v>60.4992584874676</v>
      </c>
      <c r="K10" s="0" t="s">
        <v>218</v>
      </c>
      <c r="L10" s="8" t="n">
        <f aca="false">L2+L3+L9</f>
        <v>28416.868434448</v>
      </c>
      <c r="M10" s="8" t="n">
        <f aca="false">SQRT(M2*M2+M3*M3+M9*M9)</f>
        <v>257.017130780899</v>
      </c>
      <c r="N10" s="9" t="n">
        <f aca="false">L10/$L$10</f>
        <v>1</v>
      </c>
      <c r="O10" s="9" t="n">
        <f aca="false">SQRT((M10/L10)*(M10/L10)+($M$10/$L$10)*($M$10/$L$10))*N10</f>
        <v>0.0127908925978609</v>
      </c>
      <c r="P10" s="8" t="n">
        <f aca="false">P2+P3+P9</f>
        <v>51134.6327751732</v>
      </c>
      <c r="Q10" s="8" t="n">
        <f aca="false">SQRT(Q2*Q2+Q3*Q3+Q9*Q9)</f>
        <v>362.719334310913</v>
      </c>
      <c r="R10" s="9" t="n">
        <f aca="false">P10/$P$10</f>
        <v>1</v>
      </c>
      <c r="S10" s="9" t="n">
        <f aca="false">SQRT((Q10/P10)*(Q10/P10)+($Q$10/$P$10)*($Q$10/$P$10))*R10</f>
        <v>0.0100316082091136</v>
      </c>
    </row>
    <row r="11" customFormat="false" ht="13" hidden="false" customHeight="false" outlineLevel="0" collapsed="false">
      <c r="A11" s="0" t="s">
        <v>135</v>
      </c>
      <c r="B11" s="0" t="n">
        <v>3.441</v>
      </c>
      <c r="C11" s="0" t="n">
        <v>1233739</v>
      </c>
      <c r="D11" s="0" t="n">
        <v>8939</v>
      </c>
      <c r="E11" s="0" t="n">
        <v>5865</v>
      </c>
      <c r="F11" s="0" t="n">
        <f aca="false">D11*($C$3/$B$3)*(B11/C11)</f>
        <v>2186.85198876591</v>
      </c>
      <c r="G11" s="0" t="n">
        <f aca="false">SQRT(D11)*($C$3/$B$3)*(B11/C11)</f>
        <v>23.1299621096588</v>
      </c>
      <c r="H11" s="0" t="n">
        <f aca="false">E11*($C$3/$B$3)*(B11/C11)</f>
        <v>1434.8234605786</v>
      </c>
      <c r="I11" s="0" t="n">
        <f aca="false">SQRT(E11)*($C$3/$B$3)*(B11/C11)</f>
        <v>18.7354643311681</v>
      </c>
      <c r="S11" s="9"/>
    </row>
    <row r="12" customFormat="false" ht="13" hidden="false" customHeight="false" outlineLevel="0" collapsed="false">
      <c r="A12" s="1" t="s">
        <v>137</v>
      </c>
      <c r="K12" s="0" t="s">
        <v>219</v>
      </c>
      <c r="L12" s="0" t="n">
        <f aca="false">F3+F8+F13+F18</f>
        <v>8976</v>
      </c>
      <c r="M12" s="0" t="n">
        <f aca="false">SQRT(G3*G3+G8*G8+G13*G13+G18*G18)</f>
        <v>94.7417542586161</v>
      </c>
      <c r="N12" s="9" t="n">
        <f aca="false">L12/$L$10</f>
        <v>0.315868724968968</v>
      </c>
      <c r="O12" s="9" t="n">
        <f aca="false">SQRT((M12/L12)*(M12/L12)+($M$10/$L$10)*($M$10/$L$10))*N12</f>
        <v>0.00439059421061392</v>
      </c>
      <c r="P12" s="0" t="n">
        <f aca="false">H3+H8+H13+H18</f>
        <v>18797</v>
      </c>
      <c r="Q12" s="0" t="n">
        <f aca="false">SQRT(I3*I3+I8*I8+I13*I13+I18*I18)</f>
        <v>137.102151697193</v>
      </c>
      <c r="R12" s="9" t="n">
        <f aca="false">P12/$P$10</f>
        <v>0.367598220224753</v>
      </c>
      <c r="S12" s="9" t="n">
        <f aca="false">SQRT((Q12/P12)*(Q12/P12)+($Q$10/$P$10)*($Q$10/$P$10))*R12</f>
        <v>0.0037400578212195</v>
      </c>
    </row>
    <row r="13" customFormat="false" ht="13" hidden="false" customHeight="false" outlineLevel="0" collapsed="false">
      <c r="A13" s="0" t="s">
        <v>138</v>
      </c>
      <c r="B13" s="0" t="n">
        <v>245.8</v>
      </c>
      <c r="C13" s="0" t="n">
        <v>21560109</v>
      </c>
      <c r="D13" s="0" t="n">
        <v>667</v>
      </c>
      <c r="E13" s="0" t="n">
        <v>553</v>
      </c>
      <c r="F13" s="0" t="n">
        <f aca="false">D13*($C$3/$B$3)*(B13/C13)</f>
        <v>667</v>
      </c>
      <c r="G13" s="0" t="n">
        <f aca="false">SQRT(D13)*($C$3/$B$3)*(B13/C13)</f>
        <v>25.8263431402899</v>
      </c>
      <c r="H13" s="0" t="n">
        <f aca="false">E13*($C$3/$B$3)*(B13/C13)</f>
        <v>553</v>
      </c>
      <c r="I13" s="0" t="n">
        <f aca="false">SQRT(E13)*($C$3/$B$3)*(B13/C13)</f>
        <v>23.5159520326097</v>
      </c>
      <c r="K13" s="0" t="s">
        <v>220</v>
      </c>
      <c r="L13" s="0" t="n">
        <f aca="false">F4+F9+F14+F19</f>
        <v>8251.99971767278</v>
      </c>
      <c r="M13" s="0" t="n">
        <f aca="false">SQRT(G4*G4+G9*G9+G14*G14+G19*G19)</f>
        <v>211.868510827676</v>
      </c>
      <c r="N13" s="9" t="n">
        <f aca="false">L13/$L$10</f>
        <v>0.290390890069695</v>
      </c>
      <c r="O13" s="9" t="n">
        <f aca="false">SQRT((M13/L13)*(M13/L13)+($M$10/$L$10)*($M$10/$L$10))*N13</f>
        <v>0.00790481793153292</v>
      </c>
      <c r="P13" s="0" t="n">
        <f aca="false">H4+H9+H14+H19</f>
        <v>18451.4060925155</v>
      </c>
      <c r="Q13" s="0" t="n">
        <f aca="false">SQRT(I4*I4+I9*I9+I14*I14+I19*I19)</f>
        <v>316.811943314276</v>
      </c>
      <c r="R13" s="9" t="n">
        <f aca="false">P13/$P$10</f>
        <v>0.360839710605569</v>
      </c>
      <c r="S13" s="9" t="n">
        <f aca="false">SQRT((Q13/P13)*(Q13/P13)+($Q$10/$P$10)*($Q$10/$P$10))*R13</f>
        <v>0.00670354241776327</v>
      </c>
    </row>
    <row r="14" customFormat="false" ht="13" hidden="false" customHeight="false" outlineLevel="0" collapsed="false">
      <c r="A14" s="0" t="s">
        <v>140</v>
      </c>
      <c r="B14" s="0" t="n">
        <v>245.8</v>
      </c>
      <c r="C14" s="0" t="n">
        <v>3963486</v>
      </c>
      <c r="D14" s="0" t="n">
        <v>115</v>
      </c>
      <c r="E14" s="0" t="n">
        <v>63</v>
      </c>
      <c r="F14" s="0" t="n">
        <f aca="false">D14*($C$3/$B$3)*(B14/C14)</f>
        <v>625.563590990356</v>
      </c>
      <c r="G14" s="0" t="n">
        <f aca="false">SQRT(D14)*($C$3/$B$3)*(B14/C14)</f>
        <v>58.3341056458584</v>
      </c>
      <c r="H14" s="0" t="n">
        <f aca="false">E14*($C$3/$B$3)*(B14/C14)</f>
        <v>342.700054194717</v>
      </c>
      <c r="I14" s="0" t="n">
        <f aca="false">SQRT(E14)*($C$3/$B$3)*(B14/C14)</f>
        <v>43.1761484613132</v>
      </c>
      <c r="K14" s="0" t="s">
        <v>221</v>
      </c>
      <c r="L14" s="0" t="n">
        <f aca="false">F5+F10+F15+F20</f>
        <v>3188.87021314106</v>
      </c>
      <c r="M14" s="0" t="n">
        <f aca="false">SQRT(G5*G5+G10*G10+G15*G15+G20*G20)</f>
        <v>40.789198449109</v>
      </c>
      <c r="N14" s="9" t="n">
        <f aca="false">L14/$L$10</f>
        <v>0.11221750983917</v>
      </c>
      <c r="O14" s="9" t="n">
        <f aca="false">SQRT((M14/L14)*(M14/L14)+($M$10/$L$10)*($M$10/$L$10))*N14</f>
        <v>0.00175797256186818</v>
      </c>
      <c r="P14" s="0" t="n">
        <f aca="false">H5+H10+H15+H20</f>
        <v>8192.3494906317</v>
      </c>
      <c r="Q14" s="0" t="n">
        <f aca="false">SQRT(I5*I5+I10*I10+I15*I15+I20*I20)</f>
        <v>65.3779027494636</v>
      </c>
      <c r="R14" s="9" t="n">
        <f aca="false">P14/$P$10</f>
        <v>0.160211368421311</v>
      </c>
      <c r="S14" s="9" t="n">
        <f aca="false">SQRT((Q14/P14)*(Q14/P14)+($Q$10/$P$10)*($Q$10/$P$10))*R14</f>
        <v>0.00171060984640286</v>
      </c>
    </row>
    <row r="15" customFormat="false" ht="13" hidden="false" customHeight="false" outlineLevel="0" collapsed="false">
      <c r="A15" s="0" t="s">
        <v>142</v>
      </c>
      <c r="B15" s="0" t="n">
        <v>18.19</v>
      </c>
      <c r="C15" s="0" t="n">
        <v>3058076</v>
      </c>
      <c r="D15" s="0" t="n">
        <v>203</v>
      </c>
      <c r="E15" s="0" t="n">
        <v>169</v>
      </c>
      <c r="F15" s="0" t="n">
        <f aca="false">D15*($C$3/$B$3)*(B15/C15)</f>
        <v>105.913064997977</v>
      </c>
      <c r="G15" s="0" t="n">
        <f aca="false">SQRT(D15)*($C$3/$B$3)*(B15/C15)</f>
        <v>7.43363986627059</v>
      </c>
      <c r="H15" s="0" t="n">
        <f aca="false">E15*($C$3/$B$3)*(B15/C15)</f>
        <v>88.173930958907</v>
      </c>
      <c r="I15" s="0" t="n">
        <f aca="false">SQRT(E15)*($C$3/$B$3)*(B15/C15)</f>
        <v>6.78261007376207</v>
      </c>
      <c r="K15" s="0" t="s">
        <v>222</v>
      </c>
      <c r="L15" s="0" t="n">
        <f aca="false">F6+F11+F16+F21</f>
        <v>2824.63285180571</v>
      </c>
      <c r="M15" s="0" t="n">
        <f aca="false">SQRT(G6*G6+G11*G11+G16*G16+G21*G21)</f>
        <v>26.2873149979707</v>
      </c>
      <c r="N15" s="9" t="n">
        <f aca="false">L15/$L$10</f>
        <v>0.0993998637929288</v>
      </c>
      <c r="O15" s="9" t="n">
        <f aca="false">SQRT((M15/L15)*(M15/L15)+($M$10/$L$10)*($M$10/$L$10))*N15</f>
        <v>0.00128995423337124</v>
      </c>
      <c r="P15" s="0" t="n">
        <f aca="false">H6+H11+H16+H21</f>
        <v>1666.98841609251</v>
      </c>
      <c r="Q15" s="0" t="n">
        <f aca="false">SQRT(I6*I6+I11*I11+I16*I16+I21*I21)</f>
        <v>20.1944261802757</v>
      </c>
      <c r="R15" s="9" t="n">
        <f aca="false">P15/$P$10</f>
        <v>0.0325999880241999</v>
      </c>
      <c r="S15" s="9" t="n">
        <f aca="false">SQRT((Q15/P15)*(Q15/P15)+($Q$10/$P$10)*($Q$10/$P$10))*R15</f>
        <v>0.000457647706122108</v>
      </c>
    </row>
    <row r="16" customFormat="false" ht="13" hidden="false" customHeight="false" outlineLevel="0" collapsed="false">
      <c r="A16" s="0" t="s">
        <v>144</v>
      </c>
      <c r="B16" s="0" t="n">
        <v>3.441</v>
      </c>
      <c r="C16" s="0" t="n">
        <v>1233739</v>
      </c>
      <c r="D16" s="0" t="n">
        <v>275</v>
      </c>
      <c r="E16" s="0" t="n">
        <v>106</v>
      </c>
      <c r="F16" s="0" t="n">
        <f aca="false">D16*($C$3/$B$3)*(B16/C16)</f>
        <v>67.27646234597</v>
      </c>
      <c r="G16" s="0" t="n">
        <f aca="false">SQRT(D16)*($C$3/$B$3)*(B16/C16)</f>
        <v>4.05692332407374</v>
      </c>
      <c r="H16" s="0" t="n">
        <f aca="false">E16*($C$3/$B$3)*(B16/C16)</f>
        <v>25.9320182133557</v>
      </c>
      <c r="I16" s="0" t="n">
        <f aca="false">SQRT(E16)*($C$3/$B$3)*(B16/C16)</f>
        <v>2.51874026730235</v>
      </c>
      <c r="K16" s="0" t="s">
        <v>78</v>
      </c>
      <c r="L16" s="0" t="n">
        <f aca="false">F23</f>
        <v>0</v>
      </c>
      <c r="M16" s="0" t="n">
        <f aca="false">G23</f>
        <v>0</v>
      </c>
      <c r="N16" s="9" t="n">
        <f aca="false">L16/$L$10</f>
        <v>0</v>
      </c>
      <c r="O16" s="9" t="n">
        <v>0</v>
      </c>
      <c r="P16" s="0" t="n">
        <f aca="false">H23</f>
        <v>25.367420465059</v>
      </c>
      <c r="Q16" s="0" t="n">
        <f aca="false">I23</f>
        <v>25.367420465059</v>
      </c>
      <c r="R16" s="9" t="n">
        <f aca="false">P16/$P$10</f>
        <v>0.000496090791862993</v>
      </c>
      <c r="S16" s="9" t="n">
        <f aca="false">SQRT((Q16/P16)*(Q16/P16)+($Q$10/$P$10)*($Q$10/$P$10))*R16</f>
        <v>0.000496103272502412</v>
      </c>
    </row>
    <row r="17" customFormat="false" ht="13" hidden="false" customHeight="false" outlineLevel="0" collapsed="false">
      <c r="A17" s="1" t="s">
        <v>146</v>
      </c>
      <c r="K17" s="0" t="s">
        <v>81</v>
      </c>
      <c r="L17" s="0" t="n">
        <f aca="false">F24</f>
        <v>116.999991547817</v>
      </c>
      <c r="M17" s="0" t="n">
        <f aca="false">G24</f>
        <v>25.5314913131936</v>
      </c>
      <c r="N17" s="9" t="n">
        <f aca="false">L17/$L$10</f>
        <v>0.0041172725213446</v>
      </c>
      <c r="O17" s="9" t="n">
        <v>0</v>
      </c>
      <c r="P17" s="0" t="n">
        <f aca="false">H24</f>
        <v>38.9999971826058</v>
      </c>
      <c r="Q17" s="0" t="n">
        <f aca="false">I24</f>
        <v>14.7406133824849</v>
      </c>
      <c r="R17" s="9" t="n">
        <f aca="false">P17/$P$10</f>
        <v>0.000762692427147751</v>
      </c>
      <c r="S17" s="9" t="n">
        <f aca="false">SQRT((Q17/P17)*(Q17/P17)+($Q$10/$P$10)*($Q$10/$P$10))*R17</f>
        <v>0.000288321403601987</v>
      </c>
    </row>
    <row r="18" customFormat="false" ht="13" hidden="false" customHeight="false" outlineLevel="0" collapsed="false">
      <c r="A18" s="0" t="s">
        <v>147</v>
      </c>
      <c r="B18" s="0" t="n">
        <v>245.8</v>
      </c>
      <c r="C18" s="0" t="n">
        <v>21560109</v>
      </c>
      <c r="D18" s="0" t="n">
        <v>81</v>
      </c>
      <c r="E18" s="0" t="n">
        <v>45</v>
      </c>
      <c r="F18" s="0" t="n">
        <f aca="false">D18*($C$3/$B$3)*(B18/C18)</f>
        <v>81</v>
      </c>
      <c r="G18" s="0" t="n">
        <f aca="false">SQRT(D18)*($C$3/$B$3)*(B18/C18)</f>
        <v>9</v>
      </c>
      <c r="H18" s="0" t="n">
        <f aca="false">E18*($C$3/$B$3)*(B18/C18)</f>
        <v>45</v>
      </c>
      <c r="I18" s="0" t="n">
        <f aca="false">SQRT(E18)*($C$3/$B$3)*(B18/C18)</f>
        <v>6.70820393249937</v>
      </c>
      <c r="K18" s="0" t="s">
        <v>84</v>
      </c>
      <c r="L18" s="0" t="n">
        <f aca="false">F25</f>
        <v>532.458891825734</v>
      </c>
      <c r="M18" s="0" t="n">
        <f aca="false">G25</f>
        <v>43.9164692182853</v>
      </c>
      <c r="N18" s="9" t="n">
        <f aca="false">L18/$L$10</f>
        <v>0.018737423268648</v>
      </c>
      <c r="O18" s="9" t="n">
        <v>0</v>
      </c>
      <c r="P18" s="0" t="n">
        <f aca="false">H25</f>
        <v>213.707990596723</v>
      </c>
      <c r="Q18" s="0" t="n">
        <f aca="false">I25</f>
        <v>27.8224105636875</v>
      </c>
      <c r="R18" s="9" t="n">
        <f aca="false">P18/$P$10</f>
        <v>0.00417931994420193</v>
      </c>
      <c r="S18" s="9" t="n">
        <f aca="false">SQRT((Q18/P18)*(Q18/P18)+($Q$10/$P$10)*($Q$10/$P$10))*R18</f>
        <v>0.000544908144252068</v>
      </c>
    </row>
    <row r="19" customFormat="false" ht="13" hidden="false" customHeight="false" outlineLevel="0" collapsed="false">
      <c r="A19" s="0" t="s">
        <v>149</v>
      </c>
      <c r="B19" s="0" t="n">
        <v>245.8</v>
      </c>
      <c r="C19" s="0" t="n">
        <v>3963486</v>
      </c>
      <c r="D19" s="0" t="n">
        <v>15</v>
      </c>
      <c r="E19" s="0" t="n">
        <v>6</v>
      </c>
      <c r="F19" s="0" t="n">
        <f aca="false">D19*($C$3/$B$3)*(B19/C19)</f>
        <v>81.595250998742</v>
      </c>
      <c r="G19" s="0" t="n">
        <f aca="false">SQRT(D19)*($C$3/$B$3)*(B19/C19)</f>
        <v>21.0678032165161</v>
      </c>
      <c r="H19" s="0" t="n">
        <f aca="false">E19*($C$3/$B$3)*(B19/C19)</f>
        <v>32.6381003994968</v>
      </c>
      <c r="I19" s="0" t="n">
        <f aca="false">SQRT(E19)*($C$3/$B$3)*(B19/C19)</f>
        <v>13.3244486920825</v>
      </c>
      <c r="K19" s="0" t="s">
        <v>87</v>
      </c>
      <c r="L19" s="0" t="n">
        <f aca="false">F26</f>
        <v>3584.75421200554</v>
      </c>
      <c r="M19" s="0" t="n">
        <f aca="false">G26</f>
        <v>78.9241239052919</v>
      </c>
      <c r="N19" s="9" t="n">
        <f aca="false">L19/$L$10</f>
        <v>0.126148812641859</v>
      </c>
      <c r="O19" s="9" t="n">
        <f aca="false">SQRT((M19/L19)*(M19/L19)+($M$10/$L$10)*($M$10/$L$10))*N19</f>
        <v>0.0030025920166703</v>
      </c>
      <c r="P19" s="0" t="n">
        <f aca="false">H26</f>
        <v>2710.72058687767</v>
      </c>
      <c r="Q19" s="0" t="n">
        <f aca="false">I26</f>
        <v>68.631336287379</v>
      </c>
      <c r="R19" s="9" t="n">
        <f aca="false">P19/$P$10</f>
        <v>0.0530114413610061</v>
      </c>
      <c r="S19" s="9" t="n">
        <f aca="false">SQRT((Q19/P19)*(Q19/P19)+($Q$10/$P$10)*($Q$10/$P$10))*R19</f>
        <v>0.0013938503660407</v>
      </c>
    </row>
    <row r="20" customFormat="false" ht="13" hidden="false" customHeight="false" outlineLevel="0" collapsed="false">
      <c r="A20" s="0" t="s">
        <v>151</v>
      </c>
      <c r="B20" s="0" t="n">
        <v>18.19</v>
      </c>
      <c r="C20" s="0" t="n">
        <v>3058076</v>
      </c>
      <c r="D20" s="0" t="n">
        <v>44</v>
      </c>
      <c r="E20" s="0" t="n">
        <v>35</v>
      </c>
      <c r="F20" s="0" t="n">
        <f aca="false">D20*($C$3/$B$3)*(B20/C20)</f>
        <v>22.9565264035024</v>
      </c>
      <c r="G20" s="0" t="n">
        <f aca="false">SQRT(D20)*($C$3/$B$3)*(B20/C20)</f>
        <v>3.46082657137747</v>
      </c>
      <c r="H20" s="0" t="n">
        <f aca="false">E20*($C$3/$B$3)*(B20/C20)</f>
        <v>18.2608732755133</v>
      </c>
      <c r="I20" s="0" t="n">
        <f aca="false">SQRT(E20)*($C$3/$B$3)*(B20/C20)</f>
        <v>3.08665094877166</v>
      </c>
      <c r="K20" s="0" t="s">
        <v>64</v>
      </c>
      <c r="L20" s="0" t="n">
        <f aca="false">F28</f>
        <v>0</v>
      </c>
      <c r="M20" s="0" t="n">
        <f aca="false">G28</f>
        <v>0</v>
      </c>
      <c r="N20" s="9" t="n">
        <f aca="false">L20/$L$10</f>
        <v>0</v>
      </c>
      <c r="O20" s="9" t="n">
        <v>0</v>
      </c>
      <c r="P20" s="0" t="n">
        <f aca="false">H28</f>
        <v>0</v>
      </c>
      <c r="Q20" s="0" t="n">
        <f aca="false">I28</f>
        <v>0</v>
      </c>
      <c r="R20" s="9" t="n">
        <f aca="false">P20/$P$10</f>
        <v>0</v>
      </c>
      <c r="S20" s="9" t="n">
        <v>0</v>
      </c>
    </row>
    <row r="21" customFormat="false" ht="13" hidden="false" customHeight="false" outlineLevel="0" collapsed="false">
      <c r="A21" s="0" t="s">
        <v>153</v>
      </c>
      <c r="B21" s="0" t="n">
        <v>3.441</v>
      </c>
      <c r="C21" s="0" t="n">
        <v>1233739</v>
      </c>
      <c r="D21" s="0" t="n">
        <v>134</v>
      </c>
      <c r="E21" s="0" t="n">
        <v>17</v>
      </c>
      <c r="F21" s="0" t="n">
        <f aca="false">D21*($C$3/$B$3)*(B21/C21)</f>
        <v>32.7819852885817</v>
      </c>
      <c r="G21" s="0" t="n">
        <f aca="false">SQRT(D21)*($C$3/$B$3)*(B21/C21)</f>
        <v>2.83193220186784</v>
      </c>
      <c r="H21" s="0" t="n">
        <f aca="false">E21*($C$3/$B$3)*(B21/C21)</f>
        <v>4.15890858138724</v>
      </c>
      <c r="I21" s="0" t="n">
        <f aca="false">SQRT(E21)*($C$3/$B$3)*(B21/C21)</f>
        <v>1.00868349225572</v>
      </c>
      <c r="K21" s="0" t="s">
        <v>68</v>
      </c>
      <c r="L21" s="0" t="n">
        <f aca="false">F29</f>
        <v>8.04281259505303</v>
      </c>
      <c r="M21" s="0" t="n">
        <f aca="false">G29</f>
        <v>8.04281259505303</v>
      </c>
      <c r="N21" s="9" t="n">
        <f aca="false">L21/$L$10</f>
        <v>0.000283029518667977</v>
      </c>
      <c r="O21" s="9" t="n">
        <v>0</v>
      </c>
      <c r="P21" s="0" t="n">
        <f aca="false">H29</f>
        <v>0</v>
      </c>
      <c r="Q21" s="0" t="n">
        <f aca="false">I29</f>
        <v>0</v>
      </c>
      <c r="R21" s="9" t="n">
        <f aca="false">P21/$P$10</f>
        <v>0</v>
      </c>
      <c r="S21" s="9" t="n">
        <v>0</v>
      </c>
    </row>
    <row r="22" customFormat="false" ht="13" hidden="false" customHeight="false" outlineLevel="0" collapsed="false">
      <c r="A22" s="1" t="s">
        <v>155</v>
      </c>
      <c r="K22" s="0" t="s">
        <v>71</v>
      </c>
      <c r="L22" s="0" t="n">
        <f aca="false">F30</f>
        <v>66.614284986124</v>
      </c>
      <c r="M22" s="0" t="n">
        <f aca="false">G30</f>
        <v>6.00640780070707</v>
      </c>
      <c r="N22" s="9" t="n">
        <f aca="false">L22/$L$10</f>
        <v>0.00234418106765669</v>
      </c>
      <c r="O22" s="9" t="n">
        <v>0</v>
      </c>
      <c r="P22" s="0" t="n">
        <f aca="false">H30</f>
        <v>41.7016255604191</v>
      </c>
      <c r="Q22" s="0" t="n">
        <f aca="false">I30</f>
        <v>4.75234128816934</v>
      </c>
      <c r="R22" s="9" t="n">
        <f aca="false">P22/$P$10</f>
        <v>0.000815526059290799</v>
      </c>
      <c r="S22" s="9" t="n">
        <f aca="false">SQRT((Q22/P22)*(Q22/P22)+($Q$10/$P$10)*($Q$10/$P$10))*R22</f>
        <v>9.31176838536428E-005</v>
      </c>
    </row>
    <row r="23" customFormat="false" ht="13" hidden="false" customHeight="false" outlineLevel="0" collapsed="false">
      <c r="A23" s="0" t="s">
        <v>78</v>
      </c>
      <c r="B23" s="0" t="n">
        <v>6662.8</v>
      </c>
      <c r="C23" s="0" t="n">
        <v>23038253</v>
      </c>
      <c r="D23" s="0" t="n">
        <v>0</v>
      </c>
      <c r="E23" s="0" t="n">
        <v>1</v>
      </c>
      <c r="F23" s="0" t="n">
        <f aca="false">D23*($C$3/$B$3)*(B23/C23)</f>
        <v>0</v>
      </c>
      <c r="G23" s="0" t="n">
        <f aca="false">SQRT(D23)*($C$3/$B$3)*(B23/C23)</f>
        <v>0</v>
      </c>
      <c r="H23" s="0" t="n">
        <f aca="false">E23*($C$3/$B$3)*(B23/C23)</f>
        <v>25.367420465059</v>
      </c>
      <c r="I23" s="0" t="n">
        <f aca="false">SQRT(E23)*($C$3/$B$3)*(B23/C23)</f>
        <v>25.367420465059</v>
      </c>
      <c r="K23" s="0" t="s">
        <v>74</v>
      </c>
      <c r="L23" s="0" t="n">
        <f aca="false">F31</f>
        <v>463.059927433403</v>
      </c>
      <c r="M23" s="0" t="n">
        <f aca="false">G31</f>
        <v>14.0969927709782</v>
      </c>
      <c r="N23" s="9" t="n">
        <f aca="false">L23/$L$10</f>
        <v>0.0162952483135708</v>
      </c>
      <c r="O23" s="9" t="n">
        <f aca="false">SQRT((M23/L23)*(M23/L23)+($M$10/$L$10)*($M$10/$L$10))*N23</f>
        <v>0.000517508847593593</v>
      </c>
      <c r="P23" s="0" t="n">
        <f aca="false">H31</f>
        <v>372.937049990386</v>
      </c>
      <c r="Q23" s="0" t="n">
        <f aca="false">I31</f>
        <v>12.6510229306423</v>
      </c>
      <c r="R23" s="9" t="n">
        <f aca="false">P23/$P$10</f>
        <v>0.00729323806098504</v>
      </c>
      <c r="S23" s="9" t="n">
        <f aca="false">SQRT((Q23/P23)*(Q23/P23)+($Q$10/$P$10)*($Q$10/$P$10))*R23</f>
        <v>0.000252757218425522</v>
      </c>
    </row>
    <row r="24" customFormat="false" ht="13" hidden="false" customHeight="false" outlineLevel="0" collapsed="false">
      <c r="A24" s="0" t="s">
        <v>81</v>
      </c>
      <c r="B24" s="0" t="n">
        <v>2159.2</v>
      </c>
      <c r="C24" s="0" t="n">
        <v>33993463</v>
      </c>
      <c r="D24" s="0" t="n">
        <v>21</v>
      </c>
      <c r="E24" s="0" t="n">
        <v>7</v>
      </c>
      <c r="F24" s="0" t="n">
        <f aca="false">D24*($C$3/$B$3)*(B24/C24)</f>
        <v>116.999991547817</v>
      </c>
      <c r="G24" s="0" t="n">
        <f aca="false">SQRT(D24)*($C$3/$B$3)*(B24/C24)</f>
        <v>25.5314913131936</v>
      </c>
      <c r="H24" s="0" t="n">
        <f aca="false">E24*($C$3/$B$3)*(B24/C24)</f>
        <v>38.9999971826058</v>
      </c>
      <c r="I24" s="0" t="n">
        <f aca="false">SQRT(E24)*($C$3/$B$3)*(B24/C24)</f>
        <v>14.7406133824849</v>
      </c>
      <c r="K24" s="0" t="s">
        <v>223</v>
      </c>
      <c r="L24" s="0" t="n">
        <f aca="false">F33</f>
        <v>5.13066302849818</v>
      </c>
      <c r="M24" s="0" t="n">
        <f aca="false">G33</f>
        <v>2.56533151424909</v>
      </c>
      <c r="N24" s="9" t="n">
        <f aca="false">L24/$L$10</f>
        <v>0.000180549909654316</v>
      </c>
      <c r="O24" s="9" t="n">
        <f aca="false">SQRT((M24/L24)*(M24/L24)+($M$10/$L$10)*($M$10/$L$10))*N24</f>
        <v>9.02897232276772E-005</v>
      </c>
      <c r="P24" s="0" t="n">
        <f aca="false">H33</f>
        <v>6.41332878562272</v>
      </c>
      <c r="Q24" s="0" t="n">
        <f aca="false">I33</f>
        <v>2.86812782534172</v>
      </c>
      <c r="R24" s="9" t="n">
        <f aca="false">P24/$P$10</f>
        <v>0.000125420452588769</v>
      </c>
      <c r="S24" s="9" t="n">
        <f aca="false">SQRT((Q24/P24)*(Q24/P24)+($Q$10/$P$10)*($Q$10/$P$10))*R24</f>
        <v>5.60967867166342E-005</v>
      </c>
    </row>
    <row r="25" customFormat="false" ht="13" hidden="false" customHeight="false" outlineLevel="0" collapsed="false">
      <c r="A25" s="0" t="s">
        <v>84</v>
      </c>
      <c r="B25" s="0" t="n">
        <v>640.4</v>
      </c>
      <c r="C25" s="0" t="n">
        <v>15507852</v>
      </c>
      <c r="D25" s="0" t="n">
        <v>147</v>
      </c>
      <c r="E25" s="0" t="n">
        <v>59</v>
      </c>
      <c r="F25" s="0" t="n">
        <f aca="false">D25*($C$3/$B$3)*(B25/C25)</f>
        <v>532.458891825734</v>
      </c>
      <c r="G25" s="0" t="n">
        <f aca="false">SQRT(D25)*($C$3/$B$3)*(B25/C25)</f>
        <v>43.9164692182853</v>
      </c>
      <c r="H25" s="0" t="n">
        <f aca="false">E25*($C$3/$B$3)*(B25/C25)</f>
        <v>213.707990596723</v>
      </c>
      <c r="I25" s="0" t="n">
        <f aca="false">SQRT(E25)*($C$3/$B$3)*(B25/C25)</f>
        <v>27.8224105636875</v>
      </c>
      <c r="K25" s="0" t="s">
        <v>224</v>
      </c>
      <c r="L25" s="0" t="n">
        <f aca="false">F34</f>
        <v>67.3132890387767</v>
      </c>
      <c r="M25" s="0" t="n">
        <f aca="false">G34</f>
        <v>9.42574580314199</v>
      </c>
      <c r="N25" s="9" t="n">
        <f aca="false">L25/$L$10</f>
        <v>0.00236877927608578</v>
      </c>
      <c r="O25" s="9" t="n">
        <f aca="false">SQRT((M25/L25)*(M25/L25)+($M$10/$L$10)*($M$10/$L$10))*N25</f>
        <v>0.000332386637066289</v>
      </c>
      <c r="P25" s="0" t="n">
        <f aca="false">H34</f>
        <v>40.915920788276</v>
      </c>
      <c r="Q25" s="0" t="n">
        <f aca="false">I34</f>
        <v>7.34871631088191</v>
      </c>
      <c r="R25" s="9" t="n">
        <f aca="false">P25/$P$10</f>
        <v>0.000800160645881111</v>
      </c>
      <c r="S25" s="9" t="n">
        <f aca="false">SQRT((Q25/P25)*(Q25/P25)+($Q$10/$P$10)*($Q$10/$P$10))*R25</f>
        <v>0.000143825133650936</v>
      </c>
    </row>
    <row r="26" customFormat="false" ht="13" hidden="false" customHeight="false" outlineLevel="0" collapsed="false">
      <c r="A26" s="0" t="s">
        <v>87</v>
      </c>
      <c r="B26" s="7" t="n">
        <v>264</v>
      </c>
      <c r="C26" s="0" t="n">
        <v>13326400</v>
      </c>
      <c r="D26" s="0" t="n">
        <v>2063</v>
      </c>
      <c r="E26" s="0" t="n">
        <v>1560</v>
      </c>
      <c r="F26" s="0" t="n">
        <f aca="false">D26*($C$3/$B$3)*(B26/C26)</f>
        <v>3584.75421200554</v>
      </c>
      <c r="G26" s="0" t="n">
        <f aca="false">SQRT(D26)*($C$3/$B$3)*(B26/C26)</f>
        <v>78.9241239052919</v>
      </c>
      <c r="H26" s="0" t="n">
        <f aca="false">E26*($C$3/$B$3)*(B26/C26)</f>
        <v>2710.72058687767</v>
      </c>
      <c r="I26" s="0" t="n">
        <f aca="false">SQRT(E26)*($C$3/$B$3)*(B26/C26)</f>
        <v>68.631336287379</v>
      </c>
      <c r="K26" s="0" t="s">
        <v>225</v>
      </c>
      <c r="L26" s="0" t="n">
        <f aca="false">F35</f>
        <v>163.070264964858</v>
      </c>
      <c r="M26" s="0" t="n">
        <f aca="false">G35</f>
        <v>17.8992869601904</v>
      </c>
      <c r="N26" s="9" t="n">
        <f aca="false">L26/$L$10</f>
        <v>0.00573850230334241</v>
      </c>
      <c r="O26" s="9" t="n">
        <f aca="false">SQRT((M26/L26)*(M26/L26)+($M$10/$L$10)*($M$10/$L$10))*N26</f>
        <v>0.000632017193962497</v>
      </c>
      <c r="P26" s="0" t="n">
        <f aca="false">H35</f>
        <v>284.88178819162</v>
      </c>
      <c r="Q26" s="0" t="n">
        <f aca="false">I35</f>
        <v>23.6581448019646</v>
      </c>
      <c r="R26" s="9" t="n">
        <f aca="false">P26/$P$10</f>
        <v>0.00557121020980393</v>
      </c>
      <c r="S26" s="9" t="n">
        <f aca="false">SQRT((Q26/P26)*(Q26/P26)+($Q$10/$P$10)*($Q$10/$P$10))*R26</f>
        <v>0.000464348533460638</v>
      </c>
    </row>
    <row r="27" customFormat="false" ht="13" hidden="false" customHeight="false" outlineLevel="0" collapsed="false">
      <c r="A27" s="1" t="s">
        <v>160</v>
      </c>
      <c r="K27" s="0" t="s">
        <v>226</v>
      </c>
      <c r="L27" s="0" t="n">
        <f aca="false">F36</f>
        <v>5.52909285730655</v>
      </c>
      <c r="M27" s="0" t="n">
        <f aca="false">G36</f>
        <v>2.4726854965692</v>
      </c>
      <c r="N27" s="9" t="n">
        <f aca="false">L27/$L$10</f>
        <v>0.000194570801144435</v>
      </c>
      <c r="O27" s="9" t="n">
        <v>0</v>
      </c>
      <c r="P27" s="0" t="n">
        <f aca="false">H36</f>
        <v>3.31745571438393</v>
      </c>
      <c r="Q27" s="0" t="n">
        <f aca="false">I36</f>
        <v>1.91533394972422</v>
      </c>
      <c r="R27" s="9" t="n">
        <f aca="false">P27/$P$10</f>
        <v>6.48768854754466E-005</v>
      </c>
      <c r="S27" s="9" t="n">
        <f aca="false">SQRT((Q27/P27)*(Q27/P27)+($Q$10/$P$10)*($Q$10/$P$10))*R27</f>
        <v>3.74595142254522E-005</v>
      </c>
    </row>
    <row r="28" customFormat="false" ht="13" hidden="false" customHeight="false" outlineLevel="0" collapsed="false">
      <c r="A28" s="0" t="s">
        <v>64</v>
      </c>
      <c r="B28" s="0" t="n">
        <v>660.6</v>
      </c>
      <c r="C28" s="0" t="n">
        <v>23994669</v>
      </c>
      <c r="D28" s="0" t="n">
        <v>0</v>
      </c>
      <c r="E28" s="0" t="n">
        <v>0</v>
      </c>
      <c r="F28" s="0" t="n">
        <f aca="false">D28*($C$3/$B$3)*(B28/C28)</f>
        <v>0</v>
      </c>
      <c r="G28" s="0" t="n">
        <f aca="false">SQRT(D28)*($C$3/$B$3)*(B28/C28)</f>
        <v>0</v>
      </c>
      <c r="H28" s="0" t="n">
        <f aca="false">E28*($C$3/$B$3)*(B28/C28)</f>
        <v>0</v>
      </c>
      <c r="I28" s="0" t="n">
        <f aca="false">SQRT(E28)*($C$3/$B$3)*(B28/C28)</f>
        <v>0</v>
      </c>
      <c r="K28" s="0" t="s">
        <v>227</v>
      </c>
      <c r="L28" s="0" t="n">
        <f aca="false">F37</f>
        <v>23.7168733367596</v>
      </c>
      <c r="M28" s="0" t="n">
        <f aca="false">G37</f>
        <v>5.75218669863854</v>
      </c>
      <c r="N28" s="9" t="n">
        <f aca="false">L28/$L$10</f>
        <v>0.000834605452443492</v>
      </c>
      <c r="O28" s="9" t="n">
        <v>0</v>
      </c>
      <c r="P28" s="0" t="n">
        <f aca="false">H37</f>
        <v>12.5559917665198</v>
      </c>
      <c r="Q28" s="0" t="n">
        <f aca="false">I37</f>
        <v>4.18533058883994</v>
      </c>
      <c r="R28" s="9" t="n">
        <f aca="false">P28/$P$10</f>
        <v>0.000245547705832278</v>
      </c>
      <c r="S28" s="9" t="n">
        <f aca="false">SQRT((Q28/P28)*(Q28/P28)+($Q$10/$P$10)*($Q$10/$P$10))*R28</f>
        <v>8.18677658615504E-005</v>
      </c>
    </row>
    <row r="29" customFormat="false" ht="13" hidden="false" customHeight="false" outlineLevel="0" collapsed="false">
      <c r="A29" s="0" t="s">
        <v>68</v>
      </c>
      <c r="B29" s="0" t="n">
        <v>215.1</v>
      </c>
      <c r="C29" s="0" t="n">
        <v>2345857</v>
      </c>
      <c r="D29" s="0" t="n">
        <v>1</v>
      </c>
      <c r="E29" s="0" t="n">
        <v>0</v>
      </c>
      <c r="F29" s="0" t="n">
        <f aca="false">D29*($C$3/$B$3)*(B29/C29)</f>
        <v>8.04281259505303</v>
      </c>
      <c r="G29" s="0" t="n">
        <f aca="false">SQRT(D29)*($C$3/$B$3)*(B29/C29)</f>
        <v>8.04281259505303</v>
      </c>
      <c r="H29" s="0" t="n">
        <f aca="false">E29*($C$3/$B$3)*(B29/C29)</f>
        <v>0</v>
      </c>
      <c r="I29" s="0" t="n">
        <f aca="false">SQRT(E29)*($C$3/$B$3)*(B29/C29)</f>
        <v>0</v>
      </c>
      <c r="K29" s="0" t="s">
        <v>228</v>
      </c>
      <c r="L29" s="0" t="n">
        <f aca="false">F38</f>
        <v>138.675348208576</v>
      </c>
      <c r="M29" s="0" t="n">
        <f aca="false">G38</f>
        <v>16.5748743588299</v>
      </c>
      <c r="N29" s="9" t="n">
        <f aca="false">L29/$L$10</f>
        <v>0.0048800362548207</v>
      </c>
      <c r="O29" s="9" t="n">
        <f aca="false">SQRT((M29/L29)*(M29/L29)+($M$10/$L$10)*($M$10/$L$10))*N29</f>
        <v>0.000584943500422346</v>
      </c>
      <c r="P29" s="0" t="n">
        <f aca="false">H38</f>
        <v>275.369620014172</v>
      </c>
      <c r="Q29" s="0" t="n">
        <f aca="false">I38</f>
        <v>23.3565463266201</v>
      </c>
      <c r="R29" s="9" t="n">
        <f aca="false">P29/$P$10</f>
        <v>0.00538518818009131</v>
      </c>
      <c r="S29" s="9" t="n">
        <f aca="false">SQRT((Q29/P29)*(Q29/P29)+($Q$10/$P$10)*($Q$10/$P$10))*R29</f>
        <v>0.000458360227443483</v>
      </c>
    </row>
    <row r="30" customFormat="false" ht="13" hidden="false" customHeight="false" outlineLevel="0" collapsed="false">
      <c r="A30" s="0" t="s">
        <v>71</v>
      </c>
      <c r="B30" s="0" t="n">
        <v>65.79</v>
      </c>
      <c r="C30" s="0" t="n">
        <v>10655325</v>
      </c>
      <c r="D30" s="0" t="n">
        <v>123</v>
      </c>
      <c r="E30" s="0" t="n">
        <v>77</v>
      </c>
      <c r="F30" s="0" t="n">
        <f aca="false">D30*($C$3/$B$3)*(B30/C30)</f>
        <v>66.614284986124</v>
      </c>
      <c r="G30" s="0" t="n">
        <f aca="false">SQRT(D30)*($C$3/$B$3)*(B30/C30)</f>
        <v>6.00640780070707</v>
      </c>
      <c r="H30" s="0" t="n">
        <f aca="false">E30*($C$3/$B$3)*(B30/C30)</f>
        <v>41.7016255604191</v>
      </c>
      <c r="I30" s="0" t="n">
        <f aca="false">SQRT(E30)*($C$3/$B$3)*(B30/C30)</f>
        <v>4.75234128816934</v>
      </c>
    </row>
    <row r="31" customFormat="false" ht="13" hidden="false" customHeight="false" outlineLevel="0" collapsed="false">
      <c r="A31" s="0" t="s">
        <v>74</v>
      </c>
      <c r="B31" s="0" t="n">
        <v>28.59</v>
      </c>
      <c r="C31" s="0" t="n">
        <v>5843425</v>
      </c>
      <c r="D31" s="0" t="n">
        <v>1079</v>
      </c>
      <c r="E31" s="0" t="n">
        <v>869</v>
      </c>
      <c r="F31" s="0" t="n">
        <f aca="false">D31*($C$3/$B$3)*(B31/C31)</f>
        <v>463.059927433403</v>
      </c>
      <c r="G31" s="0" t="n">
        <f aca="false">SQRT(D31)*($C$3/$B$3)*(B31/C31)</f>
        <v>14.0969927709782</v>
      </c>
      <c r="H31" s="0" t="n">
        <f aca="false">E31*($C$3/$B$3)*(B31/C31)</f>
        <v>372.937049990386</v>
      </c>
      <c r="I31" s="0" t="n">
        <f aca="false">SQRT(E31)*($C$3/$B$3)*(B31/C31)</f>
        <v>12.6510229306423</v>
      </c>
      <c r="L31" s="10" t="n">
        <f aca="false">L2+L3</f>
        <v>21557.4159015944</v>
      </c>
      <c r="M31" s="0" t="n">
        <f aca="false">SQRT(M2*M2+M3*M3)</f>
        <v>227.007956947144</v>
      </c>
      <c r="P31" s="10" t="n">
        <f aca="false">P2+P3</f>
        <v>45997.8801136164</v>
      </c>
      <c r="Q31" s="0" t="n">
        <f aca="false">SQRT(Q2*Q2+Q3*Q3)</f>
        <v>348.060740397307</v>
      </c>
    </row>
    <row r="32" customFormat="false" ht="13" hidden="false" customHeight="false" outlineLevel="0" collapsed="false">
      <c r="A32" s="1" t="s">
        <v>165</v>
      </c>
      <c r="K32" s="0" t="s">
        <v>229</v>
      </c>
      <c r="L32" s="0" t="n">
        <f aca="false">L2/L31</f>
        <v>0.144398456988448</v>
      </c>
      <c r="M32" s="0" t="n">
        <f aca="false">SQRT((M2/L2)*(M2/L2)+(M31/L31)*(M31/L31))*L32</f>
        <v>0.00428745331692319</v>
      </c>
      <c r="P32" s="0" t="n">
        <f aca="false">P2/P31</f>
        <v>0.112181962206209</v>
      </c>
      <c r="Q32" s="0" t="n">
        <f aca="false">SQRT((Q2/P2)*(Q2/P2)+(Q31/P31)*(Q31/P31))*P32</f>
        <v>0.00261321269050072</v>
      </c>
    </row>
    <row r="33" customFormat="false" ht="13" hidden="false" customHeight="false" outlineLevel="0" collapsed="false">
      <c r="A33" s="0" t="s">
        <v>166</v>
      </c>
      <c r="B33" s="0" t="n">
        <v>3.79</v>
      </c>
      <c r="C33" s="0" t="n">
        <v>259176</v>
      </c>
      <c r="D33" s="0" t="n">
        <v>4</v>
      </c>
      <c r="E33" s="0" t="n">
        <v>5</v>
      </c>
      <c r="F33" s="0" t="n">
        <f aca="false">D33*($C$3/$B$3)*(B33/C33)</f>
        <v>5.13066302849818</v>
      </c>
      <c r="G33" s="0" t="n">
        <f aca="false">SQRT(D33)*($C$3/$B$3)*(B33/C33)</f>
        <v>2.56533151424909</v>
      </c>
      <c r="H33" s="0" t="n">
        <f aca="false">E33*($C$3/$B$3)*(B33/C33)</f>
        <v>6.41332878562272</v>
      </c>
      <c r="I33" s="0" t="n">
        <f aca="false">SQRT(E33)*($C$3/$B$3)*(B33/C33)</f>
        <v>2.86812782534172</v>
      </c>
      <c r="K33" s="0" t="s">
        <v>230</v>
      </c>
      <c r="L33" s="0" t="n">
        <f aca="false">L3/L31</f>
        <v>0.855601543011552</v>
      </c>
      <c r="M33" s="0" t="n">
        <f aca="false">SQRT((M3/L3)*(M3/L3)+(M31/L31)*(M31/L31))*L33</f>
        <v>0.013266338902887</v>
      </c>
      <c r="P33" s="0" t="n">
        <f aca="false">P3/P31</f>
        <v>0.887818037793791</v>
      </c>
      <c r="Q33" s="0" t="n">
        <f aca="false">SQRT((Q3/P3)*(Q3/P3)+(Q31/P31)*(Q31/P31))*P33</f>
        <v>0.00981230041896496</v>
      </c>
    </row>
    <row r="34" customFormat="false" ht="13" hidden="false" customHeight="false" outlineLevel="0" collapsed="false">
      <c r="A34" s="0" t="s">
        <v>168</v>
      </c>
      <c r="B34" s="0" t="n">
        <v>56.4</v>
      </c>
      <c r="C34" s="0" t="n">
        <v>3748155</v>
      </c>
      <c r="D34" s="0" t="n">
        <v>51</v>
      </c>
      <c r="E34" s="0" t="n">
        <v>31</v>
      </c>
      <c r="F34" s="0" t="n">
        <f aca="false">D34*($C$3/$B$3)*(B34/C34)</f>
        <v>67.3132890387767</v>
      </c>
      <c r="G34" s="0" t="n">
        <f aca="false">SQRT(D34)*($C$3/$B$3)*(B34/C34)</f>
        <v>9.42574580314199</v>
      </c>
      <c r="H34" s="0" t="n">
        <f aca="false">E34*($C$3/$B$3)*(B34/C34)</f>
        <v>40.915920788276</v>
      </c>
      <c r="I34" s="0" t="n">
        <f aca="false">SQRT(E34)*($C$3/$B$3)*(B34/C34)</f>
        <v>7.34871631088191</v>
      </c>
      <c r="K34" s="0" t="s">
        <v>231</v>
      </c>
      <c r="L34" s="0" t="n">
        <f aca="false">L9/L10</f>
        <v>0.241386645001963</v>
      </c>
      <c r="M34" s="0" t="n">
        <f aca="false">SQRT((M9/L9)*(M9/L9)+(M10/L10)*(M10/L10))*L34</f>
        <v>0.0047701079115977</v>
      </c>
      <c r="P34" s="0" t="n">
        <f aca="false">P9/P10</f>
        <v>0.100455452259566</v>
      </c>
      <c r="Q34" s="0" t="n">
        <f aca="false">SQRT((Q9/P9)*(Q9/P9)+(Q10/P10)*(Q10/P10))*P34</f>
        <v>0.00211954587476783</v>
      </c>
    </row>
    <row r="35" customFormat="false" ht="13" hidden="false" customHeight="false" outlineLevel="0" collapsed="false">
      <c r="A35" s="0" t="s">
        <v>170</v>
      </c>
      <c r="B35" s="0" t="n">
        <v>11.1</v>
      </c>
      <c r="C35" s="0" t="n">
        <v>495559</v>
      </c>
      <c r="D35" s="0" t="n">
        <v>83</v>
      </c>
      <c r="E35" s="0" t="n">
        <v>145</v>
      </c>
      <c r="F35" s="0" t="n">
        <f aca="false">D35*($C$3/$B$3)*(B35/C35)</f>
        <v>163.070264964858</v>
      </c>
      <c r="G35" s="0" t="n">
        <f aca="false">SQRT(D35)*($C$3/$B$3)*(B35/C35)</f>
        <v>17.8992869601904</v>
      </c>
      <c r="H35" s="0" t="n">
        <f aca="false">E35*($C$3/$B$3)*(B35/C35)</f>
        <v>284.88178819162</v>
      </c>
      <c r="I35" s="0" t="n">
        <f aca="false">SQRT(E35)*($C$3/$B$3)*(B35/C35)</f>
        <v>23.6581448019646</v>
      </c>
    </row>
    <row r="36" customFormat="false" ht="13" hidden="false" customHeight="false" outlineLevel="0" collapsed="false">
      <c r="A36" s="0" t="s">
        <v>172</v>
      </c>
      <c r="B36" s="0" t="n">
        <v>1.76</v>
      </c>
      <c r="C36" s="0" t="n">
        <v>139604</v>
      </c>
      <c r="D36" s="0" t="n">
        <v>5</v>
      </c>
      <c r="E36" s="0" t="n">
        <v>3</v>
      </c>
      <c r="F36" s="0" t="n">
        <f aca="false">D36*($C$3/$B$3)*(B36/C36)</f>
        <v>5.52909285730655</v>
      </c>
      <c r="G36" s="0" t="n">
        <f aca="false">SQRT(D36)*($C$3/$B$3)*(B36/C36)</f>
        <v>2.4726854965692</v>
      </c>
      <c r="H36" s="0" t="n">
        <f aca="false">E36*($C$3/$B$3)*(B36/C36)</f>
        <v>3.31745571438393</v>
      </c>
      <c r="I36" s="0" t="n">
        <f aca="false">SQRT(E36)*($C$3/$B$3)*(B36/C36)</f>
        <v>1.91533394972422</v>
      </c>
    </row>
    <row r="37" customFormat="false" ht="13" hidden="false" customHeight="false" outlineLevel="0" collapsed="false">
      <c r="A37" s="0" t="s">
        <v>174</v>
      </c>
      <c r="B37" s="0" t="n">
        <v>30.7</v>
      </c>
      <c r="C37" s="0" t="n">
        <v>1930185</v>
      </c>
      <c r="D37" s="0" t="n">
        <v>17</v>
      </c>
      <c r="E37" s="0" t="n">
        <v>9</v>
      </c>
      <c r="F37" s="0" t="n">
        <f aca="false">D37*($C$3/$B$3)*(B37/C37)</f>
        <v>23.7168733367596</v>
      </c>
      <c r="G37" s="0" t="n">
        <f aca="false">SQRT(D37)*($C$3/$B$3)*(B37/C37)</f>
        <v>5.75218669863854</v>
      </c>
      <c r="H37" s="0" t="n">
        <f aca="false">E37*($C$3/$B$3)*(B37/C37)</f>
        <v>12.5559917665198</v>
      </c>
      <c r="I37" s="0" t="n">
        <f aca="false">SQRT(E37)*($C$3/$B$3)*(B37/C37)</f>
        <v>4.18533058883994</v>
      </c>
    </row>
    <row r="38" customFormat="false" ht="13" hidden="false" customHeight="false" outlineLevel="0" collapsed="false">
      <c r="A38" s="0" t="s">
        <v>176</v>
      </c>
      <c r="B38" s="0" t="n">
        <v>11.1</v>
      </c>
      <c r="C38" s="0" t="n">
        <v>491463</v>
      </c>
      <c r="D38" s="0" t="n">
        <v>70</v>
      </c>
      <c r="E38" s="0" t="n">
        <v>139</v>
      </c>
      <c r="F38" s="0" t="n">
        <f aca="false">D38*($C$3/$B$3)*(B38/C38)</f>
        <v>138.675348208576</v>
      </c>
      <c r="G38" s="0" t="n">
        <f aca="false">SQRT(D38)*($C$3/$B$3)*(B38/C38)</f>
        <v>16.5748743588299</v>
      </c>
      <c r="H38" s="0" t="n">
        <f aca="false">E38*($C$3/$B$3)*(B38/C38)</f>
        <v>275.369620014172</v>
      </c>
      <c r="I38" s="0" t="n">
        <f aca="false">SQRT(E38)*($C$3/$B$3)*(B38/C38)</f>
        <v>23.3565463266201</v>
      </c>
    </row>
    <row r="39" customFormat="false" ht="13" hidden="false" customHeight="false" outlineLevel="0" collapsed="false">
      <c r="A39" s="1" t="s">
        <v>0</v>
      </c>
    </row>
    <row r="40" customFormat="false" ht="13" hidden="false" customHeight="false" outlineLevel="0" collapsed="false">
      <c r="A40" s="0" t="s">
        <v>178</v>
      </c>
      <c r="B40" s="0" t="s">
        <v>181</v>
      </c>
      <c r="C40" s="0" t="s">
        <v>181</v>
      </c>
    </row>
    <row r="41" customFormat="false" ht="13" hidden="false" customHeight="false" outlineLevel="0" collapsed="false">
      <c r="A41" s="0" t="s">
        <v>182</v>
      </c>
      <c r="B41" s="0" t="s">
        <v>181</v>
      </c>
      <c r="C41" s="0" t="s">
        <v>181</v>
      </c>
    </row>
    <row r="42" customFormat="false" ht="13" hidden="false" customHeight="false" outlineLevel="0" collapsed="false">
      <c r="A42" s="0" t="s">
        <v>185</v>
      </c>
      <c r="B42" s="0" t="s">
        <v>181</v>
      </c>
      <c r="C42" s="0" t="s">
        <v>181</v>
      </c>
    </row>
    <row r="43" customFormat="false" ht="13" hidden="false" customHeight="false" outlineLevel="0" collapsed="false">
      <c r="A43" s="0" t="s">
        <v>188</v>
      </c>
      <c r="B43" s="0" t="s">
        <v>181</v>
      </c>
      <c r="C43" s="0" t="s">
        <v>181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3" topLeftCell="B44" activePane="bottomRight" state="frozen"/>
      <selection pane="topLeft" activeCell="A1" activeCellId="0" sqref="A1"/>
      <selection pane="topRight" activeCell="B1" activeCellId="0" sqref="B1"/>
      <selection pane="bottomLeft" activeCell="A44" activeCellId="0" sqref="A44"/>
      <selection pane="bottomRight" activeCell="E39" activeCellId="0" sqref="E39"/>
    </sheetView>
  </sheetViews>
  <sheetFormatPr defaultRowHeight="13"/>
  <cols>
    <col collapsed="false" hidden="false" max="1" min="1" style="0" width="32"/>
    <col collapsed="false" hidden="false" max="2" min="2" style="0" width="11.7098214285714"/>
    <col collapsed="false" hidden="false" max="3" min="3" style="0" width="10.5892857142857"/>
    <col collapsed="false" hidden="false" max="4" min="4" style="0" width="11.8571428571429"/>
    <col collapsed="false" hidden="false" max="5" min="5" style="0" width="11.7098214285714"/>
    <col collapsed="false" hidden="false" max="6" min="6" style="0" width="22.7098214285714"/>
    <col collapsed="false" hidden="false" max="7" min="7" style="0" width="5.14285714285714"/>
    <col collapsed="false" hidden="false" max="8" min="8" style="0" width="22.4285714285714"/>
    <col collapsed="false" hidden="false" max="9" min="9" style="0" width="4.57589285714286"/>
    <col collapsed="false" hidden="false" max="10" min="10" style="0" width="10.5892857142857"/>
    <col collapsed="false" hidden="false" max="11" min="11" style="0" width="18.7098214285714"/>
    <col collapsed="false" hidden="false" max="12" min="12" style="0" width="16.5669642857143"/>
    <col collapsed="false" hidden="false" max="13" min="13" style="0" width="5.85714285714286"/>
    <col collapsed="false" hidden="false" max="15" min="14" style="0" width="8.57589285714286"/>
    <col collapsed="false" hidden="false" max="16" min="16" style="0" width="16.7098214285714"/>
    <col collapsed="false" hidden="false" max="17" min="17" style="0" width="7"/>
    <col collapsed="false" hidden="false" max="18" min="18" style="0" width="9.14285714285714"/>
    <col collapsed="false" hidden="false" max="19" min="19" style="0" width="7.70982142857143"/>
    <col collapsed="false" hidden="false" max="1025" min="20" style="0" width="10.5892857142857"/>
  </cols>
  <sheetData>
    <row r="1" customFormat="false" ht="13" hidden="false" customHeight="false" outlineLevel="0" collapsed="false">
      <c r="A1" s="1" t="s">
        <v>199</v>
      </c>
      <c r="B1" s="1" t="s">
        <v>111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  <c r="I1" s="1" t="s">
        <v>204</v>
      </c>
      <c r="K1" s="1" t="s">
        <v>206</v>
      </c>
      <c r="L1" s="1" t="s">
        <v>207</v>
      </c>
      <c r="M1" s="1" t="s">
        <v>204</v>
      </c>
      <c r="N1" s="1" t="s">
        <v>208</v>
      </c>
      <c r="O1" s="1" t="s">
        <v>204</v>
      </c>
      <c r="P1" s="1" t="s">
        <v>209</v>
      </c>
      <c r="Q1" s="1" t="s">
        <v>204</v>
      </c>
      <c r="R1" s="1" t="s">
        <v>210</v>
      </c>
      <c r="S1" s="1" t="s">
        <v>204</v>
      </c>
    </row>
    <row r="2" customFormat="false" ht="13" hidden="false" customHeight="false" outlineLevel="0" collapsed="false">
      <c r="A2" s="1" t="s">
        <v>115</v>
      </c>
      <c r="K2" s="0" t="s">
        <v>211</v>
      </c>
      <c r="L2" s="8" t="n">
        <f aca="false">F3+F4+F5+F6</f>
        <v>1205.54325051653</v>
      </c>
      <c r="M2" s="8" t="n">
        <f aca="false">SQRT(G3*G3+G4*G4+G5*G5+G6*G6)</f>
        <v>51.6421904344572</v>
      </c>
      <c r="N2" s="11" t="n">
        <f aca="false">L2/$L$10</f>
        <v>0.129366446688365</v>
      </c>
      <c r="O2" s="11" t="n">
        <f aca="false">SQRT((M2/L2)*(M2/L2)+($M$10/$L$10)*($M$10/$L$10))*N2</f>
        <v>0.00591068157912058</v>
      </c>
      <c r="P2" s="8" t="n">
        <f aca="false">H3+H4+H5+H6</f>
        <v>1597.38879346563</v>
      </c>
      <c r="Q2" s="8" t="n">
        <f aca="false">SQRT(I3*I3+I4*I4+I5*I5+I6*I6)</f>
        <v>63.3224230450439</v>
      </c>
      <c r="R2" s="11" t="n">
        <f aca="false">P2/$P$10</f>
        <v>0.112014160031529</v>
      </c>
      <c r="S2" s="11" t="n">
        <f aca="false">SQRT((Q2/P2)*(Q2/P2)+($Q$10/$P$10)*($Q$10/$P$10))*R2</f>
        <v>0.00468610873830763</v>
      </c>
    </row>
    <row r="3" customFormat="false" ht="13" hidden="false" customHeight="false" outlineLevel="0" collapsed="false">
      <c r="A3" s="0" t="s">
        <v>116</v>
      </c>
      <c r="B3" s="0" t="n">
        <v>245.8</v>
      </c>
      <c r="C3" s="0" t="n">
        <v>21560109</v>
      </c>
      <c r="D3" s="0" t="n">
        <v>430</v>
      </c>
      <c r="E3" s="0" t="n">
        <v>587</v>
      </c>
      <c r="F3" s="0" t="n">
        <f aca="false">D3*($C$3/$B$3)*(B3/C3)</f>
        <v>430</v>
      </c>
      <c r="G3" s="0" t="n">
        <f aca="false">SQRT(D3)*($C$3/$B$3)*(B3/C3)</f>
        <v>20.7364413533277</v>
      </c>
      <c r="H3" s="0" t="n">
        <f aca="false">E3*($C$3/$B$3)*(B3/C3)</f>
        <v>587</v>
      </c>
      <c r="I3" s="0" t="n">
        <f aca="false">SQRT(E3)*($C$3/$B$3)*(B3/C3)</f>
        <v>24.2280828791714</v>
      </c>
      <c r="K3" s="0" t="s">
        <v>212</v>
      </c>
      <c r="L3" s="8" t="n">
        <f aca="false">F8+F9+F10+F11</f>
        <v>6351.08879714298</v>
      </c>
      <c r="M3" s="8" t="n">
        <f aca="false">SQRT(G8*G8+G9*G9+G10*G10+G11*G11)</f>
        <v>123.104856799005</v>
      </c>
      <c r="N3" s="11" t="n">
        <f aca="false">L3/$L$10</f>
        <v>0.681533234030914</v>
      </c>
      <c r="O3" s="11" t="n">
        <f aca="false">SQRT((M3/L3)*(M3/L3)+($M$10/$L$10)*($M$10/$L$10))*N3</f>
        <v>0.0170819537668116</v>
      </c>
      <c r="P3" s="8" t="n">
        <f aca="false">H8+H9+H10+H11</f>
        <v>11311.829966655</v>
      </c>
      <c r="Q3" s="8" t="n">
        <f aca="false">SQRT(I8*I8+I9*I9+I10*I10+I11*I11)</f>
        <v>171.589121620247</v>
      </c>
      <c r="R3" s="11" t="n">
        <f aca="false">P3/$P$10</f>
        <v>0.793222750352043</v>
      </c>
      <c r="S3" s="11" t="n">
        <f aca="false">SQRT((Q3/P3)*(Q3/P3)+($Q$10/$P$10)*($Q$10/$P$10))*R3</f>
        <v>0.016038750933308</v>
      </c>
    </row>
    <row r="4" customFormat="false" ht="13" hidden="false" customHeight="false" outlineLevel="0" collapsed="false">
      <c r="A4" s="0" t="s">
        <v>119</v>
      </c>
      <c r="B4" s="0" t="n">
        <v>245.8</v>
      </c>
      <c r="C4" s="0" t="n">
        <v>3963486</v>
      </c>
      <c r="D4" s="0" t="n">
        <v>71</v>
      </c>
      <c r="E4" s="0" t="n">
        <v>109</v>
      </c>
      <c r="F4" s="0" t="n">
        <f aca="false">D4*($C$3/$B$3)*(B4/C4)</f>
        <v>386.217521394046</v>
      </c>
      <c r="G4" s="0" t="n">
        <f aca="false">SQRT(D4)*($C$3/$B$3)*(B4/C4)</f>
        <v>45.8355870463546</v>
      </c>
      <c r="H4" s="0" t="n">
        <f aca="false">E4*($C$3/$B$3)*(B4/C4)</f>
        <v>592.925490590859</v>
      </c>
      <c r="I4" s="0" t="n">
        <f aca="false">SQRT(E4)*($C$3/$B$3)*(B4/C4)</f>
        <v>56.7919620065571</v>
      </c>
      <c r="K4" s="0" t="s">
        <v>213</v>
      </c>
      <c r="L4" s="8" t="n">
        <f aca="false">F13+F14+F15+F16</f>
        <v>529.347907981349</v>
      </c>
      <c r="M4" s="8" t="n">
        <f aca="false">SQRT(G13*G13+G14*G14+G15*G15+G16*G16)</f>
        <v>39.7341833553594</v>
      </c>
      <c r="N4" s="11" t="n">
        <f aca="false">L4/$L$10</f>
        <v>0.0568041485762753</v>
      </c>
      <c r="O4" s="11" t="n">
        <f aca="false">SQRT((M4/L4)*(M4/L4)+($M$10/$L$10)*($M$10/$L$10))*N4</f>
        <v>0.00435835321648433</v>
      </c>
      <c r="P4" s="8" t="n">
        <f aca="false">H13+H14+H15+H16</f>
        <v>326.857980657723</v>
      </c>
      <c r="Q4" s="8" t="n">
        <f aca="false">SQRT(I13*I13+I14*I14+I15*I15+I16*I16)</f>
        <v>30.606373860405</v>
      </c>
      <c r="R4" s="11" t="n">
        <f aca="false">P4/$P$10</f>
        <v>0.0229203574625956</v>
      </c>
      <c r="S4" s="11" t="n">
        <f aca="false">SQRT((Q4/P4)*(Q4/P4)+($Q$10/$P$10)*($Q$10/$P$10))*R4</f>
        <v>0.00216798481768769</v>
      </c>
    </row>
    <row r="5" customFormat="false" ht="13" hidden="false" customHeight="false" outlineLevel="0" collapsed="false">
      <c r="A5" s="0" t="s">
        <v>122</v>
      </c>
      <c r="B5" s="0" t="n">
        <v>18.19</v>
      </c>
      <c r="C5" s="0" t="n">
        <v>3058076</v>
      </c>
      <c r="D5" s="0" t="n">
        <v>282</v>
      </c>
      <c r="E5" s="0" t="n">
        <v>659</v>
      </c>
      <c r="F5" s="0" t="n">
        <f aca="false">D5*($C$3/$B$3)*(B5/C5)</f>
        <v>147.130464676993</v>
      </c>
      <c r="G5" s="0" t="n">
        <f aca="false">SQRT(D5)*($C$3/$B$3)*(B5/C5)</f>
        <v>8.76149167083509</v>
      </c>
      <c r="H5" s="0" t="n">
        <f aca="false">E5*($C$3/$B$3)*(B5/C5)</f>
        <v>343.826156816093</v>
      </c>
      <c r="I5" s="0" t="n">
        <f aca="false">SQRT(E5)*($C$3/$B$3)*(B5/C5)</f>
        <v>13.3935654896835</v>
      </c>
      <c r="K5" s="0" t="s">
        <v>214</v>
      </c>
      <c r="L5" s="8" t="n">
        <f aca="false">F18+F19+F20+F21</f>
        <v>0.244641681258073</v>
      </c>
      <c r="M5" s="8" t="n">
        <f aca="false">SQRT(G18*G18+G19*G19+G20*G20+G21*G21)</f>
        <v>0.244641681258073</v>
      </c>
      <c r="N5" s="11" t="n">
        <f aca="false">L5/$L$10</f>
        <v>2.62524177400224E-005</v>
      </c>
      <c r="O5" s="11" t="n">
        <f aca="false">SQRT((M5/L5)*(M5/L5)+($M$10/$L$10)*($M$10/$L$10))*N5</f>
        <v>2.62557318115075E-005</v>
      </c>
      <c r="P5" s="8" t="n">
        <f aca="false">H18+H19+H20+H21</f>
        <v>1</v>
      </c>
      <c r="Q5" s="8" t="n">
        <f aca="false">SQRT(I18*I18+I19*I19+I20*I20+I21*I21)</f>
        <v>1</v>
      </c>
      <c r="R5" s="11" t="n">
        <f aca="false">P5/$P$10</f>
        <v>7.01232915178448E-005</v>
      </c>
      <c r="S5" s="11" t="n">
        <f aca="false">SQRT((Q5/P5)*(Q5/P5)+($Q$10/$P$10)*($Q$10/$P$10))*R5</f>
        <v>7.01295581230447E-005</v>
      </c>
    </row>
    <row r="6" customFormat="false" ht="13" hidden="false" customHeight="false" outlineLevel="0" collapsed="false">
      <c r="A6" s="0" t="s">
        <v>125</v>
      </c>
      <c r="B6" s="0" t="n">
        <v>3.441</v>
      </c>
      <c r="C6" s="0" t="n">
        <v>1233739</v>
      </c>
      <c r="D6" s="0" t="n">
        <v>990</v>
      </c>
      <c r="E6" s="0" t="n">
        <v>301</v>
      </c>
      <c r="F6" s="0" t="n">
        <f aca="false">D6*($C$3/$B$3)*(B6/C6)</f>
        <v>242.195264445492</v>
      </c>
      <c r="G6" s="0" t="n">
        <f aca="false">SQRT(D6)*($C$3/$B$3)*(B6/C6)</f>
        <v>7.69747079804066</v>
      </c>
      <c r="H6" s="0" t="n">
        <f aca="false">E6*($C$3/$B$3)*(B6/C6)</f>
        <v>73.6371460586799</v>
      </c>
      <c r="I6" s="0" t="n">
        <f aca="false">SQRT(E6)*($C$3/$B$3)*(B6/C6)</f>
        <v>4.24437453753103</v>
      </c>
      <c r="K6" s="0" t="s">
        <v>215</v>
      </c>
      <c r="L6" s="8" t="n">
        <f aca="false">F23+F24+F26+F25</f>
        <v>1033.33937688048</v>
      </c>
      <c r="M6" s="8" t="n">
        <f aca="false">SQRT(G23*G23+G24*G24+G25*G25+G26*G26)</f>
        <v>46.1549187706</v>
      </c>
      <c r="N6" s="11" t="n">
        <f aca="false">L6/$L$10</f>
        <v>0.11088730607792</v>
      </c>
      <c r="O6" s="11" t="n">
        <f aca="false">SQRT((M6/L6)*(M6/L6)+($M$10/$L$10)*($M$10/$L$10))*N6</f>
        <v>0.00525695432581585</v>
      </c>
      <c r="P6" s="8" t="n">
        <f aca="false">H23+H24+H26+H25</f>
        <v>817.099956709717</v>
      </c>
      <c r="Q6" s="8" t="n">
        <f aca="false">SQRT(I23*I23+I24*I24+I25*I25+I26*I26)</f>
        <v>40.0626045634269</v>
      </c>
      <c r="R6" s="11" t="n">
        <f aca="false">P6/$P$10</f>
        <v>0.0572977384635739</v>
      </c>
      <c r="S6" s="11" t="n">
        <f aca="false">SQRT((Q6/P6)*(Q6/P6)+($Q$10/$P$10)*($Q$10/$P$10))*R6</f>
        <v>0.0029118884276592</v>
      </c>
    </row>
    <row r="7" customFormat="false" ht="13" hidden="false" customHeight="false" outlineLevel="0" collapsed="false">
      <c r="A7" s="1" t="s">
        <v>128</v>
      </c>
      <c r="K7" s="0" t="s">
        <v>216</v>
      </c>
      <c r="L7" s="8" t="n">
        <f aca="false">F28+F29+F30+F31</f>
        <v>65.7045463204364</v>
      </c>
      <c r="M7" s="8" t="n">
        <f aca="false">SQRT(G28*G28+G29*G29+G30*G30+G31*G31)</f>
        <v>12.2994639838352</v>
      </c>
      <c r="N7" s="11" t="n">
        <f aca="false">L7/$L$10</f>
        <v>0.00705073309074896</v>
      </c>
      <c r="O7" s="11" t="n">
        <f aca="false">SQRT((M7/L7)*(M7/L7)+($M$10/$L$10)*($M$10/$L$10))*N7</f>
        <v>0.0013245980107968</v>
      </c>
      <c r="P7" s="8" t="n">
        <f aca="false">H28+H29+H30+H31</f>
        <v>29.3361398519846</v>
      </c>
      <c r="Q7" s="8" t="n">
        <f aca="false">SQRT(I28*I28+I29*I29+I30*I30+I31*I31)</f>
        <v>3.62460629466978</v>
      </c>
      <c r="R7" s="11" t="n">
        <f aca="false">P7/$P$10</f>
        <v>0.00205714668684898</v>
      </c>
      <c r="S7" s="11" t="n">
        <f aca="false">SQRT((Q7/P7)*(Q7/P7)+($Q$10/$P$10)*($Q$10/$P$10))*R7</f>
        <v>0.000255652972736681</v>
      </c>
    </row>
    <row r="8" customFormat="false" ht="13" hidden="false" customHeight="false" outlineLevel="0" collapsed="false">
      <c r="A8" s="0" t="s">
        <v>129</v>
      </c>
      <c r="B8" s="0" t="n">
        <v>245.8</v>
      </c>
      <c r="C8" s="0" t="n">
        <v>21560109</v>
      </c>
      <c r="D8" s="0" t="n">
        <v>2310</v>
      </c>
      <c r="E8" s="0" t="n">
        <v>4363</v>
      </c>
      <c r="F8" s="0" t="n">
        <f aca="false">D8*($C$3/$B$3)*(B8/C8)</f>
        <v>2310</v>
      </c>
      <c r="G8" s="0" t="n">
        <f aca="false">SQRT(D8)*($C$3/$B$3)*(B8/C8)</f>
        <v>48.0624593627917</v>
      </c>
      <c r="H8" s="0" t="n">
        <f aca="false">E8*($C$3/$B$3)*(B8/C8)</f>
        <v>4363</v>
      </c>
      <c r="I8" s="0" t="n">
        <f aca="false">SQRT(E8)*($C$3/$B$3)*(B8/C8)</f>
        <v>66.053009015487</v>
      </c>
      <c r="K8" s="0" t="s">
        <v>165</v>
      </c>
      <c r="L8" s="8" t="n">
        <f aca="false">F33+F34+F35+F36+F37+F38</f>
        <v>133.556270426044</v>
      </c>
      <c r="M8" s="8" t="n">
        <f aca="false">SQRT(G33*G33+G34*G34+G35*G35+G36*G36+G37*G37+G38*G38)</f>
        <v>15.6367815336953</v>
      </c>
      <c r="N8" s="11" t="n">
        <f aca="false">L8/$L$10</f>
        <v>0.0143318791180365</v>
      </c>
      <c r="O8" s="11" t="n">
        <f aca="false">SQRT((M8/L8)*(M8/L8)+($M$10/$L$10)*($M$10/$L$10))*N8</f>
        <v>0.00169336129633675</v>
      </c>
      <c r="P8" s="8" t="n">
        <f aca="false">H33+H34+H35+H36+H37+H38</f>
        <v>177.084153397618</v>
      </c>
      <c r="Q8" s="8" t="n">
        <f aca="false">SQRT(I33*I33+I34*I34+I35*I35+I36*I36+I37*I37+I38*I38)</f>
        <v>18.4592468095102</v>
      </c>
      <c r="R8" s="11" t="n">
        <f aca="false">P8/$P$10</f>
        <v>0.0124177237118919</v>
      </c>
      <c r="S8" s="11" t="n">
        <f aca="false">SQRT((Q8/P8)*(Q8/P8)+($Q$10/$P$10)*($Q$10/$P$10))*R8</f>
        <v>0.00130502598271737</v>
      </c>
    </row>
    <row r="9" customFormat="false" ht="13" hidden="false" customHeight="false" outlineLevel="0" collapsed="false">
      <c r="A9" s="0" t="s">
        <v>131</v>
      </c>
      <c r="B9" s="0" t="n">
        <v>245.8</v>
      </c>
      <c r="C9" s="0" t="n">
        <v>3963486</v>
      </c>
      <c r="D9" s="0" t="n">
        <v>411</v>
      </c>
      <c r="E9" s="0" t="n">
        <v>807</v>
      </c>
      <c r="F9" s="0" t="n">
        <f aca="false">D9*($C$3/$B$3)*(B9/C9)</f>
        <v>2235.70987736553</v>
      </c>
      <c r="G9" s="0" t="n">
        <f aca="false">SQRT(D9)*($C$3/$B$3)*(B9/C9)</f>
        <v>110.27943555774</v>
      </c>
      <c r="H9" s="0" t="n">
        <f aca="false">E9*($C$3/$B$3)*(B9/C9)</f>
        <v>4389.82450373232</v>
      </c>
      <c r="I9" s="0" t="n">
        <f aca="false">SQRT(E9)*($C$3/$B$3)*(B9/C9)</f>
        <v>154.529141204815</v>
      </c>
      <c r="K9" s="0" t="s">
        <v>217</v>
      </c>
      <c r="L9" s="8" t="n">
        <f aca="false">L4+L5+L6+L7+L8</f>
        <v>1762.19274328957</v>
      </c>
      <c r="M9" s="8" t="n">
        <f aca="false">SQRT(M4*M4+M5*M5+M6*M6+M7*M7+M8*M8)</f>
        <v>64.0697077737396</v>
      </c>
      <c r="N9" s="11" t="n">
        <f aca="false">L9/$L$10</f>
        <v>0.189100319280721</v>
      </c>
      <c r="O9" s="11" t="n">
        <f aca="false">SQRT((M9/L9)*(M9/L9)+($M$10/$L$10)*($M$10/$L$10))*N9</f>
        <v>0.00750324134186992</v>
      </c>
      <c r="P9" s="8" t="n">
        <f aca="false">P4+P5+P6+P7+P8</f>
        <v>1351.37823061704</v>
      </c>
      <c r="Q9" s="8" t="n">
        <f aca="false">SQRT(Q4*Q4+Q5*Q5+Q6*Q6+Q7*Q7+Q8*Q8)</f>
        <v>53.8204790842126</v>
      </c>
      <c r="R9" s="11" t="n">
        <f aca="false">P9/$P$10</f>
        <v>0.0947630896164283</v>
      </c>
      <c r="S9" s="11" t="n">
        <f aca="false">SQRT((Q9/P9)*(Q9/P9)+($Q$10/$P$10)*($Q$10/$P$10))*R9</f>
        <v>0.00398104035118484</v>
      </c>
    </row>
    <row r="10" customFormat="false" ht="13" hidden="false" customHeight="false" outlineLevel="0" collapsed="false">
      <c r="A10" s="0" t="s">
        <v>133</v>
      </c>
      <c r="B10" s="0" t="n">
        <v>18.19</v>
      </c>
      <c r="C10" s="0" t="n">
        <v>3058076</v>
      </c>
      <c r="D10" s="0" t="n">
        <v>1671</v>
      </c>
      <c r="E10" s="0" t="n">
        <v>3974</v>
      </c>
      <c r="F10" s="0" t="n">
        <f aca="false">D10*($C$3/$B$3)*(B10/C10)</f>
        <v>871.826264096648</v>
      </c>
      <c r="G10" s="0" t="n">
        <f aca="false">SQRT(D10)*($C$3/$B$3)*(B10/C10)</f>
        <v>21.3275870491939</v>
      </c>
      <c r="H10" s="0" t="n">
        <f aca="false">E10*($C$3/$B$3)*(B10/C10)</f>
        <v>2073.39172562542</v>
      </c>
      <c r="I10" s="0" t="n">
        <f aca="false">SQRT(E10)*($C$3/$B$3)*(B10/C10)</f>
        <v>32.8902693174673</v>
      </c>
      <c r="K10" s="0" t="s">
        <v>218</v>
      </c>
      <c r="L10" s="8" t="n">
        <f aca="false">L2+L3+L9</f>
        <v>9318.82479094908</v>
      </c>
      <c r="M10" s="8" t="n">
        <f aca="false">SQRT(M2*M2+M3*M3+M9*M9)</f>
        <v>148.076497306577</v>
      </c>
      <c r="N10" s="11" t="n">
        <f aca="false">L10/$L$10</f>
        <v>1</v>
      </c>
      <c r="O10" s="11" t="n">
        <f aca="false">SQRT((M10/L10)*(M10/L10)+($M$10/$L$10)*($M$10/$L$10))*N10</f>
        <v>0.022471909866044</v>
      </c>
      <c r="P10" s="8" t="n">
        <f aca="false">P2+P3+P9</f>
        <v>14260.5969907377</v>
      </c>
      <c r="Q10" s="8" t="n">
        <f aca="false">SQRT(Q2*Q2+Q3*Q3+Q9*Q9)</f>
        <v>190.654661331837</v>
      </c>
      <c r="R10" s="11" t="n">
        <f aca="false">P10/$P$10</f>
        <v>1</v>
      </c>
      <c r="S10" s="11" t="n">
        <f aca="false">SQRT((Q10/P10)*(Q10/P10)+($Q$10/$P$10)*($Q$10/$P$10))*R10</f>
        <v>0.0189070911940262</v>
      </c>
    </row>
    <row r="11" customFormat="false" ht="13" hidden="false" customHeight="false" outlineLevel="0" collapsed="false">
      <c r="A11" s="0" t="s">
        <v>135</v>
      </c>
      <c r="B11" s="0" t="n">
        <v>3.441</v>
      </c>
      <c r="C11" s="0" t="n">
        <v>1233739</v>
      </c>
      <c r="D11" s="0" t="n">
        <v>3816</v>
      </c>
      <c r="E11" s="0" t="n">
        <v>1985</v>
      </c>
      <c r="F11" s="0" t="n">
        <f aca="false">D11*($C$3/$B$3)*(B11/C11)</f>
        <v>933.552655680806</v>
      </c>
      <c r="G11" s="0" t="n">
        <f aca="false">SQRT(D11)*($C$3/$B$3)*(B11/C11)</f>
        <v>15.1124416038141</v>
      </c>
      <c r="H11" s="0" t="n">
        <f aca="false">E11*($C$3/$B$3)*(B11/C11)</f>
        <v>485.613737297274</v>
      </c>
      <c r="I11" s="0" t="n">
        <f aca="false">SQRT(E11)*($C$3/$B$3)*(B11/C11)</f>
        <v>10.8996037145587</v>
      </c>
      <c r="N11" s="11"/>
      <c r="O11" s="11"/>
      <c r="R11" s="11"/>
      <c r="S11" s="11"/>
    </row>
    <row r="12" customFormat="false" ht="13" hidden="false" customHeight="false" outlineLevel="0" collapsed="false">
      <c r="A12" s="1" t="s">
        <v>137</v>
      </c>
      <c r="K12" s="0" t="s">
        <v>219</v>
      </c>
      <c r="L12" s="0" t="n">
        <f aca="false">F3+F8+F13+F18</f>
        <v>2961</v>
      </c>
      <c r="M12" s="0" t="n">
        <f aca="false">SQRT(G3*G3+G8*G8+G13*G13+G18*G18)</f>
        <v>54.4150714416512</v>
      </c>
      <c r="N12" s="11" t="n">
        <f aca="false">L12/$L$10</f>
        <v>0.317743928706104</v>
      </c>
      <c r="O12" s="11" t="n">
        <f aca="false">SQRT((M12/L12)*(M12/L12)+($M$10/$L$10)*($M$10/$L$10))*N12</f>
        <v>0.00771939311282602</v>
      </c>
      <c r="P12" s="0" t="n">
        <f aca="false">H3+H8+H13+H18</f>
        <v>5103</v>
      </c>
      <c r="Q12" s="0" t="n">
        <f aca="false">SQRT(I3*I3+I8*I8+I13*I13+I18*I18)</f>
        <v>71.4352853987439</v>
      </c>
      <c r="R12" s="11" t="n">
        <f aca="false">P12/$P$10</f>
        <v>0.357839156615562</v>
      </c>
      <c r="S12" s="11" t="n">
        <f aca="false">SQRT((Q12/P12)*(Q12/P12)+($Q$10/$P$10)*($Q$10/$P$10))*R12</f>
        <v>0.00692677351148372</v>
      </c>
    </row>
    <row r="13" customFormat="false" ht="13" hidden="false" customHeight="false" outlineLevel="0" collapsed="false">
      <c r="A13" s="0" t="s">
        <v>138</v>
      </c>
      <c r="B13" s="0" t="n">
        <v>245.8</v>
      </c>
      <c r="C13" s="0" t="n">
        <v>21560109</v>
      </c>
      <c r="D13" s="0" t="n">
        <v>221</v>
      </c>
      <c r="E13" s="0" t="n">
        <v>152</v>
      </c>
      <c r="F13" s="0" t="n">
        <f aca="false">D13*($C$3/$B$3)*(B13/C13)</f>
        <v>221</v>
      </c>
      <c r="G13" s="0" t="n">
        <f aca="false">SQRT(D13)*($C$3/$B$3)*(B13/C13)</f>
        <v>14.8660687473185</v>
      </c>
      <c r="H13" s="0" t="n">
        <f aca="false">E13*($C$3/$B$3)*(B13/C13)</f>
        <v>152</v>
      </c>
      <c r="I13" s="0" t="n">
        <f aca="false">SQRT(E13)*($C$3/$B$3)*(B13/C13)</f>
        <v>12.328828005938</v>
      </c>
      <c r="K13" s="0" t="s">
        <v>220</v>
      </c>
      <c r="L13" s="0" t="n">
        <f aca="false">F4+F9+F14+F19</f>
        <v>2866.7131517558</v>
      </c>
      <c r="M13" s="0" t="n">
        <f aca="false">SQRT(G4*G4+G9*G9+G14*G14+G19*G19)</f>
        <v>124.875986258076</v>
      </c>
      <c r="N13" s="11" t="n">
        <f aca="false">L13/$L$10</f>
        <v>0.30762603826827</v>
      </c>
      <c r="O13" s="11" t="n">
        <f aca="false">SQRT((M13/L13)*(M13/L13)+($M$10/$L$10)*($M$10/$L$10))*N13</f>
        <v>0.0142641207401795</v>
      </c>
      <c r="P13" s="0" t="n">
        <f aca="false">H4+H9+H14+H19</f>
        <v>5124.181762721</v>
      </c>
      <c r="Q13" s="0" t="n">
        <f aca="false">SQRT(I4*I4+I9*I9+I14*I14+I19*I19)</f>
        <v>166.954863579431</v>
      </c>
      <c r="R13" s="11" t="n">
        <f aca="false">P13/$P$10</f>
        <v>0.359324491537709</v>
      </c>
      <c r="S13" s="11" t="n">
        <f aca="false">SQRT((Q13/P13)*(Q13/P13)+($Q$10/$P$10)*($Q$10/$P$10))*R13</f>
        <v>0.0126547034616361</v>
      </c>
    </row>
    <row r="14" customFormat="false" ht="13" hidden="false" customHeight="false" outlineLevel="0" collapsed="false">
      <c r="A14" s="0" t="s">
        <v>140</v>
      </c>
      <c r="B14" s="0" t="n">
        <v>245.8</v>
      </c>
      <c r="C14" s="0" t="n">
        <v>3963486</v>
      </c>
      <c r="D14" s="0" t="n">
        <v>45</v>
      </c>
      <c r="E14" s="0" t="n">
        <v>26</v>
      </c>
      <c r="F14" s="0" t="n">
        <f aca="false">D14*($C$3/$B$3)*(B14/C14)</f>
        <v>244.785752996226</v>
      </c>
      <c r="G14" s="0" t="n">
        <f aca="false">SQRT(D14)*($C$3/$B$3)*(B14/C14)</f>
        <v>36.490505574869</v>
      </c>
      <c r="H14" s="0" t="n">
        <f aca="false">E14*($C$3/$B$3)*(B14/C14)</f>
        <v>141.43176839782</v>
      </c>
      <c r="I14" s="0" t="n">
        <f aca="false">SQRT(E14)*($C$3/$B$3)*(B14/C14)</f>
        <v>27.7370518039391</v>
      </c>
      <c r="K14" s="0" t="s">
        <v>221</v>
      </c>
      <c r="L14" s="0" t="n">
        <f aca="false">F5+F10+F15+F20</f>
        <v>1057.56543227044</v>
      </c>
      <c r="M14" s="0" t="n">
        <f aca="false">SQRT(G5*G5+G10*G10+G15*G15+G20*G20)</f>
        <v>23.489856983846</v>
      </c>
      <c r="N14" s="11" t="n">
        <f aca="false">L14/$L$10</f>
        <v>0.113486996053151</v>
      </c>
      <c r="O14" s="11" t="n">
        <f aca="false">SQRT((M14/L14)*(M14/L14)+($M$10/$L$10)*($M$10/$L$10))*N14</f>
        <v>0.00309932399818335</v>
      </c>
      <c r="P14" s="0" t="n">
        <f aca="false">H5+H10+H15+H20</f>
        <v>2443.30484426368</v>
      </c>
      <c r="Q14" s="0" t="n">
        <f aca="false">SQRT(I5*I5+I10*I10+I15*I15+I20*I20)</f>
        <v>35.7038933989585</v>
      </c>
      <c r="R14" s="11" t="n">
        <f aca="false">P14/$P$10</f>
        <v>0.171332577861264</v>
      </c>
      <c r="S14" s="11" t="n">
        <f aca="false">SQRT((Q14/P14)*(Q14/P14)+($Q$10/$P$10)*($Q$10/$P$10))*R14</f>
        <v>0.00339341192483313</v>
      </c>
    </row>
    <row r="15" customFormat="false" ht="13" hidden="false" customHeight="false" outlineLevel="0" collapsed="false">
      <c r="A15" s="0" t="s">
        <v>142</v>
      </c>
      <c r="B15" s="0" t="n">
        <v>18.19</v>
      </c>
      <c r="C15" s="0" t="n">
        <v>3058076</v>
      </c>
      <c r="D15" s="0" t="n">
        <v>74</v>
      </c>
      <c r="E15" s="0" t="n">
        <v>50</v>
      </c>
      <c r="F15" s="0" t="n">
        <f aca="false">D15*($C$3/$B$3)*(B15/C15)</f>
        <v>38.6087034967995</v>
      </c>
      <c r="G15" s="0" t="n">
        <f aca="false">SQRT(D15)*($C$3/$B$3)*(B15/C15)</f>
        <v>4.48817061646318</v>
      </c>
      <c r="H15" s="0" t="n">
        <f aca="false">E15*($C$3/$B$3)*(B15/C15)</f>
        <v>26.0869618221618</v>
      </c>
      <c r="I15" s="0" t="n">
        <f aca="false">SQRT(E15)*($C$3/$B$3)*(B15/C15)</f>
        <v>3.68925352100104</v>
      </c>
      <c r="K15" s="0" t="s">
        <v>222</v>
      </c>
      <c r="L15" s="0" t="n">
        <f aca="false">F6+F11+F16+F21</f>
        <v>1200.94601329588</v>
      </c>
      <c r="M15" s="0" t="n">
        <f aca="false">SQRT(G6*G6+G11*G11+G16*G16+G21*G21)</f>
        <v>17.1406374383476</v>
      </c>
      <c r="N15" s="11" t="n">
        <f aca="false">L15/$L$10</f>
        <v>0.12887311868577</v>
      </c>
      <c r="O15" s="11" t="n">
        <f aca="false">SQRT((M15/L15)*(M15/L15)+($M$10/$L$10)*($M$10/$L$10))*N15</f>
        <v>0.00275258272503227</v>
      </c>
      <c r="P15" s="0" t="n">
        <f aca="false">H6+H11+H16+H21</f>
        <v>566.590133793696</v>
      </c>
      <c r="Q15" s="0" t="n">
        <f aca="false">SQRT(I6*I6+I11*I11+I16*I16+I21*I21)</f>
        <v>11.7733411959191</v>
      </c>
      <c r="R15" s="11" t="n">
        <f aca="false">P15/$P$10</f>
        <v>0.0397311651231501</v>
      </c>
      <c r="S15" s="11" t="n">
        <f aca="false">SQRT((Q15/P15)*(Q15/P15)+($Q$10/$P$10)*($Q$10/$P$10))*R15</f>
        <v>0.000981703929948472</v>
      </c>
    </row>
    <row r="16" customFormat="false" ht="13" hidden="false" customHeight="false" outlineLevel="0" collapsed="false">
      <c r="A16" s="0" t="s">
        <v>144</v>
      </c>
      <c r="B16" s="0" t="n">
        <v>3.441</v>
      </c>
      <c r="C16" s="0" t="n">
        <v>1233739</v>
      </c>
      <c r="D16" s="0" t="n">
        <v>102</v>
      </c>
      <c r="E16" s="0" t="n">
        <v>30</v>
      </c>
      <c r="F16" s="0" t="n">
        <f aca="false">D16*($C$3/$B$3)*(B16/C16)</f>
        <v>24.9534514883234</v>
      </c>
      <c r="G16" s="0" t="n">
        <f aca="false">SQRT(D16)*($C$3/$B$3)*(B16/C16)</f>
        <v>2.47075986799511</v>
      </c>
      <c r="H16" s="0" t="n">
        <f aca="false">E16*($C$3/$B$3)*(B16/C16)</f>
        <v>7.33925043774218</v>
      </c>
      <c r="I16" s="0" t="n">
        <f aca="false">SQRT(E16)*($C$3/$B$3)*(B16/C16)</f>
        <v>1.33995767331035</v>
      </c>
      <c r="K16" s="0" t="s">
        <v>78</v>
      </c>
      <c r="L16" s="0" t="n">
        <f aca="false">F23</f>
        <v>0</v>
      </c>
      <c r="M16" s="0" t="n">
        <f aca="false">G23</f>
        <v>0</v>
      </c>
      <c r="N16" s="11" t="n">
        <f aca="false">L16/$L$10</f>
        <v>0</v>
      </c>
      <c r="O16" s="11" t="n">
        <v>0</v>
      </c>
      <c r="P16" s="0" t="n">
        <f aca="false">H23</f>
        <v>0</v>
      </c>
      <c r="Q16" s="0" t="n">
        <f aca="false">I23</f>
        <v>0</v>
      </c>
      <c r="R16" s="11" t="n">
        <f aca="false">P16/$P$10</f>
        <v>0</v>
      </c>
      <c r="S16" s="11" t="e">
        <f aca="false">SQRT((Q16/P16)*(Q16/P16)+($Q$10/$P$10)*($Q$10/$P$10))*R16</f>
        <v>#DIV/0!</v>
      </c>
    </row>
    <row r="17" customFormat="false" ht="13" hidden="false" customHeight="false" outlineLevel="0" collapsed="false">
      <c r="A17" s="1" t="s">
        <v>146</v>
      </c>
      <c r="K17" s="0" t="s">
        <v>81</v>
      </c>
      <c r="L17" s="0" t="n">
        <f aca="false">F24</f>
        <v>44.5714253515495</v>
      </c>
      <c r="M17" s="0" t="n">
        <f aca="false">G24</f>
        <v>15.7583785566153</v>
      </c>
      <c r="N17" s="11" t="n">
        <f aca="false">L17/$L$10</f>
        <v>0.004782944883226</v>
      </c>
      <c r="O17" s="11" t="n">
        <v>0</v>
      </c>
      <c r="P17" s="0" t="n">
        <f aca="false">H24</f>
        <v>5.57142816894368</v>
      </c>
      <c r="Q17" s="0" t="n">
        <f aca="false">I24</f>
        <v>5.57142816894368</v>
      </c>
      <c r="R17" s="11" t="n">
        <f aca="false">P17/$P$10</f>
        <v>0.00039068688166157</v>
      </c>
      <c r="S17" s="11" t="n">
        <f aca="false">SQRT((Q17/P17)*(Q17/P17)+($Q$10/$P$10)*($Q$10/$P$10))*R17</f>
        <v>0.000390721795602305</v>
      </c>
    </row>
    <row r="18" customFormat="false" ht="13" hidden="false" customHeight="false" outlineLevel="0" collapsed="false">
      <c r="A18" s="0" t="s">
        <v>147</v>
      </c>
      <c r="B18" s="0" t="n">
        <v>245.8</v>
      </c>
      <c r="C18" s="0" t="n">
        <v>21560109</v>
      </c>
      <c r="D18" s="0" t="n">
        <v>0</v>
      </c>
      <c r="E18" s="0" t="n">
        <v>1</v>
      </c>
      <c r="F18" s="0" t="n">
        <f aca="false">D18*($C$3/$B$3)*(B18/C18)</f>
        <v>0</v>
      </c>
      <c r="G18" s="0" t="n">
        <f aca="false">SQRT(D18)*($C$3/$B$3)*(B18/C18)</f>
        <v>0</v>
      </c>
      <c r="H18" s="0" t="n">
        <f aca="false">E18*($C$3/$B$3)*(B18/C18)</f>
        <v>1</v>
      </c>
      <c r="I18" s="0" t="n">
        <f aca="false">SQRT(E18)*($C$3/$B$3)*(B18/C18)</f>
        <v>1</v>
      </c>
      <c r="K18" s="0" t="s">
        <v>84</v>
      </c>
      <c r="L18" s="0" t="n">
        <f aca="false">F25</f>
        <v>86.9320639715484</v>
      </c>
      <c r="M18" s="0" t="n">
        <f aca="false">G25</f>
        <v>17.7449332514399</v>
      </c>
      <c r="N18" s="11" t="n">
        <f aca="false">L18/$L$10</f>
        <v>0.00932865097495784</v>
      </c>
      <c r="O18" s="11" t="n">
        <v>0</v>
      </c>
      <c r="P18" s="0" t="n">
        <f aca="false">H25</f>
        <v>86.9320639715484</v>
      </c>
      <c r="Q18" s="0" t="n">
        <f aca="false">I25</f>
        <v>17.7449332514399</v>
      </c>
      <c r="R18" s="11" t="n">
        <f aca="false">P18/$P$10</f>
        <v>0.00609596246412483</v>
      </c>
      <c r="S18" s="11" t="n">
        <f aca="false">SQRT((Q18/P18)*(Q18/P18)+($Q$10/$P$10)*($Q$10/$P$10))*R18</f>
        <v>0.00124699920225854</v>
      </c>
    </row>
    <row r="19" customFormat="false" ht="13" hidden="false" customHeight="false" outlineLevel="0" collapsed="false">
      <c r="A19" s="0" t="s">
        <v>149</v>
      </c>
      <c r="B19" s="0" t="n">
        <v>245.8</v>
      </c>
      <c r="C19" s="0" t="n">
        <v>3963486</v>
      </c>
      <c r="D19" s="0" t="n">
        <v>0</v>
      </c>
      <c r="E19" s="0" t="n">
        <v>0</v>
      </c>
      <c r="F19" s="0" t="n">
        <f aca="false">D19*($C$3/$B$3)*(B19/C19)</f>
        <v>0</v>
      </c>
      <c r="G19" s="0" t="n">
        <f aca="false">SQRT(D19)*($C$3/$B$3)*(B19/C19)</f>
        <v>0</v>
      </c>
      <c r="H19" s="0" t="n">
        <f aca="false">E19*($C$3/$B$3)*(B19/C19)</f>
        <v>0</v>
      </c>
      <c r="I19" s="0" t="n">
        <f aca="false">SQRT(E19)*($C$3/$B$3)*(B19/C19)</f>
        <v>0</v>
      </c>
      <c r="K19" s="0" t="s">
        <v>87</v>
      </c>
      <c r="L19" s="0" t="n">
        <f aca="false">F26</f>
        <v>901.83588755738</v>
      </c>
      <c r="M19" s="0" t="n">
        <f aca="false">G26</f>
        <v>39.5862018371178</v>
      </c>
      <c r="N19" s="11" t="n">
        <f aca="false">L19/$L$10</f>
        <v>0.096775710219736</v>
      </c>
      <c r="O19" s="11" t="n">
        <f aca="false">SQRT((M19/L19)*(M19/L19)+($M$10/$L$10)*($M$10/$L$10))*N19</f>
        <v>0.00451775265070252</v>
      </c>
      <c r="P19" s="0" t="n">
        <f aca="false">H26</f>
        <v>724.596464569225</v>
      </c>
      <c r="Q19" s="0" t="n">
        <f aca="false">I26</f>
        <v>35.4836415333285</v>
      </c>
      <c r="R19" s="11" t="n">
        <f aca="false">P19/$P$10</f>
        <v>0.0508110891177875</v>
      </c>
      <c r="S19" s="11" t="n">
        <f aca="false">SQRT((Q19/P19)*(Q19/P19)+($Q$10/$P$10)*($Q$10/$P$10))*R19</f>
        <v>0.0025792924947722</v>
      </c>
    </row>
    <row r="20" customFormat="false" ht="13" hidden="false" customHeight="false" outlineLevel="0" collapsed="false">
      <c r="A20" s="0" t="s">
        <v>151</v>
      </c>
      <c r="B20" s="0" t="n">
        <v>18.19</v>
      </c>
      <c r="C20" s="0" t="n">
        <v>3058076</v>
      </c>
      <c r="D20" s="0" t="n">
        <v>0</v>
      </c>
      <c r="E20" s="0" t="n">
        <v>0</v>
      </c>
      <c r="F20" s="0" t="n">
        <f aca="false">D20*($C$3/$B$3)*(B20/C20)</f>
        <v>0</v>
      </c>
      <c r="G20" s="0" t="n">
        <f aca="false">SQRT(D20)*($C$3/$B$3)*(B20/C20)</f>
        <v>0</v>
      </c>
      <c r="H20" s="0" t="n">
        <f aca="false">E20*($C$3/$B$3)*(B20/C20)</f>
        <v>0</v>
      </c>
      <c r="I20" s="0" t="n">
        <f aca="false">SQRT(E20)*($C$3/$B$3)*(B20/C20)</f>
        <v>0</v>
      </c>
      <c r="K20" s="0" t="s">
        <v>64</v>
      </c>
      <c r="L20" s="0" t="n">
        <f aca="false">F28</f>
        <v>0</v>
      </c>
      <c r="M20" s="0" t="n">
        <f aca="false">G28</f>
        <v>0</v>
      </c>
      <c r="N20" s="11" t="n">
        <f aca="false">L20/$L$10</f>
        <v>0</v>
      </c>
      <c r="O20" s="11" t="n">
        <v>0</v>
      </c>
      <c r="P20" s="0" t="n">
        <f aca="false">H28</f>
        <v>0</v>
      </c>
      <c r="Q20" s="0" t="n">
        <f aca="false">I28</f>
        <v>0</v>
      </c>
      <c r="R20" s="11" t="n">
        <f aca="false">P20/$P$10</f>
        <v>0</v>
      </c>
      <c r="S20" s="11" t="n">
        <v>0</v>
      </c>
    </row>
    <row r="21" customFormat="false" ht="13" hidden="false" customHeight="false" outlineLevel="0" collapsed="false">
      <c r="A21" s="0" t="s">
        <v>153</v>
      </c>
      <c r="B21" s="0" t="n">
        <v>3.441</v>
      </c>
      <c r="C21" s="0" t="n">
        <v>1233739</v>
      </c>
      <c r="D21" s="0" t="n">
        <v>1</v>
      </c>
      <c r="E21" s="0" t="n">
        <v>0</v>
      </c>
      <c r="F21" s="0" t="n">
        <f aca="false">D21*($C$3/$B$3)*(B21/C21)</f>
        <v>0.244641681258073</v>
      </c>
      <c r="G21" s="0" t="n">
        <f aca="false">SQRT(D21)*($C$3/$B$3)*(B21/C21)</f>
        <v>0.244641681258073</v>
      </c>
      <c r="H21" s="0" t="n">
        <f aca="false">E21*($C$3/$B$3)*(B21/C21)</f>
        <v>0</v>
      </c>
      <c r="I21" s="0" t="n">
        <f aca="false">SQRT(E21)*($C$3/$B$3)*(B21/C21)</f>
        <v>0</v>
      </c>
      <c r="K21" s="0" t="s">
        <v>68</v>
      </c>
      <c r="L21" s="0" t="n">
        <f aca="false">F29</f>
        <v>16.0856251901061</v>
      </c>
      <c r="M21" s="0" t="n">
        <f aca="false">G29</f>
        <v>11.3742546515492</v>
      </c>
      <c r="N21" s="11" t="n">
        <f aca="false">L21/$L$10</f>
        <v>0.00172614310827362</v>
      </c>
      <c r="O21" s="11" t="n">
        <v>0</v>
      </c>
      <c r="P21" s="0" t="n">
        <f aca="false">H29</f>
        <v>0</v>
      </c>
      <c r="Q21" s="0" t="n">
        <f aca="false">I29</f>
        <v>0</v>
      </c>
      <c r="R21" s="11" t="n">
        <f aca="false">P21/$P$10</f>
        <v>0</v>
      </c>
      <c r="S21" s="11" t="n">
        <v>0</v>
      </c>
    </row>
    <row r="22" customFormat="false" ht="13" hidden="false" customHeight="false" outlineLevel="0" collapsed="false">
      <c r="A22" s="1" t="s">
        <v>155</v>
      </c>
      <c r="K22" s="0" t="s">
        <v>71</v>
      </c>
      <c r="L22" s="0" t="n">
        <f aca="false">F30</f>
        <v>5.41579552732716</v>
      </c>
      <c r="M22" s="0" t="n">
        <f aca="false">G30</f>
        <v>1.71262492081065</v>
      </c>
      <c r="N22" s="11" t="n">
        <f aca="false">L22/$L$10</f>
        <v>0.00058116722320901</v>
      </c>
      <c r="O22" s="11" t="n">
        <v>0</v>
      </c>
      <c r="P22" s="0" t="n">
        <f aca="false">H30</f>
        <v>4.87421597459444</v>
      </c>
      <c r="Q22" s="0" t="n">
        <f aca="false">I30</f>
        <v>1.62473865819815</v>
      </c>
      <c r="R22" s="11" t="n">
        <f aca="false">P22/$P$10</f>
        <v>0.000341796067707422</v>
      </c>
      <c r="S22" s="11" t="n">
        <f aca="false">SQRT((Q22/P22)*(Q22/P22)+($Q$10/$P$10)*($Q$10/$P$10))*R22</f>
        <v>0.000114023624201162</v>
      </c>
    </row>
    <row r="23" customFormat="false" ht="13" hidden="false" customHeight="false" outlineLevel="0" collapsed="false">
      <c r="A23" s="0" t="s">
        <v>78</v>
      </c>
      <c r="B23" s="0" t="n">
        <v>6662.8</v>
      </c>
      <c r="C23" s="0" t="n">
        <v>23038253</v>
      </c>
      <c r="D23" s="0" t="n">
        <v>0</v>
      </c>
      <c r="E23" s="0" t="n">
        <v>0</v>
      </c>
      <c r="F23" s="0" t="n">
        <f aca="false">D23*($C$3/$B$3)*(B23/C23)</f>
        <v>0</v>
      </c>
      <c r="G23" s="0" t="n">
        <f aca="false">SQRT(D23)*($C$3/$B$3)*(B23/C23)</f>
        <v>0</v>
      </c>
      <c r="H23" s="0" t="n">
        <f aca="false">E23*($C$3/$B$3)*(B23/C23)</f>
        <v>0</v>
      </c>
      <c r="I23" s="0" t="n">
        <f aca="false">SQRT(E23)*($C$3/$B$3)*(B23/C23)</f>
        <v>0</v>
      </c>
      <c r="K23" s="0" t="s">
        <v>74</v>
      </c>
      <c r="L23" s="0" t="n">
        <f aca="false">F31</f>
        <v>44.2031256030032</v>
      </c>
      <c r="M23" s="0" t="n">
        <f aca="false">G31</f>
        <v>4.35546338430127</v>
      </c>
      <c r="N23" s="11" t="n">
        <f aca="false">L23/$L$10</f>
        <v>0.00474342275926633</v>
      </c>
      <c r="O23" s="11" t="n">
        <f aca="false">SQRT((M23/L23)*(M23/L23)+($M$10/$L$10)*($M$10/$L$10))*N23</f>
        <v>0.000473421899698215</v>
      </c>
      <c r="P23" s="0" t="n">
        <f aca="false">H31</f>
        <v>24.4619238773901</v>
      </c>
      <c r="Q23" s="0" t="n">
        <f aca="false">I31</f>
        <v>3.24006096916652</v>
      </c>
      <c r="R23" s="11" t="n">
        <f aca="false">P23/$P$10</f>
        <v>0.00171535061914156</v>
      </c>
      <c r="S23" s="11" t="n">
        <f aca="false">SQRT((Q23/P23)*(Q23/P23)+($Q$10/$P$10)*($Q$10/$P$10))*R23</f>
        <v>0.000228358197028637</v>
      </c>
    </row>
    <row r="24" customFormat="false" ht="13" hidden="false" customHeight="false" outlineLevel="0" collapsed="false">
      <c r="A24" s="0" t="s">
        <v>81</v>
      </c>
      <c r="B24" s="0" t="n">
        <v>2159.2</v>
      </c>
      <c r="C24" s="0" t="n">
        <v>33993463</v>
      </c>
      <c r="D24" s="0" t="n">
        <v>8</v>
      </c>
      <c r="E24" s="0" t="n">
        <v>1</v>
      </c>
      <c r="F24" s="0" t="n">
        <f aca="false">D24*($C$3/$B$3)*(B24/C24)</f>
        <v>44.5714253515495</v>
      </c>
      <c r="G24" s="0" t="n">
        <f aca="false">SQRT(D24)*($C$3/$B$3)*(B24/C24)</f>
        <v>15.7583785566153</v>
      </c>
      <c r="H24" s="0" t="n">
        <f aca="false">E24*($C$3/$B$3)*(B24/C24)</f>
        <v>5.57142816894368</v>
      </c>
      <c r="I24" s="0" t="n">
        <f aca="false">SQRT(E24)*($C$3/$B$3)*(B24/C24)</f>
        <v>5.57142816894368</v>
      </c>
      <c r="K24" s="0" t="s">
        <v>223</v>
      </c>
      <c r="L24" s="0" t="n">
        <f aca="false">F33</f>
        <v>5.13066302849818</v>
      </c>
      <c r="M24" s="0" t="n">
        <f aca="false">G33</f>
        <v>2.56533151424909</v>
      </c>
      <c r="N24" s="11" t="n">
        <f aca="false">L24/$L$10</f>
        <v>0.000550569749254363</v>
      </c>
      <c r="O24" s="11" t="n">
        <f aca="false">SQRT((M24/L24)*(M24/L24)+($M$10/$L$10)*($M$10/$L$10))*N24</f>
        <v>0.000275423854753967</v>
      </c>
      <c r="P24" s="0" t="n">
        <f aca="false">H33</f>
        <v>0</v>
      </c>
      <c r="Q24" s="0" t="n">
        <f aca="false">I33</f>
        <v>0</v>
      </c>
      <c r="R24" s="11" t="n">
        <f aca="false">P24/$P$10</f>
        <v>0</v>
      </c>
      <c r="S24" s="11" t="e">
        <f aca="false">SQRT((Q24/P24)*(Q24/P24)+($Q$10/$P$10)*($Q$10/$P$10))*R24</f>
        <v>#DIV/0!</v>
      </c>
    </row>
    <row r="25" customFormat="false" ht="13" hidden="false" customHeight="false" outlineLevel="0" collapsed="false">
      <c r="A25" s="0" t="s">
        <v>84</v>
      </c>
      <c r="B25" s="0" t="n">
        <v>640.4</v>
      </c>
      <c r="C25" s="0" t="n">
        <v>15507852</v>
      </c>
      <c r="D25" s="0" t="n">
        <v>24</v>
      </c>
      <c r="E25" s="0" t="n">
        <v>24</v>
      </c>
      <c r="F25" s="0" t="n">
        <f aca="false">D25*($C$3/$B$3)*(B25/C25)</f>
        <v>86.9320639715484</v>
      </c>
      <c r="G25" s="0" t="n">
        <f aca="false">SQRT(D25)*($C$3/$B$3)*(B25/C25)</f>
        <v>17.7449332514399</v>
      </c>
      <c r="H25" s="0" t="n">
        <f aca="false">E25*($C$3/$B$3)*(B25/C25)</f>
        <v>86.9320639715484</v>
      </c>
      <c r="I25" s="0" t="n">
        <f aca="false">SQRT(E25)*($C$3/$B$3)*(B25/C25)</f>
        <v>17.7449332514399</v>
      </c>
      <c r="K25" s="0" t="s">
        <v>224</v>
      </c>
      <c r="L25" s="0" t="n">
        <f aca="false">F34</f>
        <v>15.8384209503004</v>
      </c>
      <c r="M25" s="0" t="n">
        <f aca="false">G34</f>
        <v>4.57215829959727</v>
      </c>
      <c r="N25" s="11" t="n">
        <f aca="false">L25/$L$10</f>
        <v>0.0016996157032251</v>
      </c>
      <c r="O25" s="11" t="n">
        <f aca="false">SQRT((M25/L25)*(M25/L25)+($M$10/$L$10)*($M$10/$L$10))*N25</f>
        <v>0.000491379524919905</v>
      </c>
      <c r="P25" s="0" t="n">
        <f aca="false">H34</f>
        <v>9.23907888767523</v>
      </c>
      <c r="Q25" s="0" t="n">
        <f aca="false">I34</f>
        <v>3.49204358287084</v>
      </c>
      <c r="R25" s="11" t="n">
        <f aca="false">P25/$P$10</f>
        <v>0.000647874622196815</v>
      </c>
      <c r="S25" s="11" t="n">
        <f aca="false">SQRT((Q25/P25)*(Q25/P25)+($Q$10/$P$10)*($Q$10/$P$10))*R25</f>
        <v>0.000245026731921876</v>
      </c>
    </row>
    <row r="26" customFormat="false" ht="13" hidden="false" customHeight="false" outlineLevel="0" collapsed="false">
      <c r="A26" s="0" t="s">
        <v>87</v>
      </c>
      <c r="B26" s="7" t="n">
        <v>264</v>
      </c>
      <c r="C26" s="0" t="n">
        <v>13326400</v>
      </c>
      <c r="D26" s="0" t="n">
        <v>519</v>
      </c>
      <c r="E26" s="0" t="n">
        <v>417</v>
      </c>
      <c r="F26" s="0" t="n">
        <f aca="false">D26*($C$3/$B$3)*(B26/C26)</f>
        <v>901.83588755738</v>
      </c>
      <c r="G26" s="0" t="n">
        <f aca="false">SQRT(D26)*($C$3/$B$3)*(B26/C26)</f>
        <v>39.5862018371178</v>
      </c>
      <c r="H26" s="0" t="n">
        <f aca="false">E26*($C$3/$B$3)*(B26/C26)</f>
        <v>724.596464569225</v>
      </c>
      <c r="I26" s="0" t="n">
        <f aca="false">SQRT(E26)*($C$3/$B$3)*(B26/C26)</f>
        <v>35.4836415333285</v>
      </c>
      <c r="K26" s="0" t="s">
        <v>225</v>
      </c>
      <c r="L26" s="0" t="n">
        <f aca="false">F35</f>
        <v>58.9410596258523</v>
      </c>
      <c r="M26" s="0" t="n">
        <f aca="false">G35</f>
        <v>10.7611159734454</v>
      </c>
      <c r="N26" s="11" t="n">
        <f aca="false">L26/$L$10</f>
        <v>0.00632494557501487</v>
      </c>
      <c r="O26" s="11" t="n">
        <f aca="false">SQRT((M26/L26)*(M26/L26)+($M$10/$L$10)*($M$10/$L$10))*N26</f>
        <v>0.00115913712102186</v>
      </c>
      <c r="P26" s="0" t="n">
        <f aca="false">H35</f>
        <v>92.3409934138353</v>
      </c>
      <c r="Q26" s="0" t="n">
        <f aca="false">I35</f>
        <v>13.4693182192162</v>
      </c>
      <c r="R26" s="11" t="n">
        <f aca="false">P26/$P$10</f>
        <v>0.00647525440020576</v>
      </c>
      <c r="S26" s="11" t="n">
        <f aca="false">SQRT((Q26/P26)*(Q26/P26)+($Q$10/$P$10)*($Q$10/$P$10))*R26</f>
        <v>0.000948471932328131</v>
      </c>
    </row>
    <row r="27" customFormat="false" ht="13" hidden="false" customHeight="false" outlineLevel="0" collapsed="false">
      <c r="A27" s="1" t="s">
        <v>160</v>
      </c>
      <c r="K27" s="0" t="s">
        <v>226</v>
      </c>
      <c r="L27" s="0" t="n">
        <f aca="false">F36</f>
        <v>1.10581857146131</v>
      </c>
      <c r="M27" s="0" t="n">
        <f aca="false">G36</f>
        <v>1.10581857146131</v>
      </c>
      <c r="N27" s="11" t="n">
        <f aca="false">L27/$L$10</f>
        <v>0.000118665024428331</v>
      </c>
      <c r="O27" s="11" t="n">
        <v>0</v>
      </c>
      <c r="P27" s="0" t="n">
        <f aca="false">H36</f>
        <v>0</v>
      </c>
      <c r="Q27" s="0" t="n">
        <f aca="false">I36</f>
        <v>0</v>
      </c>
      <c r="R27" s="11" t="n">
        <f aca="false">P27/$P$10</f>
        <v>0</v>
      </c>
      <c r="S27" s="11" t="e">
        <f aca="false">SQRT((Q27/P27)*(Q27/P27)+($Q$10/$P$10)*($Q$10/$P$10))*R27</f>
        <v>#DIV/0!</v>
      </c>
    </row>
    <row r="28" customFormat="false" ht="13" hidden="false" customHeight="false" outlineLevel="0" collapsed="false">
      <c r="A28" s="0" t="s">
        <v>64</v>
      </c>
      <c r="B28" s="0" t="n">
        <v>660.6</v>
      </c>
      <c r="C28" s="0" t="n">
        <v>23994669</v>
      </c>
      <c r="D28" s="0" t="n">
        <v>0</v>
      </c>
      <c r="E28" s="0" t="n">
        <v>0</v>
      </c>
      <c r="F28" s="0" t="n">
        <f aca="false">D28*($C$3/$B$3)*(B28/C28)</f>
        <v>0</v>
      </c>
      <c r="G28" s="0" t="n">
        <f aca="false">SQRT(D28)*($C$3/$B$3)*(B28/C28)</f>
        <v>0</v>
      </c>
      <c r="H28" s="0" t="n">
        <f aca="false">E28*($C$3/$B$3)*(B28/C28)</f>
        <v>0</v>
      </c>
      <c r="I28" s="0" t="n">
        <f aca="false">SQRT(E28)*($C$3/$B$3)*(B28/C28)</f>
        <v>0</v>
      </c>
      <c r="K28" s="0" t="s">
        <v>227</v>
      </c>
      <c r="L28" s="0" t="n">
        <f aca="false">F37</f>
        <v>6.9755509813999</v>
      </c>
      <c r="M28" s="0" t="n">
        <f aca="false">G37</f>
        <v>3.11956123498511</v>
      </c>
      <c r="N28" s="11" t="n">
        <f aca="false">L28/$L$10</f>
        <v>0.000748544064072855</v>
      </c>
      <c r="O28" s="11" t="n">
        <v>0</v>
      </c>
      <c r="P28" s="0" t="n">
        <f aca="false">H37</f>
        <v>4.18533058883994</v>
      </c>
      <c r="Q28" s="0" t="n">
        <f aca="false">I37</f>
        <v>2.41640174211431</v>
      </c>
      <c r="R28" s="11" t="n">
        <f aca="false">P28/$P$10</f>
        <v>0.000293489156979776</v>
      </c>
      <c r="S28" s="11" t="n">
        <f aca="false">SQRT((Q28/P28)*(Q28/P28)+($Q$10/$P$10)*($Q$10/$P$10))*R28</f>
        <v>0.000169491467635076</v>
      </c>
    </row>
    <row r="29" customFormat="false" ht="13" hidden="false" customHeight="false" outlineLevel="0" collapsed="false">
      <c r="A29" s="0" t="s">
        <v>68</v>
      </c>
      <c r="B29" s="0" t="n">
        <v>215.1</v>
      </c>
      <c r="C29" s="0" t="n">
        <v>2345857</v>
      </c>
      <c r="D29" s="0" t="n">
        <v>2</v>
      </c>
      <c r="E29" s="0" t="n">
        <v>0</v>
      </c>
      <c r="F29" s="0" t="n">
        <f aca="false">D29*($C$3/$B$3)*(B29/C29)</f>
        <v>16.0856251901061</v>
      </c>
      <c r="G29" s="0" t="n">
        <f aca="false">SQRT(D29)*($C$3/$B$3)*(B29/C29)</f>
        <v>11.3742546515492</v>
      </c>
      <c r="H29" s="0" t="n">
        <f aca="false">E29*($C$3/$B$3)*(B29/C29)</f>
        <v>0</v>
      </c>
      <c r="I29" s="0" t="n">
        <f aca="false">SQRT(E29)*($C$3/$B$3)*(B29/C29)</f>
        <v>0</v>
      </c>
      <c r="K29" s="0" t="s">
        <v>228</v>
      </c>
      <c r="L29" s="0" t="n">
        <f aca="false">F38</f>
        <v>45.5647572685321</v>
      </c>
      <c r="M29" s="0" t="n">
        <f aca="false">G38</f>
        <v>9.50090866350081</v>
      </c>
      <c r="N29" s="11" t="n">
        <f aca="false">L29/$L$10</f>
        <v>0.004889539002041</v>
      </c>
      <c r="O29" s="11" t="n">
        <f aca="false">SQRT((M29/L29)*(M29/L29)+($M$10/$L$10)*($M$10/$L$10))*N29</f>
        <v>0.00102249548406394</v>
      </c>
      <c r="P29" s="0" t="n">
        <f aca="false">H38</f>
        <v>71.3187505072677</v>
      </c>
      <c r="Q29" s="0" t="n">
        <f aca="false">I38</f>
        <v>11.8864584178779</v>
      </c>
      <c r="R29" s="11" t="n">
        <f aca="false">P29/$P$10</f>
        <v>0.00500110553250958</v>
      </c>
      <c r="S29" s="11" t="n">
        <f aca="false">SQRT((Q29/P29)*(Q29/P29)+($Q$10/$P$10)*($Q$10/$P$10))*R29</f>
        <v>0.000836194967225205</v>
      </c>
    </row>
    <row r="30" customFormat="false" ht="13" hidden="false" customHeight="false" outlineLevel="0" collapsed="false">
      <c r="A30" s="0" t="s">
        <v>71</v>
      </c>
      <c r="B30" s="0" t="n">
        <v>65.79</v>
      </c>
      <c r="C30" s="0" t="n">
        <v>10655325</v>
      </c>
      <c r="D30" s="0" t="n">
        <v>10</v>
      </c>
      <c r="E30" s="0" t="n">
        <v>9</v>
      </c>
      <c r="F30" s="0" t="n">
        <f aca="false">D30*($C$3/$B$3)*(B30/C30)</f>
        <v>5.41579552732716</v>
      </c>
      <c r="G30" s="0" t="n">
        <f aca="false">SQRT(D30)*($C$3/$B$3)*(B30/C30)</f>
        <v>1.71262492081065</v>
      </c>
      <c r="H30" s="0" t="n">
        <f aca="false">E30*($C$3/$B$3)*(B30/C30)</f>
        <v>4.87421597459444</v>
      </c>
      <c r="I30" s="0" t="n">
        <f aca="false">SQRT(E30)*($C$3/$B$3)*(B30/C30)</f>
        <v>1.62473865819815</v>
      </c>
    </row>
    <row r="31" customFormat="false" ht="13" hidden="false" customHeight="false" outlineLevel="0" collapsed="false">
      <c r="A31" s="0" t="s">
        <v>74</v>
      </c>
      <c r="B31" s="0" t="n">
        <v>28.59</v>
      </c>
      <c r="C31" s="0" t="n">
        <v>5843425</v>
      </c>
      <c r="D31" s="0" t="n">
        <v>103</v>
      </c>
      <c r="E31" s="0" t="n">
        <v>57</v>
      </c>
      <c r="F31" s="0" t="n">
        <f aca="false">D31*($C$3/$B$3)*(B31/C31)</f>
        <v>44.2031256030032</v>
      </c>
      <c r="G31" s="0" t="n">
        <f aca="false">SQRT(D31)*($C$3/$B$3)*(B31/C31)</f>
        <v>4.35546338430127</v>
      </c>
      <c r="H31" s="0" t="n">
        <f aca="false">E31*($C$3/$B$3)*(B31/C31)</f>
        <v>24.4619238773901</v>
      </c>
      <c r="I31" s="0" t="n">
        <f aca="false">SQRT(E31)*($C$3/$B$3)*(B31/C31)</f>
        <v>3.24006096916652</v>
      </c>
      <c r="L31" s="10" t="n">
        <f aca="false">L2+L3</f>
        <v>7556.63204765952</v>
      </c>
      <c r="M31" s="0" t="n">
        <f aca="false">SQRT(M2*M2+M3*M3)</f>
        <v>133.498020960508</v>
      </c>
      <c r="P31" s="10" t="n">
        <f aca="false">P2+P3</f>
        <v>12909.2187601206</v>
      </c>
      <c r="Q31" s="0" t="n">
        <f aca="false">SQRT(Q2*Q2+Q3*Q3)</f>
        <v>182.900398902526</v>
      </c>
    </row>
    <row r="32" customFormat="false" ht="13" hidden="false" customHeight="false" outlineLevel="0" collapsed="false">
      <c r="A32" s="1" t="s">
        <v>165</v>
      </c>
      <c r="K32" s="0" t="s">
        <v>229</v>
      </c>
      <c r="L32" s="0" t="n">
        <f aca="false">L2/L31</f>
        <v>0.159534464945917</v>
      </c>
      <c r="M32" s="0" t="n">
        <f aca="false">SQRT((M2/L2)*(M2/L2)+(M31/L31)*(M31/L31))*L32</f>
        <v>0.00739237307330324</v>
      </c>
      <c r="P32" s="0" t="n">
        <f aca="false">P2/P31</f>
        <v>0.123740159892581</v>
      </c>
      <c r="Q32" s="0" t="n">
        <f aca="false">SQRT((Q2/P2)*(Q2/P2)+(Q31/P31)*(Q31/P31))*P32</f>
        <v>0.00520909825145677</v>
      </c>
    </row>
    <row r="33" customFormat="false" ht="13" hidden="false" customHeight="false" outlineLevel="0" collapsed="false">
      <c r="A33" s="0" t="s">
        <v>166</v>
      </c>
      <c r="B33" s="0" t="n">
        <v>3.79</v>
      </c>
      <c r="C33" s="0" t="n">
        <v>259176</v>
      </c>
      <c r="D33" s="0" t="n">
        <v>4</v>
      </c>
      <c r="E33" s="0" t="n">
        <v>0</v>
      </c>
      <c r="F33" s="0" t="n">
        <f aca="false">D33*($C$3/$B$3)*(B33/C33)</f>
        <v>5.13066302849818</v>
      </c>
      <c r="G33" s="0" t="n">
        <f aca="false">SQRT(D33)*($C$3/$B$3)*(B33/C33)</f>
        <v>2.56533151424909</v>
      </c>
      <c r="H33" s="0" t="n">
        <f aca="false">E33*($C$3/$B$3)*(B33/C33)</f>
        <v>0</v>
      </c>
      <c r="I33" s="0" t="n">
        <f aca="false">SQRT(E33)*($C$3/$B$3)*(B33/C33)</f>
        <v>0</v>
      </c>
      <c r="K33" s="0" t="s">
        <v>230</v>
      </c>
      <c r="L33" s="0" t="n">
        <f aca="false">L3/L31</f>
        <v>0.840465535054083</v>
      </c>
      <c r="M33" s="0" t="n">
        <f aca="false">SQRT((M3/L3)*(M3/L3)+(M31/L31)*(M31/L31))*L33</f>
        <v>0.0220421697429146</v>
      </c>
      <c r="P33" s="0" t="n">
        <f aca="false">P3/P31</f>
        <v>0.876259840107419</v>
      </c>
      <c r="Q33" s="0" t="n">
        <f aca="false">SQRT((Q3/P3)*(Q3/P3)+(Q31/P31)*(Q31/P31))*P33</f>
        <v>0.0181881739062403</v>
      </c>
    </row>
    <row r="34" customFormat="false" ht="13" hidden="false" customHeight="false" outlineLevel="0" collapsed="false">
      <c r="A34" s="0" t="s">
        <v>168</v>
      </c>
      <c r="B34" s="0" t="n">
        <v>56.4</v>
      </c>
      <c r="C34" s="0" t="n">
        <v>3748155</v>
      </c>
      <c r="D34" s="0" t="n">
        <v>12</v>
      </c>
      <c r="E34" s="0" t="n">
        <v>7</v>
      </c>
      <c r="F34" s="0" t="n">
        <f aca="false">D34*($C$3/$B$3)*(B34/C34)</f>
        <v>15.8384209503004</v>
      </c>
      <c r="G34" s="0" t="n">
        <f aca="false">SQRT(D34)*($C$3/$B$3)*(B34/C34)</f>
        <v>4.57215829959727</v>
      </c>
      <c r="H34" s="0" t="n">
        <f aca="false">E34*($C$3/$B$3)*(B34/C34)</f>
        <v>9.23907888767523</v>
      </c>
      <c r="I34" s="0" t="n">
        <f aca="false">SQRT(E34)*($C$3/$B$3)*(B34/C34)</f>
        <v>3.49204358287084</v>
      </c>
      <c r="K34" s="0" t="s">
        <v>231</v>
      </c>
      <c r="L34" s="0" t="n">
        <f aca="false">L9/L10</f>
        <v>0.189100319280721</v>
      </c>
      <c r="M34" s="0" t="n">
        <f aca="false">SQRT((M9/L9)*(M9/L9)+(M10/L10)*(M10/L10))*L34</f>
        <v>0.00750324134186992</v>
      </c>
      <c r="P34" s="0" t="n">
        <f aca="false">P9/P10</f>
        <v>0.0947630896164283</v>
      </c>
      <c r="Q34" s="0" t="n">
        <f aca="false">SQRT((Q9/P9)*(Q9/P9)+(Q10/P10)*(Q10/P10))*P34</f>
        <v>0.00398104035118484</v>
      </c>
    </row>
    <row r="35" customFormat="false" ht="13" hidden="false" customHeight="false" outlineLevel="0" collapsed="false">
      <c r="A35" s="0" t="s">
        <v>170</v>
      </c>
      <c r="B35" s="0" t="n">
        <v>11.1</v>
      </c>
      <c r="C35" s="0" t="n">
        <v>495559</v>
      </c>
      <c r="D35" s="0" t="n">
        <v>30</v>
      </c>
      <c r="E35" s="0" t="n">
        <v>47</v>
      </c>
      <c r="F35" s="0" t="n">
        <f aca="false">D35*($C$3/$B$3)*(B35/C35)</f>
        <v>58.9410596258523</v>
      </c>
      <c r="G35" s="0" t="n">
        <f aca="false">SQRT(D35)*($C$3/$B$3)*(B35/C35)</f>
        <v>10.7611159734454</v>
      </c>
      <c r="H35" s="0" t="n">
        <f aca="false">E35*($C$3/$B$3)*(B35/C35)</f>
        <v>92.3409934138353</v>
      </c>
      <c r="I35" s="0" t="n">
        <f aca="false">SQRT(E35)*($C$3/$B$3)*(B35/C35)</f>
        <v>13.4693182192162</v>
      </c>
    </row>
    <row r="36" customFormat="false" ht="13" hidden="false" customHeight="false" outlineLevel="0" collapsed="false">
      <c r="A36" s="0" t="s">
        <v>172</v>
      </c>
      <c r="B36" s="0" t="n">
        <v>1.76</v>
      </c>
      <c r="C36" s="0" t="n">
        <v>139604</v>
      </c>
      <c r="D36" s="0" t="n">
        <v>1</v>
      </c>
      <c r="E36" s="0" t="n">
        <v>0</v>
      </c>
      <c r="F36" s="0" t="n">
        <f aca="false">D36*($C$3/$B$3)*(B36/C36)</f>
        <v>1.10581857146131</v>
      </c>
      <c r="G36" s="0" t="n">
        <f aca="false">SQRT(D36)*($C$3/$B$3)*(B36/C36)</f>
        <v>1.10581857146131</v>
      </c>
      <c r="H36" s="0" t="n">
        <f aca="false">E36*($C$3/$B$3)*(B36/C36)</f>
        <v>0</v>
      </c>
      <c r="I36" s="0" t="n">
        <f aca="false">SQRT(E36)*($C$3/$B$3)*(B36/C36)</f>
        <v>0</v>
      </c>
    </row>
    <row r="37" customFormat="false" ht="13" hidden="false" customHeight="false" outlineLevel="0" collapsed="false">
      <c r="A37" s="0" t="s">
        <v>174</v>
      </c>
      <c r="B37" s="0" t="n">
        <v>30.7</v>
      </c>
      <c r="C37" s="0" t="n">
        <v>1930185</v>
      </c>
      <c r="D37" s="0" t="n">
        <v>5</v>
      </c>
      <c r="E37" s="0" t="n">
        <v>3</v>
      </c>
      <c r="F37" s="0" t="n">
        <f aca="false">D37*($C$3/$B$3)*(B37/C37)</f>
        <v>6.9755509813999</v>
      </c>
      <c r="G37" s="0" t="n">
        <f aca="false">SQRT(D37)*($C$3/$B$3)*(B37/C37)</f>
        <v>3.11956123498511</v>
      </c>
      <c r="H37" s="0" t="n">
        <f aca="false">E37*($C$3/$B$3)*(B37/C37)</f>
        <v>4.18533058883994</v>
      </c>
      <c r="I37" s="0" t="n">
        <f aca="false">SQRT(E37)*($C$3/$B$3)*(B37/C37)</f>
        <v>2.41640174211431</v>
      </c>
    </row>
    <row r="38" customFormat="false" ht="13" hidden="false" customHeight="false" outlineLevel="0" collapsed="false">
      <c r="A38" s="0" t="s">
        <v>176</v>
      </c>
      <c r="B38" s="0" t="n">
        <v>11.1</v>
      </c>
      <c r="C38" s="0" t="n">
        <v>491463</v>
      </c>
      <c r="D38" s="0" t="n">
        <v>23</v>
      </c>
      <c r="E38" s="0" t="n">
        <v>36</v>
      </c>
      <c r="F38" s="0" t="n">
        <f aca="false">D38*($C$3/$B$3)*(B38/C38)</f>
        <v>45.5647572685321</v>
      </c>
      <c r="G38" s="0" t="n">
        <f aca="false">SQRT(D38)*($C$3/$B$3)*(B38/C38)</f>
        <v>9.50090866350081</v>
      </c>
      <c r="H38" s="0" t="n">
        <f aca="false">E38*($C$3/$B$3)*(B38/C38)</f>
        <v>71.3187505072677</v>
      </c>
      <c r="I38" s="0" t="n">
        <f aca="false">SQRT(E38)*($C$3/$B$3)*(B38/C38)</f>
        <v>11.8864584178779</v>
      </c>
    </row>
    <row r="39" customFormat="false" ht="13" hidden="false" customHeight="false" outlineLevel="0" collapsed="false">
      <c r="A39" s="1" t="s">
        <v>20</v>
      </c>
    </row>
    <row r="40" customFormat="false" ht="13" hidden="false" customHeight="false" outlineLevel="0" collapsed="false">
      <c r="A40" s="0" t="s">
        <v>178</v>
      </c>
      <c r="B40" s="0" t="s">
        <v>181</v>
      </c>
      <c r="C40" s="0" t="s">
        <v>181</v>
      </c>
    </row>
    <row r="41" customFormat="false" ht="13" hidden="false" customHeight="false" outlineLevel="0" collapsed="false">
      <c r="A41" s="0" t="s">
        <v>182</v>
      </c>
      <c r="B41" s="0" t="s">
        <v>181</v>
      </c>
      <c r="C41" s="0" t="s">
        <v>181</v>
      </c>
    </row>
    <row r="42" customFormat="false" ht="13" hidden="false" customHeight="false" outlineLevel="0" collapsed="false">
      <c r="A42" s="0" t="s">
        <v>185</v>
      </c>
      <c r="B42" s="0" t="s">
        <v>181</v>
      </c>
      <c r="C42" s="0" t="s">
        <v>181</v>
      </c>
    </row>
    <row r="43" customFormat="false" ht="13" hidden="false" customHeight="false" outlineLevel="0" collapsed="false">
      <c r="A43" s="0" t="s">
        <v>188</v>
      </c>
      <c r="B43" s="0" t="s">
        <v>181</v>
      </c>
      <c r="C43" s="0" t="s">
        <v>181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2015-02-10T15:27:57Z</dcterms:created>
  <dc:creator>Nicholas Eminizer</dc:creator>
  <dc:language>en-US</dc:language>
  <cp:lastModifiedBy>Nicholas Eminizer</cp:lastModifiedBy>
  <dcterms:modified xsi:type="dcterms:W3CDTF">2015-08-11T21:50:37Z</dcterms:modified>
  <cp:revision>0</cp:revision>
</cp:coreProperties>
</file>