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tav0001\Downloads\"/>
    </mc:Choice>
  </mc:AlternateContent>
  <xr:revisionPtr revIDLastSave="0" documentId="13_ncr:1_{10388DEC-5571-4085-BA8B-291FDAA25EB2}" xr6:coauthVersionLast="47" xr6:coauthVersionMax="47" xr10:uidLastSave="{00000000-0000-0000-0000-000000000000}"/>
  <bookViews>
    <workbookView xWindow="-120" yWindow="480" windowWidth="29040" windowHeight="17640" xr2:uid="{00000000-000D-0000-FFFF-FFFF00000000}"/>
  </bookViews>
  <sheets>
    <sheet name="NTCP" sheetId="1" r:id="rId1"/>
    <sheet name="Slop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I23" i="1"/>
  <c r="H23" i="1"/>
  <c r="I21" i="1"/>
  <c r="H21" i="1"/>
  <c r="I20" i="1"/>
  <c r="H20" i="1"/>
  <c r="H25" i="1" s="1"/>
  <c r="H19" i="1"/>
  <c r="I19" i="1" s="1"/>
  <c r="I25" i="1" s="1"/>
  <c r="I14" i="1"/>
  <c r="H14" i="1"/>
  <c r="I13" i="1"/>
  <c r="H13" i="1"/>
  <c r="I11" i="1"/>
  <c r="H11" i="1"/>
  <c r="I10" i="1"/>
  <c r="H10" i="1"/>
  <c r="I8" i="1"/>
  <c r="H8" i="1"/>
  <c r="I7" i="1"/>
  <c r="H7" i="1"/>
  <c r="I6" i="1"/>
  <c r="H6" i="1"/>
  <c r="I5" i="1"/>
  <c r="H5" i="1"/>
  <c r="I4" i="1"/>
  <c r="H4" i="1"/>
  <c r="H15" i="1" l="1"/>
  <c r="C5" i="2" s="1"/>
  <c r="I15" i="1"/>
  <c r="G5" i="2" s="1"/>
  <c r="G10" i="2"/>
  <c r="G8" i="2"/>
  <c r="G9" i="2"/>
  <c r="D26" i="1"/>
  <c r="C8" i="2"/>
  <c r="C10" i="2"/>
  <c r="B26" i="1"/>
  <c r="B27" i="1" s="1"/>
  <c r="C9" i="2"/>
  <c r="G4" i="2" l="1"/>
  <c r="H4" i="2" s="1"/>
  <c r="I4" i="2" s="1"/>
  <c r="D15" i="1"/>
  <c r="C6" i="2"/>
  <c r="B15" i="1"/>
  <c r="B16" i="1" s="1"/>
  <c r="C4" i="2"/>
  <c r="D4" i="2" s="1"/>
  <c r="E4" i="2" s="1"/>
  <c r="C7" i="2"/>
  <c r="D7" i="2" s="1"/>
  <c r="E7" i="2" s="1"/>
  <c r="G6" i="2"/>
  <c r="H6" i="2" s="1"/>
  <c r="I6" i="2" s="1"/>
  <c r="G7" i="2"/>
  <c r="H7" i="2" s="1"/>
  <c r="I7" i="2" s="1"/>
  <c r="D10" i="2"/>
  <c r="E10" i="2" s="1"/>
  <c r="D9" i="2"/>
  <c r="E9" i="2" s="1"/>
  <c r="D6" i="2"/>
  <c r="E6" i="2" s="1"/>
  <c r="H5" i="2"/>
  <c r="I5" i="2" s="1"/>
  <c r="D8" i="2"/>
  <c r="E8" i="2"/>
  <c r="F29" i="1"/>
  <c r="E29" i="1"/>
  <c r="D5" i="2"/>
  <c r="E5" i="2" s="1"/>
  <c r="H10" i="2"/>
  <c r="H9" i="2"/>
  <c r="I9" i="2" s="1"/>
  <c r="H8" i="2"/>
  <c r="I8" i="2" s="1"/>
  <c r="I10" i="2"/>
</calcChain>
</file>

<file path=xl/sharedStrings.xml><?xml version="1.0" encoding="utf-8"?>
<sst xmlns="http://schemas.openxmlformats.org/spreadsheetml/2006/main" count="86" uniqueCount="50">
  <si>
    <t>DAHANCA 35 NTCP beregning til randomisering</t>
  </si>
  <si>
    <t>Dysfagi</t>
  </si>
  <si>
    <t>Tumor placering</t>
  </si>
  <si>
    <t>Beta</t>
  </si>
  <si>
    <t>LP foton</t>
  </si>
  <si>
    <t>LP proton</t>
  </si>
  <si>
    <t>Pharynx = 1</t>
  </si>
  <si>
    <t>Intercept</t>
  </si>
  <si>
    <t>Larynx - other = 2</t>
  </si>
  <si>
    <t>Oral cavity</t>
  </si>
  <si>
    <t>Baseline dysfagi</t>
  </si>
  <si>
    <t>PCM Up</t>
  </si>
  <si>
    <t xml:space="preserve">Grad 0-1 = 1 </t>
  </si>
  <si>
    <t>PCM Mid</t>
  </si>
  <si>
    <t xml:space="preserve">Grad 2 = 2 </t>
  </si>
  <si>
    <t>PCM Inf</t>
  </si>
  <si>
    <t>Grad 3-5 = 3</t>
  </si>
  <si>
    <t>Risiko organer</t>
  </si>
  <si>
    <t>Mean dose foton</t>
  </si>
  <si>
    <t>Mean dose proton</t>
  </si>
  <si>
    <t>Grad 2</t>
  </si>
  <si>
    <t>Extended oral cavity</t>
  </si>
  <si>
    <t>Gy</t>
  </si>
  <si>
    <t>Grad 3-5</t>
  </si>
  <si>
    <t>Pharynx</t>
  </si>
  <si>
    <t>PCM low</t>
  </si>
  <si>
    <t>Larynx and others</t>
  </si>
  <si>
    <t>NTCP</t>
  </si>
  <si>
    <t>Delta NTCP</t>
  </si>
  <si>
    <t>Xerostomi</t>
  </si>
  <si>
    <t>Baseline Xerostomi</t>
  </si>
  <si>
    <t xml:space="preserve">Nothing = 1 </t>
  </si>
  <si>
    <t xml:space="preserve">A bit = 2 </t>
  </si>
  <si>
    <t>Submandibular total</t>
  </si>
  <si>
    <t>Quite a bit - very much = 3</t>
  </si>
  <si>
    <t xml:space="preserve">Parotids_Dmean_sum_sqrt </t>
  </si>
  <si>
    <t>Baseline xerostomie</t>
  </si>
  <si>
    <t>Parotis L</t>
  </si>
  <si>
    <t>A bit</t>
  </si>
  <si>
    <t>Parotis R</t>
  </si>
  <si>
    <t>Quite a bit - very much</t>
  </si>
  <si>
    <t>Kan patienten indgå i DAHANCA35 radomiseringen?</t>
  </si>
  <si>
    <t>NTCP Slope (1 Gy)</t>
  </si>
  <si>
    <t>Foton</t>
  </si>
  <si>
    <t>Proton</t>
  </si>
  <si>
    <t>LP</t>
  </si>
  <si>
    <t>LP new</t>
  </si>
  <si>
    <t>NTCP slope</t>
  </si>
  <si>
    <t>Parotids_R</t>
  </si>
  <si>
    <t>Parotids_L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</si>
</sst>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8">
    <font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  <scheme val="minor"/>
    </font>
    <font>
      <sz val="11"/>
      <name val="Calibri"/>
    </font>
    <font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9BC2E6"/>
        <bgColor rgb="FF9BC2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0" fillId="2" borderId="1" xfId="0" applyFont="1" applyFill="1" applyBorder="1" applyAlignment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4" fontId="4" fillId="5" borderId="0" xfId="0" applyNumberFormat="1" applyFont="1" applyFill="1" applyAlignment="1">
      <alignment horizontal="right"/>
    </xf>
    <xf numFmtId="0" fontId="3" fillId="0" borderId="0" xfId="0" applyFont="1" applyAlignment="1"/>
    <xf numFmtId="164" fontId="0" fillId="3" borderId="1" xfId="0" applyNumberFormat="1" applyFont="1" applyFill="1" applyBorder="1"/>
    <xf numFmtId="0" fontId="5" fillId="0" borderId="0" xfId="0" applyFont="1"/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/>
    <xf numFmtId="10" fontId="0" fillId="3" borderId="1" xfId="0" applyNumberFormat="1" applyFont="1" applyFill="1" applyBorder="1"/>
    <xf numFmtId="165" fontId="0" fillId="3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7" fillId="3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0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8"/>
  <sheetViews>
    <sheetView tabSelected="1" workbookViewId="0">
      <selection activeCell="H21" sqref="H21"/>
    </sheetView>
  </sheetViews>
  <sheetFormatPr defaultColWidth="14.42578125" defaultRowHeight="15" customHeight="1"/>
  <cols>
    <col min="1" max="1" width="24.7109375" customWidth="1"/>
    <col min="2" max="2" width="10.7109375" customWidth="1"/>
    <col min="3" max="3" width="5.5703125" customWidth="1"/>
    <col min="4" max="4" width="8.7109375" customWidth="1"/>
    <col min="5" max="5" width="8.5703125" customWidth="1"/>
    <col min="6" max="6" width="25.7109375" customWidth="1"/>
    <col min="7" max="26" width="8.7109375" customWidth="1"/>
  </cols>
  <sheetData>
    <row r="1" spans="1:9" ht="21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9" ht="18.75">
      <c r="A2" s="1" t="s">
        <v>1</v>
      </c>
    </row>
    <row r="3" spans="1:9">
      <c r="A3" s="2" t="s">
        <v>2</v>
      </c>
      <c r="B3" s="3">
        <v>1</v>
      </c>
      <c r="F3" s="4"/>
      <c r="G3" s="4" t="s">
        <v>3</v>
      </c>
      <c r="H3" s="4" t="s">
        <v>4</v>
      </c>
      <c r="I3" s="4" t="s">
        <v>5</v>
      </c>
    </row>
    <row r="4" spans="1:9">
      <c r="A4" s="2" t="s">
        <v>6</v>
      </c>
      <c r="B4" s="5"/>
      <c r="F4" s="4" t="s">
        <v>7</v>
      </c>
      <c r="G4" s="4">
        <v>-4.5709999999999997</v>
      </c>
      <c r="H4" s="4">
        <f t="shared" ref="H4:I4" si="0">+G4</f>
        <v>-4.5709999999999997</v>
      </c>
      <c r="I4" s="4">
        <f t="shared" si="0"/>
        <v>-4.5709999999999997</v>
      </c>
    </row>
    <row r="5" spans="1:9">
      <c r="A5" s="6" t="s">
        <v>8</v>
      </c>
      <c r="B5" s="5"/>
      <c r="F5" s="4" t="s">
        <v>9</v>
      </c>
      <c r="G5" s="4">
        <v>3.4099999999999998E-2</v>
      </c>
      <c r="H5" s="4">
        <f t="shared" ref="H5:H8" si="1">+G5*B11</f>
        <v>1.2548799999999998</v>
      </c>
      <c r="I5" s="4">
        <f t="shared" ref="I5:I8" si="2">+G5*D11</f>
        <v>0</v>
      </c>
    </row>
    <row r="6" spans="1:9">
      <c r="A6" s="6" t="s">
        <v>10</v>
      </c>
      <c r="B6" s="3">
        <v>1</v>
      </c>
      <c r="F6" s="4" t="s">
        <v>11</v>
      </c>
      <c r="G6" s="4">
        <v>2.6700000000000002E-2</v>
      </c>
      <c r="H6" s="4">
        <f t="shared" si="1"/>
        <v>1.11873</v>
      </c>
      <c r="I6" s="4">
        <f t="shared" si="2"/>
        <v>0</v>
      </c>
    </row>
    <row r="7" spans="1:9">
      <c r="A7" s="6" t="s">
        <v>12</v>
      </c>
      <c r="B7" s="5"/>
      <c r="F7" s="4" t="s">
        <v>13</v>
      </c>
      <c r="G7" s="4">
        <v>1.0699999999999999E-2</v>
      </c>
      <c r="H7" s="4">
        <f t="shared" si="1"/>
        <v>0.41194999999999998</v>
      </c>
      <c r="I7" s="4">
        <f t="shared" si="2"/>
        <v>0</v>
      </c>
    </row>
    <row r="8" spans="1:9">
      <c r="A8" s="6" t="s">
        <v>14</v>
      </c>
      <c r="B8" s="5"/>
      <c r="F8" s="4" t="s">
        <v>15</v>
      </c>
      <c r="G8" s="4">
        <v>1.5100000000000001E-2</v>
      </c>
      <c r="H8" s="4">
        <f t="shared" si="1"/>
        <v>0.18421999999999999</v>
      </c>
      <c r="I8" s="4">
        <f t="shared" si="2"/>
        <v>0</v>
      </c>
    </row>
    <row r="9" spans="1:9">
      <c r="A9" s="6" t="s">
        <v>16</v>
      </c>
      <c r="B9" s="5"/>
      <c r="F9" s="4" t="s">
        <v>10</v>
      </c>
      <c r="G9" s="4"/>
      <c r="H9" s="4"/>
      <c r="I9" s="4"/>
    </row>
    <row r="10" spans="1:9">
      <c r="A10" s="2" t="s">
        <v>17</v>
      </c>
      <c r="B10" s="2" t="s">
        <v>18</v>
      </c>
      <c r="D10" s="2" t="s">
        <v>19</v>
      </c>
      <c r="F10" s="4" t="s">
        <v>20</v>
      </c>
      <c r="G10" s="4">
        <v>1.0627</v>
      </c>
      <c r="H10" s="4">
        <f>+IF(B6=2,G10,0)</f>
        <v>0</v>
      </c>
      <c r="I10" s="4">
        <f>+IF(B6=2,G10,0)</f>
        <v>0</v>
      </c>
    </row>
    <row r="11" spans="1:9">
      <c r="A11" s="2" t="s">
        <v>21</v>
      </c>
      <c r="B11" s="7">
        <v>36.799999999999997</v>
      </c>
      <c r="C11" s="2" t="s">
        <v>22</v>
      </c>
      <c r="D11" s="7">
        <v>0</v>
      </c>
      <c r="E11" s="2" t="s">
        <v>22</v>
      </c>
      <c r="F11" s="4" t="s">
        <v>23</v>
      </c>
      <c r="G11" s="4">
        <v>1.4610000000000001</v>
      </c>
      <c r="H11" s="4">
        <f>+IF(B6=3,G11,0)</f>
        <v>0</v>
      </c>
      <c r="I11" s="4">
        <f>+IF(B6=3,G11,0)</f>
        <v>0</v>
      </c>
    </row>
    <row r="12" spans="1:9">
      <c r="A12" s="2" t="s">
        <v>11</v>
      </c>
      <c r="B12" s="7">
        <v>41.9</v>
      </c>
      <c r="C12" s="2" t="s">
        <v>22</v>
      </c>
      <c r="D12" s="7">
        <v>0</v>
      </c>
      <c r="E12" s="2" t="s">
        <v>22</v>
      </c>
      <c r="F12" s="4" t="s">
        <v>2</v>
      </c>
      <c r="G12" s="4"/>
      <c r="H12" s="4"/>
      <c r="I12" s="4"/>
    </row>
    <row r="13" spans="1:9">
      <c r="A13" s="2" t="s">
        <v>13</v>
      </c>
      <c r="B13" s="7">
        <v>38.5</v>
      </c>
      <c r="C13" s="2" t="s">
        <v>22</v>
      </c>
      <c r="D13" s="7">
        <v>0</v>
      </c>
      <c r="E13" s="2" t="s">
        <v>22</v>
      </c>
      <c r="F13" s="4" t="s">
        <v>24</v>
      </c>
      <c r="G13" s="4">
        <v>-0.71150000000000002</v>
      </c>
      <c r="H13" s="4">
        <f>+IF(B3=1,G13,0)</f>
        <v>-0.71150000000000002</v>
      </c>
      <c r="I13" s="4">
        <f>+IF(B3=1,G13,0)</f>
        <v>-0.71150000000000002</v>
      </c>
    </row>
    <row r="14" spans="1:9">
      <c r="A14" s="8" t="s">
        <v>25</v>
      </c>
      <c r="B14" s="7">
        <v>12.2</v>
      </c>
      <c r="C14" s="2" t="s">
        <v>22</v>
      </c>
      <c r="D14" s="7">
        <v>0</v>
      </c>
      <c r="E14" s="2" t="s">
        <v>22</v>
      </c>
      <c r="F14" s="4" t="s">
        <v>26</v>
      </c>
      <c r="G14" s="4">
        <v>-0.87339999999999995</v>
      </c>
      <c r="H14" s="4">
        <f>+IF(B3=2,G14,0)</f>
        <v>0</v>
      </c>
      <c r="I14" s="4">
        <f>+IF(B3=2,G14,0)</f>
        <v>0</v>
      </c>
    </row>
    <row r="15" spans="1:9">
      <c r="A15" s="2" t="s">
        <v>27</v>
      </c>
      <c r="B15" s="9">
        <f>1/(1+EXP(-H15))</f>
        <v>9.0074960814037403E-2</v>
      </c>
      <c r="C15" s="4"/>
      <c r="D15" s="9">
        <f>1/(1+EXP(-I15))</f>
        <v>5.054042517608227E-3</v>
      </c>
      <c r="F15" s="4"/>
      <c r="G15" s="4"/>
      <c r="H15" s="4">
        <f t="shared" ref="H15:I15" si="3">+SUM(H4:H14)</f>
        <v>-2.3127199999999997</v>
      </c>
      <c r="I15" s="4">
        <f t="shared" si="3"/>
        <v>-5.2824999999999998</v>
      </c>
    </row>
    <row r="16" spans="1:9">
      <c r="A16" s="2" t="s">
        <v>28</v>
      </c>
      <c r="B16" s="9">
        <f>+B15-D15</f>
        <v>8.5020918296429174E-2</v>
      </c>
      <c r="C16" s="4"/>
      <c r="D16" s="4"/>
      <c r="F16" s="4"/>
      <c r="G16" s="4"/>
      <c r="H16" s="4"/>
      <c r="I16" s="4"/>
    </row>
    <row r="17" spans="1:9" ht="18.75">
      <c r="A17" s="1" t="s">
        <v>29</v>
      </c>
      <c r="F17" s="4"/>
      <c r="G17" s="4"/>
      <c r="H17" s="4"/>
      <c r="I17" s="4"/>
    </row>
    <row r="18" spans="1:9">
      <c r="A18" s="6" t="s">
        <v>30</v>
      </c>
      <c r="B18" s="3">
        <v>1</v>
      </c>
      <c r="F18" s="4"/>
      <c r="G18" s="4" t="s">
        <v>3</v>
      </c>
      <c r="H18" s="4" t="s">
        <v>4</v>
      </c>
      <c r="I18" s="4" t="s">
        <v>5</v>
      </c>
    </row>
    <row r="19" spans="1:9" ht="15.75" customHeight="1">
      <c r="A19" s="6" t="s">
        <v>31</v>
      </c>
      <c r="B19" s="5"/>
      <c r="F19" s="4" t="s">
        <v>7</v>
      </c>
      <c r="G19" s="4">
        <v>-4.3613</v>
      </c>
      <c r="H19" s="4">
        <f t="shared" ref="H19:I19" si="4">+G19</f>
        <v>-4.3613</v>
      </c>
      <c r="I19" s="4">
        <f t="shared" si="4"/>
        <v>-4.3613</v>
      </c>
    </row>
    <row r="20" spans="1:9" ht="15.75" customHeight="1">
      <c r="A20" s="6" t="s">
        <v>32</v>
      </c>
      <c r="B20" s="5"/>
      <c r="F20" s="4" t="s">
        <v>33</v>
      </c>
      <c r="G20" s="4">
        <v>1.9300000000000001E-2</v>
      </c>
      <c r="H20" s="4">
        <f>+G20*B25</f>
        <v>0.78358000000000005</v>
      </c>
      <c r="I20" s="4">
        <f>+G20*D25</f>
        <v>0</v>
      </c>
    </row>
    <row r="21" spans="1:9" ht="15.75" customHeight="1">
      <c r="A21" s="6" t="s">
        <v>34</v>
      </c>
      <c r="B21" s="5"/>
      <c r="F21" s="4" t="s">
        <v>35</v>
      </c>
      <c r="G21" s="4">
        <v>0.10539999999999999</v>
      </c>
      <c r="H21" s="4">
        <f>+G21*(SQRT(B23)+SQRT(B24))</f>
        <v>0.80808615461537048</v>
      </c>
      <c r="I21" s="4">
        <f>G21*(SQRT(D23)+SQRT(D24))</f>
        <v>0</v>
      </c>
    </row>
    <row r="22" spans="1:9" ht="15.75" customHeight="1">
      <c r="A22" s="2" t="s">
        <v>17</v>
      </c>
      <c r="B22" s="2" t="s">
        <v>18</v>
      </c>
      <c r="D22" s="2" t="s">
        <v>19</v>
      </c>
      <c r="F22" s="4" t="s">
        <v>36</v>
      </c>
      <c r="G22" s="4"/>
      <c r="H22" s="4"/>
      <c r="I22" s="4"/>
    </row>
    <row r="23" spans="1:9" ht="15.75" customHeight="1">
      <c r="A23" s="2" t="s">
        <v>37</v>
      </c>
      <c r="B23" s="7">
        <v>26.8</v>
      </c>
      <c r="C23" s="2" t="s">
        <v>22</v>
      </c>
      <c r="D23" s="7">
        <v>0</v>
      </c>
      <c r="E23" s="2" t="s">
        <v>22</v>
      </c>
      <c r="F23" s="4" t="s">
        <v>38</v>
      </c>
      <c r="G23" s="4">
        <v>0.52339999999999998</v>
      </c>
      <c r="H23" s="4">
        <f>+IF(B18=2,G23,0)</f>
        <v>0</v>
      </c>
      <c r="I23" s="4">
        <f>+IF(B18=2,G23,0)</f>
        <v>0</v>
      </c>
    </row>
    <row r="24" spans="1:9" ht="15.75" customHeight="1">
      <c r="A24" s="2" t="s">
        <v>39</v>
      </c>
      <c r="B24" s="7">
        <v>6.2</v>
      </c>
      <c r="C24" s="2" t="s">
        <v>22</v>
      </c>
      <c r="D24" s="7">
        <v>0</v>
      </c>
      <c r="E24" s="2" t="s">
        <v>22</v>
      </c>
      <c r="F24" s="4" t="s">
        <v>40</v>
      </c>
      <c r="G24" s="4">
        <v>1.2763</v>
      </c>
      <c r="H24" s="4">
        <f>+IF(B18=3,G24,0)</f>
        <v>0</v>
      </c>
      <c r="I24" s="4">
        <f>+IF(B18=3,G24,0)</f>
        <v>0</v>
      </c>
    </row>
    <row r="25" spans="1:9" ht="15.75" customHeight="1">
      <c r="A25" s="2" t="s">
        <v>33</v>
      </c>
      <c r="B25" s="7">
        <v>40.6</v>
      </c>
      <c r="C25" s="2" t="s">
        <v>22</v>
      </c>
      <c r="D25" s="7">
        <v>0</v>
      </c>
      <c r="E25" s="2" t="s">
        <v>22</v>
      </c>
      <c r="F25" s="4"/>
      <c r="G25" s="4"/>
      <c r="H25" s="4">
        <f t="shared" ref="H25:I25" si="5">+SUM(H19:H24)</f>
        <v>-2.7696338453846292</v>
      </c>
      <c r="I25" s="4">
        <f t="shared" si="5"/>
        <v>-4.3613</v>
      </c>
    </row>
    <row r="26" spans="1:9" ht="15.75" customHeight="1">
      <c r="A26" s="2" t="s">
        <v>27</v>
      </c>
      <c r="B26" s="9">
        <f>1/(1+EXP(-H25))</f>
        <v>5.8987334630898461E-2</v>
      </c>
      <c r="C26" s="4"/>
      <c r="D26" s="9">
        <f>1/(1+EXP(-I25))</f>
        <v>1.2600975578144396E-2</v>
      </c>
    </row>
    <row r="27" spans="1:9" ht="15.75" customHeight="1">
      <c r="A27" s="2" t="s">
        <v>28</v>
      </c>
      <c r="B27" s="9">
        <f>+B26-D26</f>
        <v>4.6386359052754067E-2</v>
      </c>
      <c r="C27" s="4"/>
      <c r="D27" s="4"/>
    </row>
    <row r="28" spans="1:9" ht="15.75" customHeight="1"/>
    <row r="29" spans="1:9" ht="15.75" customHeight="1">
      <c r="A29" s="2" t="s">
        <v>41</v>
      </c>
      <c r="E29" s="2" t="str">
        <f>+IF(AND(OR(B16&gt;=0.05,B27&gt;=0.05),(B16+B27)&gt;0),"Ja","Nej")</f>
        <v>Ja</v>
      </c>
      <c r="F29" s="2" t="str">
        <f>+IF(AND(OR(B16&gt;=0.05,B27&gt;=0.05),(B16+B27)&gt;0),"Kan inkluderes","Kan IKKE inkluderes")</f>
        <v>Kan inkluderes</v>
      </c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spans="24:24" ht="15.75" customHeight="1"/>
    <row r="642" spans="24:24" ht="15.75" customHeight="1"/>
    <row r="643" spans="24:24" ht="15.75" customHeight="1"/>
    <row r="644" spans="24:24" ht="15.75" customHeight="1"/>
    <row r="645" spans="24:24" ht="15.75" customHeight="1"/>
    <row r="646" spans="24:24" ht="15.75" customHeight="1"/>
    <row r="647" spans="24:24" ht="15.75" customHeight="1"/>
    <row r="648" spans="24:24" ht="15.75" customHeight="1"/>
    <row r="649" spans="24:24" ht="15.75" customHeight="1">
      <c r="X649" s="10"/>
    </row>
    <row r="650" spans="24:24" ht="15.75" customHeight="1"/>
    <row r="651" spans="24:24" ht="15.75" customHeight="1"/>
    <row r="652" spans="24:24" ht="15.75" customHeight="1"/>
    <row r="653" spans="24:24" ht="15.75" customHeight="1"/>
    <row r="654" spans="24:24" ht="15.75" customHeight="1"/>
    <row r="655" spans="24:24" ht="15.75" customHeight="1"/>
    <row r="656" spans="24:24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I1"/>
  </mergeCells>
  <conditionalFormatting sqref="F29">
    <cfRule type="expression" dxfId="1" priority="1">
      <formula>+IF($E$29="Nej",1,0)</formula>
    </cfRule>
  </conditionalFormatting>
  <conditionalFormatting sqref="F29">
    <cfRule type="expression" dxfId="0" priority="2">
      <formula>+IF($E$29="Ja",1,0)</formula>
    </cfRule>
  </conditionalFormatting>
  <pageMargins left="0.25" right="0.25" top="0.21653543307086617" bottom="0.24059492563429577" header="0" footer="0"/>
  <pageSetup paperSize="9" scale="1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E4" sqref="E4"/>
    </sheetView>
  </sheetViews>
  <sheetFormatPr defaultColWidth="14.42578125" defaultRowHeight="15" customHeight="1"/>
  <cols>
    <col min="1" max="1" width="25.7109375" customWidth="1"/>
    <col min="2" max="4" width="8.7109375" customWidth="1"/>
    <col min="5" max="5" width="11" customWidth="1"/>
    <col min="6" max="6" width="3.7109375" customWidth="1"/>
    <col min="7" max="7" width="8.7109375" customWidth="1"/>
    <col min="8" max="8" width="12.5703125" customWidth="1"/>
    <col min="9" max="9" width="11" customWidth="1"/>
    <col min="10" max="26" width="8.7109375" customWidth="1"/>
  </cols>
  <sheetData>
    <row r="1" spans="1:9" ht="21">
      <c r="A1" s="17" t="s">
        <v>42</v>
      </c>
      <c r="B1" s="18"/>
      <c r="C1" s="18"/>
      <c r="D1" s="18"/>
      <c r="E1" s="18"/>
      <c r="F1" s="18"/>
      <c r="G1" s="18"/>
      <c r="H1" s="18"/>
      <c r="I1" s="19"/>
    </row>
    <row r="2" spans="1:9" ht="16.5" customHeight="1">
      <c r="A2" s="11"/>
      <c r="B2" s="12"/>
      <c r="C2" s="20" t="s">
        <v>43</v>
      </c>
      <c r="D2" s="21"/>
      <c r="E2" s="22"/>
      <c r="F2" s="12"/>
      <c r="G2" s="23" t="s">
        <v>44</v>
      </c>
      <c r="H2" s="21"/>
      <c r="I2" s="22"/>
    </row>
    <row r="3" spans="1:9">
      <c r="A3" s="4"/>
      <c r="B3" s="4" t="s">
        <v>3</v>
      </c>
      <c r="C3" s="4" t="s">
        <v>45</v>
      </c>
      <c r="D3" s="4" t="s">
        <v>46</v>
      </c>
      <c r="E3" s="4" t="s">
        <v>47</v>
      </c>
      <c r="F3" s="4"/>
      <c r="G3" s="4" t="s">
        <v>45</v>
      </c>
      <c r="H3" s="4" t="s">
        <v>46</v>
      </c>
      <c r="I3" s="4" t="s">
        <v>47</v>
      </c>
    </row>
    <row r="4" spans="1:9">
      <c r="A4" s="4" t="s">
        <v>9</v>
      </c>
      <c r="B4" s="4">
        <v>3.4099999999999998E-2</v>
      </c>
      <c r="C4" s="4">
        <f>+NTCP!$H$15</f>
        <v>-2.3127199999999997</v>
      </c>
      <c r="D4" s="4">
        <f t="shared" ref="D4:D8" si="0">+C4-B4</f>
        <v>-2.3468199999999997</v>
      </c>
      <c r="E4" s="13">
        <f t="shared" ref="E4:E10" si="1">(1/(1+EXP(-C4)))-(1/(1+EXP(-D4)))</f>
        <v>2.756092910193339E-3</v>
      </c>
      <c r="F4" s="13"/>
      <c r="G4" s="14">
        <f>NTCP!$I$15</f>
        <v>-5.2824999999999998</v>
      </c>
      <c r="H4" s="14">
        <f t="shared" ref="H4:H8" si="2">+G4-B4</f>
        <v>-5.3165999999999993</v>
      </c>
      <c r="I4" s="13">
        <f t="shared" ref="I4:I10" si="3">(1/(1+EXP(-G4)))-(1/(1+EXP(-H4)))</f>
        <v>1.6860974616348876E-4</v>
      </c>
    </row>
    <row r="5" spans="1:9">
      <c r="A5" s="4" t="s">
        <v>11</v>
      </c>
      <c r="B5" s="4">
        <v>2.6700000000000002E-2</v>
      </c>
      <c r="C5" s="4">
        <f>+NTCP!$H$15</f>
        <v>-2.3127199999999997</v>
      </c>
      <c r="D5" s="4">
        <f t="shared" si="0"/>
        <v>-2.3394199999999996</v>
      </c>
      <c r="E5" s="13">
        <f t="shared" si="1"/>
        <v>2.1645514405993771E-3</v>
      </c>
      <c r="F5" s="13"/>
      <c r="G5" s="14">
        <f>NTCP!$I$15</f>
        <v>-5.2824999999999998</v>
      </c>
      <c r="H5" s="14">
        <f t="shared" si="2"/>
        <v>-5.3091999999999997</v>
      </c>
      <c r="I5" s="13">
        <f t="shared" si="3"/>
        <v>1.3250203442092927E-4</v>
      </c>
    </row>
    <row r="6" spans="1:9">
      <c r="A6" s="4" t="s">
        <v>13</v>
      </c>
      <c r="B6" s="4">
        <v>1.0699999999999999E-2</v>
      </c>
      <c r="C6" s="4">
        <f>+NTCP!$H$15</f>
        <v>-2.3127199999999997</v>
      </c>
      <c r="D6" s="4">
        <f t="shared" si="0"/>
        <v>-2.3234199999999996</v>
      </c>
      <c r="E6" s="13">
        <f t="shared" si="1"/>
        <v>8.7314950894035182E-4</v>
      </c>
      <c r="F6" s="13"/>
      <c r="G6" s="14">
        <f>NTCP!$I$15</f>
        <v>-5.2824999999999998</v>
      </c>
      <c r="H6" s="14">
        <f t="shared" si="2"/>
        <v>-5.2931999999999997</v>
      </c>
      <c r="I6" s="13">
        <f t="shared" si="3"/>
        <v>5.3520987543077304E-5</v>
      </c>
    </row>
    <row r="7" spans="1:9">
      <c r="A7" s="4" t="s">
        <v>15</v>
      </c>
      <c r="B7" s="4">
        <v>1.5100000000000001E-2</v>
      </c>
      <c r="C7" s="4">
        <f>+NTCP!$H$15</f>
        <v>-2.3127199999999997</v>
      </c>
      <c r="D7" s="4">
        <f t="shared" si="0"/>
        <v>-2.3278199999999996</v>
      </c>
      <c r="E7" s="13">
        <f t="shared" si="1"/>
        <v>1.2299812874454613E-3</v>
      </c>
      <c r="F7" s="13"/>
      <c r="G7" s="14">
        <f>NTCP!$I$15</f>
        <v>-5.2824999999999998</v>
      </c>
      <c r="H7" s="14">
        <f t="shared" si="2"/>
        <v>-5.2976000000000001</v>
      </c>
      <c r="I7" s="13">
        <f t="shared" si="3"/>
        <v>7.5365646467131543E-5</v>
      </c>
    </row>
    <row r="8" spans="1:9">
      <c r="A8" s="4" t="s">
        <v>33</v>
      </c>
      <c r="B8" s="4">
        <v>1.9300000000000001E-2</v>
      </c>
      <c r="C8" s="4">
        <f>+NTCP!$H$25</f>
        <v>-2.7696338453846292</v>
      </c>
      <c r="D8" s="4">
        <f t="shared" si="0"/>
        <v>-2.7889338453846291</v>
      </c>
      <c r="E8" s="13">
        <f t="shared" si="1"/>
        <v>1.0622269354194983E-3</v>
      </c>
      <c r="F8" s="13"/>
      <c r="G8" s="14">
        <f>+NTCP!$I$25</f>
        <v>-4.3613</v>
      </c>
      <c r="H8" s="14">
        <f t="shared" si="2"/>
        <v>-4.3806000000000003</v>
      </c>
      <c r="I8" s="13">
        <f t="shared" si="3"/>
        <v>2.3788912621562457E-4</v>
      </c>
    </row>
    <row r="9" spans="1:9">
      <c r="A9" s="4" t="s">
        <v>48</v>
      </c>
      <c r="B9" s="4">
        <v>0.10539999999999999</v>
      </c>
      <c r="C9" s="4">
        <f>+NTCP!$H$25</f>
        <v>-2.7696338453846292</v>
      </c>
      <c r="D9" s="4">
        <f>+C9-(NTCP!G21*(SQRT(NTCP!B23)+SQRT(NTCP!B24))-NTCP!G21*(SQRT(NTCP!B23)+SQRT(NTCP!B24-1)))</f>
        <v>-2.7917287492993332</v>
      </c>
      <c r="E9" s="13">
        <f t="shared" si="1"/>
        <v>1.2145559436713693E-3</v>
      </c>
      <c r="F9" s="13"/>
      <c r="G9" s="14">
        <f>+NTCP!$I$25</f>
        <v>-4.3613</v>
      </c>
      <c r="H9" s="14" t="e">
        <f>+G9-(NTCP!G21*(SQRT(NTCP!D23)+SQRT(NTCP!D24))-NTCP!G21*(SQRT(NTCP!D23-1)+SQRT(NTCP!D24)))</f>
        <v>#NUM!</v>
      </c>
      <c r="I9" s="13" t="e">
        <f t="shared" si="3"/>
        <v>#NUM!</v>
      </c>
    </row>
    <row r="10" spans="1:9">
      <c r="A10" s="4" t="s">
        <v>49</v>
      </c>
      <c r="B10" s="4">
        <v>0.10539999999999999</v>
      </c>
      <c r="C10" s="4">
        <f>+NTCP!$H$25</f>
        <v>-2.7696338453846292</v>
      </c>
      <c r="D10" s="4">
        <f>+C9-(NTCP!G21*(SQRT(NTCP!B23)+SQRT(NTCP!B24))-NTCP!G21*(SQRT(NTCP!B23-1)+SQRT(NTCP!B24)))</f>
        <v>-2.779910514292113</v>
      </c>
      <c r="E10" s="13">
        <f t="shared" si="1"/>
        <v>5.6785697468002966E-4</v>
      </c>
      <c r="F10" s="13"/>
      <c r="G10" s="14">
        <f>+NTCP!$I$25</f>
        <v>-4.3613</v>
      </c>
      <c r="H10" s="14" t="e">
        <f>+G9-(NTCP!G21*(SQRT(NTCP!D23)+SQRT(NTCP!D24))-NTCP!G21*(SQRT(NTCP!D23)+SQRT(NTCP!D24-1)))</f>
        <v>#NUM!</v>
      </c>
      <c r="I10" s="13" t="e">
        <f t="shared" si="3"/>
        <v>#NUM!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C2:E2"/>
    <mergeCell ref="G2:I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NTCP</vt:lpstr>
      <vt:lpstr>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Emin Tavlayan</cp:lastModifiedBy>
  <dcterms:modified xsi:type="dcterms:W3CDTF">2024-09-10T12:45:23Z</dcterms:modified>
</cp:coreProperties>
</file>