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poa\Documents\"/>
    </mc:Choice>
  </mc:AlternateContent>
  <xr:revisionPtr revIDLastSave="0" documentId="13_ncr:1_{A56618E0-CE70-4CC6-9FD0-28A101602F5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n Analysis" sheetId="2" r:id="rId2"/>
    <sheet name="Sheet3" sheetId="3" r:id="rId3"/>
    <sheet name="Sheet2" sheetId="4" r:id="rId4"/>
  </sheets>
  <calcPr calcId="191029"/>
</workbook>
</file>

<file path=xl/calcChain.xml><?xml version="1.0" encoding="utf-8"?>
<calcChain xmlns="http://schemas.openxmlformats.org/spreadsheetml/2006/main">
  <c r="U1724" i="1" l="1"/>
  <c r="U1723" i="1"/>
  <c r="U1722" i="1"/>
  <c r="Y1724" i="1"/>
  <c r="X1724" i="1"/>
  <c r="S1724" i="1"/>
  <c r="R1724" i="1"/>
  <c r="K1727" i="1"/>
  <c r="H1728" i="1"/>
  <c r="H1727" i="1"/>
  <c r="C1729" i="1"/>
  <c r="AE1724" i="1" s="1"/>
  <c r="AH1724" i="1"/>
  <c r="AG1724" i="1"/>
  <c r="AB1724" i="1"/>
  <c r="AA1724" i="1"/>
  <c r="V1724" i="1"/>
  <c r="V1723" i="1"/>
  <c r="O1717" i="1"/>
  <c r="O1716" i="1"/>
  <c r="C1727" i="1"/>
  <c r="O1715" i="1"/>
  <c r="O1714" i="1"/>
  <c r="O1713" i="1"/>
  <c r="O1712" i="1"/>
  <c r="O1711" i="1"/>
  <c r="O1710" i="1"/>
  <c r="O1709" i="1"/>
  <c r="V1722" i="1" l="1"/>
  <c r="AD1724" i="1"/>
  <c r="AH1682" i="1"/>
  <c r="AG1682" i="1"/>
  <c r="V1681" i="1"/>
  <c r="U1681" i="1"/>
  <c r="S1682" i="1"/>
  <c r="R1682" i="1"/>
  <c r="O1707" i="1"/>
  <c r="O1708" i="1"/>
  <c r="O1705" i="1"/>
  <c r="AE1825" i="1"/>
  <c r="AB1825" i="1"/>
  <c r="Y1825" i="1"/>
  <c r="V1825" i="1"/>
  <c r="S1824" i="1"/>
  <c r="S1825" i="1"/>
  <c r="S1823" i="1"/>
  <c r="P1825" i="1"/>
  <c r="P1826" i="1" s="1"/>
  <c r="O1825" i="1"/>
  <c r="AE1783" i="1"/>
  <c r="AB1783" i="1"/>
  <c r="Y1783" i="1"/>
  <c r="V1783" i="1"/>
  <c r="S1782" i="1"/>
  <c r="S1783" i="1"/>
  <c r="S1781" i="1"/>
  <c r="P1783" i="1"/>
  <c r="P1784" i="1" s="1"/>
  <c r="O1783" i="1"/>
  <c r="AE1762" i="1"/>
  <c r="AB1762" i="1"/>
  <c r="Y1762" i="1"/>
  <c r="V1762" i="1"/>
  <c r="S1761" i="1"/>
  <c r="S1762" i="1"/>
  <c r="S1760" i="1"/>
  <c r="P1762" i="1"/>
  <c r="P1763" i="1" s="1"/>
  <c r="O1762" i="1"/>
  <c r="AE1748" i="1"/>
  <c r="AB1748" i="1"/>
  <c r="Y1748" i="1"/>
  <c r="V1748" i="1"/>
  <c r="S1747" i="1"/>
  <c r="S1748" i="1"/>
  <c r="S1746" i="1"/>
  <c r="P1748" i="1"/>
  <c r="P1749" i="1" s="1"/>
  <c r="O1748" i="1"/>
  <c r="AE1734" i="1"/>
  <c r="AB1734" i="1"/>
  <c r="Y1734" i="1"/>
  <c r="V1734" i="1"/>
  <c r="S1734" i="1"/>
  <c r="S1733" i="1"/>
  <c r="S1732" i="1"/>
  <c r="P1734" i="1"/>
  <c r="P1735" i="1" s="1"/>
  <c r="O1734" i="1"/>
  <c r="U1682" i="1"/>
  <c r="U1680" i="1"/>
  <c r="O1704" i="1"/>
  <c r="O1703" i="1"/>
  <c r="O1702" i="1"/>
  <c r="O1701" i="1"/>
  <c r="O1700" i="1"/>
  <c r="U88" i="1"/>
  <c r="U86" i="1"/>
  <c r="U56" i="1" l="1"/>
  <c r="O33" i="1"/>
  <c r="O1699" i="1" l="1"/>
  <c r="U28" i="1"/>
  <c r="U27" i="1"/>
  <c r="O1698" i="1"/>
  <c r="O1697" i="1"/>
  <c r="O1696" i="1"/>
  <c r="O1695" i="1"/>
  <c r="O1694" i="1"/>
  <c r="Q1726" i="1"/>
  <c r="AD1682" i="1"/>
  <c r="O1693" i="1"/>
  <c r="O1692" i="1"/>
  <c r="O1691" i="1"/>
  <c r="O1690" i="1"/>
  <c r="O1689" i="1"/>
  <c r="O1688" i="1"/>
  <c r="O1687" i="1"/>
  <c r="O1686" i="1" l="1"/>
  <c r="O1685" i="1" l="1"/>
  <c r="O1684" i="1" l="1"/>
  <c r="O1683" i="1"/>
  <c r="O1682" i="1" l="1"/>
  <c r="O1681" i="1" l="1"/>
  <c r="O1680" i="1" l="1"/>
  <c r="O1679" i="1"/>
  <c r="O1678" i="1" l="1"/>
  <c r="AE1682" i="1" s="1"/>
  <c r="AA1682" i="1" l="1"/>
  <c r="X1682" i="1"/>
  <c r="R1728" i="1"/>
  <c r="R1726" i="1"/>
  <c r="O1677" i="1" l="1"/>
  <c r="O1676" i="1"/>
  <c r="O1675" i="1"/>
  <c r="O1674" i="1" l="1"/>
  <c r="O1673" i="1"/>
  <c r="O1672" i="1" l="1"/>
  <c r="O1671" i="1" l="1"/>
  <c r="O1670" i="1" l="1"/>
  <c r="O1669" i="1" l="1"/>
  <c r="AB1682" i="1" s="1"/>
  <c r="O1668" i="1" l="1"/>
  <c r="O1667" i="1"/>
  <c r="O1666" i="1"/>
  <c r="V1680" i="1" s="1"/>
  <c r="O1665" i="1" l="1"/>
  <c r="O1664" i="1" l="1"/>
  <c r="O1663" i="1" l="1"/>
  <c r="O1662" i="1" l="1"/>
  <c r="V1682" i="1" l="1"/>
  <c r="Y1682" i="1"/>
  <c r="AE1818" i="1"/>
  <c r="AB1818" i="1"/>
  <c r="Y1818" i="1"/>
  <c r="V1818" i="1"/>
  <c r="S1817" i="1"/>
  <c r="S1818" i="1"/>
  <c r="S1816" i="1"/>
  <c r="P1818" i="1"/>
  <c r="P1819" i="1" s="1"/>
  <c r="O1818" i="1"/>
  <c r="AE1776" i="1"/>
  <c r="AB1776" i="1"/>
  <c r="Y1776" i="1"/>
  <c r="V1776" i="1"/>
  <c r="S1775" i="1"/>
  <c r="S1776" i="1"/>
  <c r="S1774" i="1"/>
  <c r="P1776" i="1"/>
  <c r="P1777" i="1" s="1"/>
  <c r="O1776" i="1"/>
  <c r="O1769" i="1"/>
  <c r="AG1665" i="1" l="1"/>
  <c r="U1664" i="1"/>
  <c r="R1665" i="1"/>
  <c r="O1660" i="1"/>
  <c r="U1663" i="1" l="1"/>
  <c r="O1659" i="1"/>
  <c r="O1658" i="1"/>
  <c r="U1665" i="1" l="1"/>
  <c r="O1657" i="1"/>
  <c r="O1656" i="1"/>
  <c r="O1655" i="1" l="1"/>
  <c r="AD1665" i="1" l="1"/>
  <c r="O1654" i="1"/>
  <c r="O1653" i="1"/>
  <c r="O1652" i="1"/>
  <c r="O1651" i="1" l="1"/>
  <c r="O1650" i="1"/>
  <c r="O1649" i="1"/>
  <c r="O1648" i="1"/>
  <c r="O1647" i="1"/>
  <c r="O1646" i="1"/>
  <c r="O1645" i="1"/>
  <c r="O1644" i="1"/>
  <c r="O1643" i="1"/>
  <c r="O1642" i="1"/>
  <c r="O1641" i="1"/>
  <c r="O1640" i="1"/>
  <c r="AH1665" i="1" l="1"/>
  <c r="O1639" i="1"/>
  <c r="O1638" i="1"/>
  <c r="O1637" i="1"/>
  <c r="O1636" i="1"/>
  <c r="O1635" i="1" l="1"/>
  <c r="O1634" i="1" l="1"/>
  <c r="AE1665" i="1" s="1"/>
  <c r="AA1665" i="1" l="1"/>
  <c r="X1665" i="1"/>
  <c r="O1633" i="1"/>
  <c r="O1632" i="1"/>
  <c r="O1631" i="1"/>
  <c r="O1630" i="1"/>
  <c r="O1629" i="1" l="1"/>
  <c r="F49" i="3" l="1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48" i="3"/>
  <c r="H91" i="3"/>
  <c r="F86" i="3" l="1"/>
  <c r="O1628" i="1"/>
  <c r="O1627" i="1" l="1"/>
  <c r="O1626" i="1"/>
  <c r="O1625" i="1"/>
  <c r="O1624" i="1"/>
  <c r="AB1665" i="1" l="1"/>
  <c r="O1623" i="1"/>
  <c r="O1622" i="1"/>
  <c r="O1621" i="1"/>
  <c r="O1620" i="1" l="1"/>
  <c r="O1619" i="1"/>
  <c r="O1618" i="1"/>
  <c r="O1617" i="1"/>
  <c r="O1616" i="1" l="1"/>
  <c r="O1615" i="1"/>
  <c r="O1614" i="1"/>
  <c r="V1663" i="1" s="1"/>
  <c r="O1613" i="1"/>
  <c r="V1665" i="1" l="1"/>
  <c r="AE1811" i="1"/>
  <c r="AB1811" i="1"/>
  <c r="Y1811" i="1"/>
  <c r="V1811" i="1"/>
  <c r="S1810" i="1"/>
  <c r="S1811" i="1"/>
  <c r="S1809" i="1"/>
  <c r="P1811" i="1"/>
  <c r="P1812" i="1" s="1"/>
  <c r="O1811" i="1"/>
  <c r="AE1769" i="1"/>
  <c r="AB1769" i="1"/>
  <c r="Y1769" i="1"/>
  <c r="V1769" i="1"/>
  <c r="S1768" i="1"/>
  <c r="S1769" i="1"/>
  <c r="S1767" i="1"/>
  <c r="P1769" i="1"/>
  <c r="P1770" i="1" s="1"/>
  <c r="AG1585" i="1" l="1"/>
  <c r="U1585" i="1"/>
  <c r="U1584" i="1"/>
  <c r="U1583" i="1"/>
  <c r="R1585" i="1"/>
  <c r="O1612" i="1"/>
  <c r="O1610" i="1"/>
  <c r="O1609" i="1"/>
  <c r="O1608" i="1"/>
  <c r="O1607" i="1"/>
  <c r="O1606" i="1"/>
  <c r="V1664" i="1" l="1"/>
  <c r="S1665" i="1"/>
  <c r="Y1665" i="1"/>
  <c r="O1605" i="1"/>
  <c r="O1604" i="1"/>
  <c r="O1603" i="1"/>
  <c r="AD1585" i="1" l="1"/>
  <c r="O1602" i="1"/>
  <c r="O1601" i="1"/>
  <c r="O1600" i="1" l="1"/>
  <c r="AH1585" i="1" s="1"/>
  <c r="O1599" i="1" l="1"/>
  <c r="O1598" i="1"/>
  <c r="O1597" i="1"/>
  <c r="O1596" i="1" l="1"/>
  <c r="AA1585" i="1" l="1"/>
  <c r="X1585" i="1"/>
  <c r="O1595" i="1"/>
  <c r="O1594" i="1"/>
  <c r="O1593" i="1" l="1"/>
  <c r="O1592" i="1"/>
  <c r="O1591" i="1" l="1"/>
  <c r="O1590" i="1"/>
  <c r="O1589" i="1"/>
  <c r="O1588" i="1"/>
  <c r="AE1585" i="1" l="1"/>
  <c r="O1587" i="1" l="1"/>
  <c r="AG114" i="1" l="1"/>
  <c r="AD114" i="1"/>
  <c r="AA114" i="1"/>
  <c r="X114" i="1"/>
  <c r="U114" i="1"/>
  <c r="R114" i="1"/>
  <c r="U113" i="1"/>
  <c r="U112" i="1"/>
  <c r="AE1839" i="1" l="1"/>
  <c r="AB1839" i="1"/>
  <c r="Y1839" i="1"/>
  <c r="V1839" i="1"/>
  <c r="AE1832" i="1"/>
  <c r="AB1832" i="1"/>
  <c r="Y1832" i="1"/>
  <c r="V1832" i="1"/>
  <c r="O1586" i="1" l="1"/>
  <c r="O1585" i="1" l="1"/>
  <c r="O1584" i="1"/>
  <c r="O1583" i="1"/>
  <c r="O1582" i="1"/>
  <c r="O1581" i="1" l="1"/>
  <c r="O1580" i="1"/>
  <c r="O1579" i="1"/>
  <c r="O1578" i="1"/>
  <c r="O1577" i="1"/>
  <c r="AB1585" i="1" l="1"/>
  <c r="O1576" i="1" l="1"/>
  <c r="O1575" i="1"/>
  <c r="O1574" i="1" l="1"/>
  <c r="O1573" i="1"/>
  <c r="O1572" i="1" l="1"/>
  <c r="O1571" i="1"/>
  <c r="O1570" i="1" l="1"/>
  <c r="O1569" i="1"/>
  <c r="O1568" i="1"/>
  <c r="V1583" i="1" s="1"/>
  <c r="O1565" i="1" l="1"/>
  <c r="O1566" i="1"/>
  <c r="V1584" i="1" s="1"/>
  <c r="O1567" i="1"/>
  <c r="S1585" i="1" l="1"/>
  <c r="V1585" i="1"/>
  <c r="Y1585" i="1"/>
  <c r="B39" i="3" l="1"/>
  <c r="A39" i="3"/>
  <c r="C37" i="3"/>
  <c r="G37" i="3"/>
  <c r="I37" i="3" s="1"/>
  <c r="J37" i="3" s="1"/>
  <c r="F37" i="3"/>
  <c r="H37" i="3" l="1"/>
  <c r="G2" i="3"/>
  <c r="G3" i="3"/>
  <c r="G4" i="3"/>
  <c r="G5" i="3"/>
  <c r="G6" i="3"/>
  <c r="G7" i="3"/>
  <c r="G8" i="3"/>
  <c r="G9" i="3"/>
  <c r="G10" i="3"/>
  <c r="G11" i="3"/>
  <c r="G12" i="3"/>
  <c r="G13" i="3"/>
  <c r="I13" i="3" s="1"/>
  <c r="J13" i="3" s="1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1" i="3"/>
  <c r="F2" i="3"/>
  <c r="G49" i="3" s="1"/>
  <c r="H49" i="3" s="1"/>
  <c r="F3" i="3"/>
  <c r="G50" i="3" s="1"/>
  <c r="H50" i="3" s="1"/>
  <c r="F4" i="3"/>
  <c r="G51" i="3" s="1"/>
  <c r="H51" i="3" s="1"/>
  <c r="F5" i="3"/>
  <c r="F6" i="3"/>
  <c r="G53" i="3" s="1"/>
  <c r="H53" i="3" s="1"/>
  <c r="F7" i="3"/>
  <c r="G54" i="3" s="1"/>
  <c r="H54" i="3" s="1"/>
  <c r="F8" i="3"/>
  <c r="G55" i="3" s="1"/>
  <c r="H55" i="3" s="1"/>
  <c r="F9" i="3"/>
  <c r="G56" i="3" s="1"/>
  <c r="H56" i="3" s="1"/>
  <c r="F10" i="3"/>
  <c r="G57" i="3" s="1"/>
  <c r="H57" i="3" s="1"/>
  <c r="F11" i="3"/>
  <c r="G58" i="3" s="1"/>
  <c r="H58" i="3" s="1"/>
  <c r="F12" i="3"/>
  <c r="G59" i="3" s="1"/>
  <c r="H59" i="3" s="1"/>
  <c r="F13" i="3"/>
  <c r="G60" i="3" s="1"/>
  <c r="H60" i="3" s="1"/>
  <c r="F14" i="3"/>
  <c r="G61" i="3" s="1"/>
  <c r="H61" i="3" s="1"/>
  <c r="F15" i="3"/>
  <c r="G62" i="3" s="1"/>
  <c r="H62" i="3" s="1"/>
  <c r="F16" i="3"/>
  <c r="F17" i="3"/>
  <c r="G64" i="3" s="1"/>
  <c r="H64" i="3" s="1"/>
  <c r="F18" i="3"/>
  <c r="G65" i="3" s="1"/>
  <c r="H65" i="3" s="1"/>
  <c r="F19" i="3"/>
  <c r="G66" i="3" s="1"/>
  <c r="H66" i="3" s="1"/>
  <c r="F20" i="3"/>
  <c r="G67" i="3" s="1"/>
  <c r="H67" i="3" s="1"/>
  <c r="F21" i="3"/>
  <c r="G68" i="3" s="1"/>
  <c r="H68" i="3" s="1"/>
  <c r="F22" i="3"/>
  <c r="G69" i="3" s="1"/>
  <c r="H69" i="3" s="1"/>
  <c r="F23" i="3"/>
  <c r="G70" i="3" s="1"/>
  <c r="H70" i="3" s="1"/>
  <c r="F24" i="3"/>
  <c r="G71" i="3" s="1"/>
  <c r="H71" i="3" s="1"/>
  <c r="F25" i="3"/>
  <c r="F26" i="3"/>
  <c r="F27" i="3"/>
  <c r="G74" i="3" s="1"/>
  <c r="H74" i="3" s="1"/>
  <c r="F28" i="3"/>
  <c r="G75" i="3" s="1"/>
  <c r="H75" i="3" s="1"/>
  <c r="F29" i="3"/>
  <c r="G76" i="3" s="1"/>
  <c r="H76" i="3" s="1"/>
  <c r="F30" i="3"/>
  <c r="F31" i="3"/>
  <c r="F32" i="3"/>
  <c r="G79" i="3" s="1"/>
  <c r="H79" i="3" s="1"/>
  <c r="F33" i="3"/>
  <c r="G80" i="3" s="1"/>
  <c r="H80" i="3" s="1"/>
  <c r="F34" i="3"/>
  <c r="G81" i="3" s="1"/>
  <c r="H81" i="3" s="1"/>
  <c r="F35" i="3"/>
  <c r="G82" i="3" s="1"/>
  <c r="H82" i="3" s="1"/>
  <c r="F36" i="3"/>
  <c r="G83" i="3" s="1"/>
  <c r="H83" i="3" s="1"/>
  <c r="F1" i="3"/>
  <c r="C2" i="3"/>
  <c r="H2" i="3" s="1"/>
  <c r="C3" i="3"/>
  <c r="H3" i="3" s="1"/>
  <c r="C4" i="3"/>
  <c r="H4" i="3" s="1"/>
  <c r="C5" i="3"/>
  <c r="H5" i="3" s="1"/>
  <c r="C6" i="3"/>
  <c r="H6" i="3" s="1"/>
  <c r="C7" i="3"/>
  <c r="H7" i="3" s="1"/>
  <c r="C8" i="3"/>
  <c r="H8" i="3" s="1"/>
  <c r="C9" i="3"/>
  <c r="H9" i="3" s="1"/>
  <c r="C10" i="3"/>
  <c r="H10" i="3" s="1"/>
  <c r="C11" i="3"/>
  <c r="H11" i="3" s="1"/>
  <c r="C12" i="3"/>
  <c r="H12" i="3" s="1"/>
  <c r="C13" i="3"/>
  <c r="H13" i="3" s="1"/>
  <c r="C14" i="3"/>
  <c r="H14" i="3" s="1"/>
  <c r="C15" i="3"/>
  <c r="H15" i="3" s="1"/>
  <c r="C16" i="3"/>
  <c r="H16" i="3" s="1"/>
  <c r="C17" i="3"/>
  <c r="H17" i="3" s="1"/>
  <c r="C18" i="3"/>
  <c r="H18" i="3" s="1"/>
  <c r="C19" i="3"/>
  <c r="H19" i="3" s="1"/>
  <c r="C20" i="3"/>
  <c r="H20" i="3" s="1"/>
  <c r="C21" i="3"/>
  <c r="H21" i="3" s="1"/>
  <c r="C22" i="3"/>
  <c r="H22" i="3" s="1"/>
  <c r="C23" i="3"/>
  <c r="H23" i="3" s="1"/>
  <c r="C24" i="3"/>
  <c r="H24" i="3" s="1"/>
  <c r="C25" i="3"/>
  <c r="H25" i="3" s="1"/>
  <c r="C26" i="3"/>
  <c r="H26" i="3" s="1"/>
  <c r="C27" i="3"/>
  <c r="H27" i="3" s="1"/>
  <c r="C28" i="3"/>
  <c r="H28" i="3" s="1"/>
  <c r="C29" i="3"/>
  <c r="H29" i="3" s="1"/>
  <c r="C30" i="3"/>
  <c r="H30" i="3" s="1"/>
  <c r="C31" i="3"/>
  <c r="C32" i="3"/>
  <c r="H32" i="3" s="1"/>
  <c r="C33" i="3"/>
  <c r="H33" i="3" s="1"/>
  <c r="C34" i="3"/>
  <c r="H34" i="3" s="1"/>
  <c r="C35" i="3"/>
  <c r="H35" i="3" s="1"/>
  <c r="C36" i="3"/>
  <c r="H36" i="3" s="1"/>
  <c r="C1" i="3"/>
  <c r="G39" i="3" l="1"/>
  <c r="I36" i="3"/>
  <c r="J36" i="3" s="1"/>
  <c r="I12" i="3"/>
  <c r="J12" i="3" s="1"/>
  <c r="I4" i="3"/>
  <c r="J4" i="3" s="1"/>
  <c r="I33" i="3"/>
  <c r="J33" i="3" s="1"/>
  <c r="I1" i="3"/>
  <c r="G48" i="3"/>
  <c r="F39" i="3"/>
  <c r="I25" i="3"/>
  <c r="J25" i="3" s="1"/>
  <c r="G72" i="3"/>
  <c r="H72" i="3" s="1"/>
  <c r="I5" i="3"/>
  <c r="J5" i="3" s="1"/>
  <c r="G52" i="3"/>
  <c r="H52" i="3" s="1"/>
  <c r="I17" i="3"/>
  <c r="J17" i="3" s="1"/>
  <c r="I9" i="3"/>
  <c r="J9" i="3" s="1"/>
  <c r="I16" i="3"/>
  <c r="J16" i="3" s="1"/>
  <c r="G63" i="3"/>
  <c r="H63" i="3" s="1"/>
  <c r="I8" i="3"/>
  <c r="J8" i="3" s="1"/>
  <c r="I31" i="3"/>
  <c r="J31" i="3" s="1"/>
  <c r="G78" i="3"/>
  <c r="H78" i="3" s="1"/>
  <c r="I3" i="3"/>
  <c r="J3" i="3" s="1"/>
  <c r="H1" i="3"/>
  <c r="C39" i="3"/>
  <c r="I30" i="3"/>
  <c r="J30" i="3" s="1"/>
  <c r="G77" i="3"/>
  <c r="H77" i="3" s="1"/>
  <c r="I26" i="3"/>
  <c r="J26" i="3" s="1"/>
  <c r="G73" i="3"/>
  <c r="H73" i="3" s="1"/>
  <c r="I14" i="3"/>
  <c r="J14" i="3" s="1"/>
  <c r="I22" i="3"/>
  <c r="J22" i="3" s="1"/>
  <c r="I29" i="3"/>
  <c r="J29" i="3" s="1"/>
  <c r="I21" i="3"/>
  <c r="J21" i="3" s="1"/>
  <c r="I23" i="3"/>
  <c r="J23" i="3" s="1"/>
  <c r="I7" i="3"/>
  <c r="J7" i="3" s="1"/>
  <c r="I34" i="3"/>
  <c r="J34" i="3" s="1"/>
  <c r="I35" i="3"/>
  <c r="J35" i="3" s="1"/>
  <c r="I32" i="3"/>
  <c r="J32" i="3" s="1"/>
  <c r="I28" i="3"/>
  <c r="J28" i="3" s="1"/>
  <c r="I27" i="3"/>
  <c r="J27" i="3" s="1"/>
  <c r="I24" i="3"/>
  <c r="J24" i="3" s="1"/>
  <c r="I20" i="3"/>
  <c r="J20" i="3" s="1"/>
  <c r="I19" i="3"/>
  <c r="J19" i="3" s="1"/>
  <c r="I18" i="3"/>
  <c r="J18" i="3" s="1"/>
  <c r="I15" i="3"/>
  <c r="J15" i="3" s="1"/>
  <c r="I11" i="3"/>
  <c r="J11" i="3" s="1"/>
  <c r="I10" i="3"/>
  <c r="J10" i="3" s="1"/>
  <c r="I6" i="3"/>
  <c r="J6" i="3" s="1"/>
  <c r="I2" i="3"/>
  <c r="J2" i="3" s="1"/>
  <c r="H31" i="3"/>
  <c r="AG1548" i="1"/>
  <c r="U1546" i="1"/>
  <c r="R1548" i="1"/>
  <c r="O1563" i="1"/>
  <c r="O1562" i="1"/>
  <c r="H39" i="3" l="1"/>
  <c r="H48" i="3"/>
  <c r="H86" i="3" s="1"/>
  <c r="G86" i="3"/>
  <c r="J1" i="3"/>
  <c r="J39" i="3" s="1"/>
  <c r="I39" i="3"/>
  <c r="U1547" i="1"/>
  <c r="O1561" i="1"/>
  <c r="O1804" i="1" l="1"/>
  <c r="O1797" i="1"/>
  <c r="O1790" i="1"/>
  <c r="O1755" i="1"/>
  <c r="O1741" i="1"/>
  <c r="AF1582" i="1" l="1"/>
  <c r="AC1582" i="1"/>
  <c r="Z1582" i="1"/>
  <c r="W1582" i="1"/>
  <c r="R1727" i="1" l="1"/>
  <c r="S1739" i="1" l="1"/>
  <c r="U837" i="1" l="1"/>
  <c r="U1548" i="1" l="1"/>
  <c r="O1560" i="1"/>
  <c r="O1559" i="1" l="1"/>
  <c r="O1558" i="1"/>
  <c r="O1557" i="1"/>
  <c r="O1556" i="1"/>
  <c r="O1555" i="1" l="1"/>
  <c r="O1554" i="1"/>
  <c r="O1553" i="1" l="1"/>
  <c r="O1552" i="1"/>
  <c r="O1551" i="1" l="1"/>
  <c r="O1550" i="1"/>
  <c r="AD1548" i="1" l="1"/>
  <c r="O1549" i="1"/>
  <c r="AH1548" i="1" s="1"/>
  <c r="O1548" i="1" l="1"/>
  <c r="O1547" i="1"/>
  <c r="O1546" i="1"/>
  <c r="O1545" i="1" l="1"/>
  <c r="O1544" i="1"/>
  <c r="O1543" i="1"/>
  <c r="O1542" i="1" l="1"/>
  <c r="O1541" i="1"/>
  <c r="O1540" i="1"/>
  <c r="O1539" i="1"/>
  <c r="AA1548" i="1"/>
  <c r="X1548" i="1"/>
  <c r="O1538" i="1"/>
  <c r="O1537" i="1"/>
  <c r="O1536" i="1"/>
  <c r="O1535" i="1"/>
  <c r="O1534" i="1"/>
  <c r="O1533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4" i="1"/>
  <c r="Y372" i="1" s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9" i="1"/>
  <c r="O810" i="1"/>
  <c r="O811" i="1"/>
  <c r="O812" i="1"/>
  <c r="O813" i="1"/>
  <c r="O814" i="1"/>
  <c r="O815" i="1"/>
  <c r="O816" i="1"/>
  <c r="O817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40" i="1"/>
  <c r="O841" i="1"/>
  <c r="O842" i="1"/>
  <c r="O843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5" i="1"/>
  <c r="O896" i="1"/>
  <c r="O897" i="1"/>
  <c r="O898" i="1"/>
  <c r="O899" i="1"/>
  <c r="O900" i="1"/>
  <c r="O901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AG1509" i="1"/>
  <c r="U1509" i="1"/>
  <c r="U1507" i="1"/>
  <c r="R1509" i="1"/>
  <c r="P1797" i="1"/>
  <c r="P1798" i="1" s="1"/>
  <c r="AG807" i="1"/>
  <c r="AG838" i="1"/>
  <c r="AG868" i="1"/>
  <c r="AG901" i="1"/>
  <c r="AG943" i="1"/>
  <c r="AG993" i="1"/>
  <c r="AG1031" i="1"/>
  <c r="AG1073" i="1"/>
  <c r="AG1108" i="1"/>
  <c r="AG1149" i="1"/>
  <c r="AG1193" i="1"/>
  <c r="AG1241" i="1"/>
  <c r="AG1281" i="1"/>
  <c r="AG1311" i="1"/>
  <c r="AG1357" i="1"/>
  <c r="AG1395" i="1"/>
  <c r="AG1435" i="1"/>
  <c r="AG1480" i="1"/>
  <c r="AG28" i="1"/>
  <c r="AG57" i="1"/>
  <c r="AG88" i="1"/>
  <c r="AG142" i="1"/>
  <c r="AG164" i="1"/>
  <c r="AG192" i="1"/>
  <c r="AG216" i="1"/>
  <c r="AG243" i="1"/>
  <c r="AG270" i="1"/>
  <c r="AG290" i="1"/>
  <c r="AG312" i="1"/>
  <c r="AG333" i="1"/>
  <c r="AG352" i="1"/>
  <c r="AG372" i="1"/>
  <c r="AG399" i="1"/>
  <c r="AG431" i="1"/>
  <c r="AG462" i="1"/>
  <c r="AG485" i="1"/>
  <c r="AG511" i="1"/>
  <c r="AG544" i="1"/>
  <c r="AG563" i="1"/>
  <c r="AG588" i="1"/>
  <c r="AG615" i="1"/>
  <c r="AG639" i="1"/>
  <c r="AG663" i="1"/>
  <c r="AG695" i="1"/>
  <c r="AG723" i="1"/>
  <c r="AG753" i="1"/>
  <c r="AG777" i="1"/>
  <c r="AE1741" i="1"/>
  <c r="AD807" i="1"/>
  <c r="AD838" i="1"/>
  <c r="AD868" i="1"/>
  <c r="AD901" i="1"/>
  <c r="AD943" i="1"/>
  <c r="AD993" i="1"/>
  <c r="AD1031" i="1"/>
  <c r="AD1073" i="1"/>
  <c r="AD1108" i="1"/>
  <c r="AD1149" i="1"/>
  <c r="AD1193" i="1"/>
  <c r="AD1241" i="1"/>
  <c r="AD1281" i="1"/>
  <c r="AD1311" i="1"/>
  <c r="AD1357" i="1"/>
  <c r="AD1395" i="1"/>
  <c r="AD1435" i="1"/>
  <c r="AD1480" i="1"/>
  <c r="AD1509" i="1"/>
  <c r="AD28" i="1"/>
  <c r="AD57" i="1"/>
  <c r="AD88" i="1"/>
  <c r="AD142" i="1"/>
  <c r="AD164" i="1"/>
  <c r="AD192" i="1"/>
  <c r="AD216" i="1"/>
  <c r="AD243" i="1"/>
  <c r="AD270" i="1"/>
  <c r="AD290" i="1"/>
  <c r="AD312" i="1"/>
  <c r="AD333" i="1"/>
  <c r="AD352" i="1"/>
  <c r="AD372" i="1"/>
  <c r="AD399" i="1"/>
  <c r="AD431" i="1"/>
  <c r="AD462" i="1"/>
  <c r="AD485" i="1"/>
  <c r="AD511" i="1"/>
  <c r="AD544" i="1"/>
  <c r="AD563" i="1"/>
  <c r="AD588" i="1"/>
  <c r="AD615" i="1"/>
  <c r="AD639" i="1"/>
  <c r="AD663" i="1"/>
  <c r="AD695" i="1"/>
  <c r="AD723" i="1"/>
  <c r="AD753" i="1"/>
  <c r="AD777" i="1"/>
  <c r="AB1741" i="1"/>
  <c r="AA807" i="1"/>
  <c r="AA838" i="1"/>
  <c r="AA868" i="1"/>
  <c r="AA901" i="1"/>
  <c r="AA943" i="1"/>
  <c r="AA993" i="1"/>
  <c r="AA1031" i="1"/>
  <c r="AA1073" i="1"/>
  <c r="AA1108" i="1"/>
  <c r="AA1149" i="1"/>
  <c r="AA1193" i="1"/>
  <c r="AA1241" i="1"/>
  <c r="AA1281" i="1"/>
  <c r="AA1311" i="1"/>
  <c r="AA1357" i="1"/>
  <c r="AA1395" i="1"/>
  <c r="AA1435" i="1"/>
  <c r="AA1480" i="1"/>
  <c r="AA1509" i="1"/>
  <c r="AA28" i="1"/>
  <c r="AA57" i="1"/>
  <c r="AA88" i="1"/>
  <c r="AA142" i="1"/>
  <c r="AA164" i="1"/>
  <c r="AA192" i="1"/>
  <c r="AA216" i="1"/>
  <c r="AA243" i="1"/>
  <c r="AA270" i="1"/>
  <c r="AA290" i="1"/>
  <c r="AA312" i="1"/>
  <c r="AA333" i="1"/>
  <c r="AA352" i="1"/>
  <c r="AA372" i="1"/>
  <c r="AA399" i="1"/>
  <c r="AA431" i="1"/>
  <c r="AA462" i="1"/>
  <c r="AA485" i="1"/>
  <c r="AA511" i="1"/>
  <c r="AA544" i="1"/>
  <c r="AA563" i="1"/>
  <c r="AA588" i="1"/>
  <c r="AA615" i="1"/>
  <c r="AA639" i="1"/>
  <c r="AA663" i="1"/>
  <c r="AA695" i="1"/>
  <c r="AA723" i="1"/>
  <c r="AA753" i="1"/>
  <c r="AA777" i="1"/>
  <c r="Y1741" i="1"/>
  <c r="X807" i="1"/>
  <c r="X838" i="1"/>
  <c r="X868" i="1"/>
  <c r="X901" i="1"/>
  <c r="X943" i="1"/>
  <c r="X993" i="1"/>
  <c r="X1031" i="1"/>
  <c r="X1073" i="1"/>
  <c r="X1108" i="1"/>
  <c r="X1149" i="1"/>
  <c r="X1193" i="1"/>
  <c r="X1241" i="1"/>
  <c r="X1281" i="1"/>
  <c r="X1311" i="1"/>
  <c r="X1357" i="1"/>
  <c r="X1395" i="1"/>
  <c r="X1435" i="1"/>
  <c r="X1480" i="1"/>
  <c r="X1509" i="1"/>
  <c r="X28" i="1"/>
  <c r="X57" i="1"/>
  <c r="X88" i="1"/>
  <c r="X142" i="1"/>
  <c r="X164" i="1"/>
  <c r="X192" i="1"/>
  <c r="X216" i="1"/>
  <c r="X243" i="1"/>
  <c r="X270" i="1"/>
  <c r="X290" i="1"/>
  <c r="X312" i="1"/>
  <c r="X333" i="1"/>
  <c r="X352" i="1"/>
  <c r="X372" i="1"/>
  <c r="X399" i="1"/>
  <c r="X431" i="1"/>
  <c r="X462" i="1"/>
  <c r="X485" i="1"/>
  <c r="X511" i="1"/>
  <c r="X544" i="1"/>
  <c r="X563" i="1"/>
  <c r="X588" i="1"/>
  <c r="X615" i="1"/>
  <c r="X639" i="1"/>
  <c r="X663" i="1"/>
  <c r="X695" i="1"/>
  <c r="X723" i="1"/>
  <c r="X753" i="1"/>
  <c r="X777" i="1"/>
  <c r="V1741" i="1"/>
  <c r="U807" i="1"/>
  <c r="U838" i="1"/>
  <c r="U868" i="1"/>
  <c r="U901" i="1"/>
  <c r="U943" i="1"/>
  <c r="U993" i="1"/>
  <c r="U1031" i="1"/>
  <c r="U1073" i="1"/>
  <c r="U1108" i="1"/>
  <c r="U1149" i="1"/>
  <c r="U1193" i="1"/>
  <c r="U1241" i="1"/>
  <c r="U1281" i="1"/>
  <c r="U1311" i="1"/>
  <c r="U1357" i="1"/>
  <c r="U1395" i="1"/>
  <c r="U1435" i="1"/>
  <c r="U1480" i="1"/>
  <c r="U57" i="1"/>
  <c r="U142" i="1"/>
  <c r="U164" i="1"/>
  <c r="U192" i="1"/>
  <c r="U216" i="1"/>
  <c r="U243" i="1"/>
  <c r="U270" i="1"/>
  <c r="U290" i="1"/>
  <c r="U312" i="1"/>
  <c r="U333" i="1"/>
  <c r="U352" i="1"/>
  <c r="U372" i="1"/>
  <c r="U399" i="1"/>
  <c r="U431" i="1"/>
  <c r="U462" i="1"/>
  <c r="U485" i="1"/>
  <c r="U511" i="1"/>
  <c r="U544" i="1"/>
  <c r="U563" i="1"/>
  <c r="U588" i="1"/>
  <c r="U615" i="1"/>
  <c r="U639" i="1"/>
  <c r="U663" i="1"/>
  <c r="U695" i="1"/>
  <c r="U723" i="1"/>
  <c r="U753" i="1"/>
  <c r="U777" i="1"/>
  <c r="S1741" i="1"/>
  <c r="U806" i="1"/>
  <c r="U867" i="1"/>
  <c r="U900" i="1"/>
  <c r="U942" i="1"/>
  <c r="U992" i="1"/>
  <c r="U1030" i="1"/>
  <c r="U1072" i="1"/>
  <c r="U1107" i="1"/>
  <c r="U1148" i="1"/>
  <c r="U1192" i="1"/>
  <c r="U1240" i="1"/>
  <c r="U1280" i="1"/>
  <c r="U1310" i="1"/>
  <c r="U1356" i="1"/>
  <c r="U1394" i="1"/>
  <c r="U1434" i="1"/>
  <c r="U1479" i="1"/>
  <c r="U1508" i="1"/>
  <c r="U87" i="1"/>
  <c r="U141" i="1"/>
  <c r="U163" i="1"/>
  <c r="U191" i="1"/>
  <c r="U215" i="1"/>
  <c r="U242" i="1"/>
  <c r="U269" i="1"/>
  <c r="U289" i="1"/>
  <c r="U311" i="1"/>
  <c r="U332" i="1"/>
  <c r="U351" i="1"/>
  <c r="U371" i="1"/>
  <c r="U398" i="1"/>
  <c r="U430" i="1"/>
  <c r="U461" i="1"/>
  <c r="U484" i="1"/>
  <c r="U510" i="1"/>
  <c r="U543" i="1"/>
  <c r="U562" i="1"/>
  <c r="U587" i="1"/>
  <c r="U614" i="1"/>
  <c r="U638" i="1"/>
  <c r="U662" i="1"/>
  <c r="U694" i="1"/>
  <c r="U722" i="1"/>
  <c r="U752" i="1"/>
  <c r="U776" i="1"/>
  <c r="S1740" i="1"/>
  <c r="U805" i="1"/>
  <c r="U836" i="1"/>
  <c r="U866" i="1"/>
  <c r="U899" i="1"/>
  <c r="U941" i="1"/>
  <c r="U991" i="1"/>
  <c r="U1029" i="1"/>
  <c r="U1071" i="1"/>
  <c r="U1106" i="1"/>
  <c r="U1147" i="1"/>
  <c r="U1191" i="1"/>
  <c r="U1239" i="1"/>
  <c r="U1279" i="1"/>
  <c r="U1309" i="1"/>
  <c r="U1355" i="1"/>
  <c r="U1393" i="1"/>
  <c r="U1433" i="1"/>
  <c r="U1478" i="1"/>
  <c r="U26" i="1"/>
  <c r="U55" i="1"/>
  <c r="U140" i="1"/>
  <c r="U162" i="1"/>
  <c r="U190" i="1"/>
  <c r="U214" i="1"/>
  <c r="U241" i="1"/>
  <c r="U268" i="1"/>
  <c r="U288" i="1"/>
  <c r="U310" i="1"/>
  <c r="U331" i="1"/>
  <c r="U350" i="1"/>
  <c r="U370" i="1"/>
  <c r="U397" i="1"/>
  <c r="U429" i="1"/>
  <c r="U460" i="1"/>
  <c r="U483" i="1"/>
  <c r="U509" i="1"/>
  <c r="U542" i="1"/>
  <c r="U561" i="1"/>
  <c r="U586" i="1"/>
  <c r="U613" i="1"/>
  <c r="U637" i="1"/>
  <c r="U661" i="1"/>
  <c r="U693" i="1"/>
  <c r="U721" i="1"/>
  <c r="U751" i="1"/>
  <c r="U775" i="1"/>
  <c r="P1741" i="1"/>
  <c r="P1742" i="1" s="1"/>
  <c r="R838" i="1"/>
  <c r="R868" i="1"/>
  <c r="R901" i="1"/>
  <c r="R943" i="1"/>
  <c r="R993" i="1"/>
  <c r="R1031" i="1"/>
  <c r="R1073" i="1"/>
  <c r="R1108" i="1"/>
  <c r="R1149" i="1"/>
  <c r="R1193" i="1"/>
  <c r="R1241" i="1"/>
  <c r="R1281" i="1"/>
  <c r="R1311" i="1"/>
  <c r="R1357" i="1"/>
  <c r="R1395" i="1"/>
  <c r="R1435" i="1"/>
  <c r="R1480" i="1"/>
  <c r="AE1804" i="1"/>
  <c r="AB1804" i="1"/>
  <c r="Y1804" i="1"/>
  <c r="V1804" i="1"/>
  <c r="AE1797" i="1"/>
  <c r="AB1797" i="1"/>
  <c r="Y1797" i="1"/>
  <c r="V1797" i="1"/>
  <c r="AE1790" i="1"/>
  <c r="AB1790" i="1"/>
  <c r="Y1790" i="1"/>
  <c r="V1790" i="1"/>
  <c r="R88" i="1"/>
  <c r="R164" i="1"/>
  <c r="R192" i="1"/>
  <c r="R216" i="1"/>
  <c r="R544" i="1"/>
  <c r="R807" i="1"/>
  <c r="R57" i="1"/>
  <c r="R142" i="1"/>
  <c r="R243" i="1"/>
  <c r="R372" i="1"/>
  <c r="R485" i="1"/>
  <c r="R511" i="1"/>
  <c r="R615" i="1"/>
  <c r="R777" i="1"/>
  <c r="AE1755" i="1"/>
  <c r="AB1755" i="1"/>
  <c r="Y1755" i="1"/>
  <c r="V1755" i="1"/>
  <c r="S1803" i="1"/>
  <c r="S1804" i="1"/>
  <c r="S1802" i="1"/>
  <c r="S1796" i="1"/>
  <c r="S1797" i="1"/>
  <c r="S1795" i="1"/>
  <c r="S1789" i="1"/>
  <c r="S1790" i="1"/>
  <c r="S1788" i="1"/>
  <c r="S1754" i="1"/>
  <c r="S1755" i="1"/>
  <c r="S1753" i="1"/>
  <c r="P1804" i="1"/>
  <c r="P1805" i="1" s="1"/>
  <c r="P1790" i="1"/>
  <c r="P1791" i="1" s="1"/>
  <c r="R753" i="1"/>
  <c r="R723" i="1"/>
  <c r="R695" i="1"/>
  <c r="R663" i="1"/>
  <c r="R639" i="1"/>
  <c r="R588" i="1"/>
  <c r="R563" i="1"/>
  <c r="R28" i="1"/>
  <c r="P1755" i="1"/>
  <c r="P1756" i="1" s="1"/>
  <c r="R462" i="1"/>
  <c r="R431" i="1"/>
  <c r="R399" i="1"/>
  <c r="R352" i="1"/>
  <c r="R333" i="1"/>
  <c r="R312" i="1"/>
  <c r="R290" i="1"/>
  <c r="R270" i="1"/>
  <c r="Y290" i="1"/>
  <c r="AE243" i="1"/>
  <c r="I1475" i="1"/>
  <c r="T1825" i="1" l="1"/>
  <c r="T1783" i="1"/>
  <c r="W1825" i="1"/>
  <c r="W1783" i="1"/>
  <c r="Q1748" i="1"/>
  <c r="Z1825" i="1"/>
  <c r="Z1783" i="1"/>
  <c r="V56" i="1"/>
  <c r="T1734" i="1"/>
  <c r="T1762" i="1"/>
  <c r="W1762" i="1"/>
  <c r="W1734" i="1"/>
  <c r="AC1783" i="1"/>
  <c r="AC1825" i="1"/>
  <c r="R1748" i="1"/>
  <c r="V86" i="1"/>
  <c r="R1762" i="1"/>
  <c r="R1734" i="1"/>
  <c r="T1781" i="1"/>
  <c r="T1823" i="1"/>
  <c r="T1748" i="1"/>
  <c r="Z1734" i="1"/>
  <c r="Z1762" i="1"/>
  <c r="AF1825" i="1"/>
  <c r="AF1783" i="1"/>
  <c r="V88" i="1"/>
  <c r="R1825" i="1"/>
  <c r="R1783" i="1"/>
  <c r="T1746" i="1"/>
  <c r="Q1825" i="1"/>
  <c r="Q1783" i="1"/>
  <c r="T1824" i="1"/>
  <c r="T1782" i="1"/>
  <c r="T1733" i="1"/>
  <c r="T1761" i="1"/>
  <c r="W1748" i="1"/>
  <c r="AC1762" i="1"/>
  <c r="AC1734" i="1"/>
  <c r="Q1762" i="1"/>
  <c r="Q1734" i="1"/>
  <c r="T1747" i="1"/>
  <c r="Z1748" i="1"/>
  <c r="AF1734" i="1"/>
  <c r="AF1762" i="1"/>
  <c r="T1732" i="1"/>
  <c r="T1760" i="1"/>
  <c r="AC1748" i="1"/>
  <c r="AF1748" i="1"/>
  <c r="V28" i="1"/>
  <c r="V27" i="1"/>
  <c r="Y333" i="1"/>
  <c r="Q1776" i="1"/>
  <c r="Q1818" i="1"/>
  <c r="T1818" i="1"/>
  <c r="T1776" i="1"/>
  <c r="R1776" i="1"/>
  <c r="R1818" i="1"/>
  <c r="Z1818" i="1"/>
  <c r="Z1776" i="1"/>
  <c r="W1776" i="1"/>
  <c r="W1818" i="1"/>
  <c r="AF1818" i="1"/>
  <c r="AF1776" i="1"/>
  <c r="T1816" i="1"/>
  <c r="T1774" i="1"/>
  <c r="T1817" i="1"/>
  <c r="T1775" i="1"/>
  <c r="AC1818" i="1"/>
  <c r="AC1776" i="1"/>
  <c r="V562" i="1"/>
  <c r="AE563" i="1"/>
  <c r="T1811" i="1"/>
  <c r="T1769" i="1"/>
  <c r="W1811" i="1"/>
  <c r="W1769" i="1"/>
  <c r="T1810" i="1"/>
  <c r="T1768" i="1"/>
  <c r="Z1811" i="1"/>
  <c r="Z1769" i="1"/>
  <c r="Q1769" i="1"/>
  <c r="Q1811" i="1"/>
  <c r="T1767" i="1"/>
  <c r="T1809" i="1"/>
  <c r="AC1811" i="1"/>
  <c r="AC1769" i="1"/>
  <c r="AF1811" i="1"/>
  <c r="AF1769" i="1"/>
  <c r="W1839" i="1"/>
  <c r="AB114" i="1"/>
  <c r="Z1839" i="1"/>
  <c r="V112" i="1"/>
  <c r="W1832" i="1"/>
  <c r="AC1839" i="1"/>
  <c r="AH114" i="1"/>
  <c r="AE114" i="1"/>
  <c r="AF1839" i="1"/>
  <c r="V114" i="1"/>
  <c r="S114" i="1"/>
  <c r="Y114" i="1"/>
  <c r="V113" i="1"/>
  <c r="Z1832" i="1"/>
  <c r="AC1832" i="1"/>
  <c r="AF1832" i="1"/>
  <c r="Z1804" i="1"/>
  <c r="V1546" i="1"/>
  <c r="S1548" i="1"/>
  <c r="V352" i="1"/>
  <c r="Y312" i="1"/>
  <c r="Y807" i="1"/>
  <c r="AB588" i="1"/>
  <c r="Y563" i="1"/>
  <c r="V290" i="1"/>
  <c r="V243" i="1"/>
  <c r="V1435" i="1"/>
  <c r="V1356" i="1"/>
  <c r="V1311" i="1"/>
  <c r="V1193" i="1"/>
  <c r="V1148" i="1"/>
  <c r="V1108" i="1"/>
  <c r="V1030" i="1"/>
  <c r="V838" i="1"/>
  <c r="V485" i="1"/>
  <c r="AB192" i="1"/>
  <c r="V372" i="1"/>
  <c r="T1803" i="1"/>
  <c r="V1281" i="1"/>
  <c r="V1433" i="1"/>
  <c r="V1355" i="1"/>
  <c r="V1191" i="1"/>
  <c r="V1149" i="1"/>
  <c r="V1031" i="1"/>
  <c r="V992" i="1"/>
  <c r="V942" i="1"/>
  <c r="V899" i="1"/>
  <c r="V192" i="1"/>
  <c r="V1280" i="1"/>
  <c r="V1239" i="1"/>
  <c r="V1107" i="1"/>
  <c r="V1072" i="1"/>
  <c r="V993" i="1"/>
  <c r="V941" i="1"/>
  <c r="V901" i="1"/>
  <c r="V837" i="1"/>
  <c r="V836" i="1"/>
  <c r="AB216" i="1"/>
  <c r="V1357" i="1"/>
  <c r="V1106" i="1"/>
  <c r="V1071" i="1"/>
  <c r="V943" i="1"/>
  <c r="V866" i="1"/>
  <c r="V1393" i="1"/>
  <c r="V1073" i="1"/>
  <c r="V1029" i="1"/>
  <c r="V900" i="1"/>
  <c r="V1547" i="1"/>
  <c r="V1395" i="1"/>
  <c r="V1309" i="1"/>
  <c r="V1241" i="1"/>
  <c r="V1192" i="1"/>
  <c r="V1147" i="1"/>
  <c r="V991" i="1"/>
  <c r="V868" i="1"/>
  <c r="V1434" i="1"/>
  <c r="V1394" i="1"/>
  <c r="V1310" i="1"/>
  <c r="V1279" i="1"/>
  <c r="V1240" i="1"/>
  <c r="V867" i="1"/>
  <c r="V722" i="1"/>
  <c r="AB639" i="1"/>
  <c r="Y511" i="1"/>
  <c r="AB485" i="1"/>
  <c r="AB399" i="1"/>
  <c r="V142" i="1"/>
  <c r="AH57" i="1"/>
  <c r="AB943" i="1"/>
  <c r="V806" i="1"/>
  <c r="AH663" i="1"/>
  <c r="AH639" i="1"/>
  <c r="V588" i="1"/>
  <c r="AE372" i="1"/>
  <c r="AH290" i="1"/>
  <c r="V269" i="1"/>
  <c r="AE216" i="1"/>
  <c r="Y216" i="1"/>
  <c r="V639" i="1"/>
  <c r="V397" i="1"/>
  <c r="V312" i="1"/>
  <c r="V163" i="1"/>
  <c r="V57" i="1"/>
  <c r="AE777" i="1"/>
  <c r="V777" i="1"/>
  <c r="V663" i="1"/>
  <c r="V638" i="1"/>
  <c r="AB615" i="1"/>
  <c r="AB352" i="1"/>
  <c r="AE333" i="1"/>
  <c r="V289" i="1"/>
  <c r="V270" i="1"/>
  <c r="AB723" i="1"/>
  <c r="AB1311" i="1"/>
  <c r="V216" i="1"/>
  <c r="AE164" i="1"/>
  <c r="Q1804" i="1"/>
  <c r="V805" i="1"/>
  <c r="V1548" i="1"/>
  <c r="S1031" i="1"/>
  <c r="V694" i="1"/>
  <c r="AB164" i="1"/>
  <c r="V311" i="1"/>
  <c r="AC1804" i="1"/>
  <c r="AH993" i="1"/>
  <c r="Y901" i="1"/>
  <c r="AE868" i="1"/>
  <c r="V776" i="1"/>
  <c r="V723" i="1"/>
  <c r="V398" i="1"/>
  <c r="V268" i="1"/>
  <c r="Y243" i="1"/>
  <c r="V190" i="1"/>
  <c r="V141" i="1"/>
  <c r="AE1281" i="1"/>
  <c r="AH1149" i="1"/>
  <c r="AH1073" i="1"/>
  <c r="AF1755" i="1"/>
  <c r="AE1480" i="1"/>
  <c r="AB1480" i="1"/>
  <c r="AH1395" i="1"/>
  <c r="AH1241" i="1"/>
  <c r="S993" i="1"/>
  <c r="S943" i="1"/>
  <c r="Y838" i="1"/>
  <c r="V751" i="1"/>
  <c r="S723" i="1"/>
  <c r="V695" i="1"/>
  <c r="AE639" i="1"/>
  <c r="AH615" i="1"/>
  <c r="Y588" i="1"/>
  <c r="AH563" i="1"/>
  <c r="AB563" i="1"/>
  <c r="V542" i="1"/>
  <c r="V510" i="1"/>
  <c r="S511" i="1"/>
  <c r="AH462" i="1"/>
  <c r="AB462" i="1"/>
  <c r="Y431" i="1"/>
  <c r="S399" i="1"/>
  <c r="AH352" i="1"/>
  <c r="AE352" i="1"/>
  <c r="V351" i="1"/>
  <c r="V331" i="1"/>
  <c r="AH312" i="1"/>
  <c r="V310" i="1"/>
  <c r="AE270" i="1"/>
  <c r="S270" i="1"/>
  <c r="AH243" i="1"/>
  <c r="AH216" i="1"/>
  <c r="V191" i="1"/>
  <c r="AE192" i="1"/>
  <c r="S192" i="1"/>
  <c r="AH164" i="1"/>
  <c r="V162" i="1"/>
  <c r="S142" i="1"/>
  <c r="AH88" i="1"/>
  <c r="AE88" i="1"/>
  <c r="Y88" i="1"/>
  <c r="V55" i="1"/>
  <c r="AE28" i="1"/>
  <c r="AB28" i="1"/>
  <c r="S28" i="1"/>
  <c r="Y270" i="1"/>
  <c r="T1788" i="1"/>
  <c r="AH399" i="1"/>
  <c r="T1804" i="1"/>
  <c r="W1804" i="1"/>
  <c r="Z1755" i="1"/>
  <c r="V1507" i="1"/>
  <c r="AH1357" i="1"/>
  <c r="AB1149" i="1"/>
  <c r="Z1741" i="1"/>
  <c r="Z1790" i="1"/>
  <c r="Z1797" i="1"/>
  <c r="AE1509" i="1"/>
  <c r="V1508" i="1"/>
  <c r="AH1480" i="1"/>
  <c r="V1479" i="1"/>
  <c r="V1478" i="1"/>
  <c r="AB1435" i="1"/>
  <c r="S1435" i="1"/>
  <c r="AE1395" i="1"/>
  <c r="S1395" i="1"/>
  <c r="AB1357" i="1"/>
  <c r="S1357" i="1"/>
  <c r="AH1311" i="1"/>
  <c r="AE1311" i="1"/>
  <c r="S1311" i="1"/>
  <c r="AB1281" i="1"/>
  <c r="S1281" i="1"/>
  <c r="AE1241" i="1"/>
  <c r="S1241" i="1"/>
  <c r="AB1193" i="1"/>
  <c r="S1193" i="1"/>
  <c r="AE1149" i="1"/>
  <c r="S1149" i="1"/>
  <c r="AH1108" i="1"/>
  <c r="AE1108" i="1"/>
  <c r="AB1108" i="1"/>
  <c r="V509" i="1"/>
  <c r="AB333" i="1"/>
  <c r="S588" i="1"/>
  <c r="AH695" i="1"/>
  <c r="AB807" i="1"/>
  <c r="V87" i="1"/>
  <c r="AH270" i="1"/>
  <c r="V563" i="1"/>
  <c r="AB312" i="1"/>
  <c r="V350" i="1"/>
  <c r="AB544" i="1"/>
  <c r="T1795" i="1"/>
  <c r="S164" i="1"/>
  <c r="S333" i="1"/>
  <c r="S431" i="1"/>
  <c r="Y352" i="1"/>
  <c r="Q1741" i="1"/>
  <c r="AF1804" i="1"/>
  <c r="AB270" i="1"/>
  <c r="Y164" i="1"/>
  <c r="Q1797" i="1"/>
  <c r="Q1790" i="1"/>
  <c r="T1739" i="1"/>
  <c r="AE57" i="1"/>
  <c r="T1754" i="1"/>
  <c r="Y1108" i="1"/>
  <c r="AE1073" i="1"/>
  <c r="Y1073" i="1"/>
  <c r="AB1031" i="1"/>
  <c r="AE993" i="1"/>
  <c r="AB993" i="1"/>
  <c r="AH943" i="1"/>
  <c r="AE943" i="1"/>
  <c r="Y943" i="1"/>
  <c r="AH901" i="1"/>
  <c r="AE901" i="1"/>
  <c r="S901" i="1"/>
  <c r="AH868" i="1"/>
  <c r="S868" i="1"/>
  <c r="AE838" i="1"/>
  <c r="AH807" i="1"/>
  <c r="AE807" i="1"/>
  <c r="S807" i="1"/>
  <c r="AH777" i="1"/>
  <c r="V775" i="1"/>
  <c r="AH753" i="1"/>
  <c r="V752" i="1"/>
  <c r="AB753" i="1"/>
  <c r="V753" i="1"/>
  <c r="AH723" i="1"/>
  <c r="AE723" i="1"/>
  <c r="V721" i="1"/>
  <c r="AE695" i="1"/>
  <c r="AB695" i="1"/>
  <c r="Y695" i="1"/>
  <c r="AE663" i="1"/>
  <c r="V661" i="1"/>
  <c r="V637" i="1"/>
  <c r="AE615" i="1"/>
  <c r="V614" i="1"/>
  <c r="AH588" i="1"/>
  <c r="AE588" i="1"/>
  <c r="V586" i="1"/>
  <c r="V561" i="1"/>
  <c r="AH544" i="1"/>
  <c r="V543" i="1"/>
  <c r="R1804" i="1"/>
  <c r="V511" i="1"/>
  <c r="AE511" i="1"/>
  <c r="AB511" i="1"/>
  <c r="V483" i="1"/>
  <c r="AE485" i="1"/>
  <c r="V460" i="1"/>
  <c r="V461" i="1"/>
  <c r="Y462" i="1"/>
  <c r="V431" i="1"/>
  <c r="V429" i="1"/>
  <c r="AB431" i="1"/>
  <c r="V430" i="1"/>
  <c r="AE399" i="1"/>
  <c r="Y399" i="1"/>
  <c r="V371" i="1"/>
  <c r="S372" i="1"/>
  <c r="S352" i="1"/>
  <c r="V332" i="1"/>
  <c r="AE312" i="1"/>
  <c r="S312" i="1"/>
  <c r="V288" i="1"/>
  <c r="R1797" i="1"/>
  <c r="V242" i="1"/>
  <c r="AB243" i="1"/>
  <c r="V215" i="1"/>
  <c r="V214" i="1"/>
  <c r="AH192" i="1"/>
  <c r="Y192" i="1"/>
  <c r="AH142" i="1"/>
  <c r="AE142" i="1"/>
  <c r="V140" i="1"/>
  <c r="Y142" i="1"/>
  <c r="AB57" i="1"/>
  <c r="S57" i="1"/>
  <c r="AH28" i="1"/>
  <c r="W1797" i="1"/>
  <c r="AC1790" i="1"/>
  <c r="AC1755" i="1"/>
  <c r="AB1548" i="1"/>
  <c r="AB1509" i="1"/>
  <c r="V1509" i="1"/>
  <c r="AH1435" i="1"/>
  <c r="AE1435" i="1"/>
  <c r="Y1435" i="1"/>
  <c r="AB1395" i="1"/>
  <c r="Y1395" i="1"/>
  <c r="AE1357" i="1"/>
  <c r="Y1311" i="1"/>
  <c r="AH1281" i="1"/>
  <c r="Y1281" i="1"/>
  <c r="AB1241" i="1"/>
  <c r="Y1241" i="1"/>
  <c r="AH1193" i="1"/>
  <c r="AE1193" i="1"/>
  <c r="Y1193" i="1"/>
  <c r="Y1149" i="1"/>
  <c r="AB1073" i="1"/>
  <c r="AH1031" i="1"/>
  <c r="AE1031" i="1"/>
  <c r="Y1031" i="1"/>
  <c r="Y993" i="1"/>
  <c r="AB901" i="1"/>
  <c r="AB868" i="1"/>
  <c r="Y868" i="1"/>
  <c r="AH838" i="1"/>
  <c r="T1790" i="1"/>
  <c r="W1790" i="1"/>
  <c r="AH1509" i="1"/>
  <c r="T1789" i="1"/>
  <c r="AF1790" i="1"/>
  <c r="T1755" i="1"/>
  <c r="T1741" i="1"/>
  <c r="AF1797" i="1"/>
  <c r="AE290" i="1"/>
  <c r="AB372" i="1"/>
  <c r="V333" i="1"/>
  <c r="AE431" i="1"/>
  <c r="AH431" i="1"/>
  <c r="AH333" i="1"/>
  <c r="AH372" i="1"/>
  <c r="AE462" i="1"/>
  <c r="S485" i="1"/>
  <c r="Y723" i="1"/>
  <c r="V484" i="1"/>
  <c r="V587" i="1"/>
  <c r="V613" i="1"/>
  <c r="V462" i="1"/>
  <c r="V693" i="1"/>
  <c r="AB777" i="1"/>
  <c r="S1108" i="1"/>
  <c r="R1741" i="1"/>
  <c r="T1797" i="1"/>
  <c r="AC1797" i="1"/>
  <c r="Y1357" i="1"/>
  <c r="T1740" i="1"/>
  <c r="AF1741" i="1"/>
  <c r="Y1548" i="1"/>
  <c r="W1755" i="1"/>
  <c r="S1480" i="1"/>
  <c r="Y28" i="1"/>
  <c r="V26" i="1"/>
  <c r="V164" i="1"/>
  <c r="AB142" i="1"/>
  <c r="V370" i="1"/>
  <c r="AB290" i="1"/>
  <c r="AH511" i="1"/>
  <c r="V544" i="1"/>
  <c r="AB663" i="1"/>
  <c r="AH485" i="1"/>
  <c r="AE753" i="1"/>
  <c r="Y615" i="1"/>
  <c r="Y663" i="1"/>
  <c r="R1755" i="1"/>
  <c r="T1753" i="1"/>
  <c r="T1796" i="1"/>
  <c r="W1741" i="1"/>
  <c r="S1509" i="1"/>
  <c r="Y1480" i="1"/>
  <c r="Y485" i="1"/>
  <c r="S615" i="1"/>
  <c r="S663" i="1"/>
  <c r="S216" i="1"/>
  <c r="V241" i="1"/>
  <c r="S290" i="1"/>
  <c r="S243" i="1"/>
  <c r="V615" i="1"/>
  <c r="S544" i="1"/>
  <c r="AE544" i="1"/>
  <c r="S462" i="1"/>
  <c r="V662" i="1"/>
  <c r="S753" i="1"/>
  <c r="S1073" i="1"/>
  <c r="R1790" i="1"/>
  <c r="Q1755" i="1"/>
  <c r="AE1548" i="1"/>
  <c r="AB838" i="1"/>
  <c r="AB88" i="1"/>
  <c r="V1480" i="1"/>
  <c r="Y1509" i="1"/>
  <c r="V399" i="1"/>
  <c r="Y544" i="1"/>
  <c r="V807" i="1"/>
  <c r="S777" i="1"/>
  <c r="S639" i="1"/>
  <c r="Y753" i="1"/>
  <c r="T1802" i="1"/>
  <c r="AC1741" i="1"/>
  <c r="S838" i="1"/>
  <c r="Y57" i="1"/>
  <c r="S88" i="1"/>
  <c r="S563" i="1"/>
  <c r="Y777" i="1"/>
  <c r="S695" i="1"/>
  <c r="Y639" i="1"/>
  <c r="U1760" i="1" l="1"/>
  <c r="AA1783" i="1"/>
  <c r="U1746" i="1"/>
  <c r="U1748" i="1"/>
  <c r="U1747" i="1"/>
  <c r="AD1762" i="1"/>
  <c r="U1824" i="1"/>
  <c r="U1733" i="1"/>
  <c r="U1761" i="1"/>
  <c r="AD1825" i="1"/>
  <c r="U1734" i="1"/>
  <c r="U1762" i="1"/>
  <c r="AG1734" i="1"/>
  <c r="AD1783" i="1"/>
  <c r="AG1762" i="1"/>
  <c r="AG1748" i="1"/>
  <c r="AA1748" i="1"/>
  <c r="X1734" i="1"/>
  <c r="X1783" i="1"/>
  <c r="AA1762" i="1"/>
  <c r="X1748" i="1"/>
  <c r="AA1825" i="1"/>
  <c r="AD1748" i="1"/>
  <c r="X1762" i="1"/>
  <c r="X1825" i="1"/>
  <c r="AA1734" i="1"/>
  <c r="U1783" i="1"/>
  <c r="AG1783" i="1"/>
  <c r="U1825" i="1"/>
  <c r="U1732" i="1"/>
  <c r="AD1734" i="1"/>
  <c r="U1782" i="1"/>
  <c r="AG1825" i="1"/>
  <c r="U1823" i="1"/>
  <c r="U1781" i="1"/>
  <c r="U1817" i="1"/>
  <c r="U1775" i="1"/>
  <c r="U1776" i="1"/>
  <c r="U1818" i="1"/>
  <c r="AD1776" i="1"/>
  <c r="X1776" i="1"/>
  <c r="AG1818" i="1"/>
  <c r="AA1776" i="1"/>
  <c r="AG1776" i="1"/>
  <c r="X1818" i="1"/>
  <c r="U1774" i="1"/>
  <c r="U1816" i="1"/>
  <c r="AD1818" i="1"/>
  <c r="AA1818" i="1"/>
  <c r="U1811" i="1"/>
  <c r="AG1811" i="1"/>
  <c r="AD1769" i="1"/>
  <c r="U1767" i="1"/>
  <c r="AA1769" i="1"/>
  <c r="U1768" i="1"/>
  <c r="X1811" i="1"/>
  <c r="AD1811" i="1"/>
  <c r="U1769" i="1"/>
  <c r="U1809" i="1"/>
  <c r="R1811" i="1"/>
  <c r="R1769" i="1"/>
  <c r="AA1811" i="1"/>
  <c r="U1810" i="1"/>
  <c r="AG1769" i="1"/>
  <c r="X1769" i="1"/>
  <c r="X1839" i="1"/>
  <c r="AA1832" i="1"/>
  <c r="AD1839" i="1"/>
  <c r="X1832" i="1"/>
  <c r="AD1832" i="1"/>
  <c r="AG1832" i="1"/>
  <c r="AA1839" i="1"/>
  <c r="AG1839" i="1"/>
  <c r="X1804" i="1"/>
  <c r="AA1804" i="1"/>
  <c r="AG1804" i="1"/>
  <c r="U1803" i="1"/>
  <c r="U1755" i="1"/>
  <c r="X1755" i="1"/>
  <c r="U1788" i="1"/>
  <c r="U1790" i="1"/>
  <c r="AD1790" i="1"/>
  <c r="AD1755" i="1"/>
  <c r="U1741" i="1"/>
  <c r="U1802" i="1"/>
  <c r="X1797" i="1"/>
  <c r="U1796" i="1"/>
  <c r="X1741" i="1"/>
  <c r="U1740" i="1"/>
  <c r="AA1790" i="1"/>
  <c r="AA1741" i="1"/>
  <c r="AG1790" i="1"/>
  <c r="U1795" i="1"/>
  <c r="U1739" i="1"/>
  <c r="AD1804" i="1"/>
  <c r="U1804" i="1"/>
  <c r="AG1741" i="1"/>
  <c r="U1789" i="1"/>
  <c r="AG1797" i="1"/>
  <c r="AD1741" i="1"/>
  <c r="AD1797" i="1"/>
  <c r="U1754" i="1"/>
  <c r="U1753" i="1"/>
  <c r="AA1755" i="1"/>
  <c r="AA1797" i="1"/>
  <c r="U1797" i="1"/>
  <c r="AG1755" i="1"/>
  <c r="X1790" i="1"/>
</calcChain>
</file>

<file path=xl/sharedStrings.xml><?xml version="1.0" encoding="utf-8"?>
<sst xmlns="http://schemas.openxmlformats.org/spreadsheetml/2006/main" count="84" uniqueCount="31">
  <si>
    <t xml:space="preserve"> </t>
  </si>
  <si>
    <t xml:space="preserve">                     </t>
  </si>
  <si>
    <t>E</t>
  </si>
  <si>
    <t>L</t>
  </si>
  <si>
    <t>1968-1998 wede!</t>
  </si>
  <si>
    <t>PDO 1 - 23 6/76-6/99</t>
  </si>
  <si>
    <t>N</t>
  </si>
  <si>
    <t xml:space="preserve">E </t>
  </si>
  <si>
    <t xml:space="preserve">N </t>
  </si>
  <si>
    <t xml:space="preserve">PDO1-ENSO-E-6 </t>
  </si>
  <si>
    <t>PDO1-La - 2</t>
  </si>
  <si>
    <t>PDO1 - NEU-15</t>
  </si>
  <si>
    <t>First 24</t>
  </si>
  <si>
    <t>Second 24</t>
  </si>
  <si>
    <t>1998-now</t>
  </si>
  <si>
    <t>Simul,#</t>
  </si>
  <si>
    <t>Dur,Int</t>
  </si>
  <si>
    <t>Chi Stat</t>
  </si>
  <si>
    <t xml:space="preserve">Same at the 90% confidence level). </t>
  </si>
  <si>
    <t>1968-1998</t>
  </si>
  <si>
    <t>1998-2017</t>
  </si>
  <si>
    <t>difference</t>
  </si>
  <si>
    <t>ENSO-E-14</t>
  </si>
  <si>
    <t>PDO2-ENSO-E-8</t>
  </si>
  <si>
    <t>Shannon Entropy</t>
  </si>
  <si>
    <t>NEU--27</t>
  </si>
  <si>
    <t>All 1968-2020</t>
  </si>
  <si>
    <t xml:space="preserve">PDO 2 - 30 / 8-18 </t>
  </si>
  <si>
    <t>La - 12</t>
  </si>
  <si>
    <t>PDO2-NEU-12</t>
  </si>
  <si>
    <t>PDO2-La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</si>
</sst>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Courier New"/>
      <family val="3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3" fillId="0" borderId="0" xfId="2" applyFont="1"/>
    <xf numFmtId="0" fontId="5" fillId="0" borderId="0" xfId="3" applyFont="1"/>
    <xf numFmtId="0" fontId="4" fillId="0" borderId="0" xfId="4"/>
    <xf numFmtId="0" fontId="4" fillId="0" borderId="0" xfId="5"/>
    <xf numFmtId="0" fontId="4" fillId="0" borderId="0" xfId="6"/>
    <xf numFmtId="0" fontId="4" fillId="0" borderId="0" xfId="7"/>
    <xf numFmtId="0" fontId="4" fillId="0" borderId="0" xfId="8"/>
    <xf numFmtId="0" fontId="4" fillId="0" borderId="0" xfId="9"/>
    <xf numFmtId="0" fontId="4" fillId="0" borderId="0" xfId="1"/>
    <xf numFmtId="0" fontId="0" fillId="0" borderId="0" xfId="0" applyAlignment="1">
      <alignment vertical="top"/>
    </xf>
    <xf numFmtId="0" fontId="6" fillId="0" borderId="0" xfId="0" applyFont="1"/>
  </cellXfs>
  <cellStyles count="10">
    <cellStyle name="Normal" xfId="0" builtinId="0"/>
    <cellStyle name="Normal 10" xfId="1" xr:uid="{00000000-0005-0000-0000-000001000000}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  <cellStyle name="Normal 6" xfId="6" xr:uid="{00000000-0005-0000-0000-000006000000}"/>
    <cellStyle name="Normal 7" xfId="7" xr:uid="{00000000-0005-0000-0000-000007000000}"/>
    <cellStyle name="Normal 8" xfId="8" xr:uid="{00000000-0005-0000-0000-000008000000}"/>
    <cellStyle name="Normal 9" xfId="9" xr:uid="{00000000-0005-0000-0000-000009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'Shen Analysis'!$B$1</c:f>
              <c:strCache>
                <c:ptCount val="1"/>
                <c:pt idx="0">
                  <c:v>Second 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'Shen Analysis'!$A$2:$A$25</c:f>
              <c:numCache>
                <c:formatCode>General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</c:numCache>
            </c:numRef>
          </c:xVal>
          <c:yVal>
            <c:numRef>
              <c:f>'Shen Analysis'!$B$2:$B$25</c:f>
              <c:numCache>
                <c:formatCode>General</c:formatCode>
                <c:ptCount val="2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31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37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1-4679-91C7-2254FE7DC8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'Shen Analysis'!$D$2:$D$12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xVal>
          <c:yVal>
            <c:numRef>
              <c:f>'Shen Analysis'!$E$2:$E$12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1-4679-91C7-2254FE7DC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7952"/>
        <c:axId val="379173392"/>
      </c:scatterChart>
      <c:valAx>
        <c:axId val="37918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73392"/>
        <c:crosses val="autoZero"/>
        <c:crossBetween val="midCat"/>
      </c:valAx>
      <c:valAx>
        <c:axId val="3791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'Shen Analysis'!$G$2:$G$25</c:f>
              <c:numCache>
                <c:formatCode>General</c:formatCode>
                <c:ptCount val="24"/>
                <c:pt idx="0">
                  <c:v>3.11</c:v>
                </c:pt>
                <c:pt idx="1">
                  <c:v>2.85</c:v>
                </c:pt>
                <c:pt idx="2">
                  <c:v>2.97</c:v>
                </c:pt>
                <c:pt idx="3">
                  <c:v>3.02</c:v>
                </c:pt>
                <c:pt idx="4">
                  <c:v>3.03</c:v>
                </c:pt>
                <c:pt idx="5">
                  <c:v>3.07</c:v>
                </c:pt>
                <c:pt idx="6">
                  <c:v>3.08</c:v>
                </c:pt>
                <c:pt idx="7">
                  <c:v>3.11</c:v>
                </c:pt>
                <c:pt idx="8">
                  <c:v>3.17</c:v>
                </c:pt>
                <c:pt idx="9">
                  <c:v>3.18</c:v>
                </c:pt>
                <c:pt idx="10">
                  <c:v>3.19</c:v>
                </c:pt>
                <c:pt idx="11">
                  <c:v>3.2</c:v>
                </c:pt>
                <c:pt idx="12">
                  <c:v>3.26</c:v>
                </c:pt>
                <c:pt idx="13">
                  <c:v>3.27</c:v>
                </c:pt>
                <c:pt idx="14">
                  <c:v>3.35</c:v>
                </c:pt>
                <c:pt idx="15">
                  <c:v>3.36</c:v>
                </c:pt>
                <c:pt idx="16">
                  <c:v>3.36</c:v>
                </c:pt>
                <c:pt idx="17">
                  <c:v>3.37</c:v>
                </c:pt>
                <c:pt idx="18">
                  <c:v>3.41</c:v>
                </c:pt>
                <c:pt idx="19">
                  <c:v>3.43</c:v>
                </c:pt>
                <c:pt idx="20">
                  <c:v>3.43</c:v>
                </c:pt>
                <c:pt idx="21">
                  <c:v>3.43</c:v>
                </c:pt>
                <c:pt idx="22">
                  <c:v>3.47</c:v>
                </c:pt>
                <c:pt idx="23">
                  <c:v>3.63</c:v>
                </c:pt>
              </c:numCache>
            </c:numRef>
          </c:xVal>
          <c:yVal>
            <c:numRef>
              <c:f>'Shen Analysis'!$H$2:$H$25</c:f>
              <c:numCache>
                <c:formatCode>General</c:formatCode>
                <c:ptCount val="24"/>
                <c:pt idx="0">
                  <c:v>3.48</c:v>
                </c:pt>
                <c:pt idx="1">
                  <c:v>2.17</c:v>
                </c:pt>
                <c:pt idx="2">
                  <c:v>2.71</c:v>
                </c:pt>
                <c:pt idx="3">
                  <c:v>2.78</c:v>
                </c:pt>
                <c:pt idx="4">
                  <c:v>2.81</c:v>
                </c:pt>
                <c:pt idx="5">
                  <c:v>2.82</c:v>
                </c:pt>
                <c:pt idx="6">
                  <c:v>2.82</c:v>
                </c:pt>
                <c:pt idx="7">
                  <c:v>2.86</c:v>
                </c:pt>
                <c:pt idx="8">
                  <c:v>2.93</c:v>
                </c:pt>
                <c:pt idx="9">
                  <c:v>2.95</c:v>
                </c:pt>
                <c:pt idx="10">
                  <c:v>2.96</c:v>
                </c:pt>
                <c:pt idx="11">
                  <c:v>2.99</c:v>
                </c:pt>
                <c:pt idx="12">
                  <c:v>3.05</c:v>
                </c:pt>
                <c:pt idx="13">
                  <c:v>3.08</c:v>
                </c:pt>
                <c:pt idx="14">
                  <c:v>3.11</c:v>
                </c:pt>
                <c:pt idx="15">
                  <c:v>3.11</c:v>
                </c:pt>
                <c:pt idx="16">
                  <c:v>3.14</c:v>
                </c:pt>
                <c:pt idx="17">
                  <c:v>3.17</c:v>
                </c:pt>
                <c:pt idx="18">
                  <c:v>3.27</c:v>
                </c:pt>
                <c:pt idx="19">
                  <c:v>3.29</c:v>
                </c:pt>
                <c:pt idx="20">
                  <c:v>3.29</c:v>
                </c:pt>
                <c:pt idx="21">
                  <c:v>3.33</c:v>
                </c:pt>
                <c:pt idx="22">
                  <c:v>3.36</c:v>
                </c:pt>
                <c:pt idx="23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0-4419-AE79-E49AC5AF83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'Shen Analysis'!$J$7:$J$10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</c:numCache>
            </c:numRef>
          </c:xVal>
          <c:yVal>
            <c:numRef>
              <c:f>'Shen Analysis'!$K$7:$K$10</c:f>
              <c:numCache>
                <c:formatCode>General</c:formatCode>
                <c:ptCount val="4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0-4419-AE79-E49AC5AF8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180464"/>
        <c:axId val="379184208"/>
      </c:scatterChart>
      <c:valAx>
        <c:axId val="379180464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4208"/>
        <c:crosses val="autoZero"/>
        <c:crossBetween val="midCat"/>
      </c:valAx>
      <c:valAx>
        <c:axId val="3791842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8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alatino Linotype" panose="02040502050505030304" pitchFamily="18" charset="0"/>
              </a:rPr>
              <a:t>a) 1 Jul 1968 - 30 Jun 1998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0552092446777487"/>
          <c:w val="0.89655796150481193"/>
          <c:h val="0.7690507436570428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Sheet3!$F$1:$F$36</c:f>
              <c:numCache>
                <c:formatCode>General</c:formatCode>
                <c:ptCount val="36"/>
                <c:pt idx="0">
                  <c:v>0.83333333333333337</c:v>
                </c:pt>
                <c:pt idx="1">
                  <c:v>0.2</c:v>
                </c:pt>
                <c:pt idx="2">
                  <c:v>0.33333333333333331</c:v>
                </c:pt>
                <c:pt idx="3">
                  <c:v>1.2333333333333334</c:v>
                </c:pt>
                <c:pt idx="4">
                  <c:v>0.5</c:v>
                </c:pt>
                <c:pt idx="5">
                  <c:v>0.4</c:v>
                </c:pt>
                <c:pt idx="6">
                  <c:v>0.8</c:v>
                </c:pt>
                <c:pt idx="7">
                  <c:v>0.16666666666666666</c:v>
                </c:pt>
                <c:pt idx="8">
                  <c:v>0.13333333333333333</c:v>
                </c:pt>
                <c:pt idx="9">
                  <c:v>0.26666666666666666</c:v>
                </c:pt>
                <c:pt idx="10">
                  <c:v>6.6666666666666666E-2</c:v>
                </c:pt>
                <c:pt idx="11">
                  <c:v>0.1</c:v>
                </c:pt>
                <c:pt idx="12">
                  <c:v>0.13333333333333333</c:v>
                </c:pt>
                <c:pt idx="13">
                  <c:v>0.4</c:v>
                </c:pt>
                <c:pt idx="14">
                  <c:v>0.5</c:v>
                </c:pt>
                <c:pt idx="15">
                  <c:v>1.3333333333333333</c:v>
                </c:pt>
                <c:pt idx="16">
                  <c:v>1.2666666666666666</c:v>
                </c:pt>
                <c:pt idx="17">
                  <c:v>1.8666666666666667</c:v>
                </c:pt>
                <c:pt idx="18">
                  <c:v>2.1333333333333333</c:v>
                </c:pt>
                <c:pt idx="19">
                  <c:v>1.3333333333333333</c:v>
                </c:pt>
                <c:pt idx="20">
                  <c:v>1.0333333333333334</c:v>
                </c:pt>
                <c:pt idx="21">
                  <c:v>2.3666666666666667</c:v>
                </c:pt>
                <c:pt idx="22">
                  <c:v>0.6333333333333333</c:v>
                </c:pt>
                <c:pt idx="23">
                  <c:v>0.83333333333333337</c:v>
                </c:pt>
                <c:pt idx="24">
                  <c:v>1.7333333333333334</c:v>
                </c:pt>
                <c:pt idx="25">
                  <c:v>0.26666666666666666</c:v>
                </c:pt>
                <c:pt idx="26">
                  <c:v>0.2</c:v>
                </c:pt>
                <c:pt idx="27">
                  <c:v>0.6333333333333333</c:v>
                </c:pt>
                <c:pt idx="28">
                  <c:v>0.1</c:v>
                </c:pt>
                <c:pt idx="29">
                  <c:v>0.16666666666666666</c:v>
                </c:pt>
                <c:pt idx="30">
                  <c:v>0.43333333333333335</c:v>
                </c:pt>
                <c:pt idx="31">
                  <c:v>0.16666666666666666</c:v>
                </c:pt>
                <c:pt idx="32">
                  <c:v>0.5</c:v>
                </c:pt>
                <c:pt idx="33">
                  <c:v>1.1666666666666667</c:v>
                </c:pt>
                <c:pt idx="34">
                  <c:v>0.43333333333333335</c:v>
                </c:pt>
                <c:pt idx="3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9-4A98-8609-5E51A69FF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855536"/>
        <c:axId val="1330853456"/>
      </c:barChart>
      <c:catAx>
        <c:axId val="133085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0853456"/>
        <c:crosses val="autoZero"/>
        <c:auto val="1"/>
        <c:lblAlgn val="ctr"/>
        <c:lblOffset val="100"/>
        <c:noMultiLvlLbl val="0"/>
      </c:catAx>
      <c:valAx>
        <c:axId val="133085345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85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alatino Linotype" panose="02040502050505030304" pitchFamily="18" charset="0"/>
              </a:rPr>
              <a:t>b) 1 Jul 1998 - 30 Jun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Sheet3!$G$1:$G$36</c:f>
              <c:numCache>
                <c:formatCode>General</c:formatCode>
                <c:ptCount val="36"/>
                <c:pt idx="0">
                  <c:v>1.55</c:v>
                </c:pt>
                <c:pt idx="1">
                  <c:v>0.85</c:v>
                </c:pt>
                <c:pt idx="2">
                  <c:v>0.95</c:v>
                </c:pt>
                <c:pt idx="3">
                  <c:v>1.4</c:v>
                </c:pt>
                <c:pt idx="4">
                  <c:v>1.35</c:v>
                </c:pt>
                <c:pt idx="5">
                  <c:v>1.8</c:v>
                </c:pt>
                <c:pt idx="6">
                  <c:v>0.45</c:v>
                </c:pt>
                <c:pt idx="7">
                  <c:v>0.7</c:v>
                </c:pt>
                <c:pt idx="8">
                  <c:v>0.1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0.2</c:v>
                </c:pt>
                <c:pt idx="13">
                  <c:v>0.3</c:v>
                </c:pt>
                <c:pt idx="14">
                  <c:v>0.9</c:v>
                </c:pt>
                <c:pt idx="15">
                  <c:v>1.5</c:v>
                </c:pt>
                <c:pt idx="16">
                  <c:v>2.4500000000000002</c:v>
                </c:pt>
                <c:pt idx="17">
                  <c:v>2.4</c:v>
                </c:pt>
                <c:pt idx="18">
                  <c:v>2.6</c:v>
                </c:pt>
                <c:pt idx="19">
                  <c:v>1.6</c:v>
                </c:pt>
                <c:pt idx="20">
                  <c:v>2.0499999999999998</c:v>
                </c:pt>
                <c:pt idx="21">
                  <c:v>1.55</c:v>
                </c:pt>
                <c:pt idx="22">
                  <c:v>1.2</c:v>
                </c:pt>
                <c:pt idx="23">
                  <c:v>2.0499999999999998</c:v>
                </c:pt>
                <c:pt idx="24">
                  <c:v>1.35</c:v>
                </c:pt>
                <c:pt idx="25">
                  <c:v>1.1499999999999999</c:v>
                </c:pt>
                <c:pt idx="26">
                  <c:v>0.7</c:v>
                </c:pt>
                <c:pt idx="27">
                  <c:v>0.85</c:v>
                </c:pt>
                <c:pt idx="28">
                  <c:v>0.65</c:v>
                </c:pt>
                <c:pt idx="29">
                  <c:v>0.65</c:v>
                </c:pt>
                <c:pt idx="30">
                  <c:v>0.65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0.65</c:v>
                </c:pt>
                <c:pt idx="3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4-465B-9259-DFCD6B949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377728"/>
        <c:axId val="1464378560"/>
      </c:barChart>
      <c:catAx>
        <c:axId val="1464377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4378560"/>
        <c:crosses val="autoZero"/>
        <c:auto val="1"/>
        <c:lblAlgn val="ctr"/>
        <c:lblOffset val="100"/>
        <c:noMultiLvlLbl val="0"/>
      </c:catAx>
      <c:valAx>
        <c:axId val="14643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7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Palatino Linotype" panose="02040502050505030304" pitchFamily="18" charset="0"/>
              </a:rPr>
              <a:t>c)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Sheet3!$I$1:$I$36</c:f>
              <c:numCache>
                <c:formatCode>General</c:formatCode>
                <c:ptCount val="36"/>
                <c:pt idx="0">
                  <c:v>0.71666666666666667</c:v>
                </c:pt>
                <c:pt idx="1">
                  <c:v>0.64999999999999991</c:v>
                </c:pt>
                <c:pt idx="2">
                  <c:v>0.6166666666666667</c:v>
                </c:pt>
                <c:pt idx="3">
                  <c:v>0.16666666666666652</c:v>
                </c:pt>
                <c:pt idx="4">
                  <c:v>0.85000000000000009</c:v>
                </c:pt>
                <c:pt idx="5">
                  <c:v>1.4</c:v>
                </c:pt>
                <c:pt idx="6">
                  <c:v>-0.35000000000000003</c:v>
                </c:pt>
                <c:pt idx="7">
                  <c:v>0.53333333333333333</c:v>
                </c:pt>
                <c:pt idx="8">
                  <c:v>-3.3333333333333326E-2</c:v>
                </c:pt>
                <c:pt idx="9">
                  <c:v>3.3333333333333326E-2</c:v>
                </c:pt>
                <c:pt idx="10">
                  <c:v>0.13333333333333336</c:v>
                </c:pt>
                <c:pt idx="11">
                  <c:v>-0.1</c:v>
                </c:pt>
                <c:pt idx="12">
                  <c:v>6.666666666666668E-2</c:v>
                </c:pt>
                <c:pt idx="13">
                  <c:v>-0.10000000000000003</c:v>
                </c:pt>
                <c:pt idx="14">
                  <c:v>0.4</c:v>
                </c:pt>
                <c:pt idx="15">
                  <c:v>0.16666666666666674</c:v>
                </c:pt>
                <c:pt idx="16">
                  <c:v>1.1833333333333336</c:v>
                </c:pt>
                <c:pt idx="17">
                  <c:v>0.53333333333333321</c:v>
                </c:pt>
                <c:pt idx="18">
                  <c:v>0.46666666666666679</c:v>
                </c:pt>
                <c:pt idx="19">
                  <c:v>0.26666666666666683</c:v>
                </c:pt>
                <c:pt idx="20">
                  <c:v>1.0166666666666664</c:v>
                </c:pt>
                <c:pt idx="21">
                  <c:v>-0.81666666666666665</c:v>
                </c:pt>
                <c:pt idx="22">
                  <c:v>0.56666666666666665</c:v>
                </c:pt>
                <c:pt idx="23">
                  <c:v>1.2166666666666663</c:v>
                </c:pt>
                <c:pt idx="24">
                  <c:v>-0.3833333333333333</c:v>
                </c:pt>
                <c:pt idx="25">
                  <c:v>0.8833333333333333</c:v>
                </c:pt>
                <c:pt idx="26">
                  <c:v>0.49999999999999994</c:v>
                </c:pt>
                <c:pt idx="27">
                  <c:v>0.21666666666666667</c:v>
                </c:pt>
                <c:pt idx="28">
                  <c:v>0.55000000000000004</c:v>
                </c:pt>
                <c:pt idx="29">
                  <c:v>0.48333333333333339</c:v>
                </c:pt>
                <c:pt idx="30">
                  <c:v>0.21666666666666667</c:v>
                </c:pt>
                <c:pt idx="31">
                  <c:v>0.53333333333333333</c:v>
                </c:pt>
                <c:pt idx="32">
                  <c:v>0.19999999999999996</c:v>
                </c:pt>
                <c:pt idx="33">
                  <c:v>-0.3666666666666667</c:v>
                </c:pt>
                <c:pt idx="34">
                  <c:v>0.21666666666666667</c:v>
                </c:pt>
                <c:pt idx="35">
                  <c:v>0.35000000000000003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1-47C6-A827-04B36DA90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380640"/>
        <c:axId val="1464378976"/>
      </c:barChart>
      <c:catAx>
        <c:axId val="14643806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64378976"/>
        <c:crosses val="autoZero"/>
        <c:auto val="1"/>
        <c:lblAlgn val="ctr"/>
        <c:lblOffset val="100"/>
        <c:noMultiLvlLbl val="0"/>
      </c:catAx>
      <c:valAx>
        <c:axId val="1464378976"/>
        <c:scaling>
          <c:orientation val="minMax"/>
          <c:max val="3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38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2</xdr:row>
      <xdr:rowOff>95250</xdr:rowOff>
    </xdr:from>
    <xdr:to>
      <xdr:col>19</xdr:col>
      <xdr:colOff>342900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223837</xdr:colOff>
      <xdr:row>21</xdr:row>
      <xdr:rowOff>142875</xdr:rowOff>
    </xdr:from>
    <xdr:to>
      <xdr:col>17</xdr:col>
      <xdr:colOff>528637</xdr:colOff>
      <xdr:row>38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2</xdr:row>
      <xdr:rowOff>114300</xdr:rowOff>
    </xdr:from>
    <xdr:to>
      <xdr:col>20</xdr:col>
      <xdr:colOff>123825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371475</xdr:colOff>
      <xdr:row>22</xdr:row>
      <xdr:rowOff>57150</xdr:rowOff>
    </xdr:from>
    <xdr:to>
      <xdr:col>20</xdr:col>
      <xdr:colOff>66675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323850</xdr:colOff>
      <xdr:row>40</xdr:row>
      <xdr:rowOff>114300</xdr:rowOff>
    </xdr:from>
    <xdr:to>
      <xdr:col>20</xdr:col>
      <xdr:colOff>19050</xdr:colOff>
      <xdr:row>57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9"/>
  <sheetViews>
    <sheetView tabSelected="1" topLeftCell="F1684" workbookViewId="0">
      <selection activeCell="U1725" sqref="U1725"/>
    </sheetView>
  </sheetViews>
  <sheetFormatPr defaultRowHeight="12.75" x14ac:dyDescent="0.2"/>
  <cols>
    <col min="11" max="11" width="10.140625" bestFit="1" customWidth="1"/>
  </cols>
  <sheetData>
    <row r="1" spans="1:15" ht="13.5" x14ac:dyDescent="0.25">
      <c r="A1" s="1" t="s">
        <v>6</v>
      </c>
      <c r="B1">
        <v>2</v>
      </c>
      <c r="C1">
        <v>5</v>
      </c>
      <c r="D1">
        <v>0</v>
      </c>
      <c r="E1">
        <v>1</v>
      </c>
      <c r="F1">
        <v>0</v>
      </c>
      <c r="G1">
        <v>6</v>
      </c>
      <c r="H1">
        <v>2.71</v>
      </c>
      <c r="I1">
        <v>10</v>
      </c>
      <c r="J1">
        <v>42.5</v>
      </c>
      <c r="L1">
        <v>1</v>
      </c>
      <c r="M1">
        <v>7</v>
      </c>
      <c r="N1">
        <v>1968</v>
      </c>
      <c r="O1">
        <f>H1*C1</f>
        <v>13.55</v>
      </c>
    </row>
    <row r="2" spans="1:15" ht="13.5" x14ac:dyDescent="0.25">
      <c r="A2" s="1"/>
      <c r="B2">
        <v>2</v>
      </c>
      <c r="C2">
        <v>7</v>
      </c>
      <c r="D2">
        <v>0</v>
      </c>
      <c r="E2">
        <v>11</v>
      </c>
      <c r="F2">
        <v>0</v>
      </c>
      <c r="G2">
        <v>18</v>
      </c>
      <c r="H2">
        <v>2.59</v>
      </c>
      <c r="I2">
        <v>130</v>
      </c>
      <c r="J2">
        <v>62.5</v>
      </c>
      <c r="L2">
        <v>1</v>
      </c>
      <c r="M2">
        <v>7</v>
      </c>
      <c r="N2">
        <v>1968</v>
      </c>
      <c r="O2">
        <f t="shared" ref="O2:O66" si="0">H2*C2</f>
        <v>18.13</v>
      </c>
    </row>
    <row r="3" spans="1:15" ht="13.5" x14ac:dyDescent="0.25">
      <c r="A3" s="1"/>
      <c r="B3">
        <v>1</v>
      </c>
      <c r="C3">
        <v>11</v>
      </c>
      <c r="D3">
        <v>0</v>
      </c>
      <c r="E3">
        <v>16</v>
      </c>
      <c r="F3">
        <v>0</v>
      </c>
      <c r="G3">
        <v>27</v>
      </c>
      <c r="H3">
        <v>1.77</v>
      </c>
      <c r="I3">
        <v>-140</v>
      </c>
      <c r="J3">
        <v>65</v>
      </c>
      <c r="L3">
        <v>1</v>
      </c>
      <c r="M3">
        <v>7</v>
      </c>
      <c r="N3">
        <v>1968</v>
      </c>
      <c r="O3">
        <f t="shared" si="0"/>
        <v>19.47</v>
      </c>
    </row>
    <row r="4" spans="1:15" ht="13.5" x14ac:dyDescent="0.25">
      <c r="A4" s="1"/>
      <c r="B4">
        <v>1</v>
      </c>
      <c r="C4">
        <v>8</v>
      </c>
      <c r="D4">
        <v>0</v>
      </c>
      <c r="E4">
        <v>6</v>
      </c>
      <c r="F4">
        <v>0</v>
      </c>
      <c r="G4">
        <v>14</v>
      </c>
      <c r="H4">
        <v>2.38</v>
      </c>
      <c r="I4">
        <v>-150</v>
      </c>
      <c r="J4">
        <v>55</v>
      </c>
      <c r="L4">
        <v>1</v>
      </c>
      <c r="M4">
        <v>8</v>
      </c>
      <c r="N4">
        <v>1968</v>
      </c>
      <c r="O4">
        <f t="shared" si="0"/>
        <v>19.04</v>
      </c>
    </row>
    <row r="5" spans="1:15" ht="13.5" x14ac:dyDescent="0.25">
      <c r="A5" s="1"/>
      <c r="B5">
        <v>0</v>
      </c>
      <c r="C5">
        <v>7</v>
      </c>
      <c r="D5">
        <v>0</v>
      </c>
      <c r="E5">
        <v>7</v>
      </c>
      <c r="F5">
        <v>0</v>
      </c>
      <c r="G5">
        <v>14</v>
      </c>
      <c r="H5">
        <v>2.84</v>
      </c>
      <c r="I5">
        <v>-10</v>
      </c>
      <c r="J5">
        <v>65</v>
      </c>
      <c r="L5">
        <v>1</v>
      </c>
      <c r="M5">
        <v>8</v>
      </c>
      <c r="N5">
        <v>1968</v>
      </c>
      <c r="O5">
        <f t="shared" si="0"/>
        <v>19.88</v>
      </c>
    </row>
    <row r="6" spans="1:15" ht="13.5" x14ac:dyDescent="0.25">
      <c r="A6" s="1"/>
      <c r="B6">
        <v>2</v>
      </c>
      <c r="C6">
        <v>5</v>
      </c>
      <c r="D6">
        <v>0</v>
      </c>
      <c r="E6">
        <v>15</v>
      </c>
      <c r="F6">
        <v>0</v>
      </c>
      <c r="G6">
        <v>20</v>
      </c>
      <c r="H6">
        <v>2.11</v>
      </c>
      <c r="I6">
        <v>130</v>
      </c>
      <c r="J6">
        <v>50</v>
      </c>
      <c r="L6">
        <v>1</v>
      </c>
      <c r="M6">
        <v>8</v>
      </c>
      <c r="N6">
        <v>1968</v>
      </c>
      <c r="O6">
        <f t="shared" si="0"/>
        <v>10.549999999999999</v>
      </c>
    </row>
    <row r="7" spans="1:15" ht="13.5" x14ac:dyDescent="0.25">
      <c r="A7" s="1"/>
      <c r="B7">
        <v>2</v>
      </c>
      <c r="C7">
        <v>6</v>
      </c>
      <c r="D7">
        <v>0</v>
      </c>
      <c r="E7">
        <v>18</v>
      </c>
      <c r="F7">
        <v>0</v>
      </c>
      <c r="G7">
        <v>24</v>
      </c>
      <c r="H7">
        <v>2.17</v>
      </c>
      <c r="I7">
        <v>60</v>
      </c>
      <c r="J7">
        <v>55</v>
      </c>
      <c r="L7">
        <v>1</v>
      </c>
      <c r="M7">
        <v>8</v>
      </c>
      <c r="N7">
        <v>1968</v>
      </c>
      <c r="O7">
        <f t="shared" si="0"/>
        <v>13.02</v>
      </c>
    </row>
    <row r="8" spans="1:15" ht="13.5" x14ac:dyDescent="0.25">
      <c r="A8" s="1"/>
      <c r="B8">
        <v>0</v>
      </c>
      <c r="C8">
        <v>24</v>
      </c>
      <c r="D8">
        <v>0</v>
      </c>
      <c r="E8">
        <v>25</v>
      </c>
      <c r="F8">
        <v>0</v>
      </c>
      <c r="G8">
        <v>18</v>
      </c>
      <c r="H8">
        <v>2.75</v>
      </c>
      <c r="I8">
        <v>-20</v>
      </c>
      <c r="J8">
        <v>45</v>
      </c>
      <c r="L8">
        <v>1</v>
      </c>
      <c r="M8">
        <v>9</v>
      </c>
      <c r="N8">
        <v>1968</v>
      </c>
      <c r="O8">
        <f t="shared" si="0"/>
        <v>66</v>
      </c>
    </row>
    <row r="9" spans="1:15" ht="13.5" x14ac:dyDescent="0.25">
      <c r="A9" s="1"/>
      <c r="B9">
        <v>0</v>
      </c>
      <c r="C9">
        <v>8</v>
      </c>
      <c r="D9">
        <v>0</v>
      </c>
      <c r="E9">
        <v>29</v>
      </c>
      <c r="F9">
        <v>0</v>
      </c>
      <c r="G9">
        <v>7</v>
      </c>
      <c r="H9">
        <v>2.62</v>
      </c>
      <c r="I9">
        <v>30</v>
      </c>
      <c r="J9">
        <v>60</v>
      </c>
      <c r="L9">
        <v>2</v>
      </c>
      <c r="M9">
        <v>10</v>
      </c>
      <c r="N9">
        <v>1968</v>
      </c>
      <c r="O9">
        <f t="shared" si="0"/>
        <v>20.96</v>
      </c>
    </row>
    <row r="10" spans="1:15" ht="13.5" x14ac:dyDescent="0.25">
      <c r="A10" s="1"/>
      <c r="B10">
        <v>0</v>
      </c>
      <c r="C10">
        <v>5</v>
      </c>
      <c r="D10">
        <v>0</v>
      </c>
      <c r="E10">
        <v>5</v>
      </c>
      <c r="F10">
        <v>0</v>
      </c>
      <c r="G10">
        <v>10</v>
      </c>
      <c r="H10">
        <v>3.71</v>
      </c>
      <c r="I10">
        <v>-30</v>
      </c>
      <c r="J10">
        <v>65</v>
      </c>
      <c r="L10">
        <v>2</v>
      </c>
      <c r="M10">
        <v>10</v>
      </c>
      <c r="N10">
        <v>1968</v>
      </c>
      <c r="O10">
        <f t="shared" si="0"/>
        <v>18.55</v>
      </c>
    </row>
    <row r="11" spans="1:15" ht="13.5" x14ac:dyDescent="0.25">
      <c r="A11" s="1"/>
      <c r="B11">
        <v>0</v>
      </c>
      <c r="C11">
        <v>7</v>
      </c>
      <c r="D11">
        <v>0</v>
      </c>
      <c r="E11">
        <v>12</v>
      </c>
      <c r="F11">
        <v>0</v>
      </c>
      <c r="G11">
        <v>19</v>
      </c>
      <c r="H11">
        <v>3.73</v>
      </c>
      <c r="I11">
        <v>0</v>
      </c>
      <c r="J11">
        <v>65</v>
      </c>
      <c r="L11">
        <v>2</v>
      </c>
      <c r="M11">
        <v>11</v>
      </c>
      <c r="N11">
        <v>1968</v>
      </c>
      <c r="O11">
        <f t="shared" si="0"/>
        <v>26.11</v>
      </c>
    </row>
    <row r="12" spans="1:15" ht="13.5" x14ac:dyDescent="0.25">
      <c r="A12" s="1"/>
      <c r="B12">
        <v>0</v>
      </c>
      <c r="C12">
        <v>5</v>
      </c>
      <c r="D12">
        <v>0</v>
      </c>
      <c r="E12">
        <v>29</v>
      </c>
      <c r="F12">
        <v>0</v>
      </c>
      <c r="G12">
        <v>4</v>
      </c>
      <c r="H12">
        <v>4.75</v>
      </c>
      <c r="I12">
        <v>20</v>
      </c>
      <c r="J12">
        <v>65</v>
      </c>
      <c r="L12">
        <v>2</v>
      </c>
      <c r="M12">
        <v>12</v>
      </c>
      <c r="N12">
        <v>1968</v>
      </c>
      <c r="O12">
        <f t="shared" si="0"/>
        <v>23.75</v>
      </c>
    </row>
    <row r="13" spans="1:15" ht="13.5" x14ac:dyDescent="0.25">
      <c r="A13" s="1"/>
      <c r="B13">
        <v>1</v>
      </c>
      <c r="C13">
        <v>10</v>
      </c>
      <c r="D13">
        <v>0</v>
      </c>
      <c r="E13">
        <v>19</v>
      </c>
      <c r="F13">
        <v>0</v>
      </c>
      <c r="G13">
        <v>29</v>
      </c>
      <c r="H13">
        <v>4.47</v>
      </c>
      <c r="I13">
        <v>-150</v>
      </c>
      <c r="J13">
        <v>50</v>
      </c>
      <c r="L13">
        <v>2</v>
      </c>
      <c r="M13">
        <v>12</v>
      </c>
      <c r="N13">
        <v>1968</v>
      </c>
      <c r="O13">
        <f t="shared" si="0"/>
        <v>44.699999999999996</v>
      </c>
    </row>
    <row r="14" spans="1:15" ht="13.5" x14ac:dyDescent="0.25">
      <c r="A14" s="1"/>
      <c r="B14">
        <v>0</v>
      </c>
      <c r="C14">
        <v>25</v>
      </c>
      <c r="D14">
        <v>0</v>
      </c>
      <c r="E14">
        <v>13</v>
      </c>
      <c r="F14">
        <v>0</v>
      </c>
      <c r="G14">
        <v>7</v>
      </c>
      <c r="H14">
        <v>3.72</v>
      </c>
      <c r="I14">
        <v>0</v>
      </c>
      <c r="J14">
        <v>55</v>
      </c>
      <c r="L14">
        <v>2</v>
      </c>
      <c r="M14">
        <v>12</v>
      </c>
      <c r="N14">
        <v>1968</v>
      </c>
      <c r="O14">
        <f t="shared" si="0"/>
        <v>93</v>
      </c>
    </row>
    <row r="15" spans="1:15" ht="13.5" x14ac:dyDescent="0.25">
      <c r="A15" s="1"/>
      <c r="B15">
        <v>0</v>
      </c>
      <c r="C15">
        <v>11</v>
      </c>
      <c r="D15">
        <v>0</v>
      </c>
      <c r="E15">
        <v>31</v>
      </c>
      <c r="F15">
        <v>0</v>
      </c>
      <c r="G15">
        <v>11</v>
      </c>
      <c r="H15">
        <v>3.31</v>
      </c>
      <c r="I15">
        <v>-20</v>
      </c>
      <c r="J15">
        <v>50</v>
      </c>
      <c r="L15">
        <v>3</v>
      </c>
      <c r="M15">
        <v>1</v>
      </c>
      <c r="N15">
        <v>1968</v>
      </c>
      <c r="O15">
        <f t="shared" si="0"/>
        <v>36.410000000000004</v>
      </c>
    </row>
    <row r="16" spans="1:15" ht="13.5" x14ac:dyDescent="0.25">
      <c r="A16" s="1"/>
      <c r="B16">
        <v>1</v>
      </c>
      <c r="C16">
        <v>6</v>
      </c>
      <c r="D16">
        <v>0</v>
      </c>
      <c r="E16">
        <v>6</v>
      </c>
      <c r="F16">
        <v>0</v>
      </c>
      <c r="G16">
        <v>12</v>
      </c>
      <c r="H16">
        <v>5.4</v>
      </c>
      <c r="I16">
        <v>-160</v>
      </c>
      <c r="J16">
        <v>40</v>
      </c>
      <c r="L16">
        <v>3</v>
      </c>
      <c r="M16">
        <v>1</v>
      </c>
      <c r="N16">
        <v>1968</v>
      </c>
      <c r="O16">
        <f t="shared" si="0"/>
        <v>32.400000000000006</v>
      </c>
    </row>
    <row r="17" spans="1:34" ht="13.5" x14ac:dyDescent="0.25">
      <c r="A17" s="1"/>
      <c r="B17">
        <v>1</v>
      </c>
      <c r="C17">
        <v>13</v>
      </c>
      <c r="D17">
        <v>0</v>
      </c>
      <c r="E17">
        <v>18</v>
      </c>
      <c r="F17">
        <v>0</v>
      </c>
      <c r="G17">
        <v>31</v>
      </c>
      <c r="H17">
        <v>4.51</v>
      </c>
      <c r="I17">
        <v>-150</v>
      </c>
      <c r="J17">
        <v>45</v>
      </c>
      <c r="L17">
        <v>3</v>
      </c>
      <c r="M17">
        <v>1</v>
      </c>
      <c r="N17">
        <v>1968</v>
      </c>
      <c r="O17">
        <f t="shared" si="0"/>
        <v>58.629999999999995</v>
      </c>
    </row>
    <row r="18" spans="1:34" ht="13.5" x14ac:dyDescent="0.25">
      <c r="A18" s="1"/>
      <c r="B18">
        <v>0</v>
      </c>
      <c r="C18">
        <v>9</v>
      </c>
      <c r="D18">
        <v>0</v>
      </c>
      <c r="E18">
        <v>27</v>
      </c>
      <c r="F18">
        <v>0</v>
      </c>
      <c r="G18">
        <v>6</v>
      </c>
      <c r="H18">
        <v>2.71</v>
      </c>
      <c r="I18">
        <v>-50</v>
      </c>
      <c r="J18">
        <v>45</v>
      </c>
      <c r="L18">
        <v>3</v>
      </c>
      <c r="M18">
        <v>2</v>
      </c>
      <c r="N18">
        <v>1968</v>
      </c>
      <c r="O18">
        <f t="shared" si="0"/>
        <v>24.39</v>
      </c>
    </row>
    <row r="19" spans="1:34" ht="13.5" x14ac:dyDescent="0.25">
      <c r="A19" s="1"/>
      <c r="B19">
        <v>0</v>
      </c>
      <c r="C19">
        <v>12</v>
      </c>
      <c r="D19">
        <v>0</v>
      </c>
      <c r="E19">
        <v>10</v>
      </c>
      <c r="F19">
        <v>0</v>
      </c>
      <c r="G19">
        <v>22</v>
      </c>
      <c r="H19">
        <v>3.68</v>
      </c>
      <c r="I19">
        <v>-30</v>
      </c>
      <c r="J19">
        <v>47.5</v>
      </c>
      <c r="L19">
        <v>3</v>
      </c>
      <c r="M19">
        <v>2</v>
      </c>
      <c r="N19">
        <v>1968</v>
      </c>
      <c r="O19">
        <f t="shared" si="0"/>
        <v>44.160000000000004</v>
      </c>
    </row>
    <row r="20" spans="1:34" ht="13.5" x14ac:dyDescent="0.25">
      <c r="A20" s="1"/>
      <c r="B20">
        <v>0</v>
      </c>
      <c r="C20">
        <v>16</v>
      </c>
      <c r="D20">
        <v>0</v>
      </c>
      <c r="E20">
        <v>8</v>
      </c>
      <c r="F20">
        <v>0</v>
      </c>
      <c r="G20">
        <v>24</v>
      </c>
      <c r="H20">
        <v>3.52</v>
      </c>
      <c r="I20">
        <v>30</v>
      </c>
      <c r="J20">
        <v>55</v>
      </c>
      <c r="L20">
        <v>3</v>
      </c>
      <c r="M20">
        <v>2</v>
      </c>
      <c r="N20">
        <v>1968</v>
      </c>
      <c r="O20">
        <f t="shared" si="0"/>
        <v>56.32</v>
      </c>
    </row>
    <row r="21" spans="1:34" ht="13.5" x14ac:dyDescent="0.25">
      <c r="A21" s="1"/>
      <c r="B21">
        <v>0</v>
      </c>
      <c r="C21">
        <v>9</v>
      </c>
      <c r="D21">
        <v>0</v>
      </c>
      <c r="E21">
        <v>15</v>
      </c>
      <c r="F21">
        <v>0</v>
      </c>
      <c r="G21">
        <v>24</v>
      </c>
      <c r="H21">
        <v>3.93</v>
      </c>
      <c r="I21">
        <v>20</v>
      </c>
      <c r="J21">
        <v>65</v>
      </c>
      <c r="L21">
        <v>3</v>
      </c>
      <c r="M21">
        <v>3</v>
      </c>
      <c r="N21">
        <v>1968</v>
      </c>
      <c r="O21">
        <f t="shared" si="0"/>
        <v>35.370000000000005</v>
      </c>
    </row>
    <row r="22" spans="1:34" ht="13.5" x14ac:dyDescent="0.25">
      <c r="A22" s="1"/>
      <c r="B22">
        <v>0</v>
      </c>
      <c r="C22">
        <v>10</v>
      </c>
      <c r="D22">
        <v>0</v>
      </c>
      <c r="E22">
        <v>4</v>
      </c>
      <c r="F22">
        <v>0</v>
      </c>
      <c r="G22">
        <v>14</v>
      </c>
      <c r="H22">
        <v>3.82</v>
      </c>
      <c r="I22">
        <v>0</v>
      </c>
      <c r="J22">
        <v>55</v>
      </c>
      <c r="L22">
        <v>4</v>
      </c>
      <c r="M22">
        <v>4</v>
      </c>
      <c r="N22">
        <v>1968</v>
      </c>
      <c r="O22">
        <f t="shared" si="0"/>
        <v>38.199999999999996</v>
      </c>
    </row>
    <row r="23" spans="1:34" ht="13.5" x14ac:dyDescent="0.25">
      <c r="A23" s="1"/>
      <c r="B23">
        <v>2</v>
      </c>
      <c r="C23">
        <v>5</v>
      </c>
      <c r="D23">
        <v>0</v>
      </c>
      <c r="E23">
        <v>17</v>
      </c>
      <c r="F23">
        <v>0</v>
      </c>
      <c r="G23">
        <v>22</v>
      </c>
      <c r="H23">
        <v>2.67</v>
      </c>
      <c r="I23">
        <v>60</v>
      </c>
      <c r="J23">
        <v>55</v>
      </c>
      <c r="L23">
        <v>4</v>
      </c>
      <c r="M23">
        <v>4</v>
      </c>
      <c r="N23">
        <v>1968</v>
      </c>
      <c r="O23">
        <f t="shared" si="0"/>
        <v>13.35</v>
      </c>
    </row>
    <row r="24" spans="1:34" ht="13.5" x14ac:dyDescent="0.25">
      <c r="A24" s="1"/>
      <c r="B24">
        <v>0</v>
      </c>
      <c r="C24">
        <v>6</v>
      </c>
      <c r="D24">
        <v>0</v>
      </c>
      <c r="E24">
        <v>29</v>
      </c>
      <c r="F24">
        <v>0</v>
      </c>
      <c r="G24">
        <v>4</v>
      </c>
      <c r="H24">
        <v>2.46</v>
      </c>
      <c r="I24">
        <v>-30</v>
      </c>
      <c r="J24">
        <v>65</v>
      </c>
      <c r="L24">
        <v>4</v>
      </c>
      <c r="M24">
        <v>5</v>
      </c>
      <c r="N24">
        <v>1968</v>
      </c>
      <c r="O24">
        <f t="shared" si="0"/>
        <v>14.76</v>
      </c>
    </row>
    <row r="25" spans="1:34" ht="13.5" x14ac:dyDescent="0.25">
      <c r="A25" s="1"/>
      <c r="B25">
        <v>0</v>
      </c>
      <c r="C25">
        <v>5</v>
      </c>
      <c r="D25">
        <v>0</v>
      </c>
      <c r="E25">
        <v>21</v>
      </c>
      <c r="F25">
        <v>0</v>
      </c>
      <c r="G25">
        <v>26</v>
      </c>
      <c r="H25">
        <v>2.27</v>
      </c>
      <c r="I25">
        <v>0</v>
      </c>
      <c r="J25">
        <v>70</v>
      </c>
      <c r="L25">
        <v>4</v>
      </c>
      <c r="M25">
        <v>5</v>
      </c>
      <c r="N25">
        <v>1968</v>
      </c>
      <c r="O25">
        <f t="shared" si="0"/>
        <v>11.35</v>
      </c>
    </row>
    <row r="26" spans="1:34" ht="13.5" x14ac:dyDescent="0.25">
      <c r="A26" s="1"/>
      <c r="B26">
        <v>0</v>
      </c>
      <c r="C26">
        <v>7</v>
      </c>
      <c r="D26">
        <v>0</v>
      </c>
      <c r="E26">
        <v>5</v>
      </c>
      <c r="F26">
        <v>0</v>
      </c>
      <c r="G26">
        <v>12</v>
      </c>
      <c r="H26">
        <v>1.19</v>
      </c>
      <c r="I26">
        <v>-10</v>
      </c>
      <c r="J26">
        <v>45</v>
      </c>
      <c r="L26">
        <v>4</v>
      </c>
      <c r="M26">
        <v>6</v>
      </c>
      <c r="N26">
        <v>1968</v>
      </c>
      <c r="O26">
        <f t="shared" si="0"/>
        <v>8.33</v>
      </c>
      <c r="T26">
        <v>17</v>
      </c>
      <c r="U26">
        <f>AVERAGE(C5,C8:C12,C14,C15,C18:C22,C24:C26)</f>
        <v>10.375</v>
      </c>
      <c r="V26">
        <f>SUM(O5,O8:O12,O14,O15,O18:O22,O24:O26)/SUM(C5,C8:C12,C14,C15,C18:C22,C24:C26)</f>
        <v>3.2381927710843379</v>
      </c>
    </row>
    <row r="27" spans="1:34" ht="13.5" x14ac:dyDescent="0.25">
      <c r="A27" s="1"/>
      <c r="B27">
        <v>1</v>
      </c>
      <c r="C27">
        <v>15</v>
      </c>
      <c r="D27">
        <v>0</v>
      </c>
      <c r="E27">
        <v>7</v>
      </c>
      <c r="F27">
        <v>0</v>
      </c>
      <c r="G27">
        <v>22</v>
      </c>
      <c r="H27">
        <v>3.86</v>
      </c>
      <c r="I27">
        <v>-130</v>
      </c>
      <c r="J27">
        <v>55</v>
      </c>
      <c r="L27">
        <v>4</v>
      </c>
      <c r="M27">
        <v>6</v>
      </c>
      <c r="N27">
        <v>1968</v>
      </c>
      <c r="O27">
        <f t="shared" si="0"/>
        <v>57.9</v>
      </c>
      <c r="T27">
        <v>6</v>
      </c>
      <c r="U27">
        <f>AVERAGE(C3,C4,C13,C16,C17,C27)</f>
        <v>10.5</v>
      </c>
      <c r="V27">
        <f>SUM(O3,O4,O13,O16,O17,O27)/SUM(C3,C4,C13,C16,C17,C27)</f>
        <v>3.6847619047619049</v>
      </c>
    </row>
    <row r="28" spans="1:34" ht="13.5" x14ac:dyDescent="0.25">
      <c r="A28" s="1"/>
      <c r="B28">
        <v>0</v>
      </c>
      <c r="C28">
        <v>12</v>
      </c>
      <c r="D28">
        <v>0</v>
      </c>
      <c r="E28">
        <v>18</v>
      </c>
      <c r="F28">
        <v>0</v>
      </c>
      <c r="G28">
        <v>30</v>
      </c>
      <c r="H28">
        <v>2.15</v>
      </c>
      <c r="I28">
        <v>20</v>
      </c>
      <c r="J28">
        <v>60</v>
      </c>
      <c r="L28">
        <v>4</v>
      </c>
      <c r="M28">
        <v>6</v>
      </c>
      <c r="N28">
        <v>1968</v>
      </c>
      <c r="O28">
        <f t="shared" si="0"/>
        <v>25.799999999999997</v>
      </c>
      <c r="P28">
        <v>46</v>
      </c>
      <c r="Q28">
        <v>28</v>
      </c>
      <c r="R28">
        <f>AVERAGE(C1:C28)</f>
        <v>9.6071428571428577</v>
      </c>
      <c r="S28">
        <f>SUM(O1:O28)/SUM(C1:C28)</f>
        <v>3.2121933085501859</v>
      </c>
      <c r="T28">
        <v>5</v>
      </c>
      <c r="U28">
        <f>AVERAGE(C1,C2,C6,C7,C23)</f>
        <v>5.6</v>
      </c>
      <c r="V28">
        <f>SUM(O1,O2,O6,O7,O23)/SUM(C1,C2,C6,C7,C23)</f>
        <v>2.4499999999999997</v>
      </c>
      <c r="W28">
        <v>8</v>
      </c>
      <c r="X28">
        <f>AVERAGE(C1:C8)</f>
        <v>9.125</v>
      </c>
      <c r="Y28">
        <f>SUM(O1:O8)/SUM(C1:C8)</f>
        <v>2.4608219178082189</v>
      </c>
      <c r="Z28">
        <v>6</v>
      </c>
      <c r="AA28">
        <f>AVERAGE(C9:C14)</f>
        <v>10</v>
      </c>
      <c r="AB28">
        <f>SUM(O9:O14)/SUM(C9:C14)</f>
        <v>3.7845</v>
      </c>
      <c r="AC28">
        <v>7</v>
      </c>
      <c r="AD28">
        <f>AVERAGE(C15:C21)</f>
        <v>10.857142857142858</v>
      </c>
      <c r="AE28">
        <f>SUM(O15:O21)/SUM(C15:C21)</f>
        <v>3.785263157894736</v>
      </c>
      <c r="AF28">
        <v>7</v>
      </c>
      <c r="AG28">
        <f>AVERAGE(C22:C28)</f>
        <v>8.5714285714285712</v>
      </c>
      <c r="AH28">
        <f>SUM(O22:O28)/SUM(C22:C28)</f>
        <v>2.8281666666666667</v>
      </c>
    </row>
    <row r="29" spans="1:34" ht="13.5" x14ac:dyDescent="0.25">
      <c r="A29" s="1"/>
    </row>
    <row r="30" spans="1:34" ht="13.5" x14ac:dyDescent="0.25">
      <c r="A30" s="1" t="s">
        <v>2</v>
      </c>
      <c r="B30">
        <v>2</v>
      </c>
      <c r="C30">
        <v>12</v>
      </c>
      <c r="D30">
        <v>0</v>
      </c>
      <c r="E30">
        <v>30</v>
      </c>
      <c r="F30">
        <v>0</v>
      </c>
      <c r="G30">
        <v>11</v>
      </c>
      <c r="H30">
        <v>1.66</v>
      </c>
      <c r="I30">
        <v>80</v>
      </c>
      <c r="J30">
        <v>50</v>
      </c>
      <c r="L30">
        <v>1</v>
      </c>
      <c r="M30">
        <v>7</v>
      </c>
      <c r="N30">
        <v>1969</v>
      </c>
      <c r="O30">
        <f t="shared" si="0"/>
        <v>19.919999999999998</v>
      </c>
    </row>
    <row r="31" spans="1:34" ht="13.5" x14ac:dyDescent="0.25">
      <c r="A31" s="1"/>
      <c r="B31">
        <v>2</v>
      </c>
      <c r="C31">
        <v>16</v>
      </c>
      <c r="D31">
        <v>0</v>
      </c>
      <c r="E31">
        <v>9</v>
      </c>
      <c r="F31">
        <v>0</v>
      </c>
      <c r="G31">
        <v>25</v>
      </c>
      <c r="H31">
        <v>1.91</v>
      </c>
      <c r="I31">
        <v>40</v>
      </c>
      <c r="J31">
        <v>52.5</v>
      </c>
      <c r="L31">
        <v>1</v>
      </c>
      <c r="M31">
        <v>7</v>
      </c>
      <c r="N31">
        <v>1969</v>
      </c>
      <c r="O31">
        <f t="shared" si="0"/>
        <v>30.56</v>
      </c>
    </row>
    <row r="32" spans="1:34" ht="13.5" x14ac:dyDescent="0.25">
      <c r="A32" s="1"/>
      <c r="B32">
        <v>0</v>
      </c>
      <c r="C32">
        <v>24</v>
      </c>
      <c r="D32">
        <v>0</v>
      </c>
      <c r="E32">
        <v>25</v>
      </c>
      <c r="F32">
        <v>0</v>
      </c>
      <c r="G32">
        <v>19</v>
      </c>
      <c r="H32">
        <v>3.15</v>
      </c>
      <c r="I32">
        <v>20</v>
      </c>
      <c r="J32">
        <v>50</v>
      </c>
      <c r="L32">
        <v>1</v>
      </c>
      <c r="M32">
        <v>7</v>
      </c>
      <c r="N32">
        <v>1969</v>
      </c>
      <c r="O32">
        <f t="shared" si="0"/>
        <v>75.599999999999994</v>
      </c>
    </row>
    <row r="33" spans="1:15" ht="13.5" x14ac:dyDescent="0.25">
      <c r="A33" s="1"/>
      <c r="B33">
        <v>1</v>
      </c>
      <c r="C33">
        <v>13.5</v>
      </c>
      <c r="D33">
        <v>1</v>
      </c>
      <c r="E33">
        <v>9</v>
      </c>
      <c r="F33">
        <v>0</v>
      </c>
      <c r="G33">
        <v>23</v>
      </c>
      <c r="H33">
        <v>3.35</v>
      </c>
      <c r="I33">
        <v>150</v>
      </c>
      <c r="J33">
        <v>65</v>
      </c>
      <c r="L33">
        <v>1</v>
      </c>
      <c r="M33">
        <v>8</v>
      </c>
      <c r="N33">
        <v>1969</v>
      </c>
      <c r="O33">
        <f t="shared" si="0"/>
        <v>45.225000000000001</v>
      </c>
    </row>
    <row r="34" spans="1:15" ht="13.5" x14ac:dyDescent="0.25">
      <c r="A34" s="1"/>
      <c r="B34">
        <v>0</v>
      </c>
      <c r="C34">
        <v>7</v>
      </c>
      <c r="D34">
        <v>0</v>
      </c>
      <c r="E34">
        <v>7</v>
      </c>
      <c r="F34">
        <v>0</v>
      </c>
      <c r="G34">
        <v>14</v>
      </c>
      <c r="H34">
        <v>2</v>
      </c>
      <c r="I34">
        <v>10</v>
      </c>
      <c r="J34">
        <v>55</v>
      </c>
      <c r="L34">
        <v>1</v>
      </c>
      <c r="M34">
        <v>9</v>
      </c>
      <c r="N34">
        <v>1969</v>
      </c>
      <c r="O34">
        <f t="shared" si="0"/>
        <v>14</v>
      </c>
    </row>
    <row r="35" spans="1:15" ht="13.5" x14ac:dyDescent="0.25">
      <c r="A35" s="1"/>
      <c r="B35">
        <v>2</v>
      </c>
      <c r="C35">
        <v>16</v>
      </c>
      <c r="D35">
        <v>0</v>
      </c>
      <c r="E35">
        <v>21</v>
      </c>
      <c r="F35">
        <v>0</v>
      </c>
      <c r="G35">
        <v>7</v>
      </c>
      <c r="H35">
        <v>2.4500000000000002</v>
      </c>
      <c r="I35">
        <v>60</v>
      </c>
      <c r="J35">
        <v>65</v>
      </c>
      <c r="L35">
        <v>1</v>
      </c>
      <c r="M35">
        <v>9</v>
      </c>
      <c r="N35">
        <v>1969</v>
      </c>
      <c r="O35">
        <f t="shared" si="0"/>
        <v>39.200000000000003</v>
      </c>
    </row>
    <row r="36" spans="1:15" ht="13.5" x14ac:dyDescent="0.25">
      <c r="A36" s="1"/>
      <c r="B36">
        <v>1</v>
      </c>
      <c r="C36">
        <v>5</v>
      </c>
      <c r="D36">
        <v>0</v>
      </c>
      <c r="E36">
        <v>12</v>
      </c>
      <c r="F36">
        <v>0</v>
      </c>
      <c r="G36">
        <v>17</v>
      </c>
      <c r="H36">
        <v>4.5599999999999996</v>
      </c>
      <c r="I36">
        <v>-130</v>
      </c>
      <c r="J36">
        <v>47.5</v>
      </c>
      <c r="L36">
        <v>2</v>
      </c>
      <c r="M36">
        <v>10</v>
      </c>
      <c r="N36">
        <v>1969</v>
      </c>
      <c r="O36">
        <f t="shared" si="0"/>
        <v>22.799999999999997</v>
      </c>
    </row>
    <row r="37" spans="1:15" ht="13.5" x14ac:dyDescent="0.25">
      <c r="A37" s="1"/>
      <c r="B37">
        <v>0</v>
      </c>
      <c r="C37">
        <v>12</v>
      </c>
      <c r="D37">
        <v>0</v>
      </c>
      <c r="E37">
        <v>9</v>
      </c>
      <c r="F37">
        <v>0</v>
      </c>
      <c r="G37">
        <v>21</v>
      </c>
      <c r="H37">
        <v>4.1100000000000003</v>
      </c>
      <c r="I37">
        <v>10</v>
      </c>
      <c r="J37">
        <v>55</v>
      </c>
      <c r="L37">
        <v>2</v>
      </c>
      <c r="M37">
        <v>10</v>
      </c>
      <c r="N37">
        <v>1969</v>
      </c>
      <c r="O37">
        <f t="shared" si="0"/>
        <v>49.320000000000007</v>
      </c>
    </row>
    <row r="38" spans="1:15" ht="13.5" x14ac:dyDescent="0.25">
      <c r="A38" s="1"/>
      <c r="B38">
        <v>2</v>
      </c>
      <c r="C38">
        <v>8</v>
      </c>
      <c r="D38">
        <v>0</v>
      </c>
      <c r="E38">
        <v>13</v>
      </c>
      <c r="F38">
        <v>0</v>
      </c>
      <c r="G38">
        <v>21</v>
      </c>
      <c r="H38">
        <v>3.38</v>
      </c>
      <c r="I38">
        <v>70</v>
      </c>
      <c r="J38">
        <v>55</v>
      </c>
      <c r="L38">
        <v>2</v>
      </c>
      <c r="M38">
        <v>11</v>
      </c>
      <c r="N38">
        <v>1969</v>
      </c>
      <c r="O38">
        <f t="shared" si="0"/>
        <v>27.04</v>
      </c>
    </row>
    <row r="39" spans="1:15" ht="13.5" x14ac:dyDescent="0.25">
      <c r="A39" s="1"/>
      <c r="B39">
        <v>0</v>
      </c>
      <c r="C39">
        <v>18</v>
      </c>
      <c r="D39">
        <v>0</v>
      </c>
      <c r="E39">
        <v>21</v>
      </c>
      <c r="F39">
        <v>0</v>
      </c>
      <c r="G39">
        <v>9</v>
      </c>
      <c r="H39">
        <v>4.62</v>
      </c>
      <c r="I39">
        <v>-40</v>
      </c>
      <c r="J39">
        <v>45</v>
      </c>
      <c r="L39">
        <v>2</v>
      </c>
      <c r="M39">
        <v>11</v>
      </c>
      <c r="N39">
        <v>1969</v>
      </c>
      <c r="O39">
        <f t="shared" si="0"/>
        <v>83.16</v>
      </c>
    </row>
    <row r="40" spans="1:15" ht="13.5" x14ac:dyDescent="0.25">
      <c r="A40" s="1"/>
      <c r="B40">
        <v>1</v>
      </c>
      <c r="C40">
        <v>5</v>
      </c>
      <c r="D40">
        <v>0</v>
      </c>
      <c r="E40">
        <v>28</v>
      </c>
      <c r="F40">
        <v>0</v>
      </c>
      <c r="G40">
        <v>3</v>
      </c>
      <c r="H40">
        <v>5.53</v>
      </c>
      <c r="I40">
        <v>-120</v>
      </c>
      <c r="J40">
        <v>42.5</v>
      </c>
      <c r="L40">
        <v>2</v>
      </c>
      <c r="M40">
        <v>11</v>
      </c>
      <c r="N40">
        <v>1969</v>
      </c>
      <c r="O40">
        <f t="shared" si="0"/>
        <v>27.650000000000002</v>
      </c>
    </row>
    <row r="41" spans="1:15" ht="13.5" x14ac:dyDescent="0.25">
      <c r="A41" s="1"/>
      <c r="B41">
        <v>2</v>
      </c>
      <c r="C41">
        <v>12</v>
      </c>
      <c r="D41">
        <v>0</v>
      </c>
      <c r="E41">
        <v>28</v>
      </c>
      <c r="F41">
        <v>0</v>
      </c>
      <c r="G41">
        <v>10</v>
      </c>
      <c r="H41">
        <v>4.84</v>
      </c>
      <c r="I41">
        <v>50</v>
      </c>
      <c r="J41">
        <v>45</v>
      </c>
      <c r="L41">
        <v>2</v>
      </c>
      <c r="M41">
        <v>12</v>
      </c>
      <c r="N41">
        <v>1969</v>
      </c>
      <c r="O41">
        <f t="shared" si="0"/>
        <v>58.08</v>
      </c>
    </row>
    <row r="42" spans="1:15" ht="13.5" x14ac:dyDescent="0.25">
      <c r="A42" s="1"/>
      <c r="B42">
        <v>1</v>
      </c>
      <c r="C42">
        <v>5</v>
      </c>
      <c r="D42">
        <v>0</v>
      </c>
      <c r="E42">
        <v>17</v>
      </c>
      <c r="F42">
        <v>0</v>
      </c>
      <c r="G42">
        <v>22</v>
      </c>
      <c r="H42">
        <v>3.44</v>
      </c>
      <c r="I42">
        <v>-130</v>
      </c>
      <c r="J42">
        <v>57.5</v>
      </c>
      <c r="L42">
        <v>2</v>
      </c>
      <c r="M42">
        <v>12</v>
      </c>
      <c r="N42">
        <v>1969</v>
      </c>
      <c r="O42">
        <f t="shared" si="0"/>
        <v>17.2</v>
      </c>
    </row>
    <row r="43" spans="1:15" ht="13.5" x14ac:dyDescent="0.25">
      <c r="A43" s="1"/>
      <c r="B43">
        <v>0</v>
      </c>
      <c r="C43">
        <v>7</v>
      </c>
      <c r="D43">
        <v>0</v>
      </c>
      <c r="E43">
        <v>30</v>
      </c>
      <c r="F43">
        <v>0</v>
      </c>
      <c r="G43">
        <v>6</v>
      </c>
      <c r="H43">
        <v>3.93</v>
      </c>
      <c r="I43">
        <v>-40</v>
      </c>
      <c r="J43">
        <v>50</v>
      </c>
      <c r="L43">
        <v>3</v>
      </c>
      <c r="M43">
        <v>1</v>
      </c>
      <c r="N43">
        <v>1969</v>
      </c>
      <c r="O43">
        <f t="shared" si="0"/>
        <v>27.51</v>
      </c>
    </row>
    <row r="44" spans="1:15" ht="13.5" x14ac:dyDescent="0.25">
      <c r="A44" s="1"/>
      <c r="B44">
        <v>0</v>
      </c>
      <c r="C44">
        <v>5</v>
      </c>
      <c r="D44">
        <v>0</v>
      </c>
      <c r="E44">
        <v>21</v>
      </c>
      <c r="F44">
        <v>0</v>
      </c>
      <c r="G44">
        <v>26</v>
      </c>
      <c r="H44">
        <v>5.34</v>
      </c>
      <c r="I44">
        <v>10</v>
      </c>
      <c r="J44">
        <v>55</v>
      </c>
      <c r="L44">
        <v>3</v>
      </c>
      <c r="M44">
        <v>1</v>
      </c>
      <c r="N44">
        <v>1969</v>
      </c>
      <c r="O44">
        <f t="shared" si="0"/>
        <v>26.7</v>
      </c>
    </row>
    <row r="45" spans="1:15" ht="13.5" x14ac:dyDescent="0.25">
      <c r="A45" s="1"/>
      <c r="B45">
        <v>1</v>
      </c>
      <c r="C45">
        <v>5</v>
      </c>
      <c r="D45">
        <v>0</v>
      </c>
      <c r="E45">
        <v>25</v>
      </c>
      <c r="F45">
        <v>0</v>
      </c>
      <c r="G45">
        <v>30</v>
      </c>
      <c r="H45">
        <v>1.75</v>
      </c>
      <c r="I45">
        <v>180</v>
      </c>
      <c r="J45">
        <v>55</v>
      </c>
      <c r="L45">
        <v>3</v>
      </c>
      <c r="M45">
        <v>1</v>
      </c>
      <c r="N45">
        <v>1969</v>
      </c>
      <c r="O45">
        <f t="shared" si="0"/>
        <v>8.75</v>
      </c>
    </row>
    <row r="46" spans="1:15" ht="13.5" x14ac:dyDescent="0.25">
      <c r="A46" s="1"/>
      <c r="B46">
        <v>1</v>
      </c>
      <c r="C46">
        <v>5</v>
      </c>
      <c r="D46">
        <v>0</v>
      </c>
      <c r="E46">
        <v>1</v>
      </c>
      <c r="F46">
        <v>0</v>
      </c>
      <c r="G46">
        <v>6</v>
      </c>
      <c r="H46">
        <v>2.69</v>
      </c>
      <c r="I46">
        <v>170</v>
      </c>
      <c r="J46">
        <v>75</v>
      </c>
      <c r="L46">
        <v>3</v>
      </c>
      <c r="M46">
        <v>2</v>
      </c>
      <c r="N46">
        <v>1969</v>
      </c>
      <c r="O46">
        <f t="shared" si="0"/>
        <v>13.45</v>
      </c>
    </row>
    <row r="47" spans="1:15" ht="13.5" x14ac:dyDescent="0.25">
      <c r="A47" s="1"/>
      <c r="B47">
        <v>0</v>
      </c>
      <c r="C47">
        <v>5</v>
      </c>
      <c r="D47">
        <v>0</v>
      </c>
      <c r="E47">
        <v>4</v>
      </c>
      <c r="F47">
        <v>0</v>
      </c>
      <c r="G47">
        <v>9</v>
      </c>
      <c r="H47">
        <v>4.45</v>
      </c>
      <c r="I47">
        <v>-50</v>
      </c>
      <c r="J47">
        <v>40</v>
      </c>
      <c r="L47">
        <v>3</v>
      </c>
      <c r="M47">
        <v>2</v>
      </c>
      <c r="N47">
        <v>1969</v>
      </c>
      <c r="O47">
        <f t="shared" si="0"/>
        <v>22.25</v>
      </c>
    </row>
    <row r="48" spans="1:15" ht="13.5" x14ac:dyDescent="0.25">
      <c r="A48" s="1"/>
      <c r="B48">
        <v>1</v>
      </c>
      <c r="C48">
        <v>5</v>
      </c>
      <c r="D48">
        <v>0</v>
      </c>
      <c r="E48">
        <v>8</v>
      </c>
      <c r="F48">
        <v>0</v>
      </c>
      <c r="G48">
        <v>13</v>
      </c>
      <c r="H48">
        <v>5.0599999999999996</v>
      </c>
      <c r="I48">
        <v>-110</v>
      </c>
      <c r="J48">
        <v>37.5</v>
      </c>
      <c r="L48">
        <v>3</v>
      </c>
      <c r="M48">
        <v>2</v>
      </c>
      <c r="N48">
        <v>1969</v>
      </c>
      <c r="O48">
        <f t="shared" si="0"/>
        <v>25.299999999999997</v>
      </c>
    </row>
    <row r="49" spans="1:34" ht="13.5" x14ac:dyDescent="0.25">
      <c r="A49" s="1"/>
      <c r="B49">
        <v>1</v>
      </c>
      <c r="C49">
        <v>7</v>
      </c>
      <c r="D49">
        <v>0</v>
      </c>
      <c r="E49">
        <v>24</v>
      </c>
      <c r="F49">
        <v>0</v>
      </c>
      <c r="G49">
        <v>3</v>
      </c>
      <c r="H49">
        <v>4.74</v>
      </c>
      <c r="I49">
        <v>-120</v>
      </c>
      <c r="J49">
        <v>47.5</v>
      </c>
      <c r="L49">
        <v>3</v>
      </c>
      <c r="M49">
        <v>2</v>
      </c>
      <c r="N49">
        <v>1969</v>
      </c>
      <c r="O49">
        <f t="shared" si="0"/>
        <v>33.18</v>
      </c>
    </row>
    <row r="50" spans="1:34" ht="13.5" x14ac:dyDescent="0.25">
      <c r="A50" s="1"/>
      <c r="B50">
        <v>0</v>
      </c>
      <c r="C50">
        <v>16</v>
      </c>
      <c r="D50">
        <v>0</v>
      </c>
      <c r="E50">
        <v>27</v>
      </c>
      <c r="F50">
        <v>0</v>
      </c>
      <c r="G50">
        <v>15</v>
      </c>
      <c r="H50">
        <v>3.45</v>
      </c>
      <c r="I50">
        <v>40</v>
      </c>
      <c r="J50">
        <v>60</v>
      </c>
      <c r="L50">
        <v>3</v>
      </c>
      <c r="M50">
        <v>3</v>
      </c>
      <c r="N50">
        <v>1969</v>
      </c>
      <c r="O50">
        <f t="shared" si="0"/>
        <v>55.2</v>
      </c>
    </row>
    <row r="51" spans="1:34" ht="13.5" x14ac:dyDescent="0.25">
      <c r="A51" s="1"/>
      <c r="B51">
        <v>0</v>
      </c>
      <c r="C51">
        <v>10</v>
      </c>
      <c r="D51">
        <v>0</v>
      </c>
      <c r="E51">
        <v>8</v>
      </c>
      <c r="F51">
        <v>0</v>
      </c>
      <c r="G51">
        <v>18</v>
      </c>
      <c r="H51">
        <v>3.77</v>
      </c>
      <c r="I51">
        <v>-30</v>
      </c>
      <c r="J51">
        <v>55</v>
      </c>
      <c r="L51">
        <v>3</v>
      </c>
      <c r="M51">
        <v>3</v>
      </c>
      <c r="N51">
        <v>1969</v>
      </c>
      <c r="O51">
        <f t="shared" si="0"/>
        <v>37.700000000000003</v>
      </c>
    </row>
    <row r="52" spans="1:34" ht="13.5" x14ac:dyDescent="0.25">
      <c r="A52" s="1"/>
      <c r="B52">
        <v>0</v>
      </c>
      <c r="C52">
        <v>18</v>
      </c>
      <c r="D52">
        <v>0</v>
      </c>
      <c r="E52">
        <v>23</v>
      </c>
      <c r="F52">
        <v>0</v>
      </c>
      <c r="G52">
        <v>10</v>
      </c>
      <c r="H52">
        <v>3.39</v>
      </c>
      <c r="I52">
        <v>-30</v>
      </c>
      <c r="J52">
        <v>50</v>
      </c>
      <c r="L52">
        <v>3</v>
      </c>
      <c r="M52">
        <v>3</v>
      </c>
      <c r="N52">
        <v>1969</v>
      </c>
      <c r="O52">
        <f t="shared" si="0"/>
        <v>61.02</v>
      </c>
    </row>
    <row r="53" spans="1:34" ht="13.5" x14ac:dyDescent="0.25">
      <c r="A53" s="1"/>
      <c r="B53">
        <v>2</v>
      </c>
      <c r="C53">
        <v>9</v>
      </c>
      <c r="D53">
        <v>0</v>
      </c>
      <c r="E53">
        <v>1</v>
      </c>
      <c r="F53">
        <v>0</v>
      </c>
      <c r="G53">
        <v>10</v>
      </c>
      <c r="H53">
        <v>4.0199999999999996</v>
      </c>
      <c r="I53">
        <v>60</v>
      </c>
      <c r="J53">
        <v>47.5</v>
      </c>
      <c r="L53">
        <v>4</v>
      </c>
      <c r="M53">
        <v>5</v>
      </c>
      <c r="N53">
        <v>1969</v>
      </c>
      <c r="O53">
        <f t="shared" si="0"/>
        <v>36.179999999999993</v>
      </c>
    </row>
    <row r="54" spans="1:34" ht="13.5" x14ac:dyDescent="0.25">
      <c r="A54" s="1"/>
      <c r="B54">
        <v>1</v>
      </c>
      <c r="C54">
        <v>7</v>
      </c>
      <c r="D54">
        <v>0</v>
      </c>
      <c r="E54">
        <v>28</v>
      </c>
      <c r="F54">
        <v>0</v>
      </c>
      <c r="G54">
        <v>4</v>
      </c>
      <c r="H54">
        <v>1.91</v>
      </c>
      <c r="I54">
        <v>160</v>
      </c>
      <c r="J54">
        <v>55</v>
      </c>
      <c r="L54">
        <v>4</v>
      </c>
      <c r="M54">
        <v>6</v>
      </c>
      <c r="N54">
        <v>1969</v>
      </c>
      <c r="O54">
        <f t="shared" si="0"/>
        <v>13.37</v>
      </c>
    </row>
    <row r="55" spans="1:34" ht="13.5" x14ac:dyDescent="0.25">
      <c r="A55" s="1"/>
      <c r="B55">
        <v>0</v>
      </c>
      <c r="C55">
        <v>5</v>
      </c>
      <c r="D55">
        <v>0</v>
      </c>
      <c r="E55">
        <v>30</v>
      </c>
      <c r="F55">
        <v>0</v>
      </c>
      <c r="G55">
        <v>4</v>
      </c>
      <c r="H55">
        <v>2.58</v>
      </c>
      <c r="I55">
        <v>-20</v>
      </c>
      <c r="J55">
        <v>40</v>
      </c>
      <c r="L55">
        <v>4</v>
      </c>
      <c r="M55">
        <v>6</v>
      </c>
      <c r="N55">
        <v>1969</v>
      </c>
      <c r="O55">
        <f t="shared" si="0"/>
        <v>12.9</v>
      </c>
      <c r="T55">
        <v>12</v>
      </c>
      <c r="U55">
        <f>AVERAGE(C32,C34,C37,C39,C43,C44,C47,C50:C52,C55,C56)</f>
        <v>11.333333333333334</v>
      </c>
      <c r="V55">
        <f>SUM(O32,O34,O37,O39,O43,O44,O47,O50:O52,O55,O56)/SUM(C32,C34,C37,C39,C43,C44,C47,C50:C52,C55,C56)</f>
        <v>3.5845588235294112</v>
      </c>
    </row>
    <row r="56" spans="1:34" ht="13.5" x14ac:dyDescent="0.25">
      <c r="A56" s="1"/>
      <c r="B56">
        <v>0</v>
      </c>
      <c r="C56">
        <v>9</v>
      </c>
      <c r="D56">
        <v>0</v>
      </c>
      <c r="E56">
        <v>17</v>
      </c>
      <c r="F56">
        <v>0</v>
      </c>
      <c r="G56">
        <v>26</v>
      </c>
      <c r="H56">
        <v>2.46</v>
      </c>
      <c r="I56">
        <v>-10</v>
      </c>
      <c r="J56">
        <v>57.5</v>
      </c>
      <c r="L56">
        <v>4</v>
      </c>
      <c r="M56">
        <v>6</v>
      </c>
      <c r="N56">
        <v>1969</v>
      </c>
      <c r="O56">
        <f t="shared" si="0"/>
        <v>22.14</v>
      </c>
      <c r="T56">
        <v>10</v>
      </c>
      <c r="U56">
        <f>AVERAGE(C33,C36,C40,C42,C45,C46,C48,C49,C54,C57)</f>
        <v>6.75</v>
      </c>
      <c r="V56">
        <f>SUM(O33,O36,O40,O42,O45,O46,O48,O49,O54,O57)/SUM(C33,C36,C40,C42,C45,C46,C48,C49,C54,C57)</f>
        <v>3.2551851851851854</v>
      </c>
    </row>
    <row r="57" spans="1:34" ht="13.5" x14ac:dyDescent="0.25">
      <c r="A57" s="1"/>
      <c r="B57">
        <v>1</v>
      </c>
      <c r="C57">
        <v>10</v>
      </c>
      <c r="D57">
        <v>0</v>
      </c>
      <c r="E57">
        <v>15</v>
      </c>
      <c r="F57">
        <v>0</v>
      </c>
      <c r="G57">
        <v>25</v>
      </c>
      <c r="H57">
        <v>1.28</v>
      </c>
      <c r="I57">
        <v>120</v>
      </c>
      <c r="J57">
        <v>50</v>
      </c>
      <c r="L57">
        <v>4</v>
      </c>
      <c r="M57">
        <v>6</v>
      </c>
      <c r="N57">
        <v>1969</v>
      </c>
      <c r="O57">
        <f t="shared" si="0"/>
        <v>12.8</v>
      </c>
      <c r="P57">
        <v>50.5</v>
      </c>
      <c r="Q57">
        <v>28</v>
      </c>
      <c r="R57">
        <f>AVERAGE(C30:C57)</f>
        <v>9.875</v>
      </c>
      <c r="S57">
        <f>SUM(O30:O57)/SUM(C30:C57)</f>
        <v>3.3208137432188063</v>
      </c>
      <c r="T57">
        <v>6</v>
      </c>
      <c r="U57">
        <f>AVERAGE(C30,C31,C35,C38,C41,C53)</f>
        <v>12.166666666666666</v>
      </c>
      <c r="V57">
        <f>SUM(O30,O31,O35,O38,O41,O53)/SUM(C30,C31,C35,C38,C41,C53)</f>
        <v>2.8901369863013699</v>
      </c>
      <c r="W57">
        <v>6</v>
      </c>
      <c r="X57">
        <f>AVERAGE(C30:C35)</f>
        <v>14.75</v>
      </c>
      <c r="Y57">
        <f>SUM(O30:O35)/SUM(C30:C35)</f>
        <v>2.5367796610169493</v>
      </c>
      <c r="Z57">
        <v>7</v>
      </c>
      <c r="AA57">
        <f>AVERAGE(C36:C42)</f>
        <v>9.2857142857142865</v>
      </c>
      <c r="AB57">
        <f>SUM(O36:O42)/SUM(C36:C42)</f>
        <v>4.3884615384615389</v>
      </c>
      <c r="AC57">
        <v>10</v>
      </c>
      <c r="AD57">
        <f>AVERAGE(C43:C52)</f>
        <v>8.3000000000000007</v>
      </c>
      <c r="AE57">
        <f>SUM(O43:O52)/SUM(C43:C52)</f>
        <v>3.7477108433734934</v>
      </c>
      <c r="AF57">
        <v>5</v>
      </c>
      <c r="AG57">
        <f>AVERAGE(C53:C57)</f>
        <v>8</v>
      </c>
      <c r="AH57">
        <f>SUM(O53:O57)/SUM(C53:C57)</f>
        <v>2.4347499999999997</v>
      </c>
    </row>
    <row r="58" spans="1:34" ht="13.5" x14ac:dyDescent="0.25">
      <c r="A58" s="1"/>
    </row>
    <row r="59" spans="1:34" ht="13.5" x14ac:dyDescent="0.25">
      <c r="A59" s="1" t="s">
        <v>3</v>
      </c>
      <c r="B59">
        <v>2</v>
      </c>
      <c r="C59">
        <v>12</v>
      </c>
      <c r="D59">
        <v>0</v>
      </c>
      <c r="E59">
        <v>29</v>
      </c>
      <c r="F59">
        <v>0</v>
      </c>
      <c r="G59">
        <v>11</v>
      </c>
      <c r="H59">
        <v>2.92</v>
      </c>
      <c r="I59">
        <v>130</v>
      </c>
      <c r="J59">
        <v>50</v>
      </c>
      <c r="L59">
        <v>1</v>
      </c>
      <c r="M59">
        <v>7</v>
      </c>
      <c r="N59">
        <v>1970</v>
      </c>
      <c r="O59">
        <f t="shared" si="0"/>
        <v>35.04</v>
      </c>
    </row>
    <row r="60" spans="1:34" ht="13.5" x14ac:dyDescent="0.25">
      <c r="A60" s="1"/>
      <c r="B60">
        <v>0</v>
      </c>
      <c r="C60">
        <v>5</v>
      </c>
      <c r="D60">
        <v>0</v>
      </c>
      <c r="E60">
        <v>29</v>
      </c>
      <c r="F60">
        <v>0</v>
      </c>
      <c r="G60">
        <v>4</v>
      </c>
      <c r="H60">
        <v>1.32</v>
      </c>
      <c r="I60">
        <v>20</v>
      </c>
      <c r="J60">
        <v>50</v>
      </c>
      <c r="L60">
        <v>1</v>
      </c>
      <c r="M60">
        <v>7</v>
      </c>
      <c r="N60">
        <v>1970</v>
      </c>
      <c r="O60">
        <f t="shared" si="0"/>
        <v>6.6000000000000005</v>
      </c>
    </row>
    <row r="61" spans="1:34" ht="13.5" x14ac:dyDescent="0.25">
      <c r="A61" s="1"/>
      <c r="B61">
        <v>2</v>
      </c>
      <c r="C61">
        <v>5</v>
      </c>
      <c r="D61">
        <v>0</v>
      </c>
      <c r="E61">
        <v>14</v>
      </c>
      <c r="F61">
        <v>0</v>
      </c>
      <c r="G61">
        <v>19</v>
      </c>
      <c r="H61">
        <v>2.3199999999999998</v>
      </c>
      <c r="I61">
        <v>110</v>
      </c>
      <c r="J61">
        <v>62.5</v>
      </c>
      <c r="L61">
        <v>1</v>
      </c>
      <c r="M61">
        <v>7</v>
      </c>
      <c r="N61">
        <v>1970</v>
      </c>
      <c r="O61">
        <f t="shared" si="0"/>
        <v>11.6</v>
      </c>
    </row>
    <row r="62" spans="1:34" ht="13.5" x14ac:dyDescent="0.25">
      <c r="A62" s="1"/>
      <c r="B62">
        <v>2</v>
      </c>
      <c r="C62">
        <v>6</v>
      </c>
      <c r="D62">
        <v>0</v>
      </c>
      <c r="E62">
        <v>16</v>
      </c>
      <c r="F62">
        <v>0</v>
      </c>
      <c r="G62">
        <v>22</v>
      </c>
      <c r="H62">
        <v>2.19</v>
      </c>
      <c r="I62">
        <v>40</v>
      </c>
      <c r="J62">
        <v>45</v>
      </c>
      <c r="L62">
        <v>1</v>
      </c>
      <c r="M62">
        <v>7</v>
      </c>
      <c r="N62">
        <v>1970</v>
      </c>
      <c r="O62">
        <f t="shared" si="0"/>
        <v>13.14</v>
      </c>
    </row>
    <row r="63" spans="1:34" ht="13.5" x14ac:dyDescent="0.25">
      <c r="A63" s="1"/>
      <c r="B63">
        <v>2</v>
      </c>
      <c r="C63">
        <v>8</v>
      </c>
      <c r="D63">
        <v>0</v>
      </c>
      <c r="E63">
        <v>30</v>
      </c>
      <c r="F63">
        <v>0</v>
      </c>
      <c r="G63">
        <v>7</v>
      </c>
      <c r="H63">
        <v>1.88</v>
      </c>
      <c r="I63">
        <v>50</v>
      </c>
      <c r="J63">
        <v>72.5</v>
      </c>
      <c r="L63">
        <v>1</v>
      </c>
      <c r="M63">
        <v>8</v>
      </c>
      <c r="N63">
        <v>1970</v>
      </c>
      <c r="O63">
        <f t="shared" si="0"/>
        <v>15.04</v>
      </c>
    </row>
    <row r="64" spans="1:34" ht="13.5" x14ac:dyDescent="0.25">
      <c r="A64" s="1"/>
      <c r="B64">
        <v>2</v>
      </c>
      <c r="C64">
        <v>9</v>
      </c>
      <c r="D64">
        <v>0</v>
      </c>
      <c r="E64">
        <v>12</v>
      </c>
      <c r="F64">
        <v>0</v>
      </c>
      <c r="G64">
        <v>21</v>
      </c>
      <c r="H64">
        <v>2.08</v>
      </c>
      <c r="I64">
        <v>50</v>
      </c>
      <c r="J64">
        <v>50</v>
      </c>
      <c r="L64">
        <v>1</v>
      </c>
      <c r="M64">
        <v>8</v>
      </c>
      <c r="N64">
        <v>1970</v>
      </c>
      <c r="O64">
        <f t="shared" si="0"/>
        <v>18.72</v>
      </c>
    </row>
    <row r="65" spans="1:15" ht="13.5" x14ac:dyDescent="0.25">
      <c r="A65" s="1"/>
      <c r="B65">
        <v>2</v>
      </c>
      <c r="C65">
        <v>7</v>
      </c>
      <c r="D65">
        <v>0</v>
      </c>
      <c r="E65">
        <v>8</v>
      </c>
      <c r="F65">
        <v>0</v>
      </c>
      <c r="G65">
        <v>15</v>
      </c>
      <c r="H65">
        <v>2.82</v>
      </c>
      <c r="I65">
        <v>70</v>
      </c>
      <c r="J65">
        <v>50</v>
      </c>
      <c r="L65">
        <v>1</v>
      </c>
      <c r="M65">
        <v>9</v>
      </c>
      <c r="N65">
        <v>1970</v>
      </c>
      <c r="O65">
        <f t="shared" si="0"/>
        <v>19.739999999999998</v>
      </c>
    </row>
    <row r="66" spans="1:15" ht="13.5" x14ac:dyDescent="0.25">
      <c r="A66" s="1"/>
      <c r="B66">
        <v>0</v>
      </c>
      <c r="C66">
        <v>8</v>
      </c>
      <c r="D66">
        <v>0</v>
      </c>
      <c r="E66">
        <v>9</v>
      </c>
      <c r="F66">
        <v>0</v>
      </c>
      <c r="G66">
        <v>17</v>
      </c>
      <c r="H66">
        <v>3.25</v>
      </c>
      <c r="I66">
        <v>20</v>
      </c>
      <c r="J66">
        <v>45</v>
      </c>
      <c r="L66">
        <v>2</v>
      </c>
      <c r="M66">
        <v>10</v>
      </c>
      <c r="N66">
        <v>1970</v>
      </c>
      <c r="O66">
        <f t="shared" si="0"/>
        <v>26</v>
      </c>
    </row>
    <row r="67" spans="1:15" ht="13.5" x14ac:dyDescent="0.25">
      <c r="A67" s="1"/>
      <c r="B67">
        <v>0</v>
      </c>
      <c r="C67">
        <v>6</v>
      </c>
      <c r="D67">
        <v>0</v>
      </c>
      <c r="E67">
        <v>17</v>
      </c>
      <c r="F67">
        <v>0</v>
      </c>
      <c r="G67">
        <v>23</v>
      </c>
      <c r="H67">
        <v>3.5</v>
      </c>
      <c r="I67">
        <v>-50</v>
      </c>
      <c r="J67">
        <v>40</v>
      </c>
      <c r="L67">
        <v>2</v>
      </c>
      <c r="M67">
        <v>10</v>
      </c>
      <c r="N67">
        <v>1970</v>
      </c>
      <c r="O67">
        <f t="shared" ref="O67:O130" si="1">H67*C67</f>
        <v>21</v>
      </c>
    </row>
    <row r="68" spans="1:15" ht="13.5" x14ac:dyDescent="0.25">
      <c r="A68" s="1"/>
      <c r="B68">
        <v>2</v>
      </c>
      <c r="C68">
        <v>5</v>
      </c>
      <c r="D68">
        <v>0</v>
      </c>
      <c r="E68">
        <v>23</v>
      </c>
      <c r="F68">
        <v>0</v>
      </c>
      <c r="G68">
        <v>28</v>
      </c>
      <c r="H68">
        <v>4.16</v>
      </c>
      <c r="I68">
        <v>60</v>
      </c>
      <c r="J68">
        <v>50</v>
      </c>
      <c r="L68">
        <v>2</v>
      </c>
      <c r="M68">
        <v>10</v>
      </c>
      <c r="N68">
        <v>1970</v>
      </c>
      <c r="O68">
        <f t="shared" si="1"/>
        <v>20.8</v>
      </c>
    </row>
    <row r="69" spans="1:15" ht="13.5" x14ac:dyDescent="0.25">
      <c r="A69" s="1"/>
      <c r="B69">
        <v>2</v>
      </c>
      <c r="C69">
        <v>5</v>
      </c>
      <c r="D69">
        <v>0</v>
      </c>
      <c r="E69">
        <v>27</v>
      </c>
      <c r="F69">
        <v>0</v>
      </c>
      <c r="G69">
        <v>7</v>
      </c>
      <c r="H69">
        <v>3.23</v>
      </c>
      <c r="I69">
        <v>-80</v>
      </c>
      <c r="J69">
        <v>55</v>
      </c>
      <c r="L69">
        <v>2</v>
      </c>
      <c r="M69">
        <v>10</v>
      </c>
      <c r="N69">
        <v>1970</v>
      </c>
      <c r="O69">
        <f t="shared" si="1"/>
        <v>16.149999999999999</v>
      </c>
    </row>
    <row r="70" spans="1:15" ht="13.5" x14ac:dyDescent="0.25">
      <c r="A70" s="1"/>
      <c r="B70">
        <v>1</v>
      </c>
      <c r="C70">
        <v>9</v>
      </c>
      <c r="D70">
        <v>0</v>
      </c>
      <c r="E70">
        <v>31</v>
      </c>
      <c r="F70">
        <v>0</v>
      </c>
      <c r="G70">
        <v>9</v>
      </c>
      <c r="H70">
        <v>3.61</v>
      </c>
      <c r="I70">
        <v>-120</v>
      </c>
      <c r="J70">
        <v>50</v>
      </c>
      <c r="L70">
        <v>2</v>
      </c>
      <c r="M70">
        <v>11</v>
      </c>
      <c r="N70">
        <v>1970</v>
      </c>
      <c r="O70">
        <f t="shared" si="1"/>
        <v>32.49</v>
      </c>
    </row>
    <row r="71" spans="1:15" ht="13.5" x14ac:dyDescent="0.25">
      <c r="A71" s="1"/>
      <c r="B71">
        <v>1</v>
      </c>
      <c r="C71">
        <v>8</v>
      </c>
      <c r="D71">
        <v>0</v>
      </c>
      <c r="E71">
        <v>21</v>
      </c>
      <c r="F71">
        <v>0</v>
      </c>
      <c r="G71">
        <v>29</v>
      </c>
      <c r="H71">
        <v>5.22</v>
      </c>
      <c r="I71">
        <v>-170</v>
      </c>
      <c r="J71">
        <v>35</v>
      </c>
      <c r="L71">
        <v>2</v>
      </c>
      <c r="M71">
        <v>11</v>
      </c>
      <c r="N71">
        <v>1970</v>
      </c>
      <c r="O71">
        <f t="shared" si="1"/>
        <v>41.76</v>
      </c>
    </row>
    <row r="72" spans="1:15" ht="13.5" x14ac:dyDescent="0.25">
      <c r="A72" s="1"/>
      <c r="B72">
        <v>0</v>
      </c>
      <c r="C72">
        <v>8</v>
      </c>
      <c r="D72">
        <v>0</v>
      </c>
      <c r="E72">
        <v>6</v>
      </c>
      <c r="F72">
        <v>0</v>
      </c>
      <c r="G72">
        <v>14</v>
      </c>
      <c r="H72">
        <v>4.22</v>
      </c>
      <c r="I72">
        <v>-20</v>
      </c>
      <c r="J72">
        <v>40</v>
      </c>
      <c r="L72">
        <v>2</v>
      </c>
      <c r="M72">
        <v>12</v>
      </c>
      <c r="N72">
        <v>1970</v>
      </c>
      <c r="O72">
        <f t="shared" si="1"/>
        <v>33.76</v>
      </c>
    </row>
    <row r="73" spans="1:15" ht="13.5" x14ac:dyDescent="0.25">
      <c r="A73" s="1"/>
      <c r="B73">
        <v>0</v>
      </c>
      <c r="C73">
        <v>7</v>
      </c>
      <c r="D73">
        <v>0</v>
      </c>
      <c r="E73">
        <v>18</v>
      </c>
      <c r="F73">
        <v>0</v>
      </c>
      <c r="G73">
        <v>25</v>
      </c>
      <c r="H73">
        <v>3.26</v>
      </c>
      <c r="I73">
        <v>40</v>
      </c>
      <c r="J73">
        <v>60</v>
      </c>
      <c r="L73">
        <v>2</v>
      </c>
      <c r="M73">
        <v>12</v>
      </c>
      <c r="N73">
        <v>1970</v>
      </c>
      <c r="O73">
        <f t="shared" si="1"/>
        <v>22.82</v>
      </c>
    </row>
    <row r="74" spans="1:15" ht="13.5" x14ac:dyDescent="0.25">
      <c r="A74" s="1"/>
      <c r="B74">
        <v>0</v>
      </c>
      <c r="C74">
        <v>18</v>
      </c>
      <c r="D74">
        <v>0</v>
      </c>
      <c r="E74">
        <v>18</v>
      </c>
      <c r="F74">
        <v>0</v>
      </c>
      <c r="G74">
        <v>5</v>
      </c>
      <c r="H74">
        <v>3.86</v>
      </c>
      <c r="I74">
        <v>-10</v>
      </c>
      <c r="J74">
        <v>45</v>
      </c>
      <c r="L74">
        <v>2</v>
      </c>
      <c r="M74">
        <v>12</v>
      </c>
      <c r="N74">
        <v>1970</v>
      </c>
      <c r="O74">
        <f t="shared" si="1"/>
        <v>69.48</v>
      </c>
    </row>
    <row r="75" spans="1:15" ht="13.5" x14ac:dyDescent="0.25">
      <c r="A75" s="1"/>
      <c r="B75">
        <v>0</v>
      </c>
      <c r="C75">
        <v>6</v>
      </c>
      <c r="D75">
        <v>0</v>
      </c>
      <c r="E75">
        <v>9</v>
      </c>
      <c r="F75">
        <v>0</v>
      </c>
      <c r="G75">
        <v>15</v>
      </c>
      <c r="H75">
        <v>5.88</v>
      </c>
      <c r="I75">
        <v>10</v>
      </c>
      <c r="J75">
        <v>50</v>
      </c>
      <c r="L75">
        <v>3</v>
      </c>
      <c r="M75">
        <v>1</v>
      </c>
      <c r="N75">
        <v>1970</v>
      </c>
      <c r="O75">
        <f t="shared" si="1"/>
        <v>35.28</v>
      </c>
    </row>
    <row r="76" spans="1:15" ht="13.5" x14ac:dyDescent="0.25">
      <c r="A76" s="1"/>
      <c r="B76">
        <v>1</v>
      </c>
      <c r="C76">
        <v>16</v>
      </c>
      <c r="D76">
        <v>0</v>
      </c>
      <c r="E76">
        <v>23</v>
      </c>
      <c r="F76">
        <v>0</v>
      </c>
      <c r="G76">
        <v>8</v>
      </c>
      <c r="H76">
        <v>3.26</v>
      </c>
      <c r="I76">
        <v>170</v>
      </c>
      <c r="J76">
        <v>45</v>
      </c>
      <c r="L76">
        <v>3</v>
      </c>
      <c r="M76">
        <v>1</v>
      </c>
      <c r="N76">
        <v>1970</v>
      </c>
      <c r="O76">
        <f t="shared" si="1"/>
        <v>52.16</v>
      </c>
    </row>
    <row r="77" spans="1:15" ht="13.5" x14ac:dyDescent="0.25">
      <c r="A77" s="1"/>
      <c r="B77">
        <v>2</v>
      </c>
      <c r="C77">
        <v>10</v>
      </c>
      <c r="D77">
        <v>0</v>
      </c>
      <c r="E77">
        <v>25</v>
      </c>
      <c r="F77">
        <v>0</v>
      </c>
      <c r="G77">
        <v>4</v>
      </c>
      <c r="H77">
        <v>2.83</v>
      </c>
      <c r="I77">
        <v>50</v>
      </c>
      <c r="J77">
        <v>45</v>
      </c>
      <c r="L77">
        <v>3</v>
      </c>
      <c r="M77">
        <v>1</v>
      </c>
      <c r="N77">
        <v>1970</v>
      </c>
      <c r="O77">
        <f t="shared" si="1"/>
        <v>28.3</v>
      </c>
    </row>
    <row r="78" spans="1:15" ht="13.5" x14ac:dyDescent="0.25">
      <c r="A78" s="1"/>
      <c r="B78">
        <v>0</v>
      </c>
      <c r="C78">
        <v>9</v>
      </c>
      <c r="D78">
        <v>0</v>
      </c>
      <c r="E78">
        <v>2</v>
      </c>
      <c r="F78">
        <v>0</v>
      </c>
      <c r="G78">
        <v>11</v>
      </c>
      <c r="H78">
        <v>4.99</v>
      </c>
      <c r="I78">
        <v>-10</v>
      </c>
      <c r="J78">
        <v>55</v>
      </c>
      <c r="L78">
        <v>3</v>
      </c>
      <c r="M78">
        <v>2</v>
      </c>
      <c r="N78">
        <v>1970</v>
      </c>
      <c r="O78">
        <f t="shared" si="1"/>
        <v>44.910000000000004</v>
      </c>
    </row>
    <row r="79" spans="1:15" ht="13.5" x14ac:dyDescent="0.25">
      <c r="A79" s="1"/>
      <c r="B79">
        <v>0</v>
      </c>
      <c r="C79">
        <v>6</v>
      </c>
      <c r="D79">
        <v>0</v>
      </c>
      <c r="E79">
        <v>28</v>
      </c>
      <c r="F79">
        <v>0</v>
      </c>
      <c r="G79">
        <v>6</v>
      </c>
      <c r="H79">
        <v>3.26</v>
      </c>
      <c r="I79">
        <v>0</v>
      </c>
      <c r="J79">
        <v>65</v>
      </c>
      <c r="L79">
        <v>3</v>
      </c>
      <c r="M79">
        <v>3</v>
      </c>
      <c r="N79">
        <v>1970</v>
      </c>
      <c r="O79">
        <f t="shared" si="1"/>
        <v>19.559999999999999</v>
      </c>
    </row>
    <row r="80" spans="1:15" ht="13.5" x14ac:dyDescent="0.25">
      <c r="A80" s="1"/>
      <c r="B80">
        <v>0</v>
      </c>
      <c r="C80">
        <v>6</v>
      </c>
      <c r="D80">
        <v>0</v>
      </c>
      <c r="E80">
        <v>4</v>
      </c>
      <c r="F80">
        <v>0</v>
      </c>
      <c r="G80">
        <v>10</v>
      </c>
      <c r="H80">
        <v>3.44</v>
      </c>
      <c r="I80">
        <v>-10</v>
      </c>
      <c r="J80">
        <v>45</v>
      </c>
      <c r="L80">
        <v>3</v>
      </c>
      <c r="M80">
        <v>3</v>
      </c>
      <c r="N80">
        <v>1970</v>
      </c>
      <c r="O80">
        <f t="shared" si="1"/>
        <v>20.64</v>
      </c>
    </row>
    <row r="81" spans="1:34" ht="13.5" x14ac:dyDescent="0.25">
      <c r="A81" s="1"/>
      <c r="B81">
        <v>0</v>
      </c>
      <c r="C81">
        <v>5</v>
      </c>
      <c r="D81">
        <v>0</v>
      </c>
      <c r="E81">
        <v>10</v>
      </c>
      <c r="F81">
        <v>0</v>
      </c>
      <c r="G81">
        <v>15</v>
      </c>
      <c r="H81">
        <v>2.65</v>
      </c>
      <c r="I81">
        <v>-10</v>
      </c>
      <c r="J81">
        <v>55</v>
      </c>
      <c r="L81">
        <v>4</v>
      </c>
      <c r="M81">
        <v>4</v>
      </c>
      <c r="N81">
        <v>1970</v>
      </c>
      <c r="O81">
        <f t="shared" si="1"/>
        <v>13.25</v>
      </c>
    </row>
    <row r="82" spans="1:34" ht="13.5" x14ac:dyDescent="0.25">
      <c r="A82" s="1"/>
      <c r="B82">
        <v>0</v>
      </c>
      <c r="C82">
        <v>5</v>
      </c>
      <c r="D82">
        <v>0</v>
      </c>
      <c r="E82">
        <v>14</v>
      </c>
      <c r="F82">
        <v>0</v>
      </c>
      <c r="G82">
        <v>19</v>
      </c>
      <c r="H82">
        <v>1.83</v>
      </c>
      <c r="I82">
        <v>-50</v>
      </c>
      <c r="J82">
        <v>45</v>
      </c>
      <c r="L82">
        <v>4</v>
      </c>
      <c r="M82">
        <v>4</v>
      </c>
      <c r="N82">
        <v>1970</v>
      </c>
      <c r="O82">
        <f t="shared" si="1"/>
        <v>9.15</v>
      </c>
    </row>
    <row r="83" spans="1:34" ht="13.5" x14ac:dyDescent="0.25">
      <c r="A83" s="1"/>
      <c r="B83">
        <v>0</v>
      </c>
      <c r="C83">
        <v>16</v>
      </c>
      <c r="D83">
        <v>0</v>
      </c>
      <c r="E83">
        <v>3</v>
      </c>
      <c r="F83">
        <v>0</v>
      </c>
      <c r="G83">
        <v>19</v>
      </c>
      <c r="H83">
        <v>2.5299999999999998</v>
      </c>
      <c r="I83">
        <v>0</v>
      </c>
      <c r="J83">
        <v>55</v>
      </c>
      <c r="L83">
        <v>4</v>
      </c>
      <c r="M83">
        <v>5</v>
      </c>
      <c r="N83">
        <v>1970</v>
      </c>
      <c r="O83">
        <f t="shared" si="1"/>
        <v>40.479999999999997</v>
      </c>
    </row>
    <row r="84" spans="1:34" ht="13.5" x14ac:dyDescent="0.25">
      <c r="A84" s="1"/>
      <c r="B84">
        <v>0</v>
      </c>
      <c r="C84">
        <v>6</v>
      </c>
      <c r="D84">
        <v>0</v>
      </c>
      <c r="E84">
        <v>15</v>
      </c>
      <c r="F84">
        <v>0</v>
      </c>
      <c r="G84">
        <v>21</v>
      </c>
      <c r="H84">
        <v>2.2799999999999998</v>
      </c>
      <c r="I84">
        <v>-40</v>
      </c>
      <c r="J84">
        <v>45</v>
      </c>
      <c r="L84">
        <v>4</v>
      </c>
      <c r="M84">
        <v>5</v>
      </c>
      <c r="N84">
        <v>1970</v>
      </c>
      <c r="O84">
        <f t="shared" si="1"/>
        <v>13.68</v>
      </c>
    </row>
    <row r="85" spans="1:34" ht="13.5" x14ac:dyDescent="0.25">
      <c r="A85" s="1"/>
      <c r="B85">
        <v>1</v>
      </c>
      <c r="C85">
        <v>14</v>
      </c>
      <c r="D85">
        <v>0</v>
      </c>
      <c r="E85">
        <v>20</v>
      </c>
      <c r="F85">
        <v>0</v>
      </c>
      <c r="G85">
        <v>3</v>
      </c>
      <c r="H85">
        <v>2.25</v>
      </c>
      <c r="I85">
        <v>130</v>
      </c>
      <c r="J85">
        <v>60</v>
      </c>
      <c r="L85">
        <v>4</v>
      </c>
      <c r="M85">
        <v>5</v>
      </c>
      <c r="N85">
        <v>1970</v>
      </c>
      <c r="O85">
        <f t="shared" si="1"/>
        <v>31.5</v>
      </c>
    </row>
    <row r="86" spans="1:34" ht="13.5" x14ac:dyDescent="0.25">
      <c r="A86" s="1"/>
      <c r="B86">
        <v>0</v>
      </c>
      <c r="C86">
        <v>6</v>
      </c>
      <c r="D86">
        <v>0</v>
      </c>
      <c r="E86">
        <v>27</v>
      </c>
      <c r="F86">
        <v>0</v>
      </c>
      <c r="G86">
        <v>2</v>
      </c>
      <c r="H86">
        <v>3.96</v>
      </c>
      <c r="I86">
        <v>40</v>
      </c>
      <c r="J86">
        <v>52.5</v>
      </c>
      <c r="L86">
        <v>4</v>
      </c>
      <c r="M86">
        <v>5</v>
      </c>
      <c r="N86">
        <v>1970</v>
      </c>
      <c r="O86">
        <f t="shared" si="1"/>
        <v>23.759999999999998</v>
      </c>
      <c r="T86">
        <v>16</v>
      </c>
      <c r="U86">
        <f>AVERAGE(C60,C66,C67,C72:C75,C78:C84,C86,C87)</f>
        <v>7.875</v>
      </c>
      <c r="V86">
        <f>SUM(O60,O66,O67,O72:O75,O78:O84,O86,O87)/SUM(C60,C66,C67,C72:C75,C78:C84,C86,C87)</f>
        <v>3.39468253968254</v>
      </c>
    </row>
    <row r="87" spans="1:34" ht="13.5" x14ac:dyDescent="0.25">
      <c r="A87" s="1"/>
      <c r="B87">
        <v>0</v>
      </c>
      <c r="C87">
        <v>9</v>
      </c>
      <c r="D87">
        <v>0</v>
      </c>
      <c r="E87">
        <v>4</v>
      </c>
      <c r="F87">
        <v>1</v>
      </c>
      <c r="G87">
        <v>13</v>
      </c>
      <c r="H87">
        <v>3.04</v>
      </c>
      <c r="I87">
        <v>-10</v>
      </c>
      <c r="J87">
        <v>62.5</v>
      </c>
      <c r="L87">
        <v>4</v>
      </c>
      <c r="M87">
        <v>6</v>
      </c>
      <c r="N87">
        <v>1970</v>
      </c>
      <c r="O87">
        <f t="shared" si="1"/>
        <v>27.36</v>
      </c>
      <c r="T87">
        <v>5</v>
      </c>
      <c r="U87">
        <f>AVERAGE(C70,C71,C76,C85,C88)</f>
        <v>10.4</v>
      </c>
      <c r="V87">
        <f>SUM(O70,O71,O76,O85,O88)/SUM(C70,C71,C76,C85,C88)</f>
        <v>3.2896153846153848</v>
      </c>
    </row>
    <row r="88" spans="1:34" ht="13.5" x14ac:dyDescent="0.25">
      <c r="A88" s="1"/>
      <c r="B88">
        <v>1</v>
      </c>
      <c r="C88">
        <v>5</v>
      </c>
      <c r="D88">
        <v>0</v>
      </c>
      <c r="E88">
        <v>20</v>
      </c>
      <c r="F88">
        <v>0</v>
      </c>
      <c r="G88">
        <v>25</v>
      </c>
      <c r="H88">
        <v>2.63</v>
      </c>
      <c r="I88">
        <v>-130</v>
      </c>
      <c r="J88">
        <v>60</v>
      </c>
      <c r="L88">
        <v>4</v>
      </c>
      <c r="M88">
        <v>6</v>
      </c>
      <c r="N88">
        <v>1970</v>
      </c>
      <c r="O88">
        <f t="shared" si="1"/>
        <v>13.149999999999999</v>
      </c>
      <c r="P88">
        <v>51</v>
      </c>
      <c r="Q88">
        <v>30</v>
      </c>
      <c r="R88">
        <f>AVERAGE(C59:C88)</f>
        <v>8.1666666666666661</v>
      </c>
      <c r="S88">
        <f>SUM(O59:O88)/SUM(C59:C88)</f>
        <v>3.1727346938775502</v>
      </c>
      <c r="T88">
        <v>9</v>
      </c>
      <c r="U88">
        <f>AVERAGE(C59,C61:C65,C68,C69,C77)</f>
        <v>7.4444444444444446</v>
      </c>
      <c r="V88">
        <f>SUM(O59,O61:O65,O68,O69,O77)/SUM(C59,C61:C65,C68,C69,C77)</f>
        <v>2.6646268656716416</v>
      </c>
      <c r="W88">
        <v>7</v>
      </c>
      <c r="X88">
        <f>AVERAGE(C59:C65)</f>
        <v>7.4285714285714288</v>
      </c>
      <c r="Y88">
        <f>SUM(O59:O65)/SUM(C59:C65)</f>
        <v>2.3053846153846149</v>
      </c>
      <c r="Z88">
        <v>9</v>
      </c>
      <c r="AA88">
        <f>AVERAGE(C66:C74)</f>
        <v>8.2222222222222214</v>
      </c>
      <c r="AB88">
        <f>SUM(O66:O74)/SUM(C66:C74)</f>
        <v>3.8413513513513511</v>
      </c>
      <c r="AC88">
        <v>6</v>
      </c>
      <c r="AD88">
        <f>AVERAGE(C75:C80)</f>
        <v>8.8333333333333339</v>
      </c>
      <c r="AE88">
        <f>SUM(O75:O80)/SUM(C75:C80)</f>
        <v>3.7896226415094345</v>
      </c>
      <c r="AF88">
        <v>8</v>
      </c>
      <c r="AG88">
        <f>AVERAGE(C81:C88)</f>
        <v>8.25</v>
      </c>
      <c r="AH88">
        <f>SUM(O81:O88)/SUM(C81:C88)</f>
        <v>2.6110606060606063</v>
      </c>
    </row>
    <row r="89" spans="1:34" ht="13.5" x14ac:dyDescent="0.25">
      <c r="A89" s="1"/>
    </row>
    <row r="90" spans="1:34" ht="13.5" x14ac:dyDescent="0.25">
      <c r="A90" s="1" t="s">
        <v>3</v>
      </c>
      <c r="B90">
        <v>1</v>
      </c>
      <c r="C90">
        <v>6</v>
      </c>
      <c r="D90">
        <v>0</v>
      </c>
      <c r="E90">
        <v>3</v>
      </c>
      <c r="F90">
        <v>0</v>
      </c>
      <c r="G90">
        <v>9</v>
      </c>
      <c r="H90">
        <v>2</v>
      </c>
      <c r="I90">
        <v>170</v>
      </c>
      <c r="J90">
        <v>70</v>
      </c>
      <c r="L90">
        <v>1</v>
      </c>
      <c r="M90">
        <v>7</v>
      </c>
      <c r="N90">
        <v>1971</v>
      </c>
      <c r="O90">
        <f t="shared" si="1"/>
        <v>12</v>
      </c>
    </row>
    <row r="91" spans="1:34" ht="13.5" x14ac:dyDescent="0.25">
      <c r="A91" s="1"/>
      <c r="B91">
        <v>2</v>
      </c>
      <c r="C91">
        <v>5</v>
      </c>
      <c r="D91">
        <v>0</v>
      </c>
      <c r="E91">
        <v>24</v>
      </c>
      <c r="F91">
        <v>0</v>
      </c>
      <c r="G91">
        <v>29</v>
      </c>
      <c r="H91">
        <v>1.17</v>
      </c>
      <c r="I91">
        <v>140</v>
      </c>
      <c r="J91">
        <v>57.5</v>
      </c>
      <c r="L91">
        <v>1</v>
      </c>
      <c r="M91">
        <v>7</v>
      </c>
      <c r="N91">
        <v>1971</v>
      </c>
      <c r="O91">
        <f t="shared" si="1"/>
        <v>5.85</v>
      </c>
    </row>
    <row r="92" spans="1:34" ht="13.5" x14ac:dyDescent="0.25">
      <c r="A92" s="1"/>
      <c r="B92">
        <v>2</v>
      </c>
      <c r="C92">
        <v>11</v>
      </c>
      <c r="D92">
        <v>0</v>
      </c>
      <c r="E92">
        <v>3</v>
      </c>
      <c r="F92">
        <v>0</v>
      </c>
      <c r="G92">
        <v>14</v>
      </c>
      <c r="H92">
        <v>1.1299999999999999</v>
      </c>
      <c r="I92">
        <v>110</v>
      </c>
      <c r="J92">
        <v>70</v>
      </c>
      <c r="L92">
        <v>1</v>
      </c>
      <c r="M92">
        <v>8</v>
      </c>
      <c r="N92">
        <v>1971</v>
      </c>
      <c r="O92">
        <f t="shared" si="1"/>
        <v>12.43</v>
      </c>
    </row>
    <row r="93" spans="1:34" ht="13.5" x14ac:dyDescent="0.25">
      <c r="A93" s="1"/>
      <c r="B93">
        <v>1</v>
      </c>
      <c r="C93">
        <v>11</v>
      </c>
      <c r="D93">
        <v>0</v>
      </c>
      <c r="E93">
        <v>27</v>
      </c>
      <c r="F93">
        <v>0</v>
      </c>
      <c r="G93">
        <v>7</v>
      </c>
      <c r="H93">
        <v>1.34</v>
      </c>
      <c r="I93">
        <v>140</v>
      </c>
      <c r="J93">
        <v>65</v>
      </c>
      <c r="L93">
        <v>1</v>
      </c>
      <c r="M93">
        <v>9</v>
      </c>
      <c r="N93">
        <v>1971</v>
      </c>
      <c r="O93">
        <f t="shared" si="1"/>
        <v>14.74</v>
      </c>
    </row>
    <row r="94" spans="1:34" ht="13.5" x14ac:dyDescent="0.25">
      <c r="A94" s="1"/>
      <c r="B94">
        <v>0</v>
      </c>
      <c r="C94">
        <v>5</v>
      </c>
      <c r="D94">
        <v>0</v>
      </c>
      <c r="E94">
        <v>7</v>
      </c>
      <c r="F94">
        <v>0</v>
      </c>
      <c r="G94">
        <v>12</v>
      </c>
      <c r="H94">
        <v>2.41</v>
      </c>
      <c r="I94">
        <v>0</v>
      </c>
      <c r="J94">
        <v>50</v>
      </c>
      <c r="L94">
        <v>1</v>
      </c>
      <c r="M94">
        <v>9</v>
      </c>
      <c r="N94">
        <v>1971</v>
      </c>
      <c r="O94">
        <f t="shared" si="1"/>
        <v>12.05</v>
      </c>
    </row>
    <row r="95" spans="1:34" ht="13.5" x14ac:dyDescent="0.25">
      <c r="A95" s="1"/>
      <c r="B95">
        <v>2</v>
      </c>
      <c r="C95">
        <v>6</v>
      </c>
      <c r="D95">
        <v>0</v>
      </c>
      <c r="E95">
        <v>26</v>
      </c>
      <c r="F95">
        <v>0</v>
      </c>
      <c r="G95">
        <v>2</v>
      </c>
      <c r="H95">
        <v>1.03</v>
      </c>
      <c r="I95">
        <v>130</v>
      </c>
      <c r="J95">
        <v>55</v>
      </c>
      <c r="L95">
        <v>1</v>
      </c>
      <c r="M95">
        <v>9</v>
      </c>
      <c r="N95">
        <v>1971</v>
      </c>
      <c r="O95">
        <f t="shared" si="1"/>
        <v>6.18</v>
      </c>
    </row>
    <row r="96" spans="1:34" ht="13.5" x14ac:dyDescent="0.25">
      <c r="A96" s="1"/>
      <c r="B96">
        <v>0</v>
      </c>
      <c r="C96">
        <v>6</v>
      </c>
      <c r="D96">
        <v>0</v>
      </c>
      <c r="E96">
        <v>23</v>
      </c>
      <c r="F96">
        <v>0</v>
      </c>
      <c r="G96">
        <v>29</v>
      </c>
      <c r="H96">
        <v>4.5</v>
      </c>
      <c r="I96">
        <v>0</v>
      </c>
      <c r="J96">
        <v>45</v>
      </c>
      <c r="L96">
        <v>2</v>
      </c>
      <c r="M96">
        <v>10</v>
      </c>
      <c r="N96">
        <v>1971</v>
      </c>
      <c r="O96">
        <f t="shared" si="1"/>
        <v>27</v>
      </c>
    </row>
    <row r="97" spans="1:22" ht="13.5" x14ac:dyDescent="0.25">
      <c r="A97" s="1"/>
      <c r="B97">
        <v>0</v>
      </c>
      <c r="C97">
        <v>6</v>
      </c>
      <c r="D97">
        <v>0</v>
      </c>
      <c r="E97">
        <v>13</v>
      </c>
      <c r="F97">
        <v>0</v>
      </c>
      <c r="G97">
        <v>19</v>
      </c>
      <c r="H97">
        <v>3.44</v>
      </c>
      <c r="I97">
        <v>-30</v>
      </c>
      <c r="J97">
        <v>45</v>
      </c>
      <c r="L97">
        <v>2</v>
      </c>
      <c r="M97">
        <v>11</v>
      </c>
      <c r="N97">
        <v>1971</v>
      </c>
      <c r="O97">
        <f t="shared" si="1"/>
        <v>20.64</v>
      </c>
    </row>
    <row r="98" spans="1:22" ht="13.5" x14ac:dyDescent="0.25">
      <c r="A98" s="1"/>
      <c r="B98">
        <v>1</v>
      </c>
      <c r="C98">
        <v>6</v>
      </c>
      <c r="D98">
        <v>0</v>
      </c>
      <c r="E98">
        <v>26</v>
      </c>
      <c r="F98">
        <v>0</v>
      </c>
      <c r="G98">
        <v>2</v>
      </c>
      <c r="H98">
        <v>3</v>
      </c>
      <c r="I98">
        <v>160</v>
      </c>
      <c r="J98">
        <v>60</v>
      </c>
      <c r="L98">
        <v>2</v>
      </c>
      <c r="M98">
        <v>11</v>
      </c>
      <c r="N98">
        <v>1971</v>
      </c>
      <c r="O98">
        <f t="shared" si="1"/>
        <v>18</v>
      </c>
    </row>
    <row r="99" spans="1:22" ht="13.5" x14ac:dyDescent="0.25">
      <c r="A99" s="1"/>
      <c r="B99">
        <v>0</v>
      </c>
      <c r="C99">
        <v>5</v>
      </c>
      <c r="D99">
        <v>0</v>
      </c>
      <c r="E99">
        <v>26</v>
      </c>
      <c r="F99">
        <v>0</v>
      </c>
      <c r="G99">
        <v>1</v>
      </c>
      <c r="H99">
        <v>2.6</v>
      </c>
      <c r="I99">
        <v>-20</v>
      </c>
      <c r="J99">
        <v>42.5</v>
      </c>
      <c r="L99">
        <v>2</v>
      </c>
      <c r="M99">
        <v>11</v>
      </c>
      <c r="N99">
        <v>1971</v>
      </c>
      <c r="O99">
        <f t="shared" si="1"/>
        <v>13</v>
      </c>
    </row>
    <row r="100" spans="1:22" ht="13.5" x14ac:dyDescent="0.25">
      <c r="A100" s="1"/>
      <c r="B100">
        <v>0</v>
      </c>
      <c r="C100">
        <v>12</v>
      </c>
      <c r="D100">
        <v>0</v>
      </c>
      <c r="E100">
        <v>7</v>
      </c>
      <c r="F100">
        <v>0</v>
      </c>
      <c r="G100">
        <v>19</v>
      </c>
      <c r="H100">
        <v>4.82</v>
      </c>
      <c r="I100">
        <v>-10</v>
      </c>
      <c r="J100">
        <v>52.5</v>
      </c>
      <c r="L100">
        <v>2</v>
      </c>
      <c r="M100">
        <v>12</v>
      </c>
      <c r="N100">
        <v>1971</v>
      </c>
      <c r="O100">
        <f t="shared" si="1"/>
        <v>57.84</v>
      </c>
    </row>
    <row r="101" spans="1:22" ht="13.5" x14ac:dyDescent="0.25">
      <c r="A101" s="1"/>
      <c r="B101">
        <v>0</v>
      </c>
      <c r="C101">
        <v>20</v>
      </c>
      <c r="D101">
        <v>0</v>
      </c>
      <c r="E101">
        <v>28</v>
      </c>
      <c r="F101">
        <v>0</v>
      </c>
      <c r="G101">
        <v>17</v>
      </c>
      <c r="H101">
        <v>4.5199999999999996</v>
      </c>
      <c r="I101">
        <v>-10</v>
      </c>
      <c r="J101">
        <v>60</v>
      </c>
      <c r="K101" s="3">
        <v>2594.3000000000002</v>
      </c>
      <c r="L101">
        <v>3</v>
      </c>
      <c r="M101">
        <v>1</v>
      </c>
      <c r="N101">
        <v>1971</v>
      </c>
      <c r="O101">
        <f t="shared" si="1"/>
        <v>90.399999999999991</v>
      </c>
    </row>
    <row r="102" spans="1:22" ht="13.5" x14ac:dyDescent="0.25">
      <c r="A102" s="1"/>
      <c r="B102">
        <v>1</v>
      </c>
      <c r="C102">
        <v>15</v>
      </c>
      <c r="D102">
        <v>0</v>
      </c>
      <c r="E102">
        <v>18</v>
      </c>
      <c r="F102">
        <v>0</v>
      </c>
      <c r="G102">
        <v>2</v>
      </c>
      <c r="H102">
        <v>4.6100000000000003</v>
      </c>
      <c r="I102">
        <v>-160</v>
      </c>
      <c r="J102">
        <v>55</v>
      </c>
      <c r="K102" s="3">
        <v>1992.3</v>
      </c>
      <c r="L102">
        <v>3</v>
      </c>
      <c r="M102">
        <v>1</v>
      </c>
      <c r="N102">
        <v>1971</v>
      </c>
      <c r="O102">
        <f t="shared" si="1"/>
        <v>69.150000000000006</v>
      </c>
    </row>
    <row r="103" spans="1:22" ht="13.5" x14ac:dyDescent="0.25">
      <c r="A103" s="1"/>
      <c r="B103">
        <v>0</v>
      </c>
      <c r="C103">
        <v>7</v>
      </c>
      <c r="D103">
        <v>0</v>
      </c>
      <c r="E103">
        <v>20</v>
      </c>
      <c r="F103">
        <v>0</v>
      </c>
      <c r="G103">
        <v>27</v>
      </c>
      <c r="H103">
        <v>1.85</v>
      </c>
      <c r="I103">
        <v>20</v>
      </c>
      <c r="J103">
        <v>45</v>
      </c>
      <c r="K103" s="3">
        <v>1577.4</v>
      </c>
      <c r="L103">
        <v>3</v>
      </c>
      <c r="M103">
        <v>1</v>
      </c>
      <c r="N103">
        <v>1971</v>
      </c>
      <c r="O103">
        <f t="shared" si="1"/>
        <v>12.950000000000001</v>
      </c>
    </row>
    <row r="104" spans="1:22" ht="13.5" x14ac:dyDescent="0.25">
      <c r="A104" s="1"/>
      <c r="B104">
        <v>0</v>
      </c>
      <c r="C104">
        <v>6</v>
      </c>
      <c r="D104">
        <v>0</v>
      </c>
      <c r="E104">
        <v>30</v>
      </c>
      <c r="F104">
        <v>0</v>
      </c>
      <c r="G104">
        <v>5</v>
      </c>
      <c r="H104">
        <v>4.9000000000000004</v>
      </c>
      <c r="I104">
        <v>10</v>
      </c>
      <c r="J104">
        <v>67.5</v>
      </c>
      <c r="K104" s="3">
        <v>2086.8000000000002</v>
      </c>
      <c r="L104">
        <v>3</v>
      </c>
      <c r="M104">
        <v>2</v>
      </c>
      <c r="N104">
        <v>1971</v>
      </c>
      <c r="O104">
        <f t="shared" si="1"/>
        <v>29.400000000000002</v>
      </c>
    </row>
    <row r="105" spans="1:22" ht="13.5" x14ac:dyDescent="0.25">
      <c r="A105" s="1"/>
      <c r="B105">
        <v>1</v>
      </c>
      <c r="C105">
        <v>10</v>
      </c>
      <c r="D105">
        <v>0</v>
      </c>
      <c r="E105">
        <v>2</v>
      </c>
      <c r="F105">
        <v>0</v>
      </c>
      <c r="G105">
        <v>12</v>
      </c>
      <c r="H105">
        <v>2.75</v>
      </c>
      <c r="I105">
        <v>180</v>
      </c>
      <c r="J105">
        <v>55</v>
      </c>
      <c r="K105" s="3">
        <v>1646.4</v>
      </c>
      <c r="L105">
        <v>3</v>
      </c>
      <c r="M105">
        <v>2</v>
      </c>
      <c r="N105">
        <v>1971</v>
      </c>
      <c r="O105">
        <f t="shared" si="1"/>
        <v>27.5</v>
      </c>
    </row>
    <row r="106" spans="1:22" ht="13.5" x14ac:dyDescent="0.25">
      <c r="A106" s="1"/>
      <c r="B106">
        <v>0</v>
      </c>
      <c r="C106">
        <v>5</v>
      </c>
      <c r="D106">
        <v>0</v>
      </c>
      <c r="E106">
        <v>20</v>
      </c>
      <c r="F106">
        <v>0</v>
      </c>
      <c r="G106">
        <v>25</v>
      </c>
      <c r="H106">
        <v>4</v>
      </c>
      <c r="I106">
        <v>30</v>
      </c>
      <c r="J106">
        <v>60</v>
      </c>
      <c r="K106" s="3">
        <v>2102.4</v>
      </c>
      <c r="L106">
        <v>3</v>
      </c>
      <c r="M106">
        <v>2</v>
      </c>
      <c r="N106">
        <v>1971</v>
      </c>
      <c r="O106">
        <f t="shared" si="1"/>
        <v>20</v>
      </c>
    </row>
    <row r="107" spans="1:22" ht="13.5" x14ac:dyDescent="0.25">
      <c r="A107" s="1"/>
      <c r="B107">
        <v>1</v>
      </c>
      <c r="C107">
        <v>5</v>
      </c>
      <c r="D107">
        <v>0</v>
      </c>
      <c r="E107">
        <v>22</v>
      </c>
      <c r="F107">
        <v>0</v>
      </c>
      <c r="G107">
        <v>27</v>
      </c>
      <c r="H107">
        <v>5.74</v>
      </c>
      <c r="I107">
        <v>-170</v>
      </c>
      <c r="J107">
        <v>55</v>
      </c>
      <c r="K107" s="3">
        <v>1965.7</v>
      </c>
      <c r="L107">
        <v>3</v>
      </c>
      <c r="M107">
        <v>2</v>
      </c>
      <c r="N107">
        <v>1971</v>
      </c>
      <c r="O107">
        <f t="shared" si="1"/>
        <v>28.700000000000003</v>
      </c>
    </row>
    <row r="108" spans="1:22" ht="13.5" x14ac:dyDescent="0.25">
      <c r="A108" s="1"/>
      <c r="B108">
        <v>0</v>
      </c>
      <c r="C108">
        <v>13</v>
      </c>
      <c r="D108">
        <v>0</v>
      </c>
      <c r="E108">
        <v>11</v>
      </c>
      <c r="F108">
        <v>0</v>
      </c>
      <c r="G108">
        <v>24</v>
      </c>
      <c r="H108">
        <v>3.88</v>
      </c>
      <c r="I108">
        <v>-40</v>
      </c>
      <c r="J108">
        <v>45</v>
      </c>
      <c r="K108" s="3">
        <v>2884.8</v>
      </c>
      <c r="L108">
        <v>3</v>
      </c>
      <c r="M108">
        <v>3</v>
      </c>
      <c r="N108">
        <v>1971</v>
      </c>
      <c r="O108">
        <f t="shared" si="1"/>
        <v>50.44</v>
      </c>
    </row>
    <row r="109" spans="1:22" ht="13.5" x14ac:dyDescent="0.25">
      <c r="A109" s="1"/>
      <c r="B109">
        <v>2</v>
      </c>
      <c r="C109">
        <v>9</v>
      </c>
      <c r="D109">
        <v>0</v>
      </c>
      <c r="E109">
        <v>28</v>
      </c>
      <c r="F109">
        <v>0</v>
      </c>
      <c r="G109">
        <v>6</v>
      </c>
      <c r="H109">
        <v>2.48</v>
      </c>
      <c r="I109">
        <v>90</v>
      </c>
      <c r="J109">
        <v>65</v>
      </c>
      <c r="K109" s="3">
        <v>1438.3</v>
      </c>
      <c r="L109">
        <v>4</v>
      </c>
      <c r="M109">
        <v>4</v>
      </c>
      <c r="N109">
        <v>1971</v>
      </c>
      <c r="O109">
        <f t="shared" si="1"/>
        <v>22.32</v>
      </c>
    </row>
    <row r="110" spans="1:22" ht="13.5" x14ac:dyDescent="0.25">
      <c r="A110" s="1"/>
      <c r="B110">
        <v>0</v>
      </c>
      <c r="C110">
        <v>5</v>
      </c>
      <c r="D110">
        <v>0</v>
      </c>
      <c r="E110">
        <v>21</v>
      </c>
      <c r="F110">
        <v>0</v>
      </c>
      <c r="G110">
        <v>26</v>
      </c>
      <c r="H110">
        <v>4.1900000000000004</v>
      </c>
      <c r="I110">
        <v>-20</v>
      </c>
      <c r="J110">
        <v>57.5</v>
      </c>
      <c r="K110" s="3">
        <v>2018.9</v>
      </c>
      <c r="L110">
        <v>4</v>
      </c>
      <c r="M110">
        <v>4</v>
      </c>
      <c r="N110">
        <v>1971</v>
      </c>
      <c r="O110">
        <f t="shared" si="1"/>
        <v>20.950000000000003</v>
      </c>
    </row>
    <row r="111" spans="1:22" ht="13.5" x14ac:dyDescent="0.25">
      <c r="A111" s="1"/>
      <c r="B111">
        <v>0</v>
      </c>
      <c r="C111">
        <v>5</v>
      </c>
      <c r="D111">
        <v>0</v>
      </c>
      <c r="E111">
        <v>1</v>
      </c>
      <c r="F111">
        <v>0</v>
      </c>
      <c r="G111">
        <v>6</v>
      </c>
      <c r="H111">
        <v>3.41</v>
      </c>
      <c r="I111">
        <v>30</v>
      </c>
      <c r="J111">
        <v>55</v>
      </c>
      <c r="K111" s="3">
        <v>1770</v>
      </c>
      <c r="L111">
        <v>4</v>
      </c>
      <c r="M111">
        <v>5</v>
      </c>
      <c r="N111">
        <v>1971</v>
      </c>
      <c r="O111">
        <f t="shared" si="1"/>
        <v>17.05</v>
      </c>
    </row>
    <row r="112" spans="1:22" ht="13.5" x14ac:dyDescent="0.25">
      <c r="A112" s="1"/>
      <c r="B112">
        <v>1</v>
      </c>
      <c r="C112">
        <v>6</v>
      </c>
      <c r="D112">
        <v>0</v>
      </c>
      <c r="E112">
        <v>10</v>
      </c>
      <c r="F112">
        <v>0</v>
      </c>
      <c r="G112">
        <v>16</v>
      </c>
      <c r="H112">
        <v>2.95</v>
      </c>
      <c r="I112">
        <v>180</v>
      </c>
      <c r="J112">
        <v>67.5</v>
      </c>
      <c r="K112" s="3">
        <v>1593.7</v>
      </c>
      <c r="L112">
        <v>4</v>
      </c>
      <c r="M112">
        <v>5</v>
      </c>
      <c r="N112">
        <v>1971</v>
      </c>
      <c r="O112">
        <f t="shared" si="1"/>
        <v>17.700000000000003</v>
      </c>
      <c r="T112">
        <v>12</v>
      </c>
      <c r="U112">
        <f>AVERAGE(C94,C96,C97,C99:C101,C103,C104,C106,C108,C110,C111)</f>
        <v>7.916666666666667</v>
      </c>
      <c r="V112">
        <f>SUM(O94,O96,O97,O99:O101,O103,O104,O106,O108,O110,O111)/SUM(C94,C96,C97,C99:C101,C103,C104,C106,C108,C110,C111)</f>
        <v>3.9128421052631577</v>
      </c>
    </row>
    <row r="113" spans="1:34" ht="13.5" x14ac:dyDescent="0.25">
      <c r="A113" s="1"/>
      <c r="B113">
        <v>2</v>
      </c>
      <c r="C113">
        <v>7</v>
      </c>
      <c r="D113">
        <v>0</v>
      </c>
      <c r="E113">
        <v>12</v>
      </c>
      <c r="F113">
        <v>0</v>
      </c>
      <c r="G113">
        <v>19</v>
      </c>
      <c r="H113">
        <v>1.97</v>
      </c>
      <c r="I113">
        <v>90</v>
      </c>
      <c r="J113">
        <v>67.5</v>
      </c>
      <c r="K113" s="3">
        <v>1342.8</v>
      </c>
      <c r="L113">
        <v>4</v>
      </c>
      <c r="M113">
        <v>6</v>
      </c>
      <c r="N113">
        <v>1971</v>
      </c>
      <c r="O113">
        <f t="shared" si="1"/>
        <v>13.79</v>
      </c>
      <c r="T113">
        <v>8</v>
      </c>
      <c r="U113">
        <f>AVERAGE(C90,C93,C98,C102,C105,C107,C112,C114)</f>
        <v>8.25</v>
      </c>
      <c r="V113">
        <f>SUM(O90,O93,O98,O102,O105,O107,O112,O114)/SUM(C90,C93,C98,C102,C105,C107,C112,C114)</f>
        <v>3.0913636363636368</v>
      </c>
    </row>
    <row r="114" spans="1:34" ht="13.5" x14ac:dyDescent="0.25">
      <c r="A114" s="1"/>
      <c r="B114">
        <v>1</v>
      </c>
      <c r="C114">
        <v>7</v>
      </c>
      <c r="D114">
        <v>0</v>
      </c>
      <c r="E114">
        <v>11</v>
      </c>
      <c r="F114">
        <v>0</v>
      </c>
      <c r="G114">
        <v>18</v>
      </c>
      <c r="H114">
        <v>2.3199999999999998</v>
      </c>
      <c r="I114">
        <v>-150</v>
      </c>
      <c r="J114">
        <v>70</v>
      </c>
      <c r="K114" s="3">
        <v>1820.2</v>
      </c>
      <c r="L114">
        <v>4</v>
      </c>
      <c r="M114">
        <v>6</v>
      </c>
      <c r="N114">
        <v>1971</v>
      </c>
      <c r="O114">
        <f t="shared" si="1"/>
        <v>16.239999999999998</v>
      </c>
      <c r="P114">
        <v>26</v>
      </c>
      <c r="Q114">
        <v>25</v>
      </c>
      <c r="R114">
        <f>AVERAGE(C90:C114)</f>
        <v>7.96</v>
      </c>
      <c r="S114">
        <f>SUM(O90:O114)/SUM(C90:C114)</f>
        <v>3.1975879396984928</v>
      </c>
      <c r="T114">
        <v>5</v>
      </c>
      <c r="U114">
        <f>AVERAGE(C91,C92,C95,C109,C113)</f>
        <v>7.6</v>
      </c>
      <c r="V114">
        <f>SUM(O91,O92,O95,O109,O113)/SUM(C91,C92,C95,C109,C113)</f>
        <v>1.5939473684210526</v>
      </c>
      <c r="W114">
        <v>6</v>
      </c>
      <c r="X114">
        <f>AVERAGE(C90:C95)</f>
        <v>7.333333333333333</v>
      </c>
      <c r="Y114">
        <f>SUM(O90:O95)/SUM(C90:C95)</f>
        <v>1.4375000000000002</v>
      </c>
      <c r="Z114">
        <v>5</v>
      </c>
      <c r="AA114">
        <f>AVERAGE(C96:C100)</f>
        <v>7</v>
      </c>
      <c r="AB114">
        <f>SUM(O96:O100)/SUM(C96:C100)</f>
        <v>3.8994285714285719</v>
      </c>
      <c r="AC114">
        <v>8</v>
      </c>
      <c r="AD114">
        <f>AVERAGE(C101:C108)</f>
        <v>10.125</v>
      </c>
      <c r="AE114">
        <f>SUM(O101:O108)/SUM(C101:C108)</f>
        <v>4.0560493827160498</v>
      </c>
      <c r="AF114">
        <v>6</v>
      </c>
      <c r="AG114">
        <f>AVERAGE(C109:C114)</f>
        <v>6.5</v>
      </c>
      <c r="AH114">
        <f>SUM(O109:O114)/SUM(C109:C114)</f>
        <v>2.7705128205128204</v>
      </c>
    </row>
    <row r="115" spans="1:34" ht="13.5" x14ac:dyDescent="0.25">
      <c r="A115" s="1"/>
      <c r="K115" s="3"/>
    </row>
    <row r="116" spans="1:34" ht="13.5" x14ac:dyDescent="0.25">
      <c r="A116" s="1" t="s">
        <v>2</v>
      </c>
      <c r="B116">
        <v>0</v>
      </c>
      <c r="C116">
        <v>21</v>
      </c>
      <c r="D116">
        <v>0</v>
      </c>
      <c r="E116">
        <v>24</v>
      </c>
      <c r="F116">
        <v>0</v>
      </c>
      <c r="G116">
        <v>15</v>
      </c>
      <c r="H116">
        <v>3.07</v>
      </c>
      <c r="I116">
        <v>40</v>
      </c>
      <c r="J116">
        <v>55</v>
      </c>
      <c r="K116" s="3">
        <v>2493.4</v>
      </c>
      <c r="L116">
        <v>1</v>
      </c>
      <c r="M116">
        <v>7</v>
      </c>
      <c r="N116">
        <v>1972</v>
      </c>
      <c r="O116">
        <f t="shared" si="1"/>
        <v>64.47</v>
      </c>
    </row>
    <row r="117" spans="1:34" ht="13.5" x14ac:dyDescent="0.25">
      <c r="A117" s="1"/>
      <c r="B117">
        <v>1</v>
      </c>
      <c r="C117">
        <v>5</v>
      </c>
      <c r="D117">
        <v>0</v>
      </c>
      <c r="E117">
        <v>17</v>
      </c>
      <c r="F117">
        <v>0</v>
      </c>
      <c r="G117">
        <v>22</v>
      </c>
      <c r="H117">
        <v>1.1299999999999999</v>
      </c>
      <c r="I117">
        <v>160</v>
      </c>
      <c r="J117">
        <v>55</v>
      </c>
      <c r="K117" s="3">
        <v>2751.8</v>
      </c>
      <c r="L117">
        <v>1</v>
      </c>
      <c r="M117">
        <v>7</v>
      </c>
      <c r="N117">
        <v>1972</v>
      </c>
      <c r="O117">
        <f t="shared" si="1"/>
        <v>5.6499999999999995</v>
      </c>
    </row>
    <row r="118" spans="1:34" ht="13.5" x14ac:dyDescent="0.25">
      <c r="A118" s="1"/>
      <c r="B118">
        <v>0</v>
      </c>
      <c r="C118">
        <v>5</v>
      </c>
      <c r="D118">
        <v>0</v>
      </c>
      <c r="E118">
        <v>29</v>
      </c>
      <c r="F118">
        <v>0</v>
      </c>
      <c r="G118">
        <v>3</v>
      </c>
      <c r="H118">
        <v>2.1</v>
      </c>
      <c r="I118">
        <v>20</v>
      </c>
      <c r="J118">
        <v>60</v>
      </c>
      <c r="K118" s="3">
        <v>1905.2</v>
      </c>
      <c r="L118">
        <v>1</v>
      </c>
      <c r="M118">
        <v>7</v>
      </c>
      <c r="N118">
        <v>1972</v>
      </c>
      <c r="O118">
        <f t="shared" si="1"/>
        <v>10.5</v>
      </c>
    </row>
    <row r="119" spans="1:34" ht="13.5" x14ac:dyDescent="0.25">
      <c r="A119" s="1"/>
      <c r="B119">
        <v>0</v>
      </c>
      <c r="C119">
        <v>5</v>
      </c>
      <c r="D119">
        <v>0</v>
      </c>
      <c r="E119">
        <v>2</v>
      </c>
      <c r="F119">
        <v>0</v>
      </c>
      <c r="G119">
        <v>7</v>
      </c>
      <c r="H119">
        <v>1.53</v>
      </c>
      <c r="I119">
        <v>-40</v>
      </c>
      <c r="J119">
        <v>62.5</v>
      </c>
      <c r="K119" s="3">
        <v>1534.8</v>
      </c>
      <c r="L119">
        <v>1</v>
      </c>
      <c r="M119">
        <v>8</v>
      </c>
      <c r="N119">
        <v>1972</v>
      </c>
      <c r="O119">
        <f t="shared" si="1"/>
        <v>7.65</v>
      </c>
    </row>
    <row r="120" spans="1:34" ht="13.5" x14ac:dyDescent="0.25">
      <c r="A120" s="1"/>
      <c r="B120">
        <v>2</v>
      </c>
      <c r="C120">
        <v>10</v>
      </c>
      <c r="D120">
        <v>0</v>
      </c>
      <c r="E120">
        <v>20</v>
      </c>
      <c r="F120">
        <v>0</v>
      </c>
      <c r="G120">
        <v>30</v>
      </c>
      <c r="H120">
        <v>2.85</v>
      </c>
      <c r="I120">
        <v>60</v>
      </c>
      <c r="J120">
        <v>55</v>
      </c>
      <c r="K120" s="3">
        <v>2231.4</v>
      </c>
      <c r="L120">
        <v>1</v>
      </c>
      <c r="M120">
        <v>8</v>
      </c>
      <c r="N120">
        <v>1972</v>
      </c>
      <c r="O120">
        <f t="shared" si="1"/>
        <v>28.5</v>
      </c>
    </row>
    <row r="121" spans="1:34" ht="13.5" x14ac:dyDescent="0.25">
      <c r="A121" s="1"/>
      <c r="B121">
        <v>0</v>
      </c>
      <c r="C121">
        <v>9</v>
      </c>
      <c r="D121">
        <v>0</v>
      </c>
      <c r="E121">
        <v>25</v>
      </c>
      <c r="F121">
        <v>0</v>
      </c>
      <c r="G121">
        <v>3</v>
      </c>
      <c r="H121">
        <v>2.57</v>
      </c>
      <c r="I121">
        <v>0</v>
      </c>
      <c r="J121">
        <v>52.5</v>
      </c>
      <c r="K121" s="3">
        <v>2115.6999999999998</v>
      </c>
      <c r="L121">
        <v>1</v>
      </c>
      <c r="M121">
        <v>8</v>
      </c>
      <c r="N121">
        <v>1972</v>
      </c>
      <c r="O121">
        <f t="shared" si="1"/>
        <v>23.13</v>
      </c>
    </row>
    <row r="122" spans="1:34" ht="13.5" x14ac:dyDescent="0.25">
      <c r="A122" s="1"/>
      <c r="B122">
        <v>0</v>
      </c>
      <c r="C122">
        <v>5</v>
      </c>
      <c r="D122">
        <v>0</v>
      </c>
      <c r="E122">
        <v>11</v>
      </c>
      <c r="F122">
        <v>0</v>
      </c>
      <c r="G122">
        <v>16</v>
      </c>
      <c r="H122">
        <v>1.39</v>
      </c>
      <c r="I122">
        <v>30</v>
      </c>
      <c r="J122">
        <v>55</v>
      </c>
      <c r="K122" s="3">
        <v>1458.8</v>
      </c>
      <c r="L122">
        <v>1</v>
      </c>
      <c r="M122">
        <v>9</v>
      </c>
      <c r="N122">
        <v>1972</v>
      </c>
      <c r="O122">
        <f t="shared" si="1"/>
        <v>6.9499999999999993</v>
      </c>
    </row>
    <row r="123" spans="1:34" ht="13.5" x14ac:dyDescent="0.25">
      <c r="A123" s="1"/>
      <c r="B123">
        <v>1</v>
      </c>
      <c r="C123">
        <v>5</v>
      </c>
      <c r="D123">
        <v>0</v>
      </c>
      <c r="E123">
        <v>11</v>
      </c>
      <c r="F123">
        <v>0</v>
      </c>
      <c r="G123">
        <v>16</v>
      </c>
      <c r="H123">
        <v>2.4500000000000002</v>
      </c>
      <c r="I123">
        <v>-145</v>
      </c>
      <c r="J123">
        <v>45</v>
      </c>
      <c r="K123" s="3">
        <v>2253.6</v>
      </c>
      <c r="L123">
        <v>1</v>
      </c>
      <c r="M123">
        <v>9</v>
      </c>
      <c r="N123">
        <v>1972</v>
      </c>
      <c r="O123">
        <f t="shared" si="1"/>
        <v>12.25</v>
      </c>
    </row>
    <row r="124" spans="1:34" ht="13.5" x14ac:dyDescent="0.25">
      <c r="A124" s="1"/>
      <c r="B124">
        <v>0</v>
      </c>
      <c r="C124">
        <v>5</v>
      </c>
      <c r="D124">
        <v>0</v>
      </c>
      <c r="E124">
        <v>23</v>
      </c>
      <c r="F124">
        <v>0</v>
      </c>
      <c r="G124">
        <v>28</v>
      </c>
      <c r="H124">
        <v>3.14</v>
      </c>
      <c r="I124">
        <v>-10</v>
      </c>
      <c r="J124">
        <v>55</v>
      </c>
      <c r="K124" s="3">
        <v>2024.3</v>
      </c>
      <c r="L124">
        <v>1</v>
      </c>
      <c r="M124">
        <v>9</v>
      </c>
      <c r="N124">
        <v>1972</v>
      </c>
      <c r="O124">
        <f t="shared" si="1"/>
        <v>15.700000000000001</v>
      </c>
    </row>
    <row r="125" spans="1:34" ht="13.5" x14ac:dyDescent="0.25">
      <c r="A125" s="1"/>
      <c r="B125">
        <v>0</v>
      </c>
      <c r="C125">
        <v>7</v>
      </c>
      <c r="D125">
        <v>0</v>
      </c>
      <c r="E125">
        <v>1</v>
      </c>
      <c r="F125">
        <v>0</v>
      </c>
      <c r="G125">
        <v>8</v>
      </c>
      <c r="H125">
        <v>2.31</v>
      </c>
      <c r="I125">
        <v>10</v>
      </c>
      <c r="J125">
        <v>60</v>
      </c>
      <c r="K125" s="3">
        <v>2833.4</v>
      </c>
      <c r="L125">
        <v>2</v>
      </c>
      <c r="M125">
        <v>10</v>
      </c>
      <c r="N125">
        <v>1972</v>
      </c>
      <c r="O125">
        <f t="shared" si="1"/>
        <v>16.170000000000002</v>
      </c>
    </row>
    <row r="126" spans="1:34" ht="13.5" x14ac:dyDescent="0.25">
      <c r="A126" s="1"/>
      <c r="B126">
        <v>1</v>
      </c>
      <c r="C126">
        <v>5</v>
      </c>
      <c r="D126">
        <v>0</v>
      </c>
      <c r="E126">
        <v>13</v>
      </c>
      <c r="F126">
        <v>0</v>
      </c>
      <c r="G126">
        <v>18</v>
      </c>
      <c r="H126">
        <v>4.8899999999999997</v>
      </c>
      <c r="I126">
        <v>-130</v>
      </c>
      <c r="J126">
        <v>47.5</v>
      </c>
      <c r="K126" s="3">
        <v>2292.4</v>
      </c>
      <c r="L126">
        <v>2</v>
      </c>
      <c r="M126">
        <v>10</v>
      </c>
      <c r="N126">
        <v>1972</v>
      </c>
      <c r="O126">
        <f t="shared" si="1"/>
        <v>24.45</v>
      </c>
    </row>
    <row r="127" spans="1:34" ht="13.5" x14ac:dyDescent="0.25">
      <c r="A127" s="1"/>
      <c r="B127">
        <v>0</v>
      </c>
      <c r="C127">
        <v>8</v>
      </c>
      <c r="D127">
        <v>0</v>
      </c>
      <c r="E127">
        <v>15</v>
      </c>
      <c r="F127">
        <v>0</v>
      </c>
      <c r="G127">
        <v>23</v>
      </c>
      <c r="H127">
        <v>4.42</v>
      </c>
      <c r="I127">
        <v>0</v>
      </c>
      <c r="J127">
        <v>55</v>
      </c>
      <c r="K127" s="3">
        <v>3023.9</v>
      </c>
      <c r="L127">
        <v>2</v>
      </c>
      <c r="M127">
        <v>10</v>
      </c>
      <c r="N127">
        <v>1972</v>
      </c>
      <c r="O127">
        <f t="shared" si="1"/>
        <v>35.36</v>
      </c>
    </row>
    <row r="128" spans="1:34" ht="13.5" x14ac:dyDescent="0.25">
      <c r="A128" s="1"/>
      <c r="B128">
        <v>2</v>
      </c>
      <c r="C128">
        <v>8</v>
      </c>
      <c r="D128">
        <v>0</v>
      </c>
      <c r="E128">
        <v>15</v>
      </c>
      <c r="F128">
        <v>0</v>
      </c>
      <c r="G128">
        <v>23</v>
      </c>
      <c r="H128">
        <v>2.77</v>
      </c>
      <c r="I128">
        <v>40</v>
      </c>
      <c r="J128">
        <v>60</v>
      </c>
      <c r="K128" s="3">
        <v>2205.1999999999998</v>
      </c>
      <c r="L128">
        <v>2</v>
      </c>
      <c r="M128">
        <v>10</v>
      </c>
      <c r="N128">
        <v>1972</v>
      </c>
      <c r="O128">
        <f t="shared" si="1"/>
        <v>22.16</v>
      </c>
    </row>
    <row r="129" spans="1:34" ht="13.5" x14ac:dyDescent="0.25">
      <c r="A129" s="1"/>
      <c r="B129">
        <v>1</v>
      </c>
      <c r="C129">
        <v>10</v>
      </c>
      <c r="D129">
        <v>0</v>
      </c>
      <c r="E129">
        <v>2</v>
      </c>
      <c r="F129">
        <v>0</v>
      </c>
      <c r="G129">
        <v>12</v>
      </c>
      <c r="H129">
        <v>5.09</v>
      </c>
      <c r="I129">
        <v>-150</v>
      </c>
      <c r="J129">
        <v>55</v>
      </c>
      <c r="K129" s="3">
        <v>2360.3000000000002</v>
      </c>
      <c r="L129">
        <v>2</v>
      </c>
      <c r="M129">
        <v>12</v>
      </c>
      <c r="N129">
        <v>1972</v>
      </c>
      <c r="O129">
        <f t="shared" si="1"/>
        <v>50.9</v>
      </c>
    </row>
    <row r="130" spans="1:34" ht="13.5" x14ac:dyDescent="0.25">
      <c r="A130" s="1"/>
      <c r="B130">
        <v>1</v>
      </c>
      <c r="C130">
        <v>5</v>
      </c>
      <c r="D130">
        <v>0</v>
      </c>
      <c r="E130">
        <v>14</v>
      </c>
      <c r="F130">
        <v>0</v>
      </c>
      <c r="G130">
        <v>19</v>
      </c>
      <c r="H130">
        <v>4</v>
      </c>
      <c r="I130">
        <v>180</v>
      </c>
      <c r="J130">
        <v>55</v>
      </c>
      <c r="K130" s="3">
        <v>1368.6</v>
      </c>
      <c r="L130">
        <v>2</v>
      </c>
      <c r="M130">
        <v>12</v>
      </c>
      <c r="N130">
        <v>1972</v>
      </c>
      <c r="O130">
        <f t="shared" si="1"/>
        <v>20</v>
      </c>
    </row>
    <row r="131" spans="1:34" ht="13.5" x14ac:dyDescent="0.25">
      <c r="A131" s="1"/>
      <c r="B131">
        <v>0</v>
      </c>
      <c r="C131">
        <v>12</v>
      </c>
      <c r="D131">
        <v>0</v>
      </c>
      <c r="E131">
        <v>14</v>
      </c>
      <c r="F131">
        <v>0</v>
      </c>
      <c r="G131">
        <v>26</v>
      </c>
      <c r="H131">
        <v>4.8099999999999996</v>
      </c>
      <c r="I131">
        <v>20</v>
      </c>
      <c r="J131">
        <v>45</v>
      </c>
      <c r="K131" s="3">
        <v>2879.9</v>
      </c>
      <c r="L131">
        <v>2</v>
      </c>
      <c r="M131">
        <v>12</v>
      </c>
      <c r="N131">
        <v>1972</v>
      </c>
      <c r="O131">
        <f t="shared" ref="O131:O194" si="2">H131*C131</f>
        <v>57.72</v>
      </c>
    </row>
    <row r="132" spans="1:34" ht="13.5" x14ac:dyDescent="0.25">
      <c r="A132" s="1"/>
      <c r="B132">
        <v>0</v>
      </c>
      <c r="C132">
        <v>6</v>
      </c>
      <c r="D132">
        <v>0</v>
      </c>
      <c r="E132">
        <v>28</v>
      </c>
      <c r="F132">
        <v>0</v>
      </c>
      <c r="G132">
        <v>3</v>
      </c>
      <c r="H132">
        <v>2.86</v>
      </c>
      <c r="I132">
        <v>30</v>
      </c>
      <c r="J132">
        <v>55</v>
      </c>
      <c r="K132" s="3">
        <v>2614.1</v>
      </c>
      <c r="L132">
        <v>2</v>
      </c>
      <c r="M132">
        <v>12</v>
      </c>
      <c r="N132">
        <v>1972</v>
      </c>
      <c r="O132">
        <f t="shared" si="2"/>
        <v>17.16</v>
      </c>
    </row>
    <row r="133" spans="1:34" ht="13.5" x14ac:dyDescent="0.25">
      <c r="A133" s="1"/>
      <c r="B133">
        <v>0</v>
      </c>
      <c r="C133">
        <v>20</v>
      </c>
      <c r="D133">
        <v>0</v>
      </c>
      <c r="E133">
        <v>3</v>
      </c>
      <c r="F133">
        <v>0</v>
      </c>
      <c r="G133">
        <v>23</v>
      </c>
      <c r="H133">
        <v>4.7300000000000004</v>
      </c>
      <c r="I133">
        <v>30</v>
      </c>
      <c r="J133">
        <v>45</v>
      </c>
      <c r="L133">
        <v>3</v>
      </c>
      <c r="M133">
        <v>1</v>
      </c>
      <c r="N133">
        <v>1972</v>
      </c>
      <c r="O133">
        <f t="shared" si="2"/>
        <v>94.600000000000009</v>
      </c>
    </row>
    <row r="134" spans="1:34" ht="13.5" x14ac:dyDescent="0.25">
      <c r="A134" s="1"/>
      <c r="B134">
        <v>1</v>
      </c>
      <c r="C134">
        <v>5</v>
      </c>
      <c r="D134">
        <v>0</v>
      </c>
      <c r="E134">
        <v>13</v>
      </c>
      <c r="F134">
        <v>0</v>
      </c>
      <c r="G134">
        <v>18</v>
      </c>
      <c r="H134">
        <v>1.68</v>
      </c>
      <c r="I134">
        <v>180</v>
      </c>
      <c r="J134">
        <v>55</v>
      </c>
      <c r="L134">
        <v>3</v>
      </c>
      <c r="M134">
        <v>1</v>
      </c>
      <c r="N134">
        <v>1972</v>
      </c>
      <c r="O134">
        <f t="shared" si="2"/>
        <v>8.4</v>
      </c>
    </row>
    <row r="135" spans="1:34" ht="13.5" x14ac:dyDescent="0.25">
      <c r="A135" s="1"/>
      <c r="B135">
        <v>0</v>
      </c>
      <c r="C135">
        <v>8</v>
      </c>
      <c r="D135">
        <v>0</v>
      </c>
      <c r="E135">
        <v>25</v>
      </c>
      <c r="F135">
        <v>0</v>
      </c>
      <c r="G135">
        <v>2</v>
      </c>
      <c r="H135">
        <v>3.88</v>
      </c>
      <c r="I135">
        <v>-10</v>
      </c>
      <c r="J135">
        <v>45</v>
      </c>
      <c r="L135">
        <v>3</v>
      </c>
      <c r="M135">
        <v>1</v>
      </c>
      <c r="N135">
        <v>1972</v>
      </c>
      <c r="O135">
        <f t="shared" si="2"/>
        <v>31.04</v>
      </c>
    </row>
    <row r="136" spans="1:34" ht="13.5" x14ac:dyDescent="0.25">
      <c r="A136" s="1"/>
      <c r="B136">
        <v>1</v>
      </c>
      <c r="C136">
        <v>5</v>
      </c>
      <c r="D136">
        <v>0</v>
      </c>
      <c r="E136">
        <v>4</v>
      </c>
      <c r="F136">
        <v>0</v>
      </c>
      <c r="G136">
        <v>9</v>
      </c>
      <c r="H136">
        <v>4.6399999999999997</v>
      </c>
      <c r="I136">
        <v>-150</v>
      </c>
      <c r="J136">
        <v>50</v>
      </c>
      <c r="L136">
        <v>3</v>
      </c>
      <c r="M136">
        <v>2</v>
      </c>
      <c r="N136">
        <v>1972</v>
      </c>
      <c r="O136">
        <f t="shared" si="2"/>
        <v>23.2</v>
      </c>
    </row>
    <row r="137" spans="1:34" ht="13.5" x14ac:dyDescent="0.25">
      <c r="A137" s="1"/>
      <c r="B137">
        <v>0</v>
      </c>
      <c r="C137">
        <v>13</v>
      </c>
      <c r="D137">
        <v>0</v>
      </c>
      <c r="E137">
        <v>8</v>
      </c>
      <c r="F137">
        <v>0</v>
      </c>
      <c r="G137">
        <v>21</v>
      </c>
      <c r="H137">
        <v>3.71</v>
      </c>
      <c r="I137">
        <v>0</v>
      </c>
      <c r="J137">
        <v>45</v>
      </c>
      <c r="L137">
        <v>3</v>
      </c>
      <c r="M137">
        <v>3</v>
      </c>
      <c r="N137">
        <v>1972</v>
      </c>
      <c r="O137">
        <f t="shared" si="2"/>
        <v>48.23</v>
      </c>
    </row>
    <row r="138" spans="1:34" ht="13.5" x14ac:dyDescent="0.25">
      <c r="A138" s="1"/>
      <c r="B138">
        <v>0</v>
      </c>
      <c r="C138">
        <v>26</v>
      </c>
      <c r="D138">
        <v>0</v>
      </c>
      <c r="E138">
        <v>1</v>
      </c>
      <c r="F138">
        <v>0</v>
      </c>
      <c r="G138">
        <v>27</v>
      </c>
      <c r="H138">
        <v>3.21</v>
      </c>
      <c r="I138">
        <v>-30</v>
      </c>
      <c r="J138">
        <v>35</v>
      </c>
      <c r="L138">
        <v>4</v>
      </c>
      <c r="M138">
        <v>4</v>
      </c>
      <c r="N138">
        <v>1972</v>
      </c>
      <c r="O138">
        <f t="shared" si="2"/>
        <v>83.46</v>
      </c>
    </row>
    <row r="139" spans="1:34" ht="13.5" x14ac:dyDescent="0.25">
      <c r="A139" s="1"/>
      <c r="B139">
        <v>2</v>
      </c>
      <c r="C139">
        <v>9</v>
      </c>
      <c r="D139">
        <v>0</v>
      </c>
      <c r="E139">
        <v>12</v>
      </c>
      <c r="F139">
        <v>0</v>
      </c>
      <c r="G139">
        <v>21</v>
      </c>
      <c r="H139">
        <v>3.67</v>
      </c>
      <c r="I139">
        <v>60</v>
      </c>
      <c r="J139">
        <v>55</v>
      </c>
      <c r="L139">
        <v>4</v>
      </c>
      <c r="M139">
        <v>4</v>
      </c>
      <c r="N139">
        <v>1972</v>
      </c>
      <c r="O139">
        <f t="shared" si="2"/>
        <v>33.03</v>
      </c>
    </row>
    <row r="140" spans="1:34" ht="13.5" x14ac:dyDescent="0.25">
      <c r="A140" s="1"/>
      <c r="B140">
        <v>1</v>
      </c>
      <c r="C140">
        <v>5</v>
      </c>
      <c r="D140">
        <v>0</v>
      </c>
      <c r="E140">
        <v>11</v>
      </c>
      <c r="F140">
        <v>0</v>
      </c>
      <c r="G140">
        <v>16</v>
      </c>
      <c r="H140">
        <v>3.87</v>
      </c>
      <c r="I140">
        <v>-120</v>
      </c>
      <c r="J140">
        <v>67.5</v>
      </c>
      <c r="L140">
        <v>4</v>
      </c>
      <c r="M140">
        <v>5</v>
      </c>
      <c r="N140">
        <v>1972</v>
      </c>
      <c r="O140">
        <f t="shared" si="2"/>
        <v>19.350000000000001</v>
      </c>
      <c r="T140">
        <v>15</v>
      </c>
      <c r="U140">
        <f>AVERAGE(C116,C118,C119,C121,C122,C124,C125,C127,C131:C133,C135,C137,C138,C142)</f>
        <v>10.333333333333334</v>
      </c>
      <c r="V140">
        <f>SUM(O116,O118,O119,O121,O122,O124,O125,O127,O131:O133,O135,O137,O138,O142)/SUM(C116,C118,C119,C121,C122,C124,C125,C127,C131:C133,C135,C137,C138,C142)</f>
        <v>3.3528387096774197</v>
      </c>
    </row>
    <row r="141" spans="1:34" ht="13.5" x14ac:dyDescent="0.25">
      <c r="A141" s="1"/>
      <c r="B141">
        <v>2</v>
      </c>
      <c r="C141">
        <v>5</v>
      </c>
      <c r="D141">
        <v>0</v>
      </c>
      <c r="E141">
        <v>13</v>
      </c>
      <c r="F141">
        <v>0</v>
      </c>
      <c r="G141">
        <v>18</v>
      </c>
      <c r="H141">
        <v>2.79</v>
      </c>
      <c r="I141">
        <v>60</v>
      </c>
      <c r="J141">
        <v>45</v>
      </c>
      <c r="L141">
        <v>4</v>
      </c>
      <c r="M141">
        <v>5</v>
      </c>
      <c r="N141">
        <v>1972</v>
      </c>
      <c r="O141">
        <f t="shared" si="2"/>
        <v>13.95</v>
      </c>
      <c r="T141">
        <v>8</v>
      </c>
      <c r="U141">
        <f>AVERAGE(C117,C123,C126,C129,C130,C134,C136,C140)</f>
        <v>5.625</v>
      </c>
      <c r="V141">
        <f>SUM(O117,O123,O126,O129,O130,O134,O136,O140)/SUM(C117,C123,C126,C129,C130,C134,C136,C140)</f>
        <v>3.6488888888888886</v>
      </c>
    </row>
    <row r="142" spans="1:34" ht="13.5" x14ac:dyDescent="0.25">
      <c r="A142" s="1"/>
      <c r="B142">
        <v>0</v>
      </c>
      <c r="C142">
        <v>5</v>
      </c>
      <c r="D142">
        <v>0</v>
      </c>
      <c r="E142">
        <v>20</v>
      </c>
      <c r="F142">
        <v>0</v>
      </c>
      <c r="G142">
        <v>25</v>
      </c>
      <c r="H142">
        <v>1.51</v>
      </c>
      <c r="I142">
        <v>10</v>
      </c>
      <c r="J142">
        <v>65</v>
      </c>
      <c r="L142">
        <v>4</v>
      </c>
      <c r="M142">
        <v>6</v>
      </c>
      <c r="N142">
        <v>1972</v>
      </c>
      <c r="O142">
        <f t="shared" si="2"/>
        <v>7.55</v>
      </c>
      <c r="P142">
        <v>42</v>
      </c>
      <c r="Q142">
        <v>27</v>
      </c>
      <c r="R142">
        <f>AVERAGE(C116:C142)</f>
        <v>8.5925925925925934</v>
      </c>
      <c r="S142">
        <f>SUM(O116:O142)/SUM(C116:C142)</f>
        <v>3.368663793103448</v>
      </c>
      <c r="T142">
        <v>4</v>
      </c>
      <c r="U142">
        <f>AVERAGE(C120,C128,C139,C141)</f>
        <v>8</v>
      </c>
      <c r="V142">
        <f>SUM(O120,O128,O139,O141)/SUM(C120,C128,C139,C141)</f>
        <v>3.05125</v>
      </c>
      <c r="W142">
        <v>9</v>
      </c>
      <c r="X142">
        <f>AVERAGE(C116:C124)</f>
        <v>7.7777777777777777</v>
      </c>
      <c r="Y142">
        <f>SUM(O116:O124)/SUM(C116:C124)</f>
        <v>2.4971428571428569</v>
      </c>
      <c r="Z142">
        <v>8</v>
      </c>
      <c r="AA142">
        <f>AVERAGE(C125:C132)</f>
        <v>7.625</v>
      </c>
      <c r="AB142">
        <f>SUM(O125:O132)/SUM(C125:C132)</f>
        <v>3.9986885245901638</v>
      </c>
      <c r="AC142">
        <v>5</v>
      </c>
      <c r="AD142">
        <f>AVERAGE(C133:C137)</f>
        <v>10.199999999999999</v>
      </c>
      <c r="AE142">
        <f>SUM(O133:O137)/SUM(C133:C137)</f>
        <v>4.0288235294117642</v>
      </c>
      <c r="AF142">
        <v>5</v>
      </c>
      <c r="AG142">
        <f>AVERAGE(C138:C142)</f>
        <v>10</v>
      </c>
      <c r="AH142">
        <f>SUM(O138:O142)/SUM(C138:C142)</f>
        <v>3.1468000000000003</v>
      </c>
    </row>
    <row r="143" spans="1:34" ht="13.5" x14ac:dyDescent="0.25">
      <c r="A143" s="1"/>
    </row>
    <row r="144" spans="1:34" ht="13.5" x14ac:dyDescent="0.25">
      <c r="A144" s="1" t="s">
        <v>3</v>
      </c>
      <c r="B144">
        <v>0</v>
      </c>
      <c r="C144">
        <v>9</v>
      </c>
      <c r="D144">
        <v>0</v>
      </c>
      <c r="E144">
        <v>3</v>
      </c>
      <c r="F144">
        <v>0</v>
      </c>
      <c r="G144">
        <v>12</v>
      </c>
      <c r="H144">
        <v>2.73</v>
      </c>
      <c r="I144">
        <v>40</v>
      </c>
      <c r="J144">
        <v>65</v>
      </c>
      <c r="L144">
        <v>1</v>
      </c>
      <c r="M144">
        <v>7</v>
      </c>
      <c r="N144">
        <v>1973</v>
      </c>
      <c r="O144">
        <f t="shared" si="2"/>
        <v>24.57</v>
      </c>
    </row>
    <row r="145" spans="1:15" ht="13.5" x14ac:dyDescent="0.25">
      <c r="A145" s="1"/>
      <c r="B145">
        <v>1</v>
      </c>
      <c r="C145">
        <v>13</v>
      </c>
      <c r="D145">
        <v>0</v>
      </c>
      <c r="E145">
        <v>4</v>
      </c>
      <c r="F145">
        <v>0</v>
      </c>
      <c r="G145">
        <v>17</v>
      </c>
      <c r="H145">
        <v>1.81</v>
      </c>
      <c r="I145">
        <v>150</v>
      </c>
      <c r="J145">
        <v>40</v>
      </c>
      <c r="L145">
        <v>1</v>
      </c>
      <c r="M145">
        <v>7</v>
      </c>
      <c r="N145">
        <v>1973</v>
      </c>
      <c r="O145">
        <f t="shared" si="2"/>
        <v>23.53</v>
      </c>
    </row>
    <row r="146" spans="1:15" ht="13.5" x14ac:dyDescent="0.25">
      <c r="A146" s="1"/>
      <c r="B146">
        <v>2</v>
      </c>
      <c r="C146">
        <v>8</v>
      </c>
      <c r="D146">
        <v>0</v>
      </c>
      <c r="E146">
        <v>22</v>
      </c>
      <c r="F146">
        <v>0</v>
      </c>
      <c r="G146">
        <v>30</v>
      </c>
      <c r="H146">
        <v>2.02</v>
      </c>
      <c r="I146">
        <v>80</v>
      </c>
      <c r="J146">
        <v>62.5</v>
      </c>
      <c r="L146">
        <v>1</v>
      </c>
      <c r="M146">
        <v>8</v>
      </c>
      <c r="N146">
        <v>1973</v>
      </c>
      <c r="O146">
        <f t="shared" si="2"/>
        <v>16.16</v>
      </c>
    </row>
    <row r="147" spans="1:15" ht="13.5" x14ac:dyDescent="0.25">
      <c r="A147" s="1"/>
      <c r="B147">
        <v>1</v>
      </c>
      <c r="C147">
        <v>7</v>
      </c>
      <c r="D147">
        <v>0</v>
      </c>
      <c r="E147">
        <v>13</v>
      </c>
      <c r="F147">
        <v>0</v>
      </c>
      <c r="G147">
        <v>20</v>
      </c>
      <c r="H147">
        <v>2.99</v>
      </c>
      <c r="I147">
        <v>-140</v>
      </c>
      <c r="J147">
        <v>55</v>
      </c>
      <c r="L147">
        <v>1</v>
      </c>
      <c r="M147">
        <v>9</v>
      </c>
      <c r="N147">
        <v>1973</v>
      </c>
      <c r="O147">
        <f t="shared" si="2"/>
        <v>20.93</v>
      </c>
    </row>
    <row r="148" spans="1:15" ht="13.5" x14ac:dyDescent="0.25">
      <c r="A148" s="1"/>
      <c r="B148">
        <v>0</v>
      </c>
      <c r="C148">
        <v>5</v>
      </c>
      <c r="D148">
        <v>0</v>
      </c>
      <c r="E148">
        <v>17</v>
      </c>
      <c r="F148">
        <v>0</v>
      </c>
      <c r="G148">
        <v>20</v>
      </c>
      <c r="H148">
        <v>2.2799999999999998</v>
      </c>
      <c r="I148">
        <v>-10</v>
      </c>
      <c r="J148">
        <v>65</v>
      </c>
      <c r="L148">
        <v>1</v>
      </c>
      <c r="M148">
        <v>9</v>
      </c>
      <c r="N148">
        <v>1973</v>
      </c>
      <c r="O148">
        <f t="shared" si="2"/>
        <v>11.399999999999999</v>
      </c>
    </row>
    <row r="149" spans="1:15" ht="13.5" x14ac:dyDescent="0.25">
      <c r="A149" s="1"/>
      <c r="B149">
        <v>0</v>
      </c>
      <c r="C149">
        <v>5</v>
      </c>
      <c r="D149">
        <v>0</v>
      </c>
      <c r="E149">
        <v>1</v>
      </c>
      <c r="F149">
        <v>0</v>
      </c>
      <c r="G149">
        <v>6</v>
      </c>
      <c r="H149">
        <v>3.63</v>
      </c>
      <c r="I149">
        <v>0</v>
      </c>
      <c r="J149">
        <v>42.5</v>
      </c>
      <c r="L149">
        <v>2</v>
      </c>
      <c r="M149">
        <v>10</v>
      </c>
      <c r="N149">
        <v>1973</v>
      </c>
      <c r="O149">
        <f t="shared" si="2"/>
        <v>18.149999999999999</v>
      </c>
    </row>
    <row r="150" spans="1:15" ht="13.5" x14ac:dyDescent="0.25">
      <c r="A150" s="1"/>
      <c r="B150">
        <v>0</v>
      </c>
      <c r="C150">
        <v>5</v>
      </c>
      <c r="D150">
        <v>0</v>
      </c>
      <c r="E150">
        <v>22</v>
      </c>
      <c r="F150">
        <v>0</v>
      </c>
      <c r="G150">
        <v>27</v>
      </c>
      <c r="H150">
        <v>3.86</v>
      </c>
      <c r="I150">
        <v>-10</v>
      </c>
      <c r="J150">
        <v>40</v>
      </c>
      <c r="L150">
        <v>2</v>
      </c>
      <c r="M150">
        <v>10</v>
      </c>
      <c r="N150">
        <v>1973</v>
      </c>
      <c r="O150">
        <f t="shared" si="2"/>
        <v>19.3</v>
      </c>
    </row>
    <row r="151" spans="1:15" ht="13.5" x14ac:dyDescent="0.25">
      <c r="A151" s="1"/>
      <c r="B151">
        <v>1</v>
      </c>
      <c r="C151">
        <v>6</v>
      </c>
      <c r="D151">
        <v>0</v>
      </c>
      <c r="E151">
        <v>2</v>
      </c>
      <c r="F151">
        <v>0</v>
      </c>
      <c r="G151">
        <v>8</v>
      </c>
      <c r="H151">
        <v>4.3499999999999996</v>
      </c>
      <c r="I151">
        <v>-150</v>
      </c>
      <c r="J151">
        <v>60</v>
      </c>
      <c r="L151">
        <v>2</v>
      </c>
      <c r="M151">
        <v>11</v>
      </c>
      <c r="N151">
        <v>1973</v>
      </c>
      <c r="O151">
        <f t="shared" si="2"/>
        <v>26.099999999999998</v>
      </c>
    </row>
    <row r="152" spans="1:15" ht="13.5" x14ac:dyDescent="0.25">
      <c r="A152" s="1"/>
      <c r="B152">
        <v>0</v>
      </c>
      <c r="C152">
        <v>5</v>
      </c>
      <c r="D152">
        <v>0</v>
      </c>
      <c r="E152">
        <v>11</v>
      </c>
      <c r="F152">
        <v>0</v>
      </c>
      <c r="G152">
        <v>16</v>
      </c>
      <c r="H152">
        <v>3.87</v>
      </c>
      <c r="I152">
        <v>-10</v>
      </c>
      <c r="J152">
        <v>45</v>
      </c>
      <c r="L152">
        <v>2</v>
      </c>
      <c r="M152">
        <v>11</v>
      </c>
      <c r="N152">
        <v>1973</v>
      </c>
      <c r="O152">
        <f t="shared" si="2"/>
        <v>19.350000000000001</v>
      </c>
    </row>
    <row r="153" spans="1:15" ht="13.5" x14ac:dyDescent="0.25">
      <c r="A153" s="1"/>
      <c r="B153">
        <v>0</v>
      </c>
      <c r="C153">
        <v>8</v>
      </c>
      <c r="D153">
        <v>0</v>
      </c>
      <c r="E153">
        <v>28</v>
      </c>
      <c r="F153">
        <v>0</v>
      </c>
      <c r="G153">
        <v>6</v>
      </c>
      <c r="H153">
        <v>4.3899999999999997</v>
      </c>
      <c r="I153">
        <v>-15</v>
      </c>
      <c r="J153">
        <v>45</v>
      </c>
      <c r="L153">
        <v>2</v>
      </c>
      <c r="M153">
        <v>12</v>
      </c>
      <c r="N153">
        <v>1973</v>
      </c>
      <c r="O153">
        <f t="shared" si="2"/>
        <v>35.119999999999997</v>
      </c>
    </row>
    <row r="154" spans="1:15" ht="13.5" x14ac:dyDescent="0.25">
      <c r="A154" s="1"/>
      <c r="B154">
        <v>1</v>
      </c>
      <c r="C154">
        <v>23</v>
      </c>
      <c r="D154">
        <v>0</v>
      </c>
      <c r="E154">
        <v>25</v>
      </c>
      <c r="F154">
        <v>0</v>
      </c>
      <c r="G154">
        <v>17</v>
      </c>
      <c r="H154">
        <v>4.99</v>
      </c>
      <c r="I154">
        <v>-150</v>
      </c>
      <c r="J154">
        <v>37.5</v>
      </c>
      <c r="L154">
        <v>3</v>
      </c>
      <c r="M154">
        <v>1</v>
      </c>
      <c r="N154">
        <v>1973</v>
      </c>
      <c r="O154">
        <f t="shared" si="2"/>
        <v>114.77000000000001</v>
      </c>
    </row>
    <row r="155" spans="1:15" ht="13.5" x14ac:dyDescent="0.25">
      <c r="A155" s="1"/>
      <c r="B155">
        <v>0</v>
      </c>
      <c r="C155">
        <v>12</v>
      </c>
      <c r="D155">
        <v>0</v>
      </c>
      <c r="E155">
        <v>31</v>
      </c>
      <c r="F155">
        <v>0</v>
      </c>
      <c r="G155">
        <v>12</v>
      </c>
      <c r="H155">
        <v>4.16</v>
      </c>
      <c r="I155">
        <v>30</v>
      </c>
      <c r="J155">
        <v>40</v>
      </c>
      <c r="L155">
        <v>3</v>
      </c>
      <c r="M155">
        <v>1</v>
      </c>
      <c r="N155">
        <v>1973</v>
      </c>
      <c r="O155">
        <f t="shared" si="2"/>
        <v>49.92</v>
      </c>
    </row>
    <row r="156" spans="1:15" ht="13.5" x14ac:dyDescent="0.25">
      <c r="A156" s="1"/>
      <c r="B156">
        <v>2</v>
      </c>
      <c r="C156">
        <v>5</v>
      </c>
      <c r="D156">
        <v>0</v>
      </c>
      <c r="E156">
        <v>19</v>
      </c>
      <c r="F156">
        <v>0</v>
      </c>
      <c r="G156">
        <v>24</v>
      </c>
      <c r="H156">
        <v>2.73</v>
      </c>
      <c r="I156">
        <v>45</v>
      </c>
      <c r="J156">
        <v>50</v>
      </c>
      <c r="L156">
        <v>3</v>
      </c>
      <c r="M156">
        <v>2</v>
      </c>
      <c r="N156">
        <v>1973</v>
      </c>
      <c r="O156">
        <f t="shared" si="2"/>
        <v>13.65</v>
      </c>
    </row>
    <row r="157" spans="1:15" ht="13.5" x14ac:dyDescent="0.25">
      <c r="A157" s="1"/>
      <c r="B157">
        <v>0</v>
      </c>
      <c r="C157">
        <v>8</v>
      </c>
      <c r="D157">
        <v>0</v>
      </c>
      <c r="E157">
        <v>22</v>
      </c>
      <c r="F157">
        <v>0</v>
      </c>
      <c r="G157">
        <v>1</v>
      </c>
      <c r="H157">
        <v>3.87</v>
      </c>
      <c r="I157">
        <v>-15</v>
      </c>
      <c r="J157">
        <v>45</v>
      </c>
      <c r="L157">
        <v>3</v>
      </c>
      <c r="M157">
        <v>2</v>
      </c>
      <c r="N157">
        <v>1973</v>
      </c>
      <c r="O157">
        <f t="shared" si="2"/>
        <v>30.96</v>
      </c>
    </row>
    <row r="158" spans="1:15" ht="13.5" x14ac:dyDescent="0.25">
      <c r="A158" s="1"/>
      <c r="B158">
        <v>2</v>
      </c>
      <c r="C158">
        <v>9</v>
      </c>
      <c r="D158">
        <v>0</v>
      </c>
      <c r="E158">
        <v>3</v>
      </c>
      <c r="F158">
        <v>0</v>
      </c>
      <c r="G158">
        <v>12</v>
      </c>
      <c r="H158">
        <v>3.76</v>
      </c>
      <c r="I158">
        <v>60</v>
      </c>
      <c r="J158">
        <v>60</v>
      </c>
      <c r="L158">
        <v>3</v>
      </c>
      <c r="M158">
        <v>3</v>
      </c>
      <c r="N158">
        <v>1973</v>
      </c>
      <c r="O158">
        <f t="shared" si="2"/>
        <v>33.839999999999996</v>
      </c>
    </row>
    <row r="159" spans="1:15" ht="13.5" x14ac:dyDescent="0.25">
      <c r="A159" s="1"/>
      <c r="B159">
        <v>0</v>
      </c>
      <c r="C159">
        <v>6</v>
      </c>
      <c r="D159">
        <v>0</v>
      </c>
      <c r="E159">
        <v>3</v>
      </c>
      <c r="F159">
        <v>0</v>
      </c>
      <c r="G159">
        <v>9</v>
      </c>
      <c r="H159">
        <v>3.42</v>
      </c>
      <c r="I159">
        <v>0</v>
      </c>
      <c r="J159">
        <v>55</v>
      </c>
      <c r="L159">
        <v>4</v>
      </c>
      <c r="M159">
        <v>4</v>
      </c>
      <c r="N159">
        <v>1973</v>
      </c>
      <c r="O159">
        <f t="shared" si="2"/>
        <v>20.52</v>
      </c>
    </row>
    <row r="160" spans="1:15" ht="13.5" x14ac:dyDescent="0.25">
      <c r="A160" s="1"/>
      <c r="B160">
        <v>0</v>
      </c>
      <c r="C160">
        <v>15</v>
      </c>
      <c r="D160">
        <v>0</v>
      </c>
      <c r="E160">
        <v>13</v>
      </c>
      <c r="F160">
        <v>0</v>
      </c>
      <c r="G160">
        <v>28</v>
      </c>
      <c r="H160">
        <v>3.77</v>
      </c>
      <c r="I160">
        <v>0</v>
      </c>
      <c r="J160">
        <v>55</v>
      </c>
      <c r="L160">
        <v>4</v>
      </c>
      <c r="M160">
        <v>4</v>
      </c>
      <c r="N160">
        <v>1973</v>
      </c>
      <c r="O160">
        <f t="shared" si="2"/>
        <v>56.55</v>
      </c>
    </row>
    <row r="161" spans="1:34" ht="13.5" x14ac:dyDescent="0.25">
      <c r="A161" s="1"/>
      <c r="B161">
        <v>1</v>
      </c>
      <c r="C161">
        <v>7</v>
      </c>
      <c r="D161">
        <v>0</v>
      </c>
      <c r="E161">
        <v>7</v>
      </c>
      <c r="F161">
        <v>0</v>
      </c>
      <c r="G161">
        <v>14</v>
      </c>
      <c r="H161">
        <v>2.19</v>
      </c>
      <c r="I161">
        <v>135</v>
      </c>
      <c r="J161">
        <v>50</v>
      </c>
      <c r="L161">
        <v>4</v>
      </c>
      <c r="M161">
        <v>6</v>
      </c>
      <c r="N161">
        <v>1973</v>
      </c>
      <c r="O161">
        <f t="shared" si="2"/>
        <v>15.33</v>
      </c>
    </row>
    <row r="162" spans="1:34" ht="13.5" x14ac:dyDescent="0.25">
      <c r="A162" s="1"/>
      <c r="B162">
        <v>2</v>
      </c>
      <c r="C162">
        <v>5</v>
      </c>
      <c r="D162">
        <v>0</v>
      </c>
      <c r="E162">
        <v>9</v>
      </c>
      <c r="F162">
        <v>0</v>
      </c>
      <c r="G162">
        <v>14</v>
      </c>
      <c r="H162">
        <v>2.23</v>
      </c>
      <c r="I162">
        <v>60</v>
      </c>
      <c r="J162">
        <v>65</v>
      </c>
      <c r="L162">
        <v>4</v>
      </c>
      <c r="M162">
        <v>6</v>
      </c>
      <c r="N162">
        <v>1973</v>
      </c>
      <c r="O162">
        <f t="shared" si="2"/>
        <v>11.15</v>
      </c>
      <c r="T162">
        <v>11</v>
      </c>
      <c r="U162">
        <f>AVERAGE(C144,C148:C150,C152,C153,C155,C157,C159,C160,C163)</f>
        <v>7.7272727272727275</v>
      </c>
      <c r="V162">
        <f>SUM(O144,O148:O150,O152,O153,O155,O157,O159,O160,O163)/SUM(C144,C148:C150,C152,C153,C155,C157,C159,C160,C163)</f>
        <v>3.6115294117647059</v>
      </c>
    </row>
    <row r="163" spans="1:34" ht="13.5" x14ac:dyDescent="0.25">
      <c r="A163" s="1"/>
      <c r="B163">
        <v>0</v>
      </c>
      <c r="C163">
        <v>7</v>
      </c>
      <c r="D163">
        <v>0</v>
      </c>
      <c r="E163">
        <v>13</v>
      </c>
      <c r="F163">
        <v>0</v>
      </c>
      <c r="G163">
        <v>20</v>
      </c>
      <c r="H163">
        <v>3.02</v>
      </c>
      <c r="I163">
        <v>30</v>
      </c>
      <c r="J163">
        <v>60</v>
      </c>
      <c r="L163">
        <v>4</v>
      </c>
      <c r="M163">
        <v>6</v>
      </c>
      <c r="N163">
        <v>1973</v>
      </c>
      <c r="O163">
        <f t="shared" si="2"/>
        <v>21.14</v>
      </c>
      <c r="T163">
        <v>6</v>
      </c>
      <c r="U163">
        <f>AVERAGE(C145,C147,C151,C154,C161,C164)</f>
        <v>10.166666666666666</v>
      </c>
      <c r="V163">
        <f>SUM(O145,O147,O151,O154,O161,O164)/SUM(C145,C147,C151,C154,C161,C164)</f>
        <v>3.4690163934426232</v>
      </c>
    </row>
    <row r="164" spans="1:34" ht="13.5" x14ac:dyDescent="0.25">
      <c r="A164" s="1"/>
      <c r="B164">
        <v>1</v>
      </c>
      <c r="C164">
        <v>5</v>
      </c>
      <c r="D164">
        <v>0</v>
      </c>
      <c r="E164">
        <v>18</v>
      </c>
      <c r="F164">
        <v>0</v>
      </c>
      <c r="G164">
        <v>23</v>
      </c>
      <c r="H164">
        <v>2.19</v>
      </c>
      <c r="I164">
        <v>170</v>
      </c>
      <c r="J164">
        <v>55</v>
      </c>
      <c r="L164">
        <v>4</v>
      </c>
      <c r="M164">
        <v>6</v>
      </c>
      <c r="N164">
        <v>1973</v>
      </c>
      <c r="O164">
        <f t="shared" si="2"/>
        <v>10.95</v>
      </c>
      <c r="P164">
        <v>32</v>
      </c>
      <c r="Q164">
        <v>21</v>
      </c>
      <c r="R164">
        <f>AVERAGE(C144:C164)</f>
        <v>8.2380952380952372</v>
      </c>
      <c r="S164">
        <f>SUM(O144:O164)/SUM(C144:C164)</f>
        <v>3.4299999999999997</v>
      </c>
      <c r="T164">
        <v>4</v>
      </c>
      <c r="U164">
        <f>AVERAGE(C146,C156,C158,C162)</f>
        <v>6.75</v>
      </c>
      <c r="V164">
        <f>SUM(O146,O156,O158,O162)/SUM(C146,C156,C158,C162)</f>
        <v>2.7703703703703701</v>
      </c>
      <c r="W164">
        <v>5</v>
      </c>
      <c r="X164">
        <f>AVERAGE(C144:C148)</f>
        <v>8.4</v>
      </c>
      <c r="Y164">
        <f>SUM(O144:O148)/SUM(C144:C148)</f>
        <v>2.2997619047619047</v>
      </c>
      <c r="Z164">
        <v>5</v>
      </c>
      <c r="AA164">
        <f>AVERAGE(C149:C153)</f>
        <v>5.8</v>
      </c>
      <c r="AB164">
        <f>SUM(O149:O153)/SUM(C149:C153)</f>
        <v>4.0696551724137935</v>
      </c>
      <c r="AC164">
        <v>5</v>
      </c>
      <c r="AD164">
        <f>AVERAGE(C154:C158)</f>
        <v>11.4</v>
      </c>
      <c r="AE164">
        <f>SUM(O154:O158)/SUM(C154:C158)</f>
        <v>4.2656140350877196</v>
      </c>
      <c r="AF164">
        <v>6</v>
      </c>
      <c r="AG164">
        <f>AVERAGE(C159:C164)</f>
        <v>7.5</v>
      </c>
      <c r="AH164">
        <f>SUM(O159:O164)/SUM(C159:C164)</f>
        <v>3.0142222222222221</v>
      </c>
    </row>
    <row r="165" spans="1:34" ht="13.5" x14ac:dyDescent="0.25">
      <c r="A165" s="1"/>
    </row>
    <row r="166" spans="1:34" ht="13.5" x14ac:dyDescent="0.25">
      <c r="A166" s="1" t="s">
        <v>3</v>
      </c>
      <c r="B166">
        <v>0</v>
      </c>
      <c r="C166">
        <v>15</v>
      </c>
      <c r="D166">
        <v>0</v>
      </c>
      <c r="E166">
        <v>11</v>
      </c>
      <c r="F166">
        <v>0</v>
      </c>
      <c r="G166">
        <v>26</v>
      </c>
      <c r="H166">
        <v>1.91</v>
      </c>
      <c r="I166">
        <v>40</v>
      </c>
      <c r="J166">
        <v>67.5</v>
      </c>
      <c r="L166">
        <v>1</v>
      </c>
      <c r="M166">
        <v>7</v>
      </c>
      <c r="N166">
        <v>1974</v>
      </c>
      <c r="O166">
        <f t="shared" si="2"/>
        <v>28.65</v>
      </c>
    </row>
    <row r="167" spans="1:34" ht="13.5" x14ac:dyDescent="0.25">
      <c r="A167" s="1"/>
      <c r="B167">
        <v>0</v>
      </c>
      <c r="C167">
        <v>5</v>
      </c>
      <c r="D167">
        <v>0</v>
      </c>
      <c r="E167">
        <v>27</v>
      </c>
      <c r="F167">
        <v>0</v>
      </c>
      <c r="G167">
        <v>1</v>
      </c>
      <c r="H167">
        <v>2.5099999999999998</v>
      </c>
      <c r="I167">
        <v>30</v>
      </c>
      <c r="J167">
        <v>55</v>
      </c>
      <c r="L167">
        <v>1</v>
      </c>
      <c r="M167">
        <v>8</v>
      </c>
      <c r="N167">
        <v>1974</v>
      </c>
      <c r="O167">
        <f t="shared" si="2"/>
        <v>12.549999999999999</v>
      </c>
    </row>
    <row r="168" spans="1:34" ht="13.5" x14ac:dyDescent="0.25">
      <c r="A168" s="1"/>
      <c r="B168">
        <v>1</v>
      </c>
      <c r="C168">
        <v>5</v>
      </c>
      <c r="D168">
        <v>0</v>
      </c>
      <c r="E168">
        <v>28</v>
      </c>
      <c r="F168">
        <v>0</v>
      </c>
      <c r="G168">
        <v>2</v>
      </c>
      <c r="H168">
        <v>3.75</v>
      </c>
      <c r="I168">
        <v>-130</v>
      </c>
      <c r="J168">
        <v>52.5</v>
      </c>
      <c r="L168">
        <v>1</v>
      </c>
      <c r="M168">
        <v>8</v>
      </c>
      <c r="N168">
        <v>1974</v>
      </c>
      <c r="O168">
        <f t="shared" si="2"/>
        <v>18.75</v>
      </c>
    </row>
    <row r="169" spans="1:34" ht="13.5" x14ac:dyDescent="0.25">
      <c r="A169" s="1"/>
      <c r="B169">
        <v>2</v>
      </c>
      <c r="C169">
        <v>11</v>
      </c>
      <c r="D169">
        <v>0</v>
      </c>
      <c r="E169">
        <v>24</v>
      </c>
      <c r="F169">
        <v>0</v>
      </c>
      <c r="G169">
        <v>5</v>
      </c>
      <c r="H169">
        <v>3.46</v>
      </c>
      <c r="I169">
        <v>45</v>
      </c>
      <c r="J169">
        <v>45</v>
      </c>
      <c r="L169">
        <v>1</v>
      </c>
      <c r="M169">
        <v>9</v>
      </c>
      <c r="N169">
        <v>1974</v>
      </c>
      <c r="O169">
        <f t="shared" si="2"/>
        <v>38.06</v>
      </c>
    </row>
    <row r="170" spans="1:34" ht="13.5" x14ac:dyDescent="0.25">
      <c r="A170" s="1"/>
      <c r="B170">
        <v>1</v>
      </c>
      <c r="C170">
        <v>6</v>
      </c>
      <c r="D170">
        <v>0</v>
      </c>
      <c r="E170">
        <v>30</v>
      </c>
      <c r="F170">
        <v>0</v>
      </c>
      <c r="G170">
        <v>5</v>
      </c>
      <c r="H170">
        <v>2.52</v>
      </c>
      <c r="I170">
        <v>-140</v>
      </c>
      <c r="J170">
        <v>52.5</v>
      </c>
      <c r="L170">
        <v>2</v>
      </c>
      <c r="M170">
        <v>11</v>
      </c>
      <c r="N170">
        <v>1974</v>
      </c>
      <c r="O170">
        <f t="shared" si="2"/>
        <v>15.120000000000001</v>
      </c>
    </row>
    <row r="171" spans="1:34" ht="13.5" x14ac:dyDescent="0.25">
      <c r="A171" s="1"/>
      <c r="B171">
        <v>2</v>
      </c>
      <c r="C171">
        <v>9</v>
      </c>
      <c r="D171">
        <v>0</v>
      </c>
      <c r="E171">
        <v>7</v>
      </c>
      <c r="F171">
        <v>0</v>
      </c>
      <c r="G171">
        <v>16</v>
      </c>
      <c r="H171">
        <v>3.28</v>
      </c>
      <c r="I171">
        <v>60</v>
      </c>
      <c r="J171">
        <v>52.5</v>
      </c>
      <c r="L171">
        <v>2</v>
      </c>
      <c r="M171">
        <v>12</v>
      </c>
      <c r="N171">
        <v>1974</v>
      </c>
      <c r="O171">
        <f t="shared" si="2"/>
        <v>29.52</v>
      </c>
    </row>
    <row r="172" spans="1:34" ht="13.5" x14ac:dyDescent="0.25">
      <c r="A172" s="1"/>
      <c r="B172">
        <v>0</v>
      </c>
      <c r="C172">
        <v>5</v>
      </c>
      <c r="D172">
        <v>0</v>
      </c>
      <c r="E172">
        <v>18</v>
      </c>
      <c r="F172">
        <v>0</v>
      </c>
      <c r="G172">
        <v>23</v>
      </c>
      <c r="H172">
        <v>3.45</v>
      </c>
      <c r="I172">
        <v>-5</v>
      </c>
      <c r="J172">
        <v>42.5</v>
      </c>
      <c r="L172">
        <v>2</v>
      </c>
      <c r="M172">
        <v>12</v>
      </c>
      <c r="N172">
        <v>1974</v>
      </c>
      <c r="O172">
        <f t="shared" si="2"/>
        <v>17.25</v>
      </c>
    </row>
    <row r="173" spans="1:34" ht="13.5" x14ac:dyDescent="0.25">
      <c r="A173" s="1"/>
      <c r="B173">
        <v>0</v>
      </c>
      <c r="C173">
        <v>12</v>
      </c>
      <c r="D173">
        <v>0</v>
      </c>
      <c r="E173">
        <v>28</v>
      </c>
      <c r="F173">
        <v>0</v>
      </c>
      <c r="G173">
        <v>9</v>
      </c>
      <c r="H173">
        <v>3.92</v>
      </c>
      <c r="I173">
        <v>0</v>
      </c>
      <c r="J173">
        <v>40</v>
      </c>
      <c r="L173">
        <v>3</v>
      </c>
      <c r="M173">
        <v>1</v>
      </c>
      <c r="N173">
        <v>1974</v>
      </c>
      <c r="O173">
        <f t="shared" si="2"/>
        <v>47.04</v>
      </c>
    </row>
    <row r="174" spans="1:34" ht="13.5" x14ac:dyDescent="0.25">
      <c r="A174" s="1"/>
      <c r="B174">
        <v>1</v>
      </c>
      <c r="C174">
        <v>5</v>
      </c>
      <c r="D174">
        <v>0</v>
      </c>
      <c r="E174">
        <v>13</v>
      </c>
      <c r="F174">
        <v>0</v>
      </c>
      <c r="G174">
        <v>18</v>
      </c>
      <c r="H174">
        <v>2.6</v>
      </c>
      <c r="I174">
        <v>150</v>
      </c>
      <c r="J174">
        <v>60</v>
      </c>
      <c r="L174">
        <v>3</v>
      </c>
      <c r="M174">
        <v>1</v>
      </c>
      <c r="N174">
        <v>1974</v>
      </c>
      <c r="O174">
        <f t="shared" si="2"/>
        <v>13</v>
      </c>
    </row>
    <row r="175" spans="1:34" ht="13.5" x14ac:dyDescent="0.25">
      <c r="A175" s="1"/>
      <c r="B175">
        <v>0</v>
      </c>
      <c r="C175">
        <v>5</v>
      </c>
      <c r="D175">
        <v>0</v>
      </c>
      <c r="E175">
        <v>16</v>
      </c>
      <c r="F175">
        <v>0</v>
      </c>
      <c r="G175">
        <v>21</v>
      </c>
      <c r="H175">
        <v>2.54</v>
      </c>
      <c r="I175">
        <v>35</v>
      </c>
      <c r="J175">
        <v>45</v>
      </c>
      <c r="L175">
        <v>3</v>
      </c>
      <c r="M175">
        <v>1</v>
      </c>
      <c r="N175">
        <v>1974</v>
      </c>
      <c r="O175">
        <f t="shared" si="2"/>
        <v>12.7</v>
      </c>
    </row>
    <row r="176" spans="1:34" ht="13.5" x14ac:dyDescent="0.25">
      <c r="A176" s="1"/>
      <c r="B176">
        <v>0</v>
      </c>
      <c r="C176">
        <v>5</v>
      </c>
      <c r="D176">
        <v>0</v>
      </c>
      <c r="E176">
        <v>28</v>
      </c>
      <c r="F176">
        <v>0</v>
      </c>
      <c r="G176">
        <v>2</v>
      </c>
      <c r="H176">
        <v>3.29</v>
      </c>
      <c r="I176">
        <v>30</v>
      </c>
      <c r="J176">
        <v>60</v>
      </c>
      <c r="L176">
        <v>3</v>
      </c>
      <c r="M176">
        <v>1</v>
      </c>
      <c r="N176">
        <v>1974</v>
      </c>
      <c r="O176">
        <f t="shared" si="2"/>
        <v>16.45</v>
      </c>
    </row>
    <row r="177" spans="1:34" ht="13.5" x14ac:dyDescent="0.25">
      <c r="A177" s="1"/>
      <c r="B177">
        <v>0</v>
      </c>
      <c r="C177">
        <v>8</v>
      </c>
      <c r="D177">
        <v>0</v>
      </c>
      <c r="E177">
        <v>2</v>
      </c>
      <c r="F177">
        <v>0</v>
      </c>
      <c r="G177">
        <v>10</v>
      </c>
      <c r="H177">
        <v>6.08</v>
      </c>
      <c r="I177">
        <v>0</v>
      </c>
      <c r="J177">
        <v>52.5</v>
      </c>
      <c r="L177">
        <v>3</v>
      </c>
      <c r="M177">
        <v>2</v>
      </c>
      <c r="N177">
        <v>1974</v>
      </c>
      <c r="O177">
        <f t="shared" si="2"/>
        <v>48.64</v>
      </c>
    </row>
    <row r="178" spans="1:34" ht="13.5" x14ac:dyDescent="0.25">
      <c r="A178" s="1"/>
      <c r="B178">
        <v>1</v>
      </c>
      <c r="C178">
        <v>6</v>
      </c>
      <c r="D178">
        <v>0</v>
      </c>
      <c r="E178">
        <v>3</v>
      </c>
      <c r="F178">
        <v>0</v>
      </c>
      <c r="G178">
        <v>9</v>
      </c>
      <c r="H178">
        <v>5.47</v>
      </c>
      <c r="I178">
        <v>-150</v>
      </c>
      <c r="J178">
        <v>55</v>
      </c>
      <c r="L178">
        <v>3</v>
      </c>
      <c r="M178">
        <v>2</v>
      </c>
      <c r="N178">
        <v>1974</v>
      </c>
      <c r="O178">
        <f t="shared" si="2"/>
        <v>32.82</v>
      </c>
    </row>
    <row r="179" spans="1:34" ht="13.5" x14ac:dyDescent="0.25">
      <c r="A179" s="1"/>
      <c r="B179">
        <v>1</v>
      </c>
      <c r="C179">
        <v>5</v>
      </c>
      <c r="D179">
        <v>0</v>
      </c>
      <c r="E179">
        <v>13</v>
      </c>
      <c r="F179">
        <v>0</v>
      </c>
      <c r="G179">
        <v>18</v>
      </c>
      <c r="H179">
        <v>2.68</v>
      </c>
      <c r="I179">
        <v>150</v>
      </c>
      <c r="J179">
        <v>65</v>
      </c>
      <c r="L179">
        <v>3</v>
      </c>
      <c r="M179">
        <v>2</v>
      </c>
      <c r="N179">
        <v>1974</v>
      </c>
      <c r="O179">
        <f t="shared" si="2"/>
        <v>13.4</v>
      </c>
    </row>
    <row r="180" spans="1:34" ht="13.5" x14ac:dyDescent="0.25">
      <c r="A180" s="1"/>
      <c r="B180">
        <v>2</v>
      </c>
      <c r="C180">
        <v>5</v>
      </c>
      <c r="D180">
        <v>0</v>
      </c>
      <c r="E180">
        <v>21</v>
      </c>
      <c r="F180">
        <v>0</v>
      </c>
      <c r="G180">
        <v>26</v>
      </c>
      <c r="H180">
        <v>1.79</v>
      </c>
      <c r="I180">
        <v>135</v>
      </c>
      <c r="J180">
        <v>70</v>
      </c>
      <c r="L180">
        <v>3</v>
      </c>
      <c r="M180">
        <v>2</v>
      </c>
      <c r="N180">
        <v>1974</v>
      </c>
      <c r="O180">
        <f t="shared" si="2"/>
        <v>8.9499999999999993</v>
      </c>
    </row>
    <row r="181" spans="1:34" ht="13.5" x14ac:dyDescent="0.25">
      <c r="A181" s="1"/>
      <c r="B181">
        <v>0</v>
      </c>
      <c r="C181">
        <v>5</v>
      </c>
      <c r="D181">
        <v>0</v>
      </c>
      <c r="E181">
        <v>22</v>
      </c>
      <c r="F181">
        <v>0</v>
      </c>
      <c r="G181">
        <v>27</v>
      </c>
      <c r="H181">
        <v>5.09</v>
      </c>
      <c r="I181">
        <v>15</v>
      </c>
      <c r="J181">
        <v>52.5</v>
      </c>
      <c r="L181">
        <v>3</v>
      </c>
      <c r="M181">
        <v>2</v>
      </c>
      <c r="N181">
        <v>1974</v>
      </c>
      <c r="O181">
        <f t="shared" si="2"/>
        <v>25.45</v>
      </c>
    </row>
    <row r="182" spans="1:34" ht="13.5" x14ac:dyDescent="0.25">
      <c r="A182" s="1"/>
      <c r="B182">
        <v>1</v>
      </c>
      <c r="C182">
        <v>5</v>
      </c>
      <c r="D182">
        <v>0</v>
      </c>
      <c r="E182">
        <v>5</v>
      </c>
      <c r="F182">
        <v>0</v>
      </c>
      <c r="G182">
        <v>10</v>
      </c>
      <c r="H182">
        <v>3.83</v>
      </c>
      <c r="I182">
        <v>-150</v>
      </c>
      <c r="J182">
        <v>72.5</v>
      </c>
      <c r="L182">
        <v>3</v>
      </c>
      <c r="M182">
        <v>3</v>
      </c>
      <c r="N182">
        <v>1974</v>
      </c>
      <c r="O182">
        <f t="shared" si="2"/>
        <v>19.149999999999999</v>
      </c>
    </row>
    <row r="183" spans="1:34" ht="13.5" x14ac:dyDescent="0.25">
      <c r="A183" s="1"/>
      <c r="B183">
        <v>0</v>
      </c>
      <c r="C183">
        <v>6</v>
      </c>
      <c r="D183">
        <v>0</v>
      </c>
      <c r="E183">
        <v>11</v>
      </c>
      <c r="F183">
        <v>0</v>
      </c>
      <c r="G183">
        <v>17</v>
      </c>
      <c r="H183">
        <v>3.26</v>
      </c>
      <c r="I183">
        <v>30</v>
      </c>
      <c r="J183">
        <v>55</v>
      </c>
      <c r="L183">
        <v>3</v>
      </c>
      <c r="M183">
        <v>3</v>
      </c>
      <c r="N183">
        <v>1974</v>
      </c>
      <c r="O183">
        <f t="shared" si="2"/>
        <v>19.559999999999999</v>
      </c>
    </row>
    <row r="184" spans="1:34" ht="13.5" x14ac:dyDescent="0.25">
      <c r="A184" s="1"/>
      <c r="B184">
        <v>0</v>
      </c>
      <c r="C184">
        <v>6</v>
      </c>
      <c r="D184">
        <v>0</v>
      </c>
      <c r="E184">
        <v>15</v>
      </c>
      <c r="F184">
        <v>0</v>
      </c>
      <c r="G184">
        <v>21</v>
      </c>
      <c r="H184">
        <v>2.95</v>
      </c>
      <c r="I184">
        <v>-20</v>
      </c>
      <c r="J184">
        <v>45</v>
      </c>
      <c r="L184">
        <v>3</v>
      </c>
      <c r="M184">
        <v>3</v>
      </c>
      <c r="N184">
        <v>1974</v>
      </c>
      <c r="O184">
        <f t="shared" si="2"/>
        <v>17.700000000000003</v>
      </c>
    </row>
    <row r="185" spans="1:34" ht="13.5" x14ac:dyDescent="0.25">
      <c r="A185" s="1"/>
      <c r="B185">
        <v>1</v>
      </c>
      <c r="C185">
        <v>5</v>
      </c>
      <c r="D185">
        <v>0</v>
      </c>
      <c r="E185">
        <v>21</v>
      </c>
      <c r="F185">
        <v>0</v>
      </c>
      <c r="G185">
        <v>26</v>
      </c>
      <c r="H185">
        <v>3.6</v>
      </c>
      <c r="I185">
        <v>160</v>
      </c>
      <c r="J185">
        <v>52.5</v>
      </c>
      <c r="L185">
        <v>3</v>
      </c>
      <c r="M185">
        <v>3</v>
      </c>
      <c r="N185">
        <v>1974</v>
      </c>
      <c r="O185">
        <f t="shared" si="2"/>
        <v>18</v>
      </c>
    </row>
    <row r="186" spans="1:34" ht="13.5" x14ac:dyDescent="0.25">
      <c r="A186" s="1"/>
      <c r="B186">
        <v>0</v>
      </c>
      <c r="C186">
        <v>5</v>
      </c>
      <c r="D186">
        <v>0</v>
      </c>
      <c r="E186">
        <v>31</v>
      </c>
      <c r="F186">
        <v>0</v>
      </c>
      <c r="G186">
        <v>5</v>
      </c>
      <c r="H186">
        <v>4.6399999999999997</v>
      </c>
      <c r="I186">
        <v>-25</v>
      </c>
      <c r="J186">
        <v>50</v>
      </c>
      <c r="L186">
        <v>4</v>
      </c>
      <c r="M186">
        <v>4</v>
      </c>
      <c r="N186">
        <v>1974</v>
      </c>
      <c r="O186">
        <f t="shared" si="2"/>
        <v>23.2</v>
      </c>
    </row>
    <row r="187" spans="1:34" ht="13.5" x14ac:dyDescent="0.25">
      <c r="A187" s="1"/>
      <c r="B187">
        <v>1</v>
      </c>
      <c r="C187">
        <v>6</v>
      </c>
      <c r="D187">
        <v>0</v>
      </c>
      <c r="E187">
        <v>7</v>
      </c>
      <c r="F187">
        <v>0</v>
      </c>
      <c r="G187">
        <v>13</v>
      </c>
      <c r="H187">
        <v>1.86</v>
      </c>
      <c r="I187">
        <v>170</v>
      </c>
      <c r="J187">
        <v>55</v>
      </c>
      <c r="L187">
        <v>4</v>
      </c>
      <c r="M187">
        <v>4</v>
      </c>
      <c r="N187">
        <v>1974</v>
      </c>
      <c r="O187">
        <f t="shared" si="2"/>
        <v>11.16</v>
      </c>
    </row>
    <row r="188" spans="1:34" ht="13.5" x14ac:dyDescent="0.25">
      <c r="A188" s="1"/>
      <c r="B188">
        <v>0</v>
      </c>
      <c r="C188">
        <v>5</v>
      </c>
      <c r="D188">
        <v>0</v>
      </c>
      <c r="E188">
        <v>20</v>
      </c>
      <c r="F188">
        <v>0</v>
      </c>
      <c r="G188">
        <v>25</v>
      </c>
      <c r="H188">
        <v>2.0299999999999998</v>
      </c>
      <c r="I188">
        <v>30</v>
      </c>
      <c r="J188">
        <v>47.5</v>
      </c>
      <c r="L188">
        <v>4</v>
      </c>
      <c r="M188">
        <v>4</v>
      </c>
      <c r="N188">
        <v>1974</v>
      </c>
      <c r="O188">
        <f t="shared" si="2"/>
        <v>10.149999999999999</v>
      </c>
    </row>
    <row r="189" spans="1:34" ht="13.5" x14ac:dyDescent="0.25">
      <c r="A189" s="1"/>
      <c r="B189">
        <v>0</v>
      </c>
      <c r="C189">
        <v>12</v>
      </c>
      <c r="D189">
        <v>0</v>
      </c>
      <c r="E189">
        <v>8</v>
      </c>
      <c r="F189">
        <v>0</v>
      </c>
      <c r="G189">
        <v>20</v>
      </c>
      <c r="H189">
        <v>2.64</v>
      </c>
      <c r="I189">
        <v>30</v>
      </c>
      <c r="J189">
        <v>55</v>
      </c>
      <c r="L189">
        <v>4</v>
      </c>
      <c r="M189">
        <v>5</v>
      </c>
      <c r="N189">
        <v>1974</v>
      </c>
      <c r="O189">
        <f t="shared" si="2"/>
        <v>31.68</v>
      </c>
    </row>
    <row r="190" spans="1:34" ht="13.5" x14ac:dyDescent="0.25">
      <c r="A190" s="1"/>
      <c r="B190">
        <v>2</v>
      </c>
      <c r="C190">
        <v>5</v>
      </c>
      <c r="D190">
        <v>0</v>
      </c>
      <c r="E190">
        <v>7</v>
      </c>
      <c r="F190">
        <v>0</v>
      </c>
      <c r="G190">
        <v>12</v>
      </c>
      <c r="H190">
        <v>3.23</v>
      </c>
      <c r="I190">
        <v>-100</v>
      </c>
      <c r="J190">
        <v>55</v>
      </c>
      <c r="L190">
        <v>4</v>
      </c>
      <c r="M190">
        <v>5</v>
      </c>
      <c r="N190">
        <v>1974</v>
      </c>
      <c r="O190">
        <f t="shared" si="2"/>
        <v>16.149999999999999</v>
      </c>
      <c r="T190">
        <v>14</v>
      </c>
      <c r="U190">
        <f>AVERAGE(C166,C167,C172,C173,C175:C177,C181,C183,C184,C186,C188,C189,C191)</f>
        <v>7.3571428571428568</v>
      </c>
      <c r="V190">
        <f>SUM(O166,O167,O172,O173,O175:O177,O181,O183,O184,O186,O188,O189,O191)/SUM(C166,C167,C172,C173,C175:C177,C181,C183,C184,C186,C188,C189,C191)</f>
        <v>3.3420388349514556</v>
      </c>
    </row>
    <row r="191" spans="1:34" ht="13.5" x14ac:dyDescent="0.25">
      <c r="A191" s="1"/>
      <c r="B191">
        <v>0</v>
      </c>
      <c r="C191">
        <v>9</v>
      </c>
      <c r="D191">
        <v>0</v>
      </c>
      <c r="E191">
        <v>22</v>
      </c>
      <c r="F191">
        <v>0</v>
      </c>
      <c r="G191">
        <v>31</v>
      </c>
      <c r="H191">
        <v>3.69</v>
      </c>
      <c r="I191">
        <v>-20</v>
      </c>
      <c r="J191">
        <v>52.5</v>
      </c>
      <c r="L191">
        <v>4</v>
      </c>
      <c r="M191">
        <v>5</v>
      </c>
      <c r="N191">
        <v>1974</v>
      </c>
      <c r="O191">
        <f t="shared" si="2"/>
        <v>33.21</v>
      </c>
      <c r="T191">
        <v>9</v>
      </c>
      <c r="U191">
        <f>AVERAGE(C168,C170,C174,C178,C179,C182,C185, C187, C192)</f>
        <v>5.7777777777777777</v>
      </c>
      <c r="V191">
        <f>SUM(O168,O170,O174,O178,O179,O182,O185, O187,O192)/SUM(C168,C170,C174,C178,C179,C182,C185, C187, C192)</f>
        <v>2.9892307692307694</v>
      </c>
    </row>
    <row r="192" spans="1:34" ht="13.5" x14ac:dyDescent="0.25">
      <c r="A192" s="1"/>
      <c r="B192">
        <v>1</v>
      </c>
      <c r="C192">
        <v>9</v>
      </c>
      <c r="D192">
        <v>0</v>
      </c>
      <c r="E192">
        <v>25</v>
      </c>
      <c r="F192">
        <v>0</v>
      </c>
      <c r="G192">
        <v>3</v>
      </c>
      <c r="H192">
        <v>1.56</v>
      </c>
      <c r="I192">
        <v>140</v>
      </c>
      <c r="J192">
        <v>45</v>
      </c>
      <c r="L192">
        <v>4</v>
      </c>
      <c r="M192">
        <v>5</v>
      </c>
      <c r="N192">
        <v>1974</v>
      </c>
      <c r="O192">
        <f t="shared" si="2"/>
        <v>14.040000000000001</v>
      </c>
      <c r="P192">
        <v>29</v>
      </c>
      <c r="Q192">
        <v>27</v>
      </c>
      <c r="R192">
        <f>AVERAGE(C166:C192)</f>
        <v>6.8518518518518521</v>
      </c>
      <c r="S192">
        <f>SUM(O166:O192)/SUM(C166:C192)</f>
        <v>3.2018918918918908</v>
      </c>
      <c r="T192">
        <v>4</v>
      </c>
      <c r="U192">
        <f>AVERAGE(C169,C171,C180,C190)</f>
        <v>7.5</v>
      </c>
      <c r="V192">
        <f>SUM(O169,O171,O180,O190)/SUM(C169,C171,C180,C190)</f>
        <v>3.0893333333333337</v>
      </c>
      <c r="W192">
        <v>4</v>
      </c>
      <c r="X192">
        <f>AVERAGE(C166:C169)</f>
        <v>9</v>
      </c>
      <c r="Y192">
        <f>SUM(O166:O169)/SUM(C166:C169)</f>
        <v>2.7224999999999997</v>
      </c>
      <c r="Z192">
        <v>3</v>
      </c>
      <c r="AA192">
        <f>AVERAGE(C170:C172)</f>
        <v>6.666666666666667</v>
      </c>
      <c r="AB192">
        <f>SUM(O170:O172)/SUM(C170:C172)</f>
        <v>3.0945</v>
      </c>
      <c r="AC192">
        <v>13</v>
      </c>
      <c r="AD192">
        <f>AVERAGE(C173:C185)</f>
        <v>6</v>
      </c>
      <c r="AE192">
        <f>SUM(O173:O185)/SUM(C173:C185)</f>
        <v>3.7546153846153842</v>
      </c>
      <c r="AF192">
        <v>7</v>
      </c>
      <c r="AG192">
        <f>AVERAGE(C186:C192)</f>
        <v>7.2857142857142856</v>
      </c>
      <c r="AH192">
        <f>SUM(O186:O192)/SUM(C186:C192)</f>
        <v>2.737058823529412</v>
      </c>
    </row>
    <row r="193" spans="1:15" ht="13.5" x14ac:dyDescent="0.25">
      <c r="A193" s="1"/>
    </row>
    <row r="194" spans="1:15" ht="13.5" x14ac:dyDescent="0.25">
      <c r="A194" s="1" t="s">
        <v>3</v>
      </c>
      <c r="B194">
        <v>1</v>
      </c>
      <c r="C194">
        <v>6</v>
      </c>
      <c r="D194">
        <v>0</v>
      </c>
      <c r="E194">
        <v>1</v>
      </c>
      <c r="F194">
        <v>0</v>
      </c>
      <c r="G194">
        <v>7</v>
      </c>
      <c r="H194">
        <v>1.58</v>
      </c>
      <c r="I194">
        <v>150</v>
      </c>
      <c r="J194">
        <v>55</v>
      </c>
      <c r="L194">
        <v>1</v>
      </c>
      <c r="M194">
        <v>7</v>
      </c>
      <c r="N194">
        <v>1975</v>
      </c>
      <c r="O194">
        <f t="shared" si="2"/>
        <v>9.48</v>
      </c>
    </row>
    <row r="195" spans="1:15" ht="13.5" x14ac:dyDescent="0.25">
      <c r="A195" s="1"/>
      <c r="B195">
        <v>2</v>
      </c>
      <c r="C195">
        <v>15</v>
      </c>
      <c r="D195">
        <v>0</v>
      </c>
      <c r="E195">
        <v>21</v>
      </c>
      <c r="F195">
        <v>0</v>
      </c>
      <c r="G195">
        <v>5</v>
      </c>
      <c r="H195">
        <v>1.94</v>
      </c>
      <c r="I195">
        <v>90</v>
      </c>
      <c r="J195">
        <v>55</v>
      </c>
      <c r="L195">
        <v>1</v>
      </c>
      <c r="M195">
        <v>7</v>
      </c>
      <c r="N195">
        <v>1975</v>
      </c>
      <c r="O195">
        <f t="shared" ref="O195:O258" si="3">H195*C195</f>
        <v>29.099999999999998</v>
      </c>
    </row>
    <row r="196" spans="1:15" ht="13.5" x14ac:dyDescent="0.25">
      <c r="A196" s="1"/>
      <c r="B196">
        <v>0</v>
      </c>
      <c r="C196">
        <v>6</v>
      </c>
      <c r="D196">
        <v>0</v>
      </c>
      <c r="E196">
        <v>7</v>
      </c>
      <c r="F196">
        <v>0</v>
      </c>
      <c r="G196">
        <v>13</v>
      </c>
      <c r="H196">
        <v>3.09</v>
      </c>
      <c r="I196">
        <v>10</v>
      </c>
      <c r="J196">
        <v>57.5</v>
      </c>
      <c r="L196">
        <v>1</v>
      </c>
      <c r="M196">
        <v>8</v>
      </c>
      <c r="N196">
        <v>1975</v>
      </c>
      <c r="O196">
        <f t="shared" si="3"/>
        <v>18.54</v>
      </c>
    </row>
    <row r="197" spans="1:15" ht="13.5" x14ac:dyDescent="0.25">
      <c r="A197" s="1"/>
      <c r="B197">
        <v>0</v>
      </c>
      <c r="C197">
        <v>10</v>
      </c>
      <c r="D197">
        <v>0</v>
      </c>
      <c r="E197">
        <v>19</v>
      </c>
      <c r="F197">
        <v>0</v>
      </c>
      <c r="G197">
        <v>29</v>
      </c>
      <c r="H197">
        <v>4</v>
      </c>
      <c r="I197">
        <v>10</v>
      </c>
      <c r="J197">
        <v>60</v>
      </c>
      <c r="L197">
        <v>2</v>
      </c>
      <c r="M197">
        <v>10</v>
      </c>
      <c r="N197">
        <v>1975</v>
      </c>
      <c r="O197">
        <f t="shared" si="3"/>
        <v>40</v>
      </c>
    </row>
    <row r="198" spans="1:15" ht="13.5" x14ac:dyDescent="0.25">
      <c r="A198" s="1"/>
      <c r="B198">
        <v>0</v>
      </c>
      <c r="C198">
        <v>6</v>
      </c>
      <c r="D198">
        <v>0</v>
      </c>
      <c r="E198">
        <v>7</v>
      </c>
      <c r="F198">
        <v>0</v>
      </c>
      <c r="G198">
        <v>13</v>
      </c>
      <c r="H198">
        <v>4.5199999999999996</v>
      </c>
      <c r="I198">
        <v>-15</v>
      </c>
      <c r="J198">
        <v>42.5</v>
      </c>
      <c r="L198">
        <v>2</v>
      </c>
      <c r="M198">
        <v>11</v>
      </c>
      <c r="N198">
        <v>1975</v>
      </c>
      <c r="O198">
        <f t="shared" si="3"/>
        <v>27.119999999999997</v>
      </c>
    </row>
    <row r="199" spans="1:15" ht="13.5" x14ac:dyDescent="0.25">
      <c r="A199" s="1"/>
      <c r="B199">
        <v>0</v>
      </c>
      <c r="C199">
        <v>14</v>
      </c>
      <c r="D199">
        <v>0</v>
      </c>
      <c r="E199">
        <v>4</v>
      </c>
      <c r="F199">
        <v>0</v>
      </c>
      <c r="G199">
        <v>18</v>
      </c>
      <c r="H199">
        <v>3.88</v>
      </c>
      <c r="I199">
        <v>-15</v>
      </c>
      <c r="J199">
        <v>45</v>
      </c>
      <c r="L199">
        <v>2</v>
      </c>
      <c r="M199">
        <v>12</v>
      </c>
      <c r="N199">
        <v>1975</v>
      </c>
      <c r="O199">
        <f t="shared" si="3"/>
        <v>54.32</v>
      </c>
    </row>
    <row r="200" spans="1:15" ht="13.5" x14ac:dyDescent="0.25">
      <c r="A200" s="1"/>
      <c r="B200">
        <v>2</v>
      </c>
      <c r="C200">
        <v>5</v>
      </c>
      <c r="D200">
        <v>0</v>
      </c>
      <c r="E200">
        <v>7</v>
      </c>
      <c r="F200">
        <v>0</v>
      </c>
      <c r="G200">
        <v>12</v>
      </c>
      <c r="H200">
        <v>4.46</v>
      </c>
      <c r="I200">
        <v>60</v>
      </c>
      <c r="J200">
        <v>50</v>
      </c>
      <c r="L200">
        <v>2</v>
      </c>
      <c r="M200">
        <v>12</v>
      </c>
      <c r="N200">
        <v>1975</v>
      </c>
      <c r="O200">
        <f t="shared" si="3"/>
        <v>22.3</v>
      </c>
    </row>
    <row r="201" spans="1:15" ht="13.5" x14ac:dyDescent="0.25">
      <c r="A201" s="1"/>
      <c r="B201">
        <v>0</v>
      </c>
      <c r="C201">
        <v>5</v>
      </c>
      <c r="D201">
        <v>0</v>
      </c>
      <c r="E201">
        <v>24</v>
      </c>
      <c r="F201">
        <v>0</v>
      </c>
      <c r="G201">
        <v>29</v>
      </c>
      <c r="H201">
        <v>4.57</v>
      </c>
      <c r="I201">
        <v>-30</v>
      </c>
      <c r="J201">
        <v>45</v>
      </c>
      <c r="L201">
        <v>2</v>
      </c>
      <c r="M201">
        <v>12</v>
      </c>
      <c r="N201">
        <v>1975</v>
      </c>
      <c r="O201">
        <f t="shared" si="3"/>
        <v>22.85</v>
      </c>
    </row>
    <row r="202" spans="1:15" ht="13.5" x14ac:dyDescent="0.25">
      <c r="A202" s="1"/>
      <c r="B202">
        <v>0</v>
      </c>
      <c r="C202">
        <v>16</v>
      </c>
      <c r="D202">
        <v>0</v>
      </c>
      <c r="E202">
        <v>1</v>
      </c>
      <c r="F202">
        <v>0</v>
      </c>
      <c r="G202">
        <v>17</v>
      </c>
      <c r="H202">
        <v>4.8600000000000003</v>
      </c>
      <c r="I202">
        <v>-15</v>
      </c>
      <c r="J202">
        <v>37.5</v>
      </c>
      <c r="L202">
        <v>3</v>
      </c>
      <c r="M202">
        <v>1</v>
      </c>
      <c r="N202">
        <v>1975</v>
      </c>
      <c r="O202">
        <f t="shared" si="3"/>
        <v>77.760000000000005</v>
      </c>
    </row>
    <row r="203" spans="1:15" ht="13.5" x14ac:dyDescent="0.25">
      <c r="A203" s="1"/>
      <c r="B203">
        <v>0</v>
      </c>
      <c r="C203">
        <v>9</v>
      </c>
      <c r="D203">
        <v>0</v>
      </c>
      <c r="E203">
        <v>29</v>
      </c>
      <c r="F203">
        <v>0</v>
      </c>
      <c r="G203">
        <v>7</v>
      </c>
      <c r="H203">
        <v>2.86</v>
      </c>
      <c r="I203">
        <v>5</v>
      </c>
      <c r="J203">
        <v>55</v>
      </c>
      <c r="L203">
        <v>3</v>
      </c>
      <c r="M203">
        <v>2</v>
      </c>
      <c r="N203">
        <v>1975</v>
      </c>
      <c r="O203">
        <f t="shared" si="3"/>
        <v>25.74</v>
      </c>
    </row>
    <row r="204" spans="1:15" ht="13.5" x14ac:dyDescent="0.25">
      <c r="A204" s="1"/>
      <c r="B204">
        <v>0</v>
      </c>
      <c r="C204">
        <v>7</v>
      </c>
      <c r="D204">
        <v>0</v>
      </c>
      <c r="E204">
        <v>17</v>
      </c>
      <c r="F204">
        <v>0</v>
      </c>
      <c r="G204">
        <v>24</v>
      </c>
      <c r="H204">
        <v>4.83</v>
      </c>
      <c r="I204">
        <v>30</v>
      </c>
      <c r="J204">
        <v>57.5</v>
      </c>
      <c r="L204">
        <v>3</v>
      </c>
      <c r="M204">
        <v>2</v>
      </c>
      <c r="N204">
        <v>1975</v>
      </c>
      <c r="O204">
        <f t="shared" si="3"/>
        <v>33.81</v>
      </c>
    </row>
    <row r="205" spans="1:15" ht="13.5" x14ac:dyDescent="0.25">
      <c r="A205" s="1"/>
      <c r="B205">
        <v>0</v>
      </c>
      <c r="C205">
        <v>5.5</v>
      </c>
      <c r="D205">
        <v>1</v>
      </c>
      <c r="E205">
        <v>23</v>
      </c>
      <c r="F205">
        <v>0</v>
      </c>
      <c r="G205">
        <v>29</v>
      </c>
      <c r="H205">
        <v>4.5599999999999996</v>
      </c>
      <c r="I205">
        <v>-5</v>
      </c>
      <c r="J205">
        <v>40</v>
      </c>
      <c r="L205">
        <v>3</v>
      </c>
      <c r="M205">
        <v>2</v>
      </c>
      <c r="N205">
        <v>1975</v>
      </c>
      <c r="O205">
        <f t="shared" si="3"/>
        <v>25.08</v>
      </c>
    </row>
    <row r="206" spans="1:15" ht="13.5" x14ac:dyDescent="0.25">
      <c r="A206" s="1"/>
      <c r="B206">
        <v>0</v>
      </c>
      <c r="C206">
        <v>8</v>
      </c>
      <c r="D206">
        <v>0</v>
      </c>
      <c r="E206">
        <v>3</v>
      </c>
      <c r="F206">
        <v>0</v>
      </c>
      <c r="G206">
        <v>11</v>
      </c>
      <c r="H206">
        <v>5.47</v>
      </c>
      <c r="I206">
        <v>10</v>
      </c>
      <c r="J206">
        <v>47.5</v>
      </c>
      <c r="L206">
        <v>3</v>
      </c>
      <c r="M206">
        <v>3</v>
      </c>
      <c r="N206">
        <v>1975</v>
      </c>
      <c r="O206">
        <f t="shared" si="3"/>
        <v>43.76</v>
      </c>
    </row>
    <row r="207" spans="1:15" ht="13.5" x14ac:dyDescent="0.25">
      <c r="A207" s="1"/>
      <c r="B207">
        <v>2</v>
      </c>
      <c r="C207">
        <v>5</v>
      </c>
      <c r="D207">
        <v>0</v>
      </c>
      <c r="E207">
        <v>23</v>
      </c>
      <c r="F207">
        <v>0</v>
      </c>
      <c r="G207">
        <v>28</v>
      </c>
      <c r="H207">
        <v>3.52</v>
      </c>
      <c r="I207">
        <v>60</v>
      </c>
      <c r="J207">
        <v>50</v>
      </c>
      <c r="L207">
        <v>3</v>
      </c>
      <c r="M207">
        <v>3</v>
      </c>
      <c r="N207">
        <v>1975</v>
      </c>
      <c r="O207">
        <f t="shared" si="3"/>
        <v>17.600000000000001</v>
      </c>
    </row>
    <row r="208" spans="1:15" ht="13.5" x14ac:dyDescent="0.25">
      <c r="A208" s="1"/>
      <c r="B208">
        <v>0</v>
      </c>
      <c r="C208">
        <v>6</v>
      </c>
      <c r="D208">
        <v>0</v>
      </c>
      <c r="E208">
        <v>25</v>
      </c>
      <c r="F208">
        <v>0</v>
      </c>
      <c r="G208">
        <v>31</v>
      </c>
      <c r="H208">
        <v>1.6</v>
      </c>
      <c r="I208">
        <v>-10</v>
      </c>
      <c r="J208">
        <v>42.5</v>
      </c>
      <c r="L208">
        <v>3</v>
      </c>
      <c r="M208">
        <v>3</v>
      </c>
      <c r="N208">
        <v>1975</v>
      </c>
      <c r="O208">
        <f t="shared" si="3"/>
        <v>9.6000000000000014</v>
      </c>
    </row>
    <row r="209" spans="1:34" ht="13.5" x14ac:dyDescent="0.25">
      <c r="A209" s="1"/>
      <c r="B209">
        <v>0</v>
      </c>
      <c r="C209">
        <v>5</v>
      </c>
      <c r="D209">
        <v>0</v>
      </c>
      <c r="E209">
        <v>3</v>
      </c>
      <c r="F209">
        <v>0</v>
      </c>
      <c r="G209">
        <v>8</v>
      </c>
      <c r="H209">
        <v>3.26</v>
      </c>
      <c r="I209">
        <v>-50</v>
      </c>
      <c r="J209">
        <v>45</v>
      </c>
      <c r="L209">
        <v>4</v>
      </c>
      <c r="M209">
        <v>4</v>
      </c>
      <c r="N209">
        <v>1975</v>
      </c>
      <c r="O209">
        <f t="shared" si="3"/>
        <v>16.299999999999997</v>
      </c>
    </row>
    <row r="210" spans="1:34" ht="13.5" x14ac:dyDescent="0.25">
      <c r="A210" s="1"/>
      <c r="B210">
        <v>0</v>
      </c>
      <c r="C210">
        <v>7</v>
      </c>
      <c r="D210">
        <v>0</v>
      </c>
      <c r="E210">
        <v>19</v>
      </c>
      <c r="F210">
        <v>0</v>
      </c>
      <c r="G210">
        <v>26</v>
      </c>
      <c r="H210">
        <v>3.32</v>
      </c>
      <c r="I210">
        <v>-5</v>
      </c>
      <c r="J210">
        <v>52.5</v>
      </c>
      <c r="L210">
        <v>4</v>
      </c>
      <c r="M210">
        <v>4</v>
      </c>
      <c r="N210">
        <v>1975</v>
      </c>
      <c r="O210">
        <f t="shared" si="3"/>
        <v>23.24</v>
      </c>
    </row>
    <row r="211" spans="1:34" ht="13.5" x14ac:dyDescent="0.25">
      <c r="A211" s="1"/>
      <c r="B211">
        <v>1</v>
      </c>
      <c r="C211">
        <v>5</v>
      </c>
      <c r="D211">
        <v>1</v>
      </c>
      <c r="E211">
        <v>27</v>
      </c>
      <c r="F211">
        <v>1</v>
      </c>
      <c r="G211">
        <v>2</v>
      </c>
      <c r="H211">
        <v>3.58</v>
      </c>
      <c r="I211">
        <v>-120</v>
      </c>
      <c r="J211">
        <v>55</v>
      </c>
      <c r="L211">
        <v>4</v>
      </c>
      <c r="M211">
        <v>4</v>
      </c>
      <c r="N211">
        <v>1975</v>
      </c>
      <c r="O211">
        <f t="shared" si="3"/>
        <v>17.899999999999999</v>
      </c>
    </row>
    <row r="212" spans="1:34" ht="13.5" x14ac:dyDescent="0.25">
      <c r="A212" s="1"/>
      <c r="B212">
        <v>0</v>
      </c>
      <c r="C212">
        <v>5</v>
      </c>
      <c r="D212">
        <v>0</v>
      </c>
      <c r="E212">
        <v>7</v>
      </c>
      <c r="F212">
        <v>0</v>
      </c>
      <c r="G212">
        <v>12</v>
      </c>
      <c r="H212">
        <v>2.1800000000000002</v>
      </c>
      <c r="I212">
        <v>5</v>
      </c>
      <c r="J212">
        <v>50</v>
      </c>
      <c r="L212">
        <v>4</v>
      </c>
      <c r="M212">
        <v>5</v>
      </c>
      <c r="N212">
        <v>1975</v>
      </c>
      <c r="O212">
        <f t="shared" si="3"/>
        <v>10.9</v>
      </c>
    </row>
    <row r="213" spans="1:34" ht="13.5" x14ac:dyDescent="0.25">
      <c r="A213" s="1"/>
      <c r="B213">
        <v>1</v>
      </c>
      <c r="C213">
        <v>5</v>
      </c>
      <c r="D213">
        <v>0</v>
      </c>
      <c r="E213">
        <v>18</v>
      </c>
      <c r="F213">
        <v>0</v>
      </c>
      <c r="G213">
        <v>23</v>
      </c>
      <c r="H213">
        <v>2.0099999999999998</v>
      </c>
      <c r="I213">
        <v>150</v>
      </c>
      <c r="J213">
        <v>57.5</v>
      </c>
      <c r="L213">
        <v>4</v>
      </c>
      <c r="M213">
        <v>5</v>
      </c>
      <c r="N213">
        <v>1975</v>
      </c>
      <c r="O213">
        <f t="shared" si="3"/>
        <v>10.049999999999999</v>
      </c>
    </row>
    <row r="214" spans="1:34" ht="13.5" x14ac:dyDescent="0.25">
      <c r="A214" s="1"/>
      <c r="B214">
        <v>0</v>
      </c>
      <c r="C214">
        <v>6</v>
      </c>
      <c r="D214">
        <v>0</v>
      </c>
      <c r="E214">
        <v>20</v>
      </c>
      <c r="F214">
        <v>0</v>
      </c>
      <c r="G214">
        <v>26</v>
      </c>
      <c r="H214">
        <v>3.4</v>
      </c>
      <c r="I214">
        <v>30</v>
      </c>
      <c r="J214">
        <v>70</v>
      </c>
      <c r="L214">
        <v>4</v>
      </c>
      <c r="M214">
        <v>5</v>
      </c>
      <c r="N214">
        <v>1975</v>
      </c>
      <c r="O214">
        <f t="shared" si="3"/>
        <v>20.399999999999999</v>
      </c>
      <c r="T214">
        <v>15</v>
      </c>
      <c r="U214">
        <f>AVERAGE(C196:C199,C201:C206,C208:C210,C212,C214)</f>
        <v>7.7</v>
      </c>
      <c r="V214">
        <f>SUM(O196:O199,O201:O206,O208:O210,O212,O214)/SUM(C196:C199,C201:C206,C208:C210,C212,C214)</f>
        <v>3.8910822510822509</v>
      </c>
    </row>
    <row r="215" spans="1:34" ht="13.5" x14ac:dyDescent="0.25">
      <c r="A215" s="1"/>
      <c r="B215">
        <v>1</v>
      </c>
      <c r="C215">
        <v>5</v>
      </c>
      <c r="D215">
        <v>0</v>
      </c>
      <c r="E215">
        <v>12</v>
      </c>
      <c r="F215">
        <v>0</v>
      </c>
      <c r="G215">
        <v>17</v>
      </c>
      <c r="H215">
        <v>2.12</v>
      </c>
      <c r="I215">
        <v>140</v>
      </c>
      <c r="J215">
        <v>55</v>
      </c>
      <c r="L215">
        <v>4</v>
      </c>
      <c r="M215">
        <v>6</v>
      </c>
      <c r="N215">
        <v>1975</v>
      </c>
      <c r="O215">
        <f t="shared" si="3"/>
        <v>10.600000000000001</v>
      </c>
      <c r="T215">
        <v>5</v>
      </c>
      <c r="U215">
        <f>AVERAGE(C194,C211,C213,C215,C216)</f>
        <v>5.2</v>
      </c>
      <c r="V215">
        <f>SUM(O194,O211,O213,O215,O216)/SUM(C194,C211,C213,C215,C216)</f>
        <v>2.2896153846153848</v>
      </c>
    </row>
    <row r="216" spans="1:34" ht="13.5" x14ac:dyDescent="0.25">
      <c r="A216" s="1"/>
      <c r="B216">
        <v>1</v>
      </c>
      <c r="C216">
        <v>5</v>
      </c>
      <c r="D216">
        <v>1</v>
      </c>
      <c r="E216">
        <v>23</v>
      </c>
      <c r="F216">
        <v>1</v>
      </c>
      <c r="G216">
        <v>28</v>
      </c>
      <c r="H216">
        <v>2.2999999999999998</v>
      </c>
      <c r="I216">
        <v>180</v>
      </c>
      <c r="J216">
        <v>55</v>
      </c>
      <c r="L216">
        <v>4</v>
      </c>
      <c r="M216">
        <v>6</v>
      </c>
      <c r="N216">
        <v>1975</v>
      </c>
      <c r="O216">
        <f t="shared" si="3"/>
        <v>11.5</v>
      </c>
      <c r="P216">
        <v>11.5</v>
      </c>
      <c r="Q216">
        <v>23</v>
      </c>
      <c r="R216">
        <f>AVERAGE(C194:C216)</f>
        <v>7.2391304347826084</v>
      </c>
      <c r="S216">
        <f>SUM(O194:O216)/SUM(C194:C216)</f>
        <v>3.4711711711711715</v>
      </c>
      <c r="T216">
        <v>3</v>
      </c>
      <c r="U216">
        <f>AVERAGE(C195,C200,C207)</f>
        <v>8.3333333333333339</v>
      </c>
      <c r="V216">
        <f>SUM(O195,O200,O207)/SUM(C195,C200,C207)</f>
        <v>2.76</v>
      </c>
      <c r="W216">
        <v>3</v>
      </c>
      <c r="X216">
        <f>AVERAGE(C194:C196)</f>
        <v>9</v>
      </c>
      <c r="Y216">
        <f>SUM(O194:O196)/SUM(C194:C196)</f>
        <v>2.1155555555555554</v>
      </c>
      <c r="Z216">
        <v>5</v>
      </c>
      <c r="AA216">
        <f>AVERAGE(C197:C201)</f>
        <v>8</v>
      </c>
      <c r="AB216">
        <f>SUM(O197:O201)/SUM(C197:C201)</f>
        <v>4.1647499999999997</v>
      </c>
      <c r="AC216">
        <v>7</v>
      </c>
      <c r="AD216">
        <f>AVERAGE(C202:C208)</f>
        <v>8.0714285714285712</v>
      </c>
      <c r="AE216">
        <f>SUM(O202:O208)/SUM(C202:C208)</f>
        <v>4.1300884955752206</v>
      </c>
      <c r="AF216">
        <v>8</v>
      </c>
      <c r="AG216">
        <f>AVERAGE(C209:C216)</f>
        <v>5.375</v>
      </c>
      <c r="AH216">
        <f>SUM(O209:O216)/SUM(C209:C216)</f>
        <v>2.811395348837209</v>
      </c>
    </row>
    <row r="217" spans="1:34" ht="13.5" x14ac:dyDescent="0.25">
      <c r="A217" s="1"/>
    </row>
    <row r="218" spans="1:34" ht="13.5" x14ac:dyDescent="0.25">
      <c r="A218" s="1" t="s">
        <v>2</v>
      </c>
      <c r="B218">
        <v>1</v>
      </c>
      <c r="C218">
        <v>7</v>
      </c>
      <c r="D218">
        <v>0</v>
      </c>
      <c r="E218">
        <v>30</v>
      </c>
      <c r="F218">
        <v>0</v>
      </c>
      <c r="G218">
        <v>7</v>
      </c>
      <c r="H218">
        <v>1.72</v>
      </c>
      <c r="I218">
        <v>150</v>
      </c>
      <c r="J218">
        <v>65</v>
      </c>
      <c r="L218">
        <v>1</v>
      </c>
      <c r="M218">
        <v>7</v>
      </c>
      <c r="N218">
        <v>1976</v>
      </c>
      <c r="O218">
        <f t="shared" si="3"/>
        <v>12.04</v>
      </c>
    </row>
    <row r="219" spans="1:34" ht="13.5" x14ac:dyDescent="0.25">
      <c r="A219" s="1"/>
      <c r="B219">
        <v>0</v>
      </c>
      <c r="C219">
        <v>8</v>
      </c>
      <c r="D219">
        <v>0</v>
      </c>
      <c r="E219">
        <v>30</v>
      </c>
      <c r="F219">
        <v>0</v>
      </c>
      <c r="G219">
        <v>8</v>
      </c>
      <c r="H219">
        <v>2.94</v>
      </c>
      <c r="I219">
        <v>0</v>
      </c>
      <c r="J219">
        <v>52.5</v>
      </c>
      <c r="L219">
        <v>1</v>
      </c>
      <c r="M219">
        <v>7</v>
      </c>
      <c r="N219">
        <v>1976</v>
      </c>
      <c r="O219">
        <f t="shared" si="3"/>
        <v>23.52</v>
      </c>
    </row>
    <row r="220" spans="1:34" ht="13.5" x14ac:dyDescent="0.25">
      <c r="A220" s="1"/>
      <c r="B220">
        <v>0</v>
      </c>
      <c r="C220">
        <v>5</v>
      </c>
      <c r="D220">
        <v>0</v>
      </c>
      <c r="E220">
        <v>10</v>
      </c>
      <c r="F220">
        <v>0</v>
      </c>
      <c r="G220">
        <v>15</v>
      </c>
      <c r="H220">
        <v>2.67</v>
      </c>
      <c r="I220">
        <v>30</v>
      </c>
      <c r="J220">
        <v>62.5</v>
      </c>
      <c r="L220">
        <v>1</v>
      </c>
      <c r="M220">
        <v>8</v>
      </c>
      <c r="N220">
        <v>1976</v>
      </c>
      <c r="O220">
        <f t="shared" si="3"/>
        <v>13.35</v>
      </c>
    </row>
    <row r="221" spans="1:34" ht="13.5" x14ac:dyDescent="0.25">
      <c r="A221" s="1"/>
      <c r="B221">
        <v>1</v>
      </c>
      <c r="C221">
        <v>5</v>
      </c>
      <c r="D221">
        <v>0</v>
      </c>
      <c r="E221">
        <v>17</v>
      </c>
      <c r="F221">
        <v>0</v>
      </c>
      <c r="G221">
        <v>22</v>
      </c>
      <c r="H221">
        <v>1.26</v>
      </c>
      <c r="I221">
        <v>160</v>
      </c>
      <c r="J221">
        <v>60</v>
      </c>
      <c r="L221">
        <v>1</v>
      </c>
      <c r="M221">
        <v>8</v>
      </c>
      <c r="N221">
        <v>1976</v>
      </c>
      <c r="O221">
        <f t="shared" si="3"/>
        <v>6.3</v>
      </c>
    </row>
    <row r="222" spans="1:34" ht="13.5" x14ac:dyDescent="0.25">
      <c r="A222" s="1"/>
      <c r="B222">
        <v>0</v>
      </c>
      <c r="C222">
        <v>5</v>
      </c>
      <c r="D222">
        <v>0</v>
      </c>
      <c r="E222">
        <v>19</v>
      </c>
      <c r="F222">
        <v>0</v>
      </c>
      <c r="G222">
        <v>24</v>
      </c>
      <c r="H222">
        <v>2.9</v>
      </c>
      <c r="I222">
        <v>0</v>
      </c>
      <c r="J222">
        <v>55</v>
      </c>
      <c r="L222">
        <v>1</v>
      </c>
      <c r="M222">
        <v>8</v>
      </c>
      <c r="N222">
        <v>1976</v>
      </c>
      <c r="O222">
        <f t="shared" si="3"/>
        <v>14.5</v>
      </c>
    </row>
    <row r="223" spans="1:34" ht="13.5" x14ac:dyDescent="0.25">
      <c r="A223" s="1"/>
      <c r="B223">
        <v>2</v>
      </c>
      <c r="C223">
        <v>6</v>
      </c>
      <c r="D223">
        <v>0</v>
      </c>
      <c r="E223">
        <v>4</v>
      </c>
      <c r="F223">
        <v>0</v>
      </c>
      <c r="G223">
        <v>10</v>
      </c>
      <c r="H223">
        <v>2.2400000000000002</v>
      </c>
      <c r="I223">
        <v>90</v>
      </c>
      <c r="J223">
        <v>57.5</v>
      </c>
      <c r="L223">
        <v>1</v>
      </c>
      <c r="M223">
        <v>9</v>
      </c>
      <c r="N223">
        <v>1976</v>
      </c>
      <c r="O223">
        <f t="shared" si="3"/>
        <v>13.440000000000001</v>
      </c>
    </row>
    <row r="224" spans="1:34" ht="13.5" x14ac:dyDescent="0.25">
      <c r="A224" s="1"/>
      <c r="B224">
        <v>0</v>
      </c>
      <c r="C224">
        <v>12</v>
      </c>
      <c r="D224">
        <v>0</v>
      </c>
      <c r="E224">
        <v>16</v>
      </c>
      <c r="F224">
        <v>0</v>
      </c>
      <c r="G224">
        <v>28</v>
      </c>
      <c r="H224">
        <v>2.9</v>
      </c>
      <c r="I224">
        <v>-5</v>
      </c>
      <c r="J224">
        <v>65</v>
      </c>
      <c r="L224">
        <v>1</v>
      </c>
      <c r="M224">
        <v>9</v>
      </c>
      <c r="N224">
        <v>1976</v>
      </c>
      <c r="O224">
        <f t="shared" si="3"/>
        <v>34.799999999999997</v>
      </c>
    </row>
    <row r="225" spans="1:15" ht="13.5" x14ac:dyDescent="0.25">
      <c r="A225" s="1"/>
      <c r="B225">
        <v>0</v>
      </c>
      <c r="C225">
        <v>9</v>
      </c>
      <c r="D225">
        <v>0</v>
      </c>
      <c r="E225">
        <v>12</v>
      </c>
      <c r="F225">
        <v>0</v>
      </c>
      <c r="G225">
        <v>21</v>
      </c>
      <c r="H225">
        <v>4.01</v>
      </c>
      <c r="I225">
        <v>30</v>
      </c>
      <c r="J225">
        <v>75</v>
      </c>
      <c r="L225">
        <v>2</v>
      </c>
      <c r="M225">
        <v>10</v>
      </c>
      <c r="N225">
        <v>1976</v>
      </c>
      <c r="O225">
        <f t="shared" si="3"/>
        <v>36.089999999999996</v>
      </c>
    </row>
    <row r="226" spans="1:15" ht="13.5" x14ac:dyDescent="0.25">
      <c r="A226" s="1"/>
      <c r="B226">
        <v>1</v>
      </c>
      <c r="C226">
        <v>9</v>
      </c>
      <c r="D226">
        <v>0</v>
      </c>
      <c r="E226">
        <v>22</v>
      </c>
      <c r="F226">
        <v>0</v>
      </c>
      <c r="G226">
        <v>31</v>
      </c>
      <c r="H226">
        <v>3.21</v>
      </c>
      <c r="I226">
        <v>150</v>
      </c>
      <c r="J226">
        <v>55</v>
      </c>
      <c r="L226">
        <v>2</v>
      </c>
      <c r="M226">
        <v>10</v>
      </c>
      <c r="N226">
        <v>1976</v>
      </c>
      <c r="O226">
        <f t="shared" si="3"/>
        <v>28.89</v>
      </c>
    </row>
    <row r="227" spans="1:15" ht="13.5" x14ac:dyDescent="0.25">
      <c r="A227" s="1"/>
      <c r="B227">
        <v>0</v>
      </c>
      <c r="C227">
        <v>5</v>
      </c>
      <c r="D227">
        <v>0</v>
      </c>
      <c r="E227">
        <v>1</v>
      </c>
      <c r="F227">
        <v>0</v>
      </c>
      <c r="G227">
        <v>6</v>
      </c>
      <c r="H227">
        <v>2.09</v>
      </c>
      <c r="I227">
        <v>30</v>
      </c>
      <c r="J227">
        <v>72.5</v>
      </c>
      <c r="L227">
        <v>2</v>
      </c>
      <c r="M227">
        <v>11</v>
      </c>
      <c r="N227">
        <v>1976</v>
      </c>
      <c r="O227">
        <f t="shared" si="3"/>
        <v>10.45</v>
      </c>
    </row>
    <row r="228" spans="1:15" ht="13.5" x14ac:dyDescent="0.25">
      <c r="A228" s="1"/>
      <c r="B228">
        <v>0</v>
      </c>
      <c r="C228">
        <v>6</v>
      </c>
      <c r="D228">
        <v>0</v>
      </c>
      <c r="E228">
        <v>16</v>
      </c>
      <c r="F228">
        <v>0</v>
      </c>
      <c r="G228">
        <v>22</v>
      </c>
      <c r="H228">
        <v>4.09</v>
      </c>
      <c r="I228">
        <v>-15</v>
      </c>
      <c r="J228">
        <v>40</v>
      </c>
      <c r="L228">
        <v>2</v>
      </c>
      <c r="M228">
        <v>11</v>
      </c>
      <c r="N228">
        <v>1976</v>
      </c>
      <c r="O228">
        <f t="shared" si="3"/>
        <v>24.54</v>
      </c>
    </row>
    <row r="229" spans="1:15" ht="13.5" x14ac:dyDescent="0.25">
      <c r="A229" s="1"/>
      <c r="B229">
        <v>2</v>
      </c>
      <c r="C229">
        <v>7</v>
      </c>
      <c r="D229">
        <v>0</v>
      </c>
      <c r="E229">
        <v>26</v>
      </c>
      <c r="F229">
        <v>0</v>
      </c>
      <c r="G229">
        <v>2</v>
      </c>
      <c r="H229">
        <v>4.87</v>
      </c>
      <c r="I229">
        <v>80</v>
      </c>
      <c r="J229">
        <v>55</v>
      </c>
      <c r="L229">
        <v>2</v>
      </c>
      <c r="M229">
        <v>12</v>
      </c>
      <c r="N229">
        <v>1976</v>
      </c>
      <c r="O229">
        <f t="shared" si="3"/>
        <v>34.090000000000003</v>
      </c>
    </row>
    <row r="230" spans="1:15" ht="13.5" x14ac:dyDescent="0.25">
      <c r="A230" s="1"/>
      <c r="B230">
        <v>0</v>
      </c>
      <c r="C230">
        <v>6</v>
      </c>
      <c r="D230">
        <v>0</v>
      </c>
      <c r="E230">
        <v>5</v>
      </c>
      <c r="F230">
        <v>0</v>
      </c>
      <c r="G230">
        <v>11</v>
      </c>
      <c r="H230">
        <v>4.5</v>
      </c>
      <c r="I230">
        <v>0</v>
      </c>
      <c r="J230">
        <v>40</v>
      </c>
      <c r="L230">
        <v>3</v>
      </c>
      <c r="M230">
        <v>1</v>
      </c>
      <c r="N230">
        <v>1976</v>
      </c>
      <c r="O230">
        <f t="shared" si="3"/>
        <v>27</v>
      </c>
    </row>
    <row r="231" spans="1:15" ht="13.5" x14ac:dyDescent="0.25">
      <c r="A231" s="1"/>
      <c r="B231">
        <v>0</v>
      </c>
      <c r="C231">
        <v>5.5</v>
      </c>
      <c r="D231">
        <v>0</v>
      </c>
      <c r="E231">
        <v>23</v>
      </c>
      <c r="F231">
        <v>1</v>
      </c>
      <c r="G231">
        <v>28</v>
      </c>
      <c r="H231">
        <v>3.01</v>
      </c>
      <c r="I231">
        <v>-30</v>
      </c>
      <c r="J231">
        <v>60</v>
      </c>
      <c r="L231">
        <v>3</v>
      </c>
      <c r="M231">
        <v>2</v>
      </c>
      <c r="N231">
        <v>1976</v>
      </c>
      <c r="O231">
        <f t="shared" si="3"/>
        <v>16.555</v>
      </c>
    </row>
    <row r="232" spans="1:15" ht="13.5" x14ac:dyDescent="0.25">
      <c r="A232" s="1"/>
      <c r="B232">
        <v>2</v>
      </c>
      <c r="C232">
        <v>5</v>
      </c>
      <c r="D232">
        <v>0</v>
      </c>
      <c r="E232">
        <v>2</v>
      </c>
      <c r="F232">
        <v>0</v>
      </c>
      <c r="G232">
        <v>7</v>
      </c>
      <c r="H232">
        <v>3.16</v>
      </c>
      <c r="I232">
        <v>50</v>
      </c>
      <c r="J232">
        <v>42.5</v>
      </c>
      <c r="L232">
        <v>4</v>
      </c>
      <c r="M232">
        <v>4</v>
      </c>
      <c r="N232">
        <v>1976</v>
      </c>
      <c r="O232">
        <f t="shared" si="3"/>
        <v>15.8</v>
      </c>
    </row>
    <row r="233" spans="1:15" ht="13.5" x14ac:dyDescent="0.25">
      <c r="A233" s="1"/>
      <c r="B233">
        <v>1</v>
      </c>
      <c r="C233">
        <v>7</v>
      </c>
      <c r="D233">
        <v>0</v>
      </c>
      <c r="E233">
        <v>4</v>
      </c>
      <c r="F233">
        <v>0</v>
      </c>
      <c r="G233">
        <v>11</v>
      </c>
      <c r="H233">
        <v>1.7</v>
      </c>
      <c r="I233">
        <v>150</v>
      </c>
      <c r="J233">
        <v>55</v>
      </c>
      <c r="L233">
        <v>4</v>
      </c>
      <c r="M233">
        <v>4</v>
      </c>
      <c r="N233">
        <v>1976</v>
      </c>
      <c r="O233">
        <f t="shared" si="3"/>
        <v>11.9</v>
      </c>
    </row>
    <row r="234" spans="1:15" ht="13.5" x14ac:dyDescent="0.25">
      <c r="A234" s="1"/>
      <c r="B234">
        <v>2</v>
      </c>
      <c r="C234">
        <v>10</v>
      </c>
      <c r="D234">
        <v>0</v>
      </c>
      <c r="E234">
        <v>19</v>
      </c>
      <c r="F234">
        <v>0</v>
      </c>
      <c r="G234">
        <v>29</v>
      </c>
      <c r="H234">
        <v>3.19</v>
      </c>
      <c r="I234">
        <v>50</v>
      </c>
      <c r="J234">
        <v>55</v>
      </c>
      <c r="L234">
        <v>4</v>
      </c>
      <c r="M234">
        <v>4</v>
      </c>
      <c r="N234">
        <v>1976</v>
      </c>
      <c r="O234">
        <f t="shared" si="3"/>
        <v>31.9</v>
      </c>
    </row>
    <row r="235" spans="1:15" ht="13.5" x14ac:dyDescent="0.25">
      <c r="A235" s="1"/>
      <c r="B235">
        <v>0</v>
      </c>
      <c r="C235">
        <v>5</v>
      </c>
      <c r="D235">
        <v>0</v>
      </c>
      <c r="E235">
        <v>1</v>
      </c>
      <c r="F235">
        <v>0</v>
      </c>
      <c r="G235">
        <v>6</v>
      </c>
      <c r="H235">
        <v>3.31</v>
      </c>
      <c r="I235">
        <v>30</v>
      </c>
      <c r="J235">
        <v>52.5</v>
      </c>
      <c r="L235">
        <v>4</v>
      </c>
      <c r="M235">
        <v>5</v>
      </c>
      <c r="N235">
        <v>1976</v>
      </c>
      <c r="O235">
        <f t="shared" si="3"/>
        <v>16.55</v>
      </c>
    </row>
    <row r="236" spans="1:15" ht="13.5" x14ac:dyDescent="0.25">
      <c r="A236" s="1"/>
      <c r="B236">
        <v>1</v>
      </c>
      <c r="C236">
        <v>5</v>
      </c>
      <c r="D236">
        <v>0</v>
      </c>
      <c r="E236">
        <v>1</v>
      </c>
      <c r="F236">
        <v>0</v>
      </c>
      <c r="G236">
        <v>6</v>
      </c>
      <c r="H236">
        <v>1.51</v>
      </c>
      <c r="I236">
        <v>150</v>
      </c>
      <c r="J236">
        <v>67.5</v>
      </c>
      <c r="L236">
        <v>4</v>
      </c>
      <c r="M236">
        <v>5</v>
      </c>
      <c r="N236">
        <v>1976</v>
      </c>
      <c r="O236">
        <f t="shared" si="3"/>
        <v>7.55</v>
      </c>
    </row>
    <row r="237" spans="1:15" ht="13.5" x14ac:dyDescent="0.25">
      <c r="A237" s="1"/>
      <c r="B237">
        <v>1</v>
      </c>
      <c r="C237">
        <v>7</v>
      </c>
      <c r="D237">
        <v>0</v>
      </c>
      <c r="E237">
        <v>5</v>
      </c>
      <c r="F237">
        <v>0</v>
      </c>
      <c r="G237">
        <v>12</v>
      </c>
      <c r="H237">
        <v>2.76</v>
      </c>
      <c r="I237">
        <v>-120</v>
      </c>
      <c r="J237">
        <v>60</v>
      </c>
      <c r="L237">
        <v>4</v>
      </c>
      <c r="M237">
        <v>5</v>
      </c>
      <c r="N237">
        <v>1976</v>
      </c>
      <c r="O237">
        <f t="shared" si="3"/>
        <v>19.32</v>
      </c>
    </row>
    <row r="238" spans="1:15" ht="13.5" x14ac:dyDescent="0.25">
      <c r="A238" s="1"/>
      <c r="B238">
        <v>2</v>
      </c>
      <c r="C238">
        <v>5</v>
      </c>
      <c r="D238">
        <v>0</v>
      </c>
      <c r="E238">
        <v>15</v>
      </c>
      <c r="F238">
        <v>0</v>
      </c>
      <c r="G238">
        <v>20</v>
      </c>
      <c r="H238">
        <v>2.99</v>
      </c>
      <c r="I238">
        <v>60</v>
      </c>
      <c r="J238">
        <v>55</v>
      </c>
      <c r="L238">
        <v>4</v>
      </c>
      <c r="M238">
        <v>5</v>
      </c>
      <c r="N238">
        <v>1976</v>
      </c>
      <c r="O238">
        <f t="shared" si="3"/>
        <v>14.950000000000001</v>
      </c>
    </row>
    <row r="239" spans="1:15" ht="13.5" x14ac:dyDescent="0.25">
      <c r="A239" s="1"/>
      <c r="B239">
        <v>1</v>
      </c>
      <c r="C239">
        <v>5</v>
      </c>
      <c r="D239">
        <v>0</v>
      </c>
      <c r="E239">
        <v>18</v>
      </c>
      <c r="F239">
        <v>0</v>
      </c>
      <c r="G239">
        <v>23</v>
      </c>
      <c r="H239">
        <v>2.64</v>
      </c>
      <c r="I239">
        <v>145</v>
      </c>
      <c r="J239">
        <v>57.5</v>
      </c>
      <c r="L239">
        <v>4</v>
      </c>
      <c r="M239">
        <v>5</v>
      </c>
      <c r="N239">
        <v>1976</v>
      </c>
      <c r="O239">
        <f t="shared" si="3"/>
        <v>13.200000000000001</v>
      </c>
    </row>
    <row r="240" spans="1:15" ht="13.5" x14ac:dyDescent="0.25">
      <c r="A240" s="1"/>
      <c r="B240">
        <v>0</v>
      </c>
      <c r="C240">
        <v>7</v>
      </c>
      <c r="D240">
        <v>0</v>
      </c>
      <c r="E240">
        <v>20</v>
      </c>
      <c r="F240">
        <v>0</v>
      </c>
      <c r="G240">
        <v>27</v>
      </c>
      <c r="H240">
        <v>3.3</v>
      </c>
      <c r="I240">
        <v>-25</v>
      </c>
      <c r="J240">
        <v>45</v>
      </c>
      <c r="L240">
        <v>4</v>
      </c>
      <c r="M240">
        <v>5</v>
      </c>
      <c r="N240">
        <v>1976</v>
      </c>
      <c r="O240">
        <f t="shared" si="3"/>
        <v>23.099999999999998</v>
      </c>
    </row>
    <row r="241" spans="1:34" ht="13.5" x14ac:dyDescent="0.25">
      <c r="A241" s="1"/>
      <c r="B241">
        <v>0</v>
      </c>
      <c r="C241">
        <v>8</v>
      </c>
      <c r="D241">
        <v>0</v>
      </c>
      <c r="E241">
        <v>31</v>
      </c>
      <c r="F241">
        <v>0</v>
      </c>
      <c r="G241">
        <v>8</v>
      </c>
      <c r="H241">
        <v>3.19</v>
      </c>
      <c r="I241">
        <v>-40</v>
      </c>
      <c r="J241">
        <v>55</v>
      </c>
      <c r="L241">
        <v>4</v>
      </c>
      <c r="M241">
        <v>6</v>
      </c>
      <c r="N241">
        <v>1976</v>
      </c>
      <c r="O241">
        <f t="shared" si="3"/>
        <v>25.52</v>
      </c>
      <c r="T241">
        <v>13</v>
      </c>
      <c r="U241">
        <f>AVERAGE(C219,C220,C222,C224,C225,C227,C228,C230,C231,C235,C240,C241,C243)</f>
        <v>6.6538461538461542</v>
      </c>
      <c r="V241">
        <f>SUM(O219,O220,O222,O224,O225,O227,O228,O230,O231,O235,O240,O241,O243)/SUM(C219,C220,C222,C224,C225,C227,C228,C230,C231,C235,C240,C241,C243)</f>
        <v>3.2026011560693637</v>
      </c>
    </row>
    <row r="242" spans="1:34" ht="13.5" x14ac:dyDescent="0.25">
      <c r="A242" s="1"/>
      <c r="B242">
        <v>1</v>
      </c>
      <c r="C242">
        <v>14</v>
      </c>
      <c r="D242">
        <v>0</v>
      </c>
      <c r="E242">
        <v>8</v>
      </c>
      <c r="F242">
        <v>0</v>
      </c>
      <c r="G242">
        <v>22</v>
      </c>
      <c r="H242">
        <v>1.62</v>
      </c>
      <c r="I242">
        <v>150</v>
      </c>
      <c r="J242">
        <v>65</v>
      </c>
      <c r="L242">
        <v>4</v>
      </c>
      <c r="M242">
        <v>6</v>
      </c>
      <c r="N242">
        <v>1976</v>
      </c>
      <c r="O242">
        <f t="shared" si="3"/>
        <v>22.68</v>
      </c>
      <c r="T242">
        <v>8</v>
      </c>
      <c r="U242">
        <f>AVERAGE(C218,C221,C226,C233,C236,C237,C239,C242)</f>
        <v>7.375</v>
      </c>
      <c r="V242">
        <f>SUM(O218,O221,O226,O233,O236,O237,O239,O242)/SUM(C218,C221,C226,C233,C236,C237,C239,C242)</f>
        <v>2.0657627118644069</v>
      </c>
    </row>
    <row r="243" spans="1:34" ht="13.5" x14ac:dyDescent="0.25">
      <c r="A243" s="1"/>
      <c r="B243">
        <v>0</v>
      </c>
      <c r="C243">
        <v>5</v>
      </c>
      <c r="D243">
        <v>0</v>
      </c>
      <c r="E243">
        <v>18</v>
      </c>
      <c r="F243">
        <v>0</v>
      </c>
      <c r="G243">
        <v>23</v>
      </c>
      <c r="H243">
        <v>2.21</v>
      </c>
      <c r="I243">
        <v>-10</v>
      </c>
      <c r="J243">
        <v>57.5</v>
      </c>
      <c r="L243">
        <v>4</v>
      </c>
      <c r="M243">
        <v>6</v>
      </c>
      <c r="N243">
        <v>1976</v>
      </c>
      <c r="O243">
        <f t="shared" si="3"/>
        <v>11.05</v>
      </c>
      <c r="P243">
        <v>27</v>
      </c>
      <c r="Q243">
        <v>26</v>
      </c>
      <c r="R243">
        <f>AVERAGE(C218:C243)</f>
        <v>6.865384615384615</v>
      </c>
      <c r="S243">
        <f>SUM(O218:O243)/SUM(C218:C243)</f>
        <v>2.852016806722689</v>
      </c>
      <c r="T243">
        <v>5</v>
      </c>
      <c r="U243">
        <f>AVERAGE(C223,C229,C232,C234,C238)</f>
        <v>6.6</v>
      </c>
      <c r="V243">
        <f>SUM(O223,O229,O232,O234,O238)/SUM(C223,C229,C232,C234,C238)</f>
        <v>3.3387878787878784</v>
      </c>
      <c r="W243">
        <v>7</v>
      </c>
      <c r="X243">
        <f>AVERAGE(C218:C224)</f>
        <v>6.8571428571428568</v>
      </c>
      <c r="Y243">
        <f>SUM(O218:O224)/SUM(C218:C224)</f>
        <v>2.4572916666666669</v>
      </c>
      <c r="Z243">
        <v>5</v>
      </c>
      <c r="AA243">
        <f>AVERAGE(C225:C229)</f>
        <v>7.2</v>
      </c>
      <c r="AB243">
        <f>SUM(O225:O229)/SUM(C225:C229)</f>
        <v>3.7238888888888888</v>
      </c>
      <c r="AC243">
        <v>2</v>
      </c>
      <c r="AD243">
        <f>AVERAGE(C230:C231)</f>
        <v>5.75</v>
      </c>
      <c r="AE243">
        <f>SUM(O230:O231)/SUM(C230:C231)</f>
        <v>3.787391304347826</v>
      </c>
      <c r="AF243">
        <v>12</v>
      </c>
      <c r="AG243">
        <f>AVERAGE(C232:C243)</f>
        <v>6.916666666666667</v>
      </c>
      <c r="AH243">
        <f>SUM(O232:O243)/SUM(C232:C243)</f>
        <v>2.572530120481928</v>
      </c>
    </row>
    <row r="244" spans="1:34" ht="13.5" x14ac:dyDescent="0.25">
      <c r="A244" s="1"/>
    </row>
    <row r="245" spans="1:34" ht="13.5" x14ac:dyDescent="0.25">
      <c r="A245" s="1" t="s">
        <v>6</v>
      </c>
      <c r="B245">
        <v>2</v>
      </c>
      <c r="C245">
        <v>8</v>
      </c>
      <c r="D245">
        <v>0</v>
      </c>
      <c r="E245">
        <v>23</v>
      </c>
      <c r="F245">
        <v>0</v>
      </c>
      <c r="G245">
        <v>31</v>
      </c>
      <c r="H245">
        <v>1.98</v>
      </c>
      <c r="I245">
        <v>60</v>
      </c>
      <c r="J245">
        <v>70</v>
      </c>
      <c r="L245">
        <v>1</v>
      </c>
      <c r="M245">
        <v>7</v>
      </c>
      <c r="N245">
        <v>1977</v>
      </c>
      <c r="O245">
        <f t="shared" si="3"/>
        <v>15.84</v>
      </c>
    </row>
    <row r="246" spans="1:34" ht="13.5" x14ac:dyDescent="0.25">
      <c r="A246" s="1"/>
      <c r="B246">
        <v>1</v>
      </c>
      <c r="C246">
        <v>11</v>
      </c>
      <c r="D246">
        <v>0</v>
      </c>
      <c r="E246">
        <v>29</v>
      </c>
      <c r="F246">
        <v>0</v>
      </c>
      <c r="G246">
        <v>9</v>
      </c>
      <c r="H246">
        <v>2.0299999999999998</v>
      </c>
      <c r="I246">
        <v>-150</v>
      </c>
      <c r="J246">
        <v>65</v>
      </c>
      <c r="L246">
        <v>1</v>
      </c>
      <c r="M246">
        <v>8</v>
      </c>
      <c r="N246">
        <v>1977</v>
      </c>
      <c r="O246">
        <f t="shared" si="3"/>
        <v>22.33</v>
      </c>
    </row>
    <row r="247" spans="1:34" ht="13.5" x14ac:dyDescent="0.25">
      <c r="A247" s="1"/>
      <c r="B247">
        <v>2</v>
      </c>
      <c r="C247">
        <v>6</v>
      </c>
      <c r="D247">
        <v>0</v>
      </c>
      <c r="E247">
        <v>3</v>
      </c>
      <c r="F247">
        <v>0</v>
      </c>
      <c r="G247">
        <v>9</v>
      </c>
      <c r="H247">
        <v>2.23</v>
      </c>
      <c r="I247">
        <v>60</v>
      </c>
      <c r="J247">
        <v>55</v>
      </c>
      <c r="L247">
        <v>1</v>
      </c>
      <c r="M247">
        <v>8</v>
      </c>
      <c r="N247">
        <v>1977</v>
      </c>
      <c r="O247">
        <f t="shared" si="3"/>
        <v>13.379999999999999</v>
      </c>
    </row>
    <row r="248" spans="1:34" ht="13.5" x14ac:dyDescent="0.25">
      <c r="A248" s="1"/>
      <c r="B248">
        <v>0</v>
      </c>
      <c r="C248">
        <v>8</v>
      </c>
      <c r="D248">
        <v>0</v>
      </c>
      <c r="E248">
        <v>11</v>
      </c>
      <c r="F248">
        <v>0</v>
      </c>
      <c r="G248">
        <v>19</v>
      </c>
      <c r="H248">
        <v>2.58</v>
      </c>
      <c r="I248">
        <v>0</v>
      </c>
      <c r="J248">
        <v>50</v>
      </c>
      <c r="L248">
        <v>1</v>
      </c>
      <c r="M248">
        <v>8</v>
      </c>
      <c r="N248">
        <v>1977</v>
      </c>
      <c r="O248">
        <f t="shared" si="3"/>
        <v>20.64</v>
      </c>
    </row>
    <row r="249" spans="1:34" ht="13.5" x14ac:dyDescent="0.25">
      <c r="A249" s="1"/>
      <c r="B249">
        <v>1</v>
      </c>
      <c r="C249">
        <v>5</v>
      </c>
      <c r="D249">
        <v>0</v>
      </c>
      <c r="E249">
        <v>17</v>
      </c>
      <c r="F249">
        <v>0</v>
      </c>
      <c r="G249">
        <v>22</v>
      </c>
      <c r="H249">
        <v>3.45</v>
      </c>
      <c r="I249">
        <v>-120</v>
      </c>
      <c r="J249">
        <v>47.5</v>
      </c>
      <c r="L249">
        <v>1</v>
      </c>
      <c r="M249">
        <v>8</v>
      </c>
      <c r="N249">
        <v>1977</v>
      </c>
      <c r="O249">
        <f t="shared" si="3"/>
        <v>17.25</v>
      </c>
    </row>
    <row r="250" spans="1:34" ht="13.5" x14ac:dyDescent="0.25">
      <c r="A250" s="1"/>
      <c r="B250">
        <v>0</v>
      </c>
      <c r="C250">
        <v>6</v>
      </c>
      <c r="D250">
        <v>0</v>
      </c>
      <c r="E250">
        <v>31</v>
      </c>
      <c r="F250">
        <v>0</v>
      </c>
      <c r="G250">
        <v>6</v>
      </c>
      <c r="H250">
        <v>2.4</v>
      </c>
      <c r="I250">
        <v>30</v>
      </c>
      <c r="J250">
        <v>50</v>
      </c>
      <c r="L250">
        <v>1</v>
      </c>
      <c r="M250">
        <v>9</v>
      </c>
      <c r="N250">
        <v>1977</v>
      </c>
      <c r="O250">
        <f t="shared" si="3"/>
        <v>14.399999999999999</v>
      </c>
    </row>
    <row r="251" spans="1:34" ht="13.5" x14ac:dyDescent="0.25">
      <c r="A251" s="1"/>
      <c r="B251">
        <v>0</v>
      </c>
      <c r="C251">
        <v>11</v>
      </c>
      <c r="D251">
        <v>0</v>
      </c>
      <c r="E251">
        <v>16</v>
      </c>
      <c r="F251">
        <v>0</v>
      </c>
      <c r="G251">
        <v>27</v>
      </c>
      <c r="H251">
        <v>3.78</v>
      </c>
      <c r="I251">
        <v>-30</v>
      </c>
      <c r="J251">
        <v>55</v>
      </c>
      <c r="L251">
        <v>1</v>
      </c>
      <c r="M251">
        <v>9</v>
      </c>
      <c r="N251">
        <v>1977</v>
      </c>
      <c r="O251">
        <f t="shared" si="3"/>
        <v>41.58</v>
      </c>
    </row>
    <row r="252" spans="1:34" ht="13.5" x14ac:dyDescent="0.25">
      <c r="A252" s="1"/>
      <c r="B252">
        <v>0</v>
      </c>
      <c r="C252">
        <v>6</v>
      </c>
      <c r="D252">
        <v>0</v>
      </c>
      <c r="E252">
        <v>13</v>
      </c>
      <c r="F252">
        <v>0</v>
      </c>
      <c r="G252">
        <v>19</v>
      </c>
      <c r="H252">
        <v>3.52</v>
      </c>
      <c r="I252">
        <v>15</v>
      </c>
      <c r="J252">
        <v>45</v>
      </c>
      <c r="L252">
        <v>2</v>
      </c>
      <c r="M252">
        <v>10</v>
      </c>
      <c r="N252">
        <v>1977</v>
      </c>
      <c r="O252">
        <f t="shared" si="3"/>
        <v>21.12</v>
      </c>
    </row>
    <row r="253" spans="1:34" ht="13.5" x14ac:dyDescent="0.25">
      <c r="A253" s="1"/>
      <c r="B253">
        <v>0</v>
      </c>
      <c r="C253">
        <v>5</v>
      </c>
      <c r="D253">
        <v>0</v>
      </c>
      <c r="E253">
        <v>1</v>
      </c>
      <c r="F253">
        <v>0</v>
      </c>
      <c r="G253">
        <v>6</v>
      </c>
      <c r="H253">
        <v>3.78</v>
      </c>
      <c r="I253">
        <v>30</v>
      </c>
      <c r="J253">
        <v>57.5</v>
      </c>
      <c r="L253">
        <v>2</v>
      </c>
      <c r="M253">
        <v>11</v>
      </c>
      <c r="N253">
        <v>1977</v>
      </c>
      <c r="O253">
        <f t="shared" si="3"/>
        <v>18.899999999999999</v>
      </c>
    </row>
    <row r="254" spans="1:34" ht="13.5" x14ac:dyDescent="0.25">
      <c r="A254" s="1"/>
      <c r="B254">
        <v>1</v>
      </c>
      <c r="C254">
        <v>9</v>
      </c>
      <c r="D254">
        <v>0</v>
      </c>
      <c r="E254">
        <v>17</v>
      </c>
      <c r="F254">
        <v>0</v>
      </c>
      <c r="G254">
        <v>26</v>
      </c>
      <c r="H254">
        <v>4.74</v>
      </c>
      <c r="I254">
        <v>-150</v>
      </c>
      <c r="J254">
        <v>45</v>
      </c>
      <c r="L254">
        <v>2</v>
      </c>
      <c r="M254">
        <v>11</v>
      </c>
      <c r="N254">
        <v>1977</v>
      </c>
      <c r="O254">
        <f t="shared" si="3"/>
        <v>42.660000000000004</v>
      </c>
    </row>
    <row r="255" spans="1:34" ht="13.5" x14ac:dyDescent="0.25">
      <c r="A255" s="1"/>
      <c r="B255">
        <v>0</v>
      </c>
      <c r="C255">
        <v>18</v>
      </c>
      <c r="D255">
        <v>0</v>
      </c>
      <c r="E255">
        <v>26</v>
      </c>
      <c r="F255">
        <v>0</v>
      </c>
      <c r="G255">
        <v>14</v>
      </c>
      <c r="H255">
        <v>4.2699999999999996</v>
      </c>
      <c r="I255">
        <v>-10</v>
      </c>
      <c r="J255">
        <v>45</v>
      </c>
      <c r="L255">
        <v>2</v>
      </c>
      <c r="M255">
        <v>12</v>
      </c>
      <c r="N255">
        <v>1977</v>
      </c>
      <c r="O255">
        <f t="shared" si="3"/>
        <v>76.859999999999985</v>
      </c>
    </row>
    <row r="256" spans="1:34" ht="13.5" x14ac:dyDescent="0.25">
      <c r="A256" s="1"/>
      <c r="B256">
        <v>1</v>
      </c>
      <c r="C256">
        <v>13</v>
      </c>
      <c r="D256">
        <v>0</v>
      </c>
      <c r="E256">
        <v>30</v>
      </c>
      <c r="F256">
        <v>0</v>
      </c>
      <c r="G256">
        <v>13</v>
      </c>
      <c r="H256">
        <v>4.54</v>
      </c>
      <c r="I256">
        <v>170</v>
      </c>
      <c r="J256">
        <v>45</v>
      </c>
      <c r="L256">
        <v>2</v>
      </c>
      <c r="M256">
        <v>12</v>
      </c>
      <c r="N256">
        <v>1977</v>
      </c>
      <c r="O256">
        <f t="shared" si="3"/>
        <v>59.02</v>
      </c>
    </row>
    <row r="257" spans="1:34" ht="13.5" x14ac:dyDescent="0.25">
      <c r="A257" s="1"/>
      <c r="B257">
        <v>0</v>
      </c>
      <c r="C257">
        <v>8</v>
      </c>
      <c r="D257">
        <v>0</v>
      </c>
      <c r="E257">
        <v>13</v>
      </c>
      <c r="F257">
        <v>0</v>
      </c>
      <c r="G257">
        <v>21</v>
      </c>
      <c r="H257">
        <v>3.37</v>
      </c>
      <c r="I257">
        <v>0</v>
      </c>
      <c r="J257">
        <v>45</v>
      </c>
      <c r="L257">
        <v>2</v>
      </c>
      <c r="M257">
        <v>12</v>
      </c>
      <c r="N257">
        <v>1977</v>
      </c>
      <c r="O257">
        <f t="shared" si="3"/>
        <v>26.96</v>
      </c>
    </row>
    <row r="258" spans="1:34" ht="13.5" x14ac:dyDescent="0.25">
      <c r="A258" s="1"/>
      <c r="B258">
        <v>1</v>
      </c>
      <c r="C258">
        <v>7</v>
      </c>
      <c r="D258">
        <v>0</v>
      </c>
      <c r="E258">
        <v>1</v>
      </c>
      <c r="F258">
        <v>0</v>
      </c>
      <c r="G258">
        <v>8</v>
      </c>
      <c r="H258">
        <v>4.1500000000000004</v>
      </c>
      <c r="I258">
        <v>-120</v>
      </c>
      <c r="J258">
        <v>55</v>
      </c>
      <c r="L258">
        <v>3</v>
      </c>
      <c r="M258">
        <v>1</v>
      </c>
      <c r="N258">
        <v>1977</v>
      </c>
      <c r="O258">
        <f t="shared" si="3"/>
        <v>29.050000000000004</v>
      </c>
    </row>
    <row r="259" spans="1:34" ht="13.5" x14ac:dyDescent="0.25">
      <c r="A259" s="1"/>
      <c r="B259">
        <v>0</v>
      </c>
      <c r="C259">
        <v>5</v>
      </c>
      <c r="D259">
        <v>0</v>
      </c>
      <c r="E259">
        <v>3</v>
      </c>
      <c r="F259">
        <v>0</v>
      </c>
      <c r="G259">
        <v>8</v>
      </c>
      <c r="H259">
        <v>4.92</v>
      </c>
      <c r="I259">
        <v>-10</v>
      </c>
      <c r="J259">
        <v>45</v>
      </c>
      <c r="L259">
        <v>3</v>
      </c>
      <c r="M259">
        <v>1</v>
      </c>
      <c r="N259">
        <v>1977</v>
      </c>
      <c r="O259">
        <f t="shared" ref="O259:O322" si="4">H259*C259</f>
        <v>24.6</v>
      </c>
    </row>
    <row r="260" spans="1:34" ht="13.5" x14ac:dyDescent="0.25">
      <c r="A260" s="1"/>
      <c r="B260">
        <v>0</v>
      </c>
      <c r="C260">
        <v>5</v>
      </c>
      <c r="D260">
        <v>0</v>
      </c>
      <c r="E260">
        <v>16</v>
      </c>
      <c r="F260">
        <v>0</v>
      </c>
      <c r="G260">
        <v>21</v>
      </c>
      <c r="H260">
        <v>3.4</v>
      </c>
      <c r="I260">
        <v>30</v>
      </c>
      <c r="J260">
        <v>55</v>
      </c>
      <c r="L260">
        <v>3</v>
      </c>
      <c r="M260">
        <v>1</v>
      </c>
      <c r="N260">
        <v>1977</v>
      </c>
      <c r="O260">
        <f t="shared" si="4"/>
        <v>17</v>
      </c>
    </row>
    <row r="261" spans="1:34" ht="13.5" x14ac:dyDescent="0.25">
      <c r="A261" s="1"/>
      <c r="B261">
        <v>1</v>
      </c>
      <c r="C261">
        <v>6</v>
      </c>
      <c r="D261">
        <v>0</v>
      </c>
      <c r="E261">
        <v>28</v>
      </c>
      <c r="F261">
        <v>0</v>
      </c>
      <c r="G261">
        <v>3</v>
      </c>
      <c r="H261">
        <v>2.62</v>
      </c>
      <c r="I261">
        <v>160</v>
      </c>
      <c r="J261">
        <v>60</v>
      </c>
      <c r="L261">
        <v>3</v>
      </c>
      <c r="M261">
        <v>1</v>
      </c>
      <c r="N261">
        <v>1977</v>
      </c>
      <c r="O261">
        <f t="shared" si="4"/>
        <v>15.72</v>
      </c>
    </row>
    <row r="262" spans="1:34" ht="13.5" x14ac:dyDescent="0.25">
      <c r="A262" s="1"/>
      <c r="B262">
        <v>2</v>
      </c>
      <c r="C262">
        <v>7</v>
      </c>
      <c r="D262">
        <v>0</v>
      </c>
      <c r="E262">
        <v>29</v>
      </c>
      <c r="F262">
        <v>0</v>
      </c>
      <c r="G262">
        <v>5</v>
      </c>
      <c r="H262">
        <v>3.83</v>
      </c>
      <c r="I262">
        <v>50</v>
      </c>
      <c r="J262">
        <v>55</v>
      </c>
      <c r="L262">
        <v>3</v>
      </c>
      <c r="M262">
        <v>2</v>
      </c>
      <c r="N262">
        <v>1977</v>
      </c>
      <c r="O262">
        <f t="shared" si="4"/>
        <v>26.810000000000002</v>
      </c>
    </row>
    <row r="263" spans="1:34" ht="13.5" x14ac:dyDescent="0.25">
      <c r="A263" s="1"/>
      <c r="B263">
        <v>0</v>
      </c>
      <c r="C263">
        <v>5</v>
      </c>
      <c r="D263">
        <v>0</v>
      </c>
      <c r="E263">
        <v>8</v>
      </c>
      <c r="F263">
        <v>0</v>
      </c>
      <c r="G263">
        <v>13</v>
      </c>
      <c r="H263">
        <v>2.06</v>
      </c>
      <c r="I263">
        <v>-25</v>
      </c>
      <c r="J263">
        <v>45</v>
      </c>
      <c r="L263">
        <v>3</v>
      </c>
      <c r="M263">
        <v>2</v>
      </c>
      <c r="N263">
        <v>1977</v>
      </c>
      <c r="O263">
        <f t="shared" si="4"/>
        <v>10.3</v>
      </c>
    </row>
    <row r="264" spans="1:34" ht="13.5" x14ac:dyDescent="0.25">
      <c r="A264" s="1"/>
      <c r="B264">
        <v>2</v>
      </c>
      <c r="C264">
        <v>11</v>
      </c>
      <c r="D264">
        <v>0</v>
      </c>
      <c r="E264">
        <v>7</v>
      </c>
      <c r="F264">
        <v>0</v>
      </c>
      <c r="G264">
        <v>18</v>
      </c>
      <c r="H264">
        <v>3.93</v>
      </c>
      <c r="I264">
        <v>-90</v>
      </c>
      <c r="J264">
        <v>62.5</v>
      </c>
      <c r="L264">
        <v>3</v>
      </c>
      <c r="M264">
        <v>2</v>
      </c>
      <c r="N264">
        <v>1977</v>
      </c>
      <c r="O264">
        <f t="shared" si="4"/>
        <v>43.230000000000004</v>
      </c>
    </row>
    <row r="265" spans="1:34" ht="13.5" x14ac:dyDescent="0.25">
      <c r="A265" s="1"/>
      <c r="B265">
        <v>1</v>
      </c>
      <c r="C265">
        <v>9</v>
      </c>
      <c r="D265">
        <v>0</v>
      </c>
      <c r="E265">
        <v>28</v>
      </c>
      <c r="F265">
        <v>0</v>
      </c>
      <c r="G265">
        <v>9</v>
      </c>
      <c r="H265">
        <v>4.18</v>
      </c>
      <c r="I265">
        <v>-150</v>
      </c>
      <c r="J265">
        <v>50</v>
      </c>
      <c r="L265">
        <v>3</v>
      </c>
      <c r="M265">
        <v>3</v>
      </c>
      <c r="N265">
        <v>1977</v>
      </c>
      <c r="O265">
        <f t="shared" si="4"/>
        <v>37.619999999999997</v>
      </c>
    </row>
    <row r="266" spans="1:34" ht="13.5" x14ac:dyDescent="0.25">
      <c r="A266" s="1"/>
      <c r="B266">
        <v>2</v>
      </c>
      <c r="C266">
        <v>9</v>
      </c>
      <c r="D266">
        <v>0</v>
      </c>
      <c r="E266">
        <v>23</v>
      </c>
      <c r="F266">
        <v>0</v>
      </c>
      <c r="G266">
        <v>1</v>
      </c>
      <c r="H266">
        <v>3.42</v>
      </c>
      <c r="I266">
        <v>75</v>
      </c>
      <c r="J266">
        <v>50</v>
      </c>
      <c r="L266">
        <v>3</v>
      </c>
      <c r="M266">
        <v>3</v>
      </c>
      <c r="N266">
        <v>1977</v>
      </c>
      <c r="O266">
        <f t="shared" si="4"/>
        <v>30.78</v>
      </c>
    </row>
    <row r="267" spans="1:34" ht="13.5" x14ac:dyDescent="0.25">
      <c r="A267" s="1"/>
      <c r="B267">
        <v>0</v>
      </c>
      <c r="C267">
        <v>9</v>
      </c>
      <c r="D267">
        <v>0</v>
      </c>
      <c r="E267">
        <v>15</v>
      </c>
      <c r="F267">
        <v>0</v>
      </c>
      <c r="G267">
        <v>24</v>
      </c>
      <c r="H267">
        <v>2.88</v>
      </c>
      <c r="I267">
        <v>30</v>
      </c>
      <c r="J267">
        <v>65</v>
      </c>
      <c r="L267">
        <v>4</v>
      </c>
      <c r="M267">
        <v>5</v>
      </c>
      <c r="N267">
        <v>1977</v>
      </c>
      <c r="O267">
        <f t="shared" si="4"/>
        <v>25.919999999999998</v>
      </c>
    </row>
    <row r="268" spans="1:34" ht="13.5" x14ac:dyDescent="0.25">
      <c r="A268" s="1"/>
      <c r="B268">
        <v>1</v>
      </c>
      <c r="C268">
        <v>5</v>
      </c>
      <c r="D268">
        <v>0</v>
      </c>
      <c r="E268">
        <v>20</v>
      </c>
      <c r="F268">
        <v>0</v>
      </c>
      <c r="G268">
        <v>25</v>
      </c>
      <c r="H268">
        <v>1.83</v>
      </c>
      <c r="I268">
        <v>150</v>
      </c>
      <c r="J268">
        <v>55</v>
      </c>
      <c r="L268">
        <v>4</v>
      </c>
      <c r="M268">
        <v>5</v>
      </c>
      <c r="N268">
        <v>1977</v>
      </c>
      <c r="O268">
        <f t="shared" si="4"/>
        <v>9.15</v>
      </c>
      <c r="T268">
        <v>13</v>
      </c>
      <c r="U268">
        <f>AVERAGE(C248,C250:C253,C255,C257,C259,C260,C263,C267,C269,C270)</f>
        <v>7.5384615384615383</v>
      </c>
      <c r="V268">
        <f>SUM(O248,O250:O253,O255,O257,O259,O260,O263,O267,O269,O270)/SUM(C248,C250:C253,C255,C257,C259,C260,C263,C267,C269,C270)</f>
        <v>3.4036734693877553</v>
      </c>
    </row>
    <row r="269" spans="1:34" ht="13.5" x14ac:dyDescent="0.25">
      <c r="A269" s="1"/>
      <c r="B269">
        <v>0</v>
      </c>
      <c r="C269">
        <v>6</v>
      </c>
      <c r="D269">
        <v>0</v>
      </c>
      <c r="E269">
        <v>28</v>
      </c>
      <c r="F269">
        <v>0</v>
      </c>
      <c r="G269">
        <v>3</v>
      </c>
      <c r="H269">
        <v>3.22</v>
      </c>
      <c r="I269">
        <v>10</v>
      </c>
      <c r="J269">
        <v>52.5</v>
      </c>
      <c r="L269">
        <v>4</v>
      </c>
      <c r="M269">
        <v>5</v>
      </c>
      <c r="N269">
        <v>1977</v>
      </c>
      <c r="O269">
        <f t="shared" si="4"/>
        <v>19.32</v>
      </c>
      <c r="T269">
        <v>8</v>
      </c>
      <c r="U269">
        <f>AVERAGE(C246,C249,C254,C256,C258,C261,C265,C268)</f>
        <v>8.125</v>
      </c>
      <c r="V269">
        <f>SUM(O246,O249,O254,O256,O258,O261,O265,O268)/SUM(C246,C249,C254,C256,C258,C261,C265,C268)</f>
        <v>3.5815384615384622</v>
      </c>
    </row>
    <row r="270" spans="1:34" ht="13.5" x14ac:dyDescent="0.25">
      <c r="A270" s="1"/>
      <c r="B270">
        <v>0</v>
      </c>
      <c r="C270">
        <v>6</v>
      </c>
      <c r="D270">
        <v>0</v>
      </c>
      <c r="E270">
        <v>11</v>
      </c>
      <c r="F270">
        <v>0</v>
      </c>
      <c r="G270">
        <v>17</v>
      </c>
      <c r="H270">
        <v>2.66</v>
      </c>
      <c r="I270">
        <v>-10</v>
      </c>
      <c r="J270">
        <v>50</v>
      </c>
      <c r="L270">
        <v>4</v>
      </c>
      <c r="M270">
        <v>6</v>
      </c>
      <c r="N270">
        <v>1977</v>
      </c>
      <c r="O270">
        <f t="shared" si="4"/>
        <v>15.96</v>
      </c>
      <c r="P270">
        <v>41</v>
      </c>
      <c r="Q270">
        <v>26</v>
      </c>
      <c r="R270">
        <f>AVERAGE(C245:C270)</f>
        <v>7.8461538461538458</v>
      </c>
      <c r="S270">
        <f>SUM(O245:O270)/SUM(C245:C270)</f>
        <v>3.4137254901960787</v>
      </c>
      <c r="T270">
        <v>5</v>
      </c>
      <c r="U270">
        <f>AVERAGE(C245,C247,C262,C264,C266)</f>
        <v>8.1999999999999993</v>
      </c>
      <c r="V270">
        <f>SUM(O245,O247,O262,O264,O266)/SUM(C245,C247,C262,C264,C266)</f>
        <v>3.1717073170731713</v>
      </c>
      <c r="W270">
        <v>7</v>
      </c>
      <c r="X270">
        <f>AVERAGE(C245:C251)</f>
        <v>7.8571428571428568</v>
      </c>
      <c r="Y270">
        <f>SUM(O245:O251)/SUM(C245:C251)</f>
        <v>2.6440000000000001</v>
      </c>
      <c r="Z270">
        <v>6</v>
      </c>
      <c r="AA270">
        <f>AVERAGE(C252:C257)</f>
        <v>9.8333333333333339</v>
      </c>
      <c r="AB270">
        <f>SUM(O252:O257)/SUM(C252:C257)</f>
        <v>4.1613559322033904</v>
      </c>
      <c r="AC270">
        <v>9</v>
      </c>
      <c r="AD270">
        <f>AVERAGE(C258:C266)</f>
        <v>7.1111111111111107</v>
      </c>
      <c r="AE270">
        <f>SUM(O258:O266)/SUM(C258:C266)</f>
        <v>3.6735937500000002</v>
      </c>
      <c r="AF270">
        <v>4</v>
      </c>
      <c r="AG270">
        <f>AVERAGE(C267:C270)</f>
        <v>6.5</v>
      </c>
      <c r="AH270">
        <f>SUM(O267:O270)/SUM(C267:C270)</f>
        <v>2.7057692307692305</v>
      </c>
    </row>
    <row r="271" spans="1:34" ht="13.5" x14ac:dyDescent="0.25">
      <c r="A271" s="1"/>
    </row>
    <row r="272" spans="1:34" ht="13.5" x14ac:dyDescent="0.25">
      <c r="A272" s="1" t="s">
        <v>6</v>
      </c>
      <c r="B272">
        <v>2</v>
      </c>
      <c r="C272">
        <v>6</v>
      </c>
      <c r="D272">
        <v>0</v>
      </c>
      <c r="E272">
        <v>17</v>
      </c>
      <c r="F272">
        <v>0</v>
      </c>
      <c r="G272">
        <v>23</v>
      </c>
      <c r="H272">
        <v>1.42</v>
      </c>
      <c r="I272">
        <v>120</v>
      </c>
      <c r="J272">
        <v>60</v>
      </c>
      <c r="L272">
        <v>1</v>
      </c>
      <c r="M272">
        <v>7</v>
      </c>
      <c r="N272">
        <v>1978</v>
      </c>
      <c r="O272">
        <f t="shared" si="4"/>
        <v>8.52</v>
      </c>
    </row>
    <row r="273" spans="1:22" ht="13.5" x14ac:dyDescent="0.25">
      <c r="A273" s="1"/>
      <c r="B273">
        <v>0</v>
      </c>
      <c r="C273">
        <v>5</v>
      </c>
      <c r="D273">
        <v>0</v>
      </c>
      <c r="E273">
        <v>30</v>
      </c>
      <c r="F273">
        <v>0</v>
      </c>
      <c r="G273">
        <v>4</v>
      </c>
      <c r="H273">
        <v>2.4300000000000002</v>
      </c>
      <c r="I273">
        <v>-10</v>
      </c>
      <c r="J273">
        <v>52.5</v>
      </c>
      <c r="L273">
        <v>1</v>
      </c>
      <c r="M273">
        <v>9</v>
      </c>
      <c r="N273">
        <v>1978</v>
      </c>
      <c r="O273">
        <f t="shared" si="4"/>
        <v>12.15</v>
      </c>
    </row>
    <row r="274" spans="1:22" ht="13.5" x14ac:dyDescent="0.25">
      <c r="A274" s="1"/>
      <c r="B274">
        <v>1</v>
      </c>
      <c r="C274">
        <v>8</v>
      </c>
      <c r="D274">
        <v>0</v>
      </c>
      <c r="E274">
        <v>29</v>
      </c>
      <c r="F274">
        <v>0</v>
      </c>
      <c r="G274">
        <v>7</v>
      </c>
      <c r="H274">
        <v>1.1599999999999999</v>
      </c>
      <c r="I274">
        <v>180</v>
      </c>
      <c r="J274">
        <v>65</v>
      </c>
      <c r="L274">
        <v>2</v>
      </c>
      <c r="M274">
        <v>10</v>
      </c>
      <c r="N274">
        <v>1978</v>
      </c>
      <c r="O274">
        <f t="shared" si="4"/>
        <v>9.2799999999999994</v>
      </c>
    </row>
    <row r="275" spans="1:22" ht="13.5" x14ac:dyDescent="0.25">
      <c r="A275" s="1"/>
      <c r="B275">
        <v>0</v>
      </c>
      <c r="C275">
        <v>12</v>
      </c>
      <c r="D275">
        <v>0</v>
      </c>
      <c r="E275">
        <v>20</v>
      </c>
      <c r="F275">
        <v>0</v>
      </c>
      <c r="G275">
        <v>1</v>
      </c>
      <c r="H275">
        <v>2.48</v>
      </c>
      <c r="I275">
        <v>-5</v>
      </c>
      <c r="J275">
        <v>40</v>
      </c>
      <c r="L275">
        <v>2</v>
      </c>
      <c r="M275">
        <v>10</v>
      </c>
      <c r="N275">
        <v>1978</v>
      </c>
      <c r="O275">
        <f t="shared" si="4"/>
        <v>29.759999999999998</v>
      </c>
    </row>
    <row r="276" spans="1:22" ht="13.5" x14ac:dyDescent="0.25">
      <c r="A276" s="1"/>
      <c r="B276">
        <v>0</v>
      </c>
      <c r="C276">
        <v>7</v>
      </c>
      <c r="D276">
        <v>0</v>
      </c>
      <c r="E276">
        <v>8</v>
      </c>
      <c r="F276">
        <v>0</v>
      </c>
      <c r="G276">
        <v>15</v>
      </c>
      <c r="H276">
        <v>3.14</v>
      </c>
      <c r="I276">
        <v>15</v>
      </c>
      <c r="J276">
        <v>50</v>
      </c>
      <c r="L276">
        <v>2</v>
      </c>
      <c r="M276">
        <v>11</v>
      </c>
      <c r="N276">
        <v>1978</v>
      </c>
      <c r="O276">
        <f t="shared" si="4"/>
        <v>21.98</v>
      </c>
    </row>
    <row r="277" spans="1:22" ht="13.5" x14ac:dyDescent="0.25">
      <c r="A277" s="1"/>
      <c r="B277">
        <v>0</v>
      </c>
      <c r="C277">
        <v>5</v>
      </c>
      <c r="D277">
        <v>0</v>
      </c>
      <c r="E277">
        <v>5</v>
      </c>
      <c r="F277">
        <v>0</v>
      </c>
      <c r="G277">
        <v>10</v>
      </c>
      <c r="H277">
        <v>3.75</v>
      </c>
      <c r="I277">
        <v>10</v>
      </c>
      <c r="J277">
        <v>60</v>
      </c>
      <c r="L277">
        <v>2</v>
      </c>
      <c r="M277">
        <v>12</v>
      </c>
      <c r="N277">
        <v>1978</v>
      </c>
      <c r="O277">
        <f t="shared" si="4"/>
        <v>18.75</v>
      </c>
    </row>
    <row r="278" spans="1:22" ht="13.5" x14ac:dyDescent="0.25">
      <c r="A278" s="1"/>
      <c r="B278">
        <v>1</v>
      </c>
      <c r="C278">
        <v>7</v>
      </c>
      <c r="D278">
        <v>0</v>
      </c>
      <c r="E278">
        <v>3</v>
      </c>
      <c r="F278">
        <v>0</v>
      </c>
      <c r="G278">
        <v>10</v>
      </c>
      <c r="H278">
        <v>6.09</v>
      </c>
      <c r="I278">
        <v>-150</v>
      </c>
      <c r="J278">
        <v>65</v>
      </c>
      <c r="L278">
        <v>3</v>
      </c>
      <c r="M278">
        <v>1</v>
      </c>
      <c r="N278">
        <v>1978</v>
      </c>
      <c r="O278">
        <f t="shared" si="4"/>
        <v>42.629999999999995</v>
      </c>
    </row>
    <row r="279" spans="1:22" ht="13.5" x14ac:dyDescent="0.25">
      <c r="A279" s="1"/>
      <c r="B279">
        <v>2</v>
      </c>
      <c r="C279">
        <v>7</v>
      </c>
      <c r="D279">
        <v>0</v>
      </c>
      <c r="E279">
        <v>10</v>
      </c>
      <c r="F279">
        <v>0</v>
      </c>
      <c r="G279">
        <v>17</v>
      </c>
      <c r="H279">
        <v>4.42</v>
      </c>
      <c r="I279">
        <v>60</v>
      </c>
      <c r="J279">
        <v>45</v>
      </c>
      <c r="L279">
        <v>3</v>
      </c>
      <c r="M279">
        <v>1</v>
      </c>
      <c r="N279">
        <v>1978</v>
      </c>
      <c r="O279">
        <f t="shared" si="4"/>
        <v>30.939999999999998</v>
      </c>
    </row>
    <row r="280" spans="1:22" ht="13.5" x14ac:dyDescent="0.25">
      <c r="A280" s="1"/>
      <c r="B280">
        <v>0</v>
      </c>
      <c r="C280">
        <v>12</v>
      </c>
      <c r="D280">
        <v>0</v>
      </c>
      <c r="E280">
        <v>15</v>
      </c>
      <c r="F280">
        <v>0</v>
      </c>
      <c r="G280">
        <v>27</v>
      </c>
      <c r="H280">
        <v>4.5</v>
      </c>
      <c r="I280">
        <v>0</v>
      </c>
      <c r="J280">
        <v>45</v>
      </c>
      <c r="L280">
        <v>3</v>
      </c>
      <c r="M280">
        <v>1</v>
      </c>
      <c r="N280">
        <v>1978</v>
      </c>
      <c r="O280">
        <f t="shared" si="4"/>
        <v>54</v>
      </c>
    </row>
    <row r="281" spans="1:22" ht="13.5" x14ac:dyDescent="0.25">
      <c r="A281" s="1"/>
      <c r="B281">
        <v>0</v>
      </c>
      <c r="C281">
        <v>6</v>
      </c>
      <c r="D281">
        <v>0</v>
      </c>
      <c r="E281">
        <v>10</v>
      </c>
      <c r="F281">
        <v>0</v>
      </c>
      <c r="G281">
        <v>16</v>
      </c>
      <c r="H281">
        <v>3.42</v>
      </c>
      <c r="I281">
        <v>-30</v>
      </c>
      <c r="J281">
        <v>62.5</v>
      </c>
      <c r="L281">
        <v>3</v>
      </c>
      <c r="M281">
        <v>2</v>
      </c>
      <c r="N281">
        <v>1978</v>
      </c>
      <c r="O281">
        <f t="shared" si="4"/>
        <v>20.52</v>
      </c>
    </row>
    <row r="282" spans="1:22" ht="13.5" x14ac:dyDescent="0.25">
      <c r="A282" s="1"/>
      <c r="B282">
        <v>0</v>
      </c>
      <c r="C282">
        <v>5</v>
      </c>
      <c r="D282">
        <v>0</v>
      </c>
      <c r="E282">
        <v>15</v>
      </c>
      <c r="F282">
        <v>0</v>
      </c>
      <c r="G282">
        <v>20</v>
      </c>
      <c r="H282">
        <v>4.26</v>
      </c>
      <c r="I282">
        <v>-30</v>
      </c>
      <c r="J282">
        <v>65</v>
      </c>
      <c r="L282">
        <v>3</v>
      </c>
      <c r="M282">
        <v>3</v>
      </c>
      <c r="N282">
        <v>1978</v>
      </c>
      <c r="O282">
        <f t="shared" si="4"/>
        <v>21.299999999999997</v>
      </c>
    </row>
    <row r="283" spans="1:22" ht="13.5" x14ac:dyDescent="0.25">
      <c r="A283" s="1"/>
      <c r="B283">
        <v>1</v>
      </c>
      <c r="C283">
        <v>5</v>
      </c>
      <c r="D283">
        <v>0</v>
      </c>
      <c r="E283">
        <v>23</v>
      </c>
      <c r="F283">
        <v>0</v>
      </c>
      <c r="G283">
        <v>28</v>
      </c>
      <c r="H283">
        <v>4.22</v>
      </c>
      <c r="I283">
        <v>-140</v>
      </c>
      <c r="J283">
        <v>50</v>
      </c>
      <c r="L283">
        <v>3</v>
      </c>
      <c r="M283">
        <v>3</v>
      </c>
      <c r="N283">
        <v>1978</v>
      </c>
      <c r="O283">
        <f t="shared" si="4"/>
        <v>21.099999999999998</v>
      </c>
    </row>
    <row r="284" spans="1:22" ht="13.5" x14ac:dyDescent="0.25">
      <c r="A284" s="1"/>
      <c r="B284">
        <v>0</v>
      </c>
      <c r="C284">
        <v>6</v>
      </c>
      <c r="D284">
        <v>0</v>
      </c>
      <c r="E284">
        <v>25</v>
      </c>
      <c r="F284">
        <v>0</v>
      </c>
      <c r="G284">
        <v>31</v>
      </c>
      <c r="H284">
        <v>4.09</v>
      </c>
      <c r="I284">
        <v>-60</v>
      </c>
      <c r="J284">
        <v>45</v>
      </c>
      <c r="L284">
        <v>3</v>
      </c>
      <c r="M284">
        <v>3</v>
      </c>
      <c r="N284">
        <v>1978</v>
      </c>
      <c r="O284">
        <f t="shared" si="4"/>
        <v>24.54</v>
      </c>
    </row>
    <row r="285" spans="1:22" ht="13.5" x14ac:dyDescent="0.25">
      <c r="A285" s="1"/>
      <c r="B285">
        <v>0</v>
      </c>
      <c r="C285">
        <v>5</v>
      </c>
      <c r="D285">
        <v>0</v>
      </c>
      <c r="E285">
        <v>10</v>
      </c>
      <c r="F285">
        <v>0</v>
      </c>
      <c r="G285">
        <v>15</v>
      </c>
      <c r="H285">
        <v>2.15</v>
      </c>
      <c r="I285">
        <v>30</v>
      </c>
      <c r="J285">
        <v>55</v>
      </c>
      <c r="L285">
        <v>4</v>
      </c>
      <c r="M285">
        <v>4</v>
      </c>
      <c r="N285">
        <v>1978</v>
      </c>
      <c r="O285">
        <f t="shared" si="4"/>
        <v>10.75</v>
      </c>
    </row>
    <row r="286" spans="1:22" ht="13.5" x14ac:dyDescent="0.25">
      <c r="A286" s="1"/>
      <c r="B286">
        <v>1</v>
      </c>
      <c r="C286">
        <v>5</v>
      </c>
      <c r="D286">
        <v>0</v>
      </c>
      <c r="E286">
        <v>14</v>
      </c>
      <c r="F286">
        <v>0</v>
      </c>
      <c r="G286">
        <v>19</v>
      </c>
      <c r="H286">
        <v>3.12</v>
      </c>
      <c r="I286">
        <v>150</v>
      </c>
      <c r="J286">
        <v>57.5</v>
      </c>
      <c r="L286">
        <v>4</v>
      </c>
      <c r="M286">
        <v>4</v>
      </c>
      <c r="N286">
        <v>1978</v>
      </c>
      <c r="O286">
        <f t="shared" si="4"/>
        <v>15.600000000000001</v>
      </c>
    </row>
    <row r="287" spans="1:22" ht="13.5" x14ac:dyDescent="0.25">
      <c r="A287" s="1"/>
      <c r="B287">
        <v>1</v>
      </c>
      <c r="C287">
        <v>17</v>
      </c>
      <c r="D287">
        <v>0</v>
      </c>
      <c r="E287">
        <v>20</v>
      </c>
      <c r="F287">
        <v>0</v>
      </c>
      <c r="G287">
        <v>7</v>
      </c>
      <c r="H287">
        <v>3.8</v>
      </c>
      <c r="I287">
        <v>-150</v>
      </c>
      <c r="J287">
        <v>40</v>
      </c>
      <c r="L287">
        <v>4</v>
      </c>
      <c r="M287">
        <v>4</v>
      </c>
      <c r="N287">
        <v>1978</v>
      </c>
      <c r="O287">
        <f t="shared" si="4"/>
        <v>64.599999999999994</v>
      </c>
    </row>
    <row r="288" spans="1:22" ht="13.5" x14ac:dyDescent="0.25">
      <c r="A288" s="1"/>
      <c r="B288">
        <v>2</v>
      </c>
      <c r="C288">
        <v>11</v>
      </c>
      <c r="D288">
        <v>0</v>
      </c>
      <c r="E288">
        <v>30</v>
      </c>
      <c r="F288">
        <v>0</v>
      </c>
      <c r="G288">
        <v>11</v>
      </c>
      <c r="H288">
        <v>3.34</v>
      </c>
      <c r="I288">
        <v>60</v>
      </c>
      <c r="J288">
        <v>45</v>
      </c>
      <c r="L288">
        <v>4</v>
      </c>
      <c r="M288">
        <v>5</v>
      </c>
      <c r="N288">
        <v>1978</v>
      </c>
      <c r="O288">
        <f t="shared" si="4"/>
        <v>36.739999999999995</v>
      </c>
      <c r="T288">
        <v>11</v>
      </c>
      <c r="U288">
        <f>AVERAGE(C273,C275:C277,C280:C282,C284,C285,C289,C290)</f>
        <v>7.0909090909090908</v>
      </c>
      <c r="V288">
        <f>SUM(O273,O275:O277,O280:O282,O284,O285,O289,O290)/SUM(C273,C275:C277,C280:C282,C284,C285,C289,C290)</f>
        <v>3.3858974358974354</v>
      </c>
    </row>
    <row r="289" spans="1:34" ht="13.5" x14ac:dyDescent="0.25">
      <c r="A289" s="1"/>
      <c r="B289">
        <v>0</v>
      </c>
      <c r="C289">
        <v>10</v>
      </c>
      <c r="D289">
        <v>0</v>
      </c>
      <c r="E289">
        <v>17</v>
      </c>
      <c r="F289">
        <v>0</v>
      </c>
      <c r="G289">
        <v>27</v>
      </c>
      <c r="H289">
        <v>3.24</v>
      </c>
      <c r="I289">
        <v>30</v>
      </c>
      <c r="J289">
        <v>52.5</v>
      </c>
      <c r="L289">
        <v>4</v>
      </c>
      <c r="M289">
        <v>5</v>
      </c>
      <c r="N289">
        <v>1978</v>
      </c>
      <c r="O289">
        <f t="shared" si="4"/>
        <v>32.400000000000006</v>
      </c>
      <c r="T289">
        <v>5</v>
      </c>
      <c r="U289">
        <f>AVERAGE(C274,C278,C283,C286,C287)</f>
        <v>8.4</v>
      </c>
      <c r="V289">
        <f>SUM(O274,O278,O283,O286,O287)/SUM(C274,C278,C283,C286,C287)</f>
        <v>3.6478571428571422</v>
      </c>
    </row>
    <row r="290" spans="1:34" ht="13.5" x14ac:dyDescent="0.25">
      <c r="A290" s="1"/>
      <c r="B290">
        <v>0</v>
      </c>
      <c r="C290">
        <v>5</v>
      </c>
      <c r="D290">
        <v>0</v>
      </c>
      <c r="E290">
        <v>1</v>
      </c>
      <c r="F290">
        <v>0</v>
      </c>
      <c r="G290">
        <v>6</v>
      </c>
      <c r="H290">
        <v>3.59</v>
      </c>
      <c r="I290">
        <v>30</v>
      </c>
      <c r="J290">
        <v>55</v>
      </c>
      <c r="L290">
        <v>4</v>
      </c>
      <c r="M290">
        <v>6</v>
      </c>
      <c r="N290">
        <v>1978</v>
      </c>
      <c r="O290">
        <f t="shared" si="4"/>
        <v>17.95</v>
      </c>
      <c r="P290">
        <v>13</v>
      </c>
      <c r="Q290">
        <v>19</v>
      </c>
      <c r="R290">
        <f>AVERAGE(C272:C290)</f>
        <v>7.5789473684210522</v>
      </c>
      <c r="S290">
        <f>SUM(O272:O290)/SUM(C272:C290)</f>
        <v>3.4271527777777782</v>
      </c>
      <c r="T290">
        <v>3</v>
      </c>
      <c r="U290">
        <f>AVERAGE(C272,C279,C288)</f>
        <v>8</v>
      </c>
      <c r="V290">
        <f>SUM(O272,O279,O288)/SUM(C272,C279,C288)</f>
        <v>3.1749999999999994</v>
      </c>
      <c r="W290">
        <v>2</v>
      </c>
      <c r="X290">
        <f>AVERAGE(C272:C273)</f>
        <v>5.5</v>
      </c>
      <c r="Y290">
        <f>SUM(O272:O273)/SUM(C272:C273)</f>
        <v>1.8790909090909091</v>
      </c>
      <c r="Z290">
        <v>4</v>
      </c>
      <c r="AA290">
        <f>AVERAGE(C274:C277)</f>
        <v>8</v>
      </c>
      <c r="AB290">
        <f>SUM(O274:O277)/SUM(C274:C277)</f>
        <v>2.4928124999999999</v>
      </c>
      <c r="AC290">
        <v>7</v>
      </c>
      <c r="AD290">
        <f>AVERAGE(C278:C284)</f>
        <v>6.8571428571428568</v>
      </c>
      <c r="AE290">
        <f>SUM(O278:O284)/SUM(C278:C284)</f>
        <v>4.4797916666666664</v>
      </c>
      <c r="AF290">
        <v>6</v>
      </c>
      <c r="AG290">
        <f>AVERAGE(C285:C290)</f>
        <v>8.8333333333333339</v>
      </c>
      <c r="AH290">
        <f>SUM(O285:O290)/SUM(C285:C290)</f>
        <v>3.359245283018867</v>
      </c>
    </row>
    <row r="291" spans="1:34" ht="13.5" x14ac:dyDescent="0.25">
      <c r="A291" s="1"/>
    </row>
    <row r="292" spans="1:34" ht="13.5" x14ac:dyDescent="0.25">
      <c r="A292" s="1" t="s">
        <v>6</v>
      </c>
      <c r="B292">
        <v>2</v>
      </c>
      <c r="C292">
        <v>9</v>
      </c>
      <c r="D292">
        <v>0</v>
      </c>
      <c r="E292">
        <v>28</v>
      </c>
      <c r="F292">
        <v>0</v>
      </c>
      <c r="G292">
        <v>6</v>
      </c>
      <c r="H292">
        <v>1.06</v>
      </c>
      <c r="I292">
        <v>100</v>
      </c>
      <c r="J292">
        <v>55</v>
      </c>
      <c r="L292">
        <v>1</v>
      </c>
      <c r="M292">
        <v>8</v>
      </c>
      <c r="N292">
        <v>1979</v>
      </c>
      <c r="O292">
        <f t="shared" si="4"/>
        <v>9.5400000000000009</v>
      </c>
    </row>
    <row r="293" spans="1:34" ht="13.5" x14ac:dyDescent="0.25">
      <c r="A293" s="1"/>
      <c r="B293">
        <v>1</v>
      </c>
      <c r="C293">
        <v>7</v>
      </c>
      <c r="D293">
        <v>0</v>
      </c>
      <c r="E293">
        <v>6</v>
      </c>
      <c r="F293">
        <v>0</v>
      </c>
      <c r="G293">
        <v>13</v>
      </c>
      <c r="H293">
        <v>2.09</v>
      </c>
      <c r="I293">
        <v>-170</v>
      </c>
      <c r="J293">
        <v>45</v>
      </c>
      <c r="L293">
        <v>1</v>
      </c>
      <c r="M293">
        <v>9</v>
      </c>
      <c r="N293">
        <v>1979</v>
      </c>
      <c r="O293">
        <f t="shared" si="4"/>
        <v>14.629999999999999</v>
      </c>
    </row>
    <row r="294" spans="1:34" ht="13.5" x14ac:dyDescent="0.25">
      <c r="A294" s="1"/>
      <c r="B294">
        <v>0</v>
      </c>
      <c r="C294">
        <v>11</v>
      </c>
      <c r="D294">
        <v>0</v>
      </c>
      <c r="E294">
        <v>23</v>
      </c>
      <c r="F294">
        <v>0</v>
      </c>
      <c r="G294">
        <v>3</v>
      </c>
      <c r="H294">
        <v>3.98</v>
      </c>
      <c r="I294">
        <v>10</v>
      </c>
      <c r="J294">
        <v>60</v>
      </c>
      <c r="L294">
        <v>2</v>
      </c>
      <c r="M294">
        <v>10</v>
      </c>
      <c r="N294">
        <v>1979</v>
      </c>
      <c r="O294">
        <f t="shared" si="4"/>
        <v>43.78</v>
      </c>
    </row>
    <row r="295" spans="1:34" ht="13.5" x14ac:dyDescent="0.25">
      <c r="A295" s="1"/>
      <c r="B295">
        <v>1</v>
      </c>
      <c r="C295">
        <v>5</v>
      </c>
      <c r="D295">
        <v>0</v>
      </c>
      <c r="E295">
        <v>12</v>
      </c>
      <c r="F295">
        <v>0</v>
      </c>
      <c r="G295">
        <v>17</v>
      </c>
      <c r="H295">
        <v>2.61</v>
      </c>
      <c r="I295">
        <v>180</v>
      </c>
      <c r="J295">
        <v>55</v>
      </c>
      <c r="L295">
        <v>2</v>
      </c>
      <c r="M295">
        <v>12</v>
      </c>
      <c r="N295">
        <v>1979</v>
      </c>
      <c r="O295">
        <f t="shared" si="4"/>
        <v>13.049999999999999</v>
      </c>
    </row>
    <row r="296" spans="1:34" ht="13.5" x14ac:dyDescent="0.25">
      <c r="A296" s="1"/>
      <c r="B296">
        <v>2</v>
      </c>
      <c r="C296">
        <v>17</v>
      </c>
      <c r="D296">
        <v>0</v>
      </c>
      <c r="E296">
        <v>23</v>
      </c>
      <c r="F296">
        <v>0</v>
      </c>
      <c r="G296">
        <v>9</v>
      </c>
      <c r="H296">
        <v>3.55</v>
      </c>
      <c r="I296">
        <v>45</v>
      </c>
      <c r="J296">
        <v>55</v>
      </c>
      <c r="L296">
        <v>2</v>
      </c>
      <c r="M296">
        <v>12</v>
      </c>
      <c r="N296">
        <v>1979</v>
      </c>
      <c r="O296">
        <f t="shared" si="4"/>
        <v>60.349999999999994</v>
      </c>
    </row>
    <row r="297" spans="1:34" ht="13.5" x14ac:dyDescent="0.25">
      <c r="A297" s="1"/>
      <c r="B297">
        <v>1</v>
      </c>
      <c r="C297">
        <v>8</v>
      </c>
      <c r="D297">
        <v>0</v>
      </c>
      <c r="E297">
        <v>5</v>
      </c>
      <c r="F297">
        <v>0</v>
      </c>
      <c r="G297">
        <v>13</v>
      </c>
      <c r="H297">
        <v>5.54</v>
      </c>
      <c r="I297">
        <v>-150</v>
      </c>
      <c r="J297">
        <v>35</v>
      </c>
      <c r="L297">
        <v>3</v>
      </c>
      <c r="M297">
        <v>1</v>
      </c>
      <c r="N297">
        <v>1979</v>
      </c>
      <c r="O297">
        <f t="shared" si="4"/>
        <v>44.32</v>
      </c>
    </row>
    <row r="298" spans="1:34" ht="13.5" x14ac:dyDescent="0.25">
      <c r="A298" s="1"/>
      <c r="B298">
        <v>0</v>
      </c>
      <c r="C298">
        <v>11</v>
      </c>
      <c r="D298">
        <v>0</v>
      </c>
      <c r="E298">
        <v>12</v>
      </c>
      <c r="F298">
        <v>0</v>
      </c>
      <c r="G298">
        <v>23</v>
      </c>
      <c r="H298">
        <v>3.38</v>
      </c>
      <c r="I298">
        <v>-20</v>
      </c>
      <c r="J298">
        <v>47.5</v>
      </c>
      <c r="L298">
        <v>3</v>
      </c>
      <c r="M298">
        <v>1</v>
      </c>
      <c r="N298">
        <v>1979</v>
      </c>
      <c r="O298">
        <f t="shared" si="4"/>
        <v>37.18</v>
      </c>
    </row>
    <row r="299" spans="1:34" ht="13.5" x14ac:dyDescent="0.25">
      <c r="A299" s="1"/>
      <c r="B299">
        <v>1</v>
      </c>
      <c r="C299">
        <v>5</v>
      </c>
      <c r="D299">
        <v>0</v>
      </c>
      <c r="E299">
        <v>23</v>
      </c>
      <c r="F299">
        <v>0</v>
      </c>
      <c r="G299">
        <v>28</v>
      </c>
      <c r="H299">
        <v>5.33</v>
      </c>
      <c r="I299">
        <v>-140</v>
      </c>
      <c r="J299">
        <v>35</v>
      </c>
      <c r="L299">
        <v>3</v>
      </c>
      <c r="M299">
        <v>1</v>
      </c>
      <c r="N299">
        <v>1979</v>
      </c>
      <c r="O299">
        <f t="shared" si="4"/>
        <v>26.65</v>
      </c>
    </row>
    <row r="300" spans="1:34" ht="13.5" x14ac:dyDescent="0.25">
      <c r="A300" s="1"/>
      <c r="B300">
        <v>2</v>
      </c>
      <c r="C300">
        <v>10</v>
      </c>
      <c r="D300">
        <v>0</v>
      </c>
      <c r="E300">
        <v>27</v>
      </c>
      <c r="F300">
        <v>0</v>
      </c>
      <c r="G300">
        <v>6</v>
      </c>
      <c r="H300">
        <v>3.94</v>
      </c>
      <c r="I300">
        <v>70</v>
      </c>
      <c r="J300">
        <v>55</v>
      </c>
      <c r="L300">
        <v>3</v>
      </c>
      <c r="M300">
        <v>1</v>
      </c>
      <c r="N300">
        <v>1979</v>
      </c>
      <c r="O300">
        <f t="shared" si="4"/>
        <v>39.4</v>
      </c>
    </row>
    <row r="301" spans="1:34" ht="13.5" x14ac:dyDescent="0.25">
      <c r="A301" s="1"/>
      <c r="B301">
        <v>1</v>
      </c>
      <c r="C301">
        <v>8</v>
      </c>
      <c r="D301">
        <v>0</v>
      </c>
      <c r="E301">
        <v>10</v>
      </c>
      <c r="F301">
        <v>0</v>
      </c>
      <c r="G301">
        <v>18</v>
      </c>
      <c r="H301">
        <v>5.17</v>
      </c>
      <c r="I301">
        <v>-130</v>
      </c>
      <c r="J301">
        <v>52.5</v>
      </c>
      <c r="L301">
        <v>3</v>
      </c>
      <c r="M301">
        <v>2</v>
      </c>
      <c r="N301">
        <v>1979</v>
      </c>
      <c r="O301">
        <f t="shared" si="4"/>
        <v>41.36</v>
      </c>
    </row>
    <row r="302" spans="1:34" ht="13.5" x14ac:dyDescent="0.25">
      <c r="A302" s="1"/>
      <c r="B302">
        <v>0</v>
      </c>
      <c r="C302">
        <v>9</v>
      </c>
      <c r="D302">
        <v>0</v>
      </c>
      <c r="E302">
        <v>19</v>
      </c>
      <c r="F302">
        <v>0</v>
      </c>
      <c r="G302">
        <v>28</v>
      </c>
      <c r="H302">
        <v>3.98</v>
      </c>
      <c r="I302">
        <v>-10</v>
      </c>
      <c r="J302">
        <v>55</v>
      </c>
      <c r="L302">
        <v>3</v>
      </c>
      <c r="M302">
        <v>2</v>
      </c>
      <c r="N302">
        <v>1979</v>
      </c>
      <c r="O302">
        <f t="shared" si="4"/>
        <v>35.82</v>
      </c>
    </row>
    <row r="303" spans="1:34" ht="13.5" x14ac:dyDescent="0.25">
      <c r="A303" s="1"/>
      <c r="B303">
        <v>2</v>
      </c>
      <c r="C303">
        <v>7</v>
      </c>
      <c r="D303">
        <v>0</v>
      </c>
      <c r="E303">
        <v>3</v>
      </c>
      <c r="F303">
        <v>0</v>
      </c>
      <c r="G303">
        <v>10</v>
      </c>
      <c r="H303">
        <v>2.81</v>
      </c>
      <c r="I303">
        <v>70</v>
      </c>
      <c r="J303">
        <v>55</v>
      </c>
      <c r="L303">
        <v>3</v>
      </c>
      <c r="M303">
        <v>3</v>
      </c>
      <c r="N303">
        <v>1979</v>
      </c>
      <c r="O303">
        <f t="shared" si="4"/>
        <v>19.670000000000002</v>
      </c>
    </row>
    <row r="304" spans="1:34" ht="13.5" x14ac:dyDescent="0.25">
      <c r="A304" s="1"/>
      <c r="B304">
        <v>0</v>
      </c>
      <c r="C304">
        <v>10</v>
      </c>
      <c r="D304">
        <v>0</v>
      </c>
      <c r="E304">
        <v>16</v>
      </c>
      <c r="F304">
        <v>0</v>
      </c>
      <c r="G304">
        <v>26</v>
      </c>
      <c r="H304">
        <v>3.88</v>
      </c>
      <c r="I304">
        <v>-30</v>
      </c>
      <c r="J304">
        <v>75</v>
      </c>
      <c r="L304">
        <v>3</v>
      </c>
      <c r="M304">
        <v>3</v>
      </c>
      <c r="N304">
        <v>1979</v>
      </c>
      <c r="O304">
        <f t="shared" si="4"/>
        <v>38.799999999999997</v>
      </c>
    </row>
    <row r="305" spans="1:34" ht="13.5" x14ac:dyDescent="0.25">
      <c r="A305" s="1"/>
      <c r="B305">
        <v>0</v>
      </c>
      <c r="C305">
        <v>8</v>
      </c>
      <c r="D305">
        <v>0</v>
      </c>
      <c r="E305">
        <v>3</v>
      </c>
      <c r="F305">
        <v>0</v>
      </c>
      <c r="G305">
        <v>11</v>
      </c>
      <c r="H305">
        <v>3.33</v>
      </c>
      <c r="I305">
        <v>-15</v>
      </c>
      <c r="J305">
        <v>45</v>
      </c>
      <c r="L305">
        <v>4</v>
      </c>
      <c r="M305">
        <v>4</v>
      </c>
      <c r="N305">
        <v>1979</v>
      </c>
      <c r="O305">
        <f t="shared" si="4"/>
        <v>26.64</v>
      </c>
    </row>
    <row r="306" spans="1:34" ht="13.5" x14ac:dyDescent="0.25">
      <c r="A306" s="1"/>
      <c r="B306">
        <v>0</v>
      </c>
      <c r="C306">
        <v>6</v>
      </c>
      <c r="D306">
        <v>0</v>
      </c>
      <c r="E306">
        <v>16</v>
      </c>
      <c r="F306">
        <v>0</v>
      </c>
      <c r="G306">
        <v>22</v>
      </c>
      <c r="H306">
        <v>3.62</v>
      </c>
      <c r="I306">
        <v>-15</v>
      </c>
      <c r="J306">
        <v>45</v>
      </c>
      <c r="L306">
        <v>4</v>
      </c>
      <c r="M306">
        <v>4</v>
      </c>
      <c r="N306">
        <v>1979</v>
      </c>
      <c r="O306">
        <f t="shared" si="4"/>
        <v>21.72</v>
      </c>
    </row>
    <row r="307" spans="1:34" ht="13.5" x14ac:dyDescent="0.25">
      <c r="A307" s="1"/>
      <c r="B307">
        <v>2</v>
      </c>
      <c r="C307">
        <v>9</v>
      </c>
      <c r="D307">
        <v>0</v>
      </c>
      <c r="E307">
        <v>21</v>
      </c>
      <c r="F307">
        <v>0</v>
      </c>
      <c r="G307">
        <v>30</v>
      </c>
      <c r="H307">
        <v>2.59</v>
      </c>
      <c r="I307">
        <v>60</v>
      </c>
      <c r="J307">
        <v>55</v>
      </c>
      <c r="L307">
        <v>4</v>
      </c>
      <c r="M307">
        <v>4</v>
      </c>
      <c r="N307">
        <v>1979</v>
      </c>
      <c r="O307">
        <f t="shared" si="4"/>
        <v>23.31</v>
      </c>
    </row>
    <row r="308" spans="1:34" ht="13.5" x14ac:dyDescent="0.25">
      <c r="A308" s="1"/>
      <c r="B308">
        <v>0</v>
      </c>
      <c r="C308">
        <v>5</v>
      </c>
      <c r="D308">
        <v>0</v>
      </c>
      <c r="E308">
        <v>25</v>
      </c>
      <c r="F308">
        <v>0</v>
      </c>
      <c r="G308">
        <v>30</v>
      </c>
      <c r="H308">
        <v>1.74</v>
      </c>
      <c r="I308">
        <v>-40</v>
      </c>
      <c r="J308">
        <v>50</v>
      </c>
      <c r="L308">
        <v>4</v>
      </c>
      <c r="M308">
        <v>4</v>
      </c>
      <c r="N308">
        <v>1979</v>
      </c>
      <c r="O308">
        <f t="shared" si="4"/>
        <v>8.6999999999999993</v>
      </c>
    </row>
    <row r="309" spans="1:34" ht="13.5" x14ac:dyDescent="0.25">
      <c r="A309" s="1"/>
      <c r="B309">
        <v>2</v>
      </c>
      <c r="C309">
        <v>11</v>
      </c>
      <c r="D309">
        <v>0</v>
      </c>
      <c r="E309">
        <v>22</v>
      </c>
      <c r="F309">
        <v>0</v>
      </c>
      <c r="G309">
        <v>3</v>
      </c>
      <c r="H309">
        <v>3.19</v>
      </c>
      <c r="I309">
        <v>-90</v>
      </c>
      <c r="J309">
        <v>37.5</v>
      </c>
      <c r="L309">
        <v>4</v>
      </c>
      <c r="M309">
        <v>4</v>
      </c>
      <c r="N309">
        <v>1979</v>
      </c>
      <c r="O309">
        <f t="shared" si="4"/>
        <v>35.089999999999996</v>
      </c>
    </row>
    <row r="310" spans="1:34" ht="13.5" x14ac:dyDescent="0.25">
      <c r="A310" s="1"/>
      <c r="B310">
        <v>0</v>
      </c>
      <c r="C310">
        <v>8</v>
      </c>
      <c r="D310">
        <v>0</v>
      </c>
      <c r="E310">
        <v>12</v>
      </c>
      <c r="F310">
        <v>0</v>
      </c>
      <c r="G310">
        <v>20</v>
      </c>
      <c r="H310">
        <v>3.11</v>
      </c>
      <c r="I310">
        <v>5</v>
      </c>
      <c r="J310">
        <v>55</v>
      </c>
      <c r="L310">
        <v>4</v>
      </c>
      <c r="M310">
        <v>5</v>
      </c>
      <c r="N310">
        <v>1979</v>
      </c>
      <c r="O310">
        <f t="shared" si="4"/>
        <v>24.88</v>
      </c>
      <c r="T310">
        <v>10</v>
      </c>
      <c r="U310">
        <f>AVERAGE(C294,C298,C302,C304:C306,C308,C310:C312)</f>
        <v>8.4</v>
      </c>
      <c r="V310">
        <f>SUM(O294,O298,O302,O304:O306,O308,O310:O312)/SUM(C294,C298,C302,C304:C306,C308,C310:C312)</f>
        <v>3.3114285714285705</v>
      </c>
    </row>
    <row r="311" spans="1:34" ht="13.5" x14ac:dyDescent="0.25">
      <c r="A311" s="1"/>
      <c r="B311">
        <v>0</v>
      </c>
      <c r="C311">
        <v>8</v>
      </c>
      <c r="D311">
        <v>0</v>
      </c>
      <c r="E311">
        <v>20</v>
      </c>
      <c r="F311">
        <v>0</v>
      </c>
      <c r="G311">
        <v>28</v>
      </c>
      <c r="H311">
        <v>2.71</v>
      </c>
      <c r="I311">
        <v>-25</v>
      </c>
      <c r="J311">
        <v>40</v>
      </c>
      <c r="L311">
        <v>4</v>
      </c>
      <c r="M311">
        <v>5</v>
      </c>
      <c r="N311">
        <v>1979</v>
      </c>
      <c r="O311">
        <f t="shared" si="4"/>
        <v>21.68</v>
      </c>
      <c r="T311">
        <v>5</v>
      </c>
      <c r="U311">
        <f>AVERAGE(C293,C295,C297,C299,C301)</f>
        <v>6.6</v>
      </c>
      <c r="V311">
        <f>SUM(O293,O295,O297,O299,O301)/SUM(C293,C295,C297,C299,C301)</f>
        <v>4.2427272727272722</v>
      </c>
    </row>
    <row r="312" spans="1:34" ht="13.5" x14ac:dyDescent="0.25">
      <c r="A312" s="1"/>
      <c r="B312">
        <v>0</v>
      </c>
      <c r="C312">
        <v>8</v>
      </c>
      <c r="D312">
        <v>0</v>
      </c>
      <c r="E312">
        <v>2</v>
      </c>
      <c r="F312">
        <v>0</v>
      </c>
      <c r="G312">
        <v>10</v>
      </c>
      <c r="H312">
        <v>2.37</v>
      </c>
      <c r="I312">
        <v>30</v>
      </c>
      <c r="J312">
        <v>55</v>
      </c>
      <c r="L312">
        <v>4</v>
      </c>
      <c r="M312">
        <v>6</v>
      </c>
      <c r="N312">
        <v>1979</v>
      </c>
      <c r="O312">
        <f t="shared" si="4"/>
        <v>18.96</v>
      </c>
      <c r="P312">
        <v>15</v>
      </c>
      <c r="Q312">
        <v>21</v>
      </c>
      <c r="R312">
        <f>AVERAGE(C292:C312)</f>
        <v>8.5714285714285712</v>
      </c>
      <c r="S312">
        <f>SUM(O292:O312)/SUM(C292:C312)</f>
        <v>3.3640555555555554</v>
      </c>
      <c r="T312">
        <v>6</v>
      </c>
      <c r="U312">
        <f>AVERAGE(C292,C296,C300,C303,C307,C309)</f>
        <v>10.5</v>
      </c>
      <c r="V312">
        <f>SUM(O292,O296,O300,O303,O307,O309)/SUM(C292,C296,C300,C303,C307,C309)</f>
        <v>2.9739682539682537</v>
      </c>
      <c r="W312">
        <v>2</v>
      </c>
      <c r="X312">
        <f>AVERAGE(C292:C293)</f>
        <v>8</v>
      </c>
      <c r="Y312">
        <f>SUM(O292:O293)/SUM(C292:C293)</f>
        <v>1.5106250000000001</v>
      </c>
      <c r="Z312">
        <v>3</v>
      </c>
      <c r="AA312">
        <f>AVERAGE(C294:C296)</f>
        <v>11</v>
      </c>
      <c r="AB312">
        <f>SUM(O294:O296)/SUM(C294:C296)</f>
        <v>3.5509090909090908</v>
      </c>
      <c r="AC312">
        <v>8</v>
      </c>
      <c r="AD312">
        <f>AVERAGE(C297:C304)</f>
        <v>8.5</v>
      </c>
      <c r="AE312">
        <f>SUM(O297:O304)/SUM(C297:C304)</f>
        <v>4.1647058823529415</v>
      </c>
      <c r="AF312">
        <v>8</v>
      </c>
      <c r="AG312">
        <f>AVERAGE(C305:C312)</f>
        <v>7.875</v>
      </c>
      <c r="AH312">
        <f>SUM(O305:O312)/SUM(C305:C312)</f>
        <v>2.872698412698413</v>
      </c>
    </row>
    <row r="313" spans="1:34" ht="13.5" x14ac:dyDescent="0.25">
      <c r="A313" s="1"/>
    </row>
    <row r="314" spans="1:34" ht="13.5" x14ac:dyDescent="0.25">
      <c r="A314" s="1" t="s">
        <v>6</v>
      </c>
      <c r="B314">
        <v>2</v>
      </c>
      <c r="C314">
        <v>6</v>
      </c>
      <c r="D314">
        <v>0</v>
      </c>
      <c r="E314">
        <v>29</v>
      </c>
      <c r="F314">
        <v>0</v>
      </c>
      <c r="G314">
        <v>5</v>
      </c>
      <c r="H314">
        <v>1.36</v>
      </c>
      <c r="I314">
        <v>140</v>
      </c>
      <c r="J314">
        <v>65</v>
      </c>
      <c r="L314">
        <v>1</v>
      </c>
      <c r="M314">
        <v>7</v>
      </c>
      <c r="N314">
        <v>1980</v>
      </c>
      <c r="O314">
        <f t="shared" si="4"/>
        <v>8.16</v>
      </c>
    </row>
    <row r="315" spans="1:34" ht="13.5" x14ac:dyDescent="0.25">
      <c r="A315" s="1"/>
      <c r="B315">
        <v>2</v>
      </c>
      <c r="C315">
        <v>7</v>
      </c>
      <c r="D315">
        <v>0</v>
      </c>
      <c r="E315">
        <v>20</v>
      </c>
      <c r="F315">
        <v>0</v>
      </c>
      <c r="G315">
        <v>27</v>
      </c>
      <c r="H315">
        <v>1.85</v>
      </c>
      <c r="I315">
        <v>120</v>
      </c>
      <c r="J315">
        <v>52.5</v>
      </c>
      <c r="L315">
        <v>1</v>
      </c>
      <c r="M315">
        <v>7</v>
      </c>
      <c r="N315">
        <v>1980</v>
      </c>
      <c r="O315">
        <f t="shared" si="4"/>
        <v>12.950000000000001</v>
      </c>
    </row>
    <row r="316" spans="1:34" ht="13.5" x14ac:dyDescent="0.25">
      <c r="A316" s="1"/>
      <c r="B316">
        <v>2</v>
      </c>
      <c r="C316">
        <v>12</v>
      </c>
      <c r="D316">
        <v>0</v>
      </c>
      <c r="E316">
        <v>23</v>
      </c>
      <c r="F316">
        <v>0</v>
      </c>
      <c r="G316">
        <v>4</v>
      </c>
      <c r="H316">
        <v>1.8</v>
      </c>
      <c r="I316">
        <v>120</v>
      </c>
      <c r="J316">
        <v>60</v>
      </c>
      <c r="L316">
        <v>1</v>
      </c>
      <c r="M316">
        <v>8</v>
      </c>
      <c r="N316">
        <v>1980</v>
      </c>
      <c r="O316">
        <f t="shared" si="4"/>
        <v>21.6</v>
      </c>
    </row>
    <row r="317" spans="1:34" ht="13.5" x14ac:dyDescent="0.25">
      <c r="A317" s="1"/>
      <c r="B317">
        <v>1</v>
      </c>
      <c r="C317">
        <v>6</v>
      </c>
      <c r="D317">
        <v>0</v>
      </c>
      <c r="E317">
        <v>13</v>
      </c>
      <c r="F317">
        <v>0</v>
      </c>
      <c r="G317">
        <v>19</v>
      </c>
      <c r="H317">
        <v>3.48</v>
      </c>
      <c r="I317">
        <v>-150</v>
      </c>
      <c r="J317">
        <v>42.5</v>
      </c>
      <c r="L317">
        <v>1</v>
      </c>
      <c r="M317">
        <v>9</v>
      </c>
      <c r="N317">
        <v>1980</v>
      </c>
      <c r="O317">
        <f t="shared" si="4"/>
        <v>20.88</v>
      </c>
    </row>
    <row r="318" spans="1:34" ht="13.5" x14ac:dyDescent="0.25">
      <c r="A318" s="1"/>
      <c r="B318">
        <v>2</v>
      </c>
      <c r="C318">
        <v>15</v>
      </c>
      <c r="D318">
        <v>0</v>
      </c>
      <c r="E318">
        <v>30</v>
      </c>
      <c r="F318">
        <v>0</v>
      </c>
      <c r="G318">
        <v>15</v>
      </c>
      <c r="H318">
        <v>2.42</v>
      </c>
      <c r="I318">
        <v>60</v>
      </c>
      <c r="J318">
        <v>65</v>
      </c>
      <c r="L318">
        <v>2</v>
      </c>
      <c r="M318">
        <v>10</v>
      </c>
      <c r="N318">
        <v>1980</v>
      </c>
      <c r="O318">
        <f t="shared" si="4"/>
        <v>36.299999999999997</v>
      </c>
    </row>
    <row r="319" spans="1:34" ht="13.5" x14ac:dyDescent="0.25">
      <c r="A319" s="1"/>
      <c r="B319">
        <v>0</v>
      </c>
      <c r="C319">
        <v>10</v>
      </c>
      <c r="D319">
        <v>0</v>
      </c>
      <c r="E319">
        <v>1</v>
      </c>
      <c r="F319">
        <v>0</v>
      </c>
      <c r="G319">
        <v>11</v>
      </c>
      <c r="H319">
        <v>5.09</v>
      </c>
      <c r="I319">
        <v>-20</v>
      </c>
      <c r="J319">
        <v>60</v>
      </c>
      <c r="L319">
        <v>2</v>
      </c>
      <c r="M319">
        <v>11</v>
      </c>
      <c r="N319">
        <v>1980</v>
      </c>
      <c r="O319">
        <f t="shared" si="4"/>
        <v>50.9</v>
      </c>
    </row>
    <row r="320" spans="1:34" ht="13.5" x14ac:dyDescent="0.25">
      <c r="A320" s="1"/>
      <c r="B320">
        <v>0</v>
      </c>
      <c r="C320">
        <v>5</v>
      </c>
      <c r="D320">
        <v>0</v>
      </c>
      <c r="E320">
        <v>30</v>
      </c>
      <c r="F320">
        <v>0</v>
      </c>
      <c r="G320">
        <v>5</v>
      </c>
      <c r="H320">
        <v>4.46</v>
      </c>
      <c r="I320">
        <v>-30</v>
      </c>
      <c r="J320">
        <v>45</v>
      </c>
      <c r="L320">
        <v>2</v>
      </c>
      <c r="M320">
        <v>12</v>
      </c>
      <c r="N320">
        <v>1980</v>
      </c>
      <c r="O320">
        <f t="shared" si="4"/>
        <v>22.3</v>
      </c>
    </row>
    <row r="321" spans="1:34" ht="13.5" x14ac:dyDescent="0.25">
      <c r="A321" s="1"/>
      <c r="B321">
        <v>1</v>
      </c>
      <c r="C321">
        <v>6</v>
      </c>
      <c r="D321">
        <v>0</v>
      </c>
      <c r="E321">
        <v>5</v>
      </c>
      <c r="F321">
        <v>0</v>
      </c>
      <c r="G321">
        <v>11</v>
      </c>
      <c r="H321">
        <v>3.67</v>
      </c>
      <c r="I321">
        <v>160</v>
      </c>
      <c r="J321">
        <v>55</v>
      </c>
      <c r="L321">
        <v>2</v>
      </c>
      <c r="M321">
        <v>12</v>
      </c>
      <c r="N321">
        <v>1980</v>
      </c>
      <c r="O321">
        <f t="shared" si="4"/>
        <v>22.02</v>
      </c>
    </row>
    <row r="322" spans="1:34" ht="13.5" x14ac:dyDescent="0.25">
      <c r="A322" s="1"/>
      <c r="B322">
        <v>2</v>
      </c>
      <c r="C322">
        <v>6</v>
      </c>
      <c r="D322">
        <v>0</v>
      </c>
      <c r="E322">
        <v>17</v>
      </c>
      <c r="F322">
        <v>0</v>
      </c>
      <c r="G322">
        <v>23</v>
      </c>
      <c r="H322">
        <v>2.78</v>
      </c>
      <c r="I322">
        <v>60</v>
      </c>
      <c r="J322">
        <v>55</v>
      </c>
      <c r="L322">
        <v>3</v>
      </c>
      <c r="M322">
        <v>1</v>
      </c>
      <c r="N322">
        <v>1980</v>
      </c>
      <c r="O322">
        <f t="shared" si="4"/>
        <v>16.68</v>
      </c>
    </row>
    <row r="323" spans="1:34" ht="13.5" x14ac:dyDescent="0.25">
      <c r="A323" s="1"/>
      <c r="B323">
        <v>0</v>
      </c>
      <c r="C323">
        <v>14</v>
      </c>
      <c r="D323">
        <v>0</v>
      </c>
      <c r="E323">
        <v>18</v>
      </c>
      <c r="F323">
        <v>0</v>
      </c>
      <c r="G323">
        <v>1</v>
      </c>
      <c r="H323">
        <v>4.32</v>
      </c>
      <c r="I323">
        <v>10</v>
      </c>
      <c r="J323">
        <v>40</v>
      </c>
      <c r="L323">
        <v>3</v>
      </c>
      <c r="M323">
        <v>1</v>
      </c>
      <c r="N323">
        <v>1980</v>
      </c>
      <c r="O323">
        <f t="shared" ref="O323:O386" si="5">H323*C323</f>
        <v>60.480000000000004</v>
      </c>
    </row>
    <row r="324" spans="1:34" ht="13.5" x14ac:dyDescent="0.25">
      <c r="A324" s="1"/>
      <c r="B324">
        <v>0</v>
      </c>
      <c r="C324">
        <v>7</v>
      </c>
      <c r="D324">
        <v>0</v>
      </c>
      <c r="E324">
        <v>2</v>
      </c>
      <c r="F324">
        <v>0</v>
      </c>
      <c r="G324">
        <v>9</v>
      </c>
      <c r="H324">
        <v>4.54</v>
      </c>
      <c r="I324">
        <v>-20</v>
      </c>
      <c r="J324">
        <v>40</v>
      </c>
      <c r="L324">
        <v>3</v>
      </c>
      <c r="M324">
        <v>2</v>
      </c>
      <c r="N324">
        <v>1980</v>
      </c>
      <c r="O324">
        <f t="shared" si="5"/>
        <v>31.78</v>
      </c>
    </row>
    <row r="325" spans="1:34" ht="13.5" x14ac:dyDescent="0.25">
      <c r="A325" s="1"/>
      <c r="B325">
        <v>2</v>
      </c>
      <c r="C325">
        <v>13</v>
      </c>
      <c r="D325">
        <v>0</v>
      </c>
      <c r="E325">
        <v>16</v>
      </c>
      <c r="F325">
        <v>0</v>
      </c>
      <c r="G325">
        <v>1</v>
      </c>
      <c r="H325">
        <v>3.69</v>
      </c>
      <c r="I325">
        <v>60</v>
      </c>
      <c r="J325">
        <v>55</v>
      </c>
      <c r="L325">
        <v>3</v>
      </c>
      <c r="M325">
        <v>2</v>
      </c>
      <c r="N325">
        <v>1980</v>
      </c>
      <c r="O325">
        <f t="shared" si="5"/>
        <v>47.97</v>
      </c>
    </row>
    <row r="326" spans="1:34" ht="13.5" x14ac:dyDescent="0.25">
      <c r="A326" s="1"/>
      <c r="B326">
        <v>0</v>
      </c>
      <c r="C326">
        <v>5</v>
      </c>
      <c r="D326">
        <v>0</v>
      </c>
      <c r="E326">
        <v>18</v>
      </c>
      <c r="F326">
        <v>0</v>
      </c>
      <c r="G326">
        <v>23</v>
      </c>
      <c r="H326">
        <v>4</v>
      </c>
      <c r="I326">
        <v>-10</v>
      </c>
      <c r="J326">
        <v>60</v>
      </c>
      <c r="L326">
        <v>4</v>
      </c>
      <c r="M326">
        <v>4</v>
      </c>
      <c r="N326">
        <v>1980</v>
      </c>
      <c r="O326">
        <f t="shared" si="5"/>
        <v>20</v>
      </c>
    </row>
    <row r="327" spans="1:34" ht="13.5" x14ac:dyDescent="0.25">
      <c r="A327" s="1"/>
      <c r="B327">
        <v>0</v>
      </c>
      <c r="C327">
        <v>5</v>
      </c>
      <c r="D327">
        <v>0</v>
      </c>
      <c r="E327">
        <v>27</v>
      </c>
      <c r="F327">
        <v>0</v>
      </c>
      <c r="G327">
        <v>2</v>
      </c>
      <c r="H327">
        <v>3.32</v>
      </c>
      <c r="I327">
        <v>-30</v>
      </c>
      <c r="J327">
        <v>40</v>
      </c>
      <c r="L327">
        <v>4</v>
      </c>
      <c r="M327">
        <v>4</v>
      </c>
      <c r="N327">
        <v>1980</v>
      </c>
      <c r="O327">
        <f t="shared" si="5"/>
        <v>16.599999999999998</v>
      </c>
    </row>
    <row r="328" spans="1:34" ht="13.5" x14ac:dyDescent="0.25">
      <c r="A328" s="1"/>
      <c r="B328">
        <v>0</v>
      </c>
      <c r="C328">
        <v>7</v>
      </c>
      <c r="D328">
        <v>0</v>
      </c>
      <c r="E328">
        <v>11</v>
      </c>
      <c r="F328">
        <v>0</v>
      </c>
      <c r="G328">
        <v>18</v>
      </c>
      <c r="H328">
        <v>3.54</v>
      </c>
      <c r="I328">
        <v>10</v>
      </c>
      <c r="J328">
        <v>55</v>
      </c>
      <c r="L328">
        <v>4</v>
      </c>
      <c r="M328">
        <v>5</v>
      </c>
      <c r="N328">
        <v>1980</v>
      </c>
      <c r="O328">
        <f t="shared" si="5"/>
        <v>24.78</v>
      </c>
    </row>
    <row r="329" spans="1:34" ht="13.5" x14ac:dyDescent="0.25">
      <c r="A329" s="1"/>
      <c r="B329">
        <v>1</v>
      </c>
      <c r="C329">
        <v>7</v>
      </c>
      <c r="D329">
        <v>0</v>
      </c>
      <c r="E329">
        <v>19</v>
      </c>
      <c r="F329">
        <v>0</v>
      </c>
      <c r="G329">
        <v>26</v>
      </c>
      <c r="H329">
        <v>2.14</v>
      </c>
      <c r="I329">
        <v>-110</v>
      </c>
      <c r="J329">
        <v>50</v>
      </c>
      <c r="L329">
        <v>4</v>
      </c>
      <c r="M329">
        <v>5</v>
      </c>
      <c r="N329">
        <v>1980</v>
      </c>
      <c r="O329">
        <f t="shared" si="5"/>
        <v>14.98</v>
      </c>
    </row>
    <row r="330" spans="1:34" ht="13.5" x14ac:dyDescent="0.25">
      <c r="A330" s="1"/>
      <c r="B330">
        <v>0</v>
      </c>
      <c r="C330">
        <v>6</v>
      </c>
      <c r="D330">
        <v>0</v>
      </c>
      <c r="E330">
        <v>22</v>
      </c>
      <c r="F330">
        <v>0</v>
      </c>
      <c r="G330">
        <v>28</v>
      </c>
      <c r="H330">
        <v>2.89</v>
      </c>
      <c r="I330">
        <v>30</v>
      </c>
      <c r="J330">
        <v>55</v>
      </c>
      <c r="L330">
        <v>4</v>
      </c>
      <c r="M330">
        <v>5</v>
      </c>
      <c r="N330">
        <v>1980</v>
      </c>
      <c r="O330">
        <f t="shared" si="5"/>
        <v>17.34</v>
      </c>
    </row>
    <row r="331" spans="1:34" ht="13.5" x14ac:dyDescent="0.25">
      <c r="A331" s="1"/>
      <c r="B331">
        <v>2</v>
      </c>
      <c r="C331">
        <v>16</v>
      </c>
      <c r="D331">
        <v>0</v>
      </c>
      <c r="E331">
        <v>14</v>
      </c>
      <c r="F331">
        <v>0</v>
      </c>
      <c r="G331">
        <v>30</v>
      </c>
      <c r="H331">
        <v>2.4900000000000002</v>
      </c>
      <c r="I331">
        <v>60</v>
      </c>
      <c r="J331">
        <v>57.5</v>
      </c>
      <c r="L331">
        <v>4</v>
      </c>
      <c r="M331">
        <v>6</v>
      </c>
      <c r="N331">
        <v>1980</v>
      </c>
      <c r="O331">
        <f t="shared" si="5"/>
        <v>39.840000000000003</v>
      </c>
      <c r="T331">
        <v>9</v>
      </c>
      <c r="U331">
        <f>AVERAGE(C319,C320,C323,C324,C326:C328,C330,C332)</f>
        <v>8.1111111111111107</v>
      </c>
      <c r="V331">
        <f>SUM(O319,O320,O323,O324,O326:O328,O330,O332)/SUM(C319,C320,C323,C324,C326:C328,C330,C332)</f>
        <v>3.847397260273973</v>
      </c>
    </row>
    <row r="332" spans="1:34" ht="13.5" x14ac:dyDescent="0.25">
      <c r="A332" s="1"/>
      <c r="B332">
        <v>0</v>
      </c>
      <c r="C332">
        <v>14</v>
      </c>
      <c r="D332">
        <v>0</v>
      </c>
      <c r="E332">
        <v>15</v>
      </c>
      <c r="F332">
        <v>0</v>
      </c>
      <c r="G332">
        <v>29</v>
      </c>
      <c r="H332">
        <v>2.62</v>
      </c>
      <c r="I332">
        <v>-30</v>
      </c>
      <c r="J332">
        <v>42.5</v>
      </c>
      <c r="L332">
        <v>4</v>
      </c>
      <c r="M332">
        <v>6</v>
      </c>
      <c r="N332">
        <v>1980</v>
      </c>
      <c r="O332">
        <f t="shared" si="5"/>
        <v>36.68</v>
      </c>
      <c r="T332">
        <v>4</v>
      </c>
      <c r="U332">
        <f>AVERAGE(C317,C321,C329,C333)</f>
        <v>7.75</v>
      </c>
      <c r="V332">
        <f>SUM(O317,O321,O329,O333)/SUM(C317,C321,C329,C333)</f>
        <v>2.838709677419355</v>
      </c>
    </row>
    <row r="333" spans="1:34" ht="13.5" x14ac:dyDescent="0.25">
      <c r="A333" s="1"/>
      <c r="B333">
        <v>1</v>
      </c>
      <c r="C333">
        <v>12</v>
      </c>
      <c r="D333">
        <v>0</v>
      </c>
      <c r="E333">
        <v>25</v>
      </c>
      <c r="F333">
        <v>0</v>
      </c>
      <c r="G333">
        <v>7</v>
      </c>
      <c r="H333">
        <v>2.5099999999999998</v>
      </c>
      <c r="I333">
        <v>150</v>
      </c>
      <c r="J333">
        <v>55</v>
      </c>
      <c r="L333">
        <v>4</v>
      </c>
      <c r="M333">
        <v>6</v>
      </c>
      <c r="N333">
        <v>1980</v>
      </c>
      <c r="O333">
        <f t="shared" si="5"/>
        <v>30.119999999999997</v>
      </c>
      <c r="P333">
        <v>24</v>
      </c>
      <c r="Q333">
        <v>20</v>
      </c>
      <c r="R333">
        <f>AVERAGE(C314:C333)</f>
        <v>8.9499999999999993</v>
      </c>
      <c r="S333">
        <f>SUM(O314:O333)/SUM(C314:C333)</f>
        <v>3.0858100558659221</v>
      </c>
      <c r="T333">
        <v>7</v>
      </c>
      <c r="U333">
        <f>AVERAGE(C314:C316,C318,C322,C325,C331)</f>
        <v>10.714285714285714</v>
      </c>
      <c r="V333">
        <f>SUM(O314:O316,O318,O322,O325,O331)/SUM(C314:C316,C318,C322,C325,C331)</f>
        <v>2.4466666666666668</v>
      </c>
      <c r="W333">
        <v>4</v>
      </c>
      <c r="X333">
        <f>AVERAGE(C314:C317)</f>
        <v>7.75</v>
      </c>
      <c r="Y333">
        <f>SUM(O314:O317)/SUM(C314:C317)</f>
        <v>2.0512903225806451</v>
      </c>
      <c r="Z333">
        <v>4</v>
      </c>
      <c r="AA333">
        <f>AVERAGE(C318:C321)</f>
        <v>9</v>
      </c>
      <c r="AB333">
        <f>SUM(O318:O321)/SUM(C318:C321)</f>
        <v>3.6533333333333329</v>
      </c>
      <c r="AC333">
        <v>4</v>
      </c>
      <c r="AD333">
        <f>AVERAGE(C322:C325)</f>
        <v>10</v>
      </c>
      <c r="AE333">
        <f>SUM(O322:O325)/SUM(C322:C325)</f>
        <v>3.9227499999999997</v>
      </c>
      <c r="AF333">
        <v>8</v>
      </c>
      <c r="AG333">
        <f>AVERAGE(C326:C333)</f>
        <v>9</v>
      </c>
      <c r="AH333">
        <f>SUM(O326:O333)/SUM(C326:C333)</f>
        <v>2.7825000000000006</v>
      </c>
    </row>
    <row r="334" spans="1:34" ht="13.5" x14ac:dyDescent="0.25">
      <c r="A334" s="1"/>
    </row>
    <row r="335" spans="1:34" ht="13.5" x14ac:dyDescent="0.25">
      <c r="A335" s="1" t="s">
        <v>6</v>
      </c>
      <c r="B335">
        <v>0</v>
      </c>
      <c r="C335">
        <v>6</v>
      </c>
      <c r="D335">
        <v>0</v>
      </c>
      <c r="E335">
        <v>9</v>
      </c>
      <c r="F335">
        <v>0</v>
      </c>
      <c r="G335">
        <v>15</v>
      </c>
      <c r="H335">
        <v>1.46</v>
      </c>
      <c r="I335">
        <v>30</v>
      </c>
      <c r="J335">
        <v>55</v>
      </c>
      <c r="L335">
        <v>1</v>
      </c>
      <c r="M335">
        <v>7</v>
      </c>
      <c r="N335">
        <v>1981</v>
      </c>
      <c r="O335">
        <f t="shared" si="5"/>
        <v>8.76</v>
      </c>
    </row>
    <row r="336" spans="1:34" ht="13.5" x14ac:dyDescent="0.25">
      <c r="A336" s="1"/>
      <c r="B336">
        <v>1</v>
      </c>
      <c r="C336">
        <v>5</v>
      </c>
      <c r="D336">
        <v>0</v>
      </c>
      <c r="E336">
        <v>17</v>
      </c>
      <c r="F336">
        <v>0</v>
      </c>
      <c r="G336">
        <v>22</v>
      </c>
      <c r="H336">
        <v>1.44</v>
      </c>
      <c r="I336">
        <v>150</v>
      </c>
      <c r="J336">
        <v>40</v>
      </c>
      <c r="L336">
        <v>1</v>
      </c>
      <c r="M336">
        <v>8</v>
      </c>
      <c r="N336">
        <v>1981</v>
      </c>
      <c r="O336">
        <f t="shared" si="5"/>
        <v>7.1999999999999993</v>
      </c>
    </row>
    <row r="337" spans="1:34" ht="13.5" x14ac:dyDescent="0.25">
      <c r="A337" s="1"/>
      <c r="B337">
        <v>2</v>
      </c>
      <c r="C337">
        <v>7</v>
      </c>
      <c r="D337">
        <v>0</v>
      </c>
      <c r="E337">
        <v>24</v>
      </c>
      <c r="F337">
        <v>0</v>
      </c>
      <c r="G337">
        <v>31</v>
      </c>
      <c r="H337">
        <v>2.94</v>
      </c>
      <c r="I337">
        <v>60</v>
      </c>
      <c r="J337">
        <v>55</v>
      </c>
      <c r="L337">
        <v>1</v>
      </c>
      <c r="M337">
        <v>8</v>
      </c>
      <c r="N337">
        <v>1981</v>
      </c>
      <c r="O337">
        <f t="shared" si="5"/>
        <v>20.58</v>
      </c>
    </row>
    <row r="338" spans="1:34" ht="13.5" x14ac:dyDescent="0.25">
      <c r="A338" s="1"/>
      <c r="B338">
        <v>0</v>
      </c>
      <c r="C338">
        <v>8</v>
      </c>
      <c r="D338">
        <v>0</v>
      </c>
      <c r="E338">
        <v>27</v>
      </c>
      <c r="F338">
        <v>0</v>
      </c>
      <c r="G338">
        <v>5</v>
      </c>
      <c r="H338">
        <v>2.39</v>
      </c>
      <c r="I338">
        <v>-50</v>
      </c>
      <c r="J338">
        <v>60</v>
      </c>
      <c r="L338">
        <v>1</v>
      </c>
      <c r="M338">
        <v>9</v>
      </c>
      <c r="N338">
        <v>1981</v>
      </c>
      <c r="O338">
        <f t="shared" si="5"/>
        <v>19.12</v>
      </c>
    </row>
    <row r="339" spans="1:34" ht="13.5" x14ac:dyDescent="0.25">
      <c r="A339" s="1"/>
      <c r="B339">
        <v>1</v>
      </c>
      <c r="C339">
        <v>5</v>
      </c>
      <c r="D339">
        <v>0</v>
      </c>
      <c r="E339">
        <v>29</v>
      </c>
      <c r="F339">
        <v>0</v>
      </c>
      <c r="G339">
        <v>6</v>
      </c>
      <c r="H339">
        <v>3.29</v>
      </c>
      <c r="I339">
        <v>50</v>
      </c>
      <c r="J339">
        <v>57.5</v>
      </c>
      <c r="L339">
        <v>1</v>
      </c>
      <c r="M339">
        <v>9</v>
      </c>
      <c r="N339">
        <v>1981</v>
      </c>
      <c r="O339">
        <f t="shared" si="5"/>
        <v>16.45</v>
      </c>
    </row>
    <row r="340" spans="1:34" ht="13.5" x14ac:dyDescent="0.25">
      <c r="A340" s="1"/>
      <c r="B340">
        <v>2</v>
      </c>
      <c r="C340">
        <v>6</v>
      </c>
      <c r="D340">
        <v>0</v>
      </c>
      <c r="E340">
        <v>27</v>
      </c>
      <c r="F340">
        <v>0</v>
      </c>
      <c r="G340">
        <v>2</v>
      </c>
      <c r="H340">
        <v>2.86</v>
      </c>
      <c r="I340">
        <v>60</v>
      </c>
      <c r="J340">
        <v>45</v>
      </c>
      <c r="L340">
        <v>2</v>
      </c>
      <c r="M340">
        <v>10</v>
      </c>
      <c r="N340">
        <v>1981</v>
      </c>
      <c r="O340">
        <f t="shared" si="5"/>
        <v>17.16</v>
      </c>
    </row>
    <row r="341" spans="1:34" ht="13.5" x14ac:dyDescent="0.25">
      <c r="A341" s="1"/>
      <c r="B341">
        <v>2</v>
      </c>
      <c r="C341">
        <v>7</v>
      </c>
      <c r="D341">
        <v>0</v>
      </c>
      <c r="E341">
        <v>14</v>
      </c>
      <c r="F341">
        <v>0</v>
      </c>
      <c r="G341">
        <v>21</v>
      </c>
      <c r="H341">
        <v>3.69</v>
      </c>
      <c r="I341">
        <v>60</v>
      </c>
      <c r="J341">
        <v>55</v>
      </c>
      <c r="L341">
        <v>2</v>
      </c>
      <c r="M341">
        <v>10</v>
      </c>
      <c r="N341">
        <v>1981</v>
      </c>
      <c r="O341">
        <f t="shared" si="5"/>
        <v>25.83</v>
      </c>
    </row>
    <row r="342" spans="1:34" ht="13.5" x14ac:dyDescent="0.25">
      <c r="A342" s="1"/>
      <c r="B342">
        <v>0</v>
      </c>
      <c r="C342">
        <v>6</v>
      </c>
      <c r="D342">
        <v>0</v>
      </c>
      <c r="E342">
        <v>30</v>
      </c>
      <c r="F342">
        <v>0</v>
      </c>
      <c r="G342">
        <v>6</v>
      </c>
      <c r="H342">
        <v>4.66</v>
      </c>
      <c r="I342">
        <v>-15</v>
      </c>
      <c r="J342">
        <v>40</v>
      </c>
      <c r="L342">
        <v>2</v>
      </c>
      <c r="M342">
        <v>12</v>
      </c>
      <c r="N342">
        <v>1981</v>
      </c>
      <c r="O342">
        <f t="shared" si="5"/>
        <v>27.96</v>
      </c>
    </row>
    <row r="343" spans="1:34" ht="13.5" x14ac:dyDescent="0.25">
      <c r="A343" s="1"/>
      <c r="B343">
        <v>0</v>
      </c>
      <c r="C343">
        <v>7</v>
      </c>
      <c r="D343">
        <v>0</v>
      </c>
      <c r="E343">
        <v>13</v>
      </c>
      <c r="F343">
        <v>0</v>
      </c>
      <c r="G343">
        <v>20</v>
      </c>
      <c r="H343">
        <v>4.5999999999999996</v>
      </c>
      <c r="I343">
        <v>25</v>
      </c>
      <c r="J343">
        <v>55</v>
      </c>
      <c r="L343">
        <v>3</v>
      </c>
      <c r="M343">
        <v>1</v>
      </c>
      <c r="N343">
        <v>1981</v>
      </c>
      <c r="O343">
        <f t="shared" si="5"/>
        <v>32.199999999999996</v>
      </c>
    </row>
    <row r="344" spans="1:34" ht="13.5" x14ac:dyDescent="0.25">
      <c r="A344" s="1"/>
      <c r="B344">
        <v>0</v>
      </c>
      <c r="C344">
        <v>5</v>
      </c>
      <c r="D344">
        <v>0</v>
      </c>
      <c r="E344">
        <v>25</v>
      </c>
      <c r="F344">
        <v>0</v>
      </c>
      <c r="G344">
        <v>30</v>
      </c>
      <c r="H344">
        <v>4.25</v>
      </c>
      <c r="I344">
        <v>-15</v>
      </c>
      <c r="J344">
        <v>42.5</v>
      </c>
      <c r="L344">
        <v>3</v>
      </c>
      <c r="M344">
        <v>1</v>
      </c>
      <c r="N344">
        <v>1981</v>
      </c>
      <c r="O344">
        <f t="shared" si="5"/>
        <v>21.25</v>
      </c>
    </row>
    <row r="345" spans="1:34" ht="13.5" x14ac:dyDescent="0.25">
      <c r="A345" s="1"/>
      <c r="B345">
        <v>1</v>
      </c>
      <c r="C345">
        <v>14</v>
      </c>
      <c r="D345">
        <v>0</v>
      </c>
      <c r="E345">
        <v>4</v>
      </c>
      <c r="F345">
        <v>0</v>
      </c>
      <c r="G345">
        <v>18</v>
      </c>
      <c r="H345">
        <v>5.17</v>
      </c>
      <c r="I345">
        <v>-150</v>
      </c>
      <c r="J345">
        <v>45</v>
      </c>
      <c r="L345">
        <v>3</v>
      </c>
      <c r="M345">
        <v>2</v>
      </c>
      <c r="N345">
        <v>1981</v>
      </c>
      <c r="O345">
        <f t="shared" si="5"/>
        <v>72.38</v>
      </c>
    </row>
    <row r="346" spans="1:34" ht="13.5" x14ac:dyDescent="0.25">
      <c r="A346" s="1"/>
      <c r="B346">
        <v>0</v>
      </c>
      <c r="C346">
        <v>11</v>
      </c>
      <c r="D346">
        <v>0</v>
      </c>
      <c r="E346">
        <v>11</v>
      </c>
      <c r="F346">
        <v>0</v>
      </c>
      <c r="G346">
        <v>22</v>
      </c>
      <c r="H346">
        <v>4.68</v>
      </c>
      <c r="I346">
        <v>15</v>
      </c>
      <c r="J346">
        <v>42.5</v>
      </c>
      <c r="L346">
        <v>3</v>
      </c>
      <c r="M346">
        <v>2</v>
      </c>
      <c r="N346">
        <v>1981</v>
      </c>
      <c r="O346">
        <f t="shared" si="5"/>
        <v>51.48</v>
      </c>
    </row>
    <row r="347" spans="1:34" ht="13.5" x14ac:dyDescent="0.25">
      <c r="A347" s="1"/>
      <c r="B347">
        <v>0</v>
      </c>
      <c r="C347">
        <v>6</v>
      </c>
      <c r="D347">
        <v>0</v>
      </c>
      <c r="E347">
        <v>17</v>
      </c>
      <c r="F347">
        <v>0</v>
      </c>
      <c r="G347">
        <v>23</v>
      </c>
      <c r="H347">
        <v>3.21</v>
      </c>
      <c r="I347">
        <v>30</v>
      </c>
      <c r="J347">
        <v>62.5</v>
      </c>
      <c r="L347">
        <v>3</v>
      </c>
      <c r="M347">
        <v>3</v>
      </c>
      <c r="N347">
        <v>1981</v>
      </c>
      <c r="O347">
        <f t="shared" si="5"/>
        <v>19.259999999999998</v>
      </c>
    </row>
    <row r="348" spans="1:34" ht="13.5" x14ac:dyDescent="0.25">
      <c r="A348" s="1"/>
      <c r="B348">
        <v>0</v>
      </c>
      <c r="C348">
        <v>9</v>
      </c>
      <c r="D348">
        <v>0</v>
      </c>
      <c r="E348">
        <v>5</v>
      </c>
      <c r="F348">
        <v>0</v>
      </c>
      <c r="G348">
        <v>14</v>
      </c>
      <c r="H348">
        <v>3.21</v>
      </c>
      <c r="I348">
        <v>-35</v>
      </c>
      <c r="J348">
        <v>60</v>
      </c>
      <c r="L348">
        <v>4</v>
      </c>
      <c r="M348">
        <v>4</v>
      </c>
      <c r="N348">
        <v>1981</v>
      </c>
      <c r="O348">
        <f t="shared" si="5"/>
        <v>28.89</v>
      </c>
    </row>
    <row r="349" spans="1:34" ht="13.5" x14ac:dyDescent="0.25">
      <c r="A349" s="1"/>
      <c r="B349">
        <v>0</v>
      </c>
      <c r="C349">
        <v>16</v>
      </c>
      <c r="D349">
        <v>0</v>
      </c>
      <c r="E349">
        <v>15</v>
      </c>
      <c r="F349">
        <v>0</v>
      </c>
      <c r="G349">
        <v>1</v>
      </c>
      <c r="H349">
        <v>3.28</v>
      </c>
      <c r="I349">
        <v>0</v>
      </c>
      <c r="J349">
        <v>45</v>
      </c>
      <c r="L349">
        <v>4</v>
      </c>
      <c r="M349">
        <v>4</v>
      </c>
      <c r="N349">
        <v>1981</v>
      </c>
      <c r="O349">
        <f t="shared" si="5"/>
        <v>52.48</v>
      </c>
    </row>
    <row r="350" spans="1:34" ht="13.5" x14ac:dyDescent="0.25">
      <c r="A350" s="1"/>
      <c r="B350">
        <v>1</v>
      </c>
      <c r="C350">
        <v>9</v>
      </c>
      <c r="D350">
        <v>0</v>
      </c>
      <c r="E350">
        <v>14</v>
      </c>
      <c r="F350">
        <v>0</v>
      </c>
      <c r="G350">
        <v>23</v>
      </c>
      <c r="H350">
        <v>1.58</v>
      </c>
      <c r="I350">
        <v>150</v>
      </c>
      <c r="J350">
        <v>65</v>
      </c>
      <c r="L350">
        <v>4</v>
      </c>
      <c r="M350">
        <v>5</v>
      </c>
      <c r="N350">
        <v>1981</v>
      </c>
      <c r="O350">
        <f t="shared" si="5"/>
        <v>14.22</v>
      </c>
      <c r="T350">
        <v>10</v>
      </c>
      <c r="U350">
        <f>AVERAGE(C335,C338,C342:C344,C346:C349,C351)</f>
        <v>8.1</v>
      </c>
      <c r="V350">
        <f>SUM(O335,O338,O342:O344,O346:O349,O351)/SUM(C335,C338,C342:C344,C346:C349,C351)</f>
        <v>3.5365432098765428</v>
      </c>
    </row>
    <row r="351" spans="1:34" ht="13.5" x14ac:dyDescent="0.25">
      <c r="A351" s="1"/>
      <c r="B351">
        <v>0</v>
      </c>
      <c r="C351">
        <v>7</v>
      </c>
      <c r="D351">
        <v>0</v>
      </c>
      <c r="E351">
        <v>31</v>
      </c>
      <c r="F351">
        <v>0</v>
      </c>
      <c r="G351">
        <v>7</v>
      </c>
      <c r="H351">
        <v>3.58</v>
      </c>
      <c r="I351">
        <v>15</v>
      </c>
      <c r="J351">
        <v>55</v>
      </c>
      <c r="L351">
        <v>4</v>
      </c>
      <c r="M351">
        <v>6</v>
      </c>
      <c r="N351">
        <v>1981</v>
      </c>
      <c r="O351">
        <f t="shared" si="5"/>
        <v>25.060000000000002</v>
      </c>
      <c r="T351">
        <v>5</v>
      </c>
      <c r="U351">
        <f>AVERAGE(C336,C339,C345,C350,C352)</f>
        <v>7.6</v>
      </c>
      <c r="V351">
        <f>SUM(O336,O339,O345,O350,O352)/SUM(C336,C339,C345,C350,C352)</f>
        <v>3.2697368421052633</v>
      </c>
    </row>
    <row r="352" spans="1:34" ht="13.5" x14ac:dyDescent="0.25">
      <c r="A352" s="1"/>
      <c r="B352">
        <v>1</v>
      </c>
      <c r="C352">
        <v>5</v>
      </c>
      <c r="D352">
        <v>0</v>
      </c>
      <c r="E352">
        <v>22</v>
      </c>
      <c r="F352">
        <v>0</v>
      </c>
      <c r="G352">
        <v>27</v>
      </c>
      <c r="H352">
        <v>2.8</v>
      </c>
      <c r="I352">
        <v>150</v>
      </c>
      <c r="J352">
        <v>60</v>
      </c>
      <c r="L352">
        <v>4</v>
      </c>
      <c r="M352">
        <v>6</v>
      </c>
      <c r="N352">
        <v>1981</v>
      </c>
      <c r="O352">
        <f t="shared" si="5"/>
        <v>14</v>
      </c>
      <c r="P352">
        <v>15</v>
      </c>
      <c r="Q352">
        <v>18</v>
      </c>
      <c r="R352">
        <f>AVERAGE(C335:C352)</f>
        <v>7.7222222222222223</v>
      </c>
      <c r="S352">
        <f>SUM(O333:O352)/SUM(C335:C352)</f>
        <v>3.6287769784172665</v>
      </c>
      <c r="T352">
        <v>3</v>
      </c>
      <c r="U352">
        <f>AVERAGE(C337,C340,C341)</f>
        <v>6.666666666666667</v>
      </c>
      <c r="V352">
        <f>SUM(O337,O340,O341)/SUM(C337,C340,C341)</f>
        <v>3.1784999999999997</v>
      </c>
      <c r="W352">
        <v>5</v>
      </c>
      <c r="X352">
        <f>AVERAGE(C335:C339)</f>
        <v>6.2</v>
      </c>
      <c r="Y352">
        <f>SUM(O335:O339)/SUM(C335:C339)</f>
        <v>2.3261290322580646</v>
      </c>
      <c r="Z352">
        <v>3</v>
      </c>
      <c r="AA352">
        <f>AVERAGE(C340:C342)</f>
        <v>6.333333333333333</v>
      </c>
      <c r="AB352">
        <f>SUM(O340:O342)/SUM(C340:C342)</f>
        <v>3.7342105263157888</v>
      </c>
      <c r="AC352">
        <v>5</v>
      </c>
      <c r="AD352">
        <f>AVERAGE(C343:C347)</f>
        <v>8.6</v>
      </c>
      <c r="AE352">
        <f>SUM(O343:O347)/SUM(C343:C347)</f>
        <v>4.5713953488372088</v>
      </c>
      <c r="AF352">
        <v>5</v>
      </c>
      <c r="AG352">
        <f>AVERAGE(C348:C352)</f>
        <v>9.1999999999999993</v>
      </c>
      <c r="AH352">
        <f>SUM(O348:O352)/SUM(C348:C352)</f>
        <v>2.9271739130434784</v>
      </c>
    </row>
    <row r="353" spans="1:15" ht="13.5" x14ac:dyDescent="0.25">
      <c r="A353" s="1"/>
    </row>
    <row r="354" spans="1:15" ht="13.5" x14ac:dyDescent="0.25">
      <c r="A354" s="1" t="s">
        <v>2</v>
      </c>
      <c r="B354">
        <v>0</v>
      </c>
      <c r="C354">
        <v>6</v>
      </c>
      <c r="D354">
        <v>0</v>
      </c>
      <c r="E354">
        <v>25</v>
      </c>
      <c r="F354">
        <v>0</v>
      </c>
      <c r="G354">
        <v>31</v>
      </c>
      <c r="H354">
        <v>2.2000000000000002</v>
      </c>
      <c r="I354">
        <v>0</v>
      </c>
      <c r="J354">
        <v>55</v>
      </c>
      <c r="L354">
        <v>1</v>
      </c>
      <c r="M354">
        <v>7</v>
      </c>
      <c r="N354">
        <v>1982</v>
      </c>
      <c r="O354">
        <f t="shared" si="5"/>
        <v>13.200000000000001</v>
      </c>
    </row>
    <row r="355" spans="1:15" ht="13.5" x14ac:dyDescent="0.25">
      <c r="A355" s="1"/>
      <c r="B355">
        <v>0</v>
      </c>
      <c r="C355">
        <v>8</v>
      </c>
      <c r="D355">
        <v>0</v>
      </c>
      <c r="E355">
        <v>2</v>
      </c>
      <c r="F355">
        <v>0</v>
      </c>
      <c r="G355">
        <v>10</v>
      </c>
      <c r="H355">
        <v>3.35</v>
      </c>
      <c r="I355">
        <v>10</v>
      </c>
      <c r="J355">
        <v>45</v>
      </c>
      <c r="L355">
        <v>2</v>
      </c>
      <c r="M355">
        <v>10</v>
      </c>
      <c r="N355">
        <v>1982</v>
      </c>
      <c r="O355">
        <f t="shared" si="5"/>
        <v>26.8</v>
      </c>
    </row>
    <row r="356" spans="1:15" ht="13.5" x14ac:dyDescent="0.25">
      <c r="A356" s="1"/>
      <c r="B356">
        <v>0</v>
      </c>
      <c r="C356">
        <v>9</v>
      </c>
      <c r="D356">
        <v>0</v>
      </c>
      <c r="E356">
        <v>21</v>
      </c>
      <c r="F356">
        <v>0</v>
      </c>
      <c r="G356">
        <v>30</v>
      </c>
      <c r="H356">
        <v>3.19</v>
      </c>
      <c r="I356">
        <v>10</v>
      </c>
      <c r="J356">
        <v>45</v>
      </c>
      <c r="L356">
        <v>2</v>
      </c>
      <c r="M356">
        <v>10</v>
      </c>
      <c r="N356">
        <v>1982</v>
      </c>
      <c r="O356">
        <f t="shared" si="5"/>
        <v>28.71</v>
      </c>
    </row>
    <row r="357" spans="1:15" ht="13.5" x14ac:dyDescent="0.25">
      <c r="A357" s="1"/>
      <c r="B357">
        <v>0</v>
      </c>
      <c r="C357">
        <v>5</v>
      </c>
      <c r="D357">
        <v>0</v>
      </c>
      <c r="E357">
        <v>6</v>
      </c>
      <c r="F357">
        <v>0</v>
      </c>
      <c r="G357">
        <v>11</v>
      </c>
      <c r="H357">
        <v>3.37</v>
      </c>
      <c r="I357">
        <v>10</v>
      </c>
      <c r="J357">
        <v>55</v>
      </c>
      <c r="L357">
        <v>2</v>
      </c>
      <c r="M357">
        <v>11</v>
      </c>
      <c r="N357">
        <v>1982</v>
      </c>
      <c r="O357">
        <f t="shared" si="5"/>
        <v>16.850000000000001</v>
      </c>
    </row>
    <row r="358" spans="1:15" ht="13.5" x14ac:dyDescent="0.25">
      <c r="A358" s="1"/>
      <c r="B358">
        <v>0</v>
      </c>
      <c r="C358">
        <v>5</v>
      </c>
      <c r="D358">
        <v>0</v>
      </c>
      <c r="E358">
        <v>30</v>
      </c>
      <c r="F358">
        <v>0</v>
      </c>
      <c r="G358">
        <v>5</v>
      </c>
      <c r="H358">
        <v>4.54</v>
      </c>
      <c r="I358">
        <v>5</v>
      </c>
      <c r="J358">
        <v>50</v>
      </c>
      <c r="L358">
        <v>2</v>
      </c>
      <c r="M358">
        <v>12</v>
      </c>
      <c r="N358">
        <v>1982</v>
      </c>
      <c r="O358">
        <f t="shared" si="5"/>
        <v>22.7</v>
      </c>
    </row>
    <row r="359" spans="1:15" ht="13.5" x14ac:dyDescent="0.25">
      <c r="A359" s="1"/>
      <c r="B359">
        <v>0</v>
      </c>
      <c r="C359">
        <v>23</v>
      </c>
      <c r="D359">
        <v>0</v>
      </c>
      <c r="E359">
        <v>13</v>
      </c>
      <c r="F359">
        <v>0</v>
      </c>
      <c r="G359">
        <v>5</v>
      </c>
      <c r="H359">
        <v>3.53</v>
      </c>
      <c r="I359">
        <v>-30</v>
      </c>
      <c r="J359">
        <v>37.5</v>
      </c>
      <c r="L359">
        <v>2</v>
      </c>
      <c r="M359">
        <v>12</v>
      </c>
      <c r="N359">
        <v>1982</v>
      </c>
      <c r="O359">
        <f t="shared" si="5"/>
        <v>81.19</v>
      </c>
    </row>
    <row r="360" spans="1:15" ht="13.5" x14ac:dyDescent="0.25">
      <c r="A360" s="1"/>
      <c r="B360">
        <v>2</v>
      </c>
      <c r="C360">
        <v>7</v>
      </c>
      <c r="D360">
        <v>0</v>
      </c>
      <c r="E360">
        <v>18</v>
      </c>
      <c r="F360">
        <v>0</v>
      </c>
      <c r="G360">
        <v>25</v>
      </c>
      <c r="H360">
        <v>2.52</v>
      </c>
      <c r="I360">
        <v>60</v>
      </c>
      <c r="J360">
        <v>42.5</v>
      </c>
      <c r="L360">
        <v>2</v>
      </c>
      <c r="M360">
        <v>12</v>
      </c>
      <c r="N360">
        <v>1982</v>
      </c>
      <c r="O360">
        <f t="shared" si="5"/>
        <v>17.64</v>
      </c>
    </row>
    <row r="361" spans="1:15" ht="13.5" x14ac:dyDescent="0.25">
      <c r="A361" s="1"/>
      <c r="B361">
        <v>1</v>
      </c>
      <c r="C361">
        <v>8</v>
      </c>
      <c r="D361">
        <v>0</v>
      </c>
      <c r="E361">
        <v>2</v>
      </c>
      <c r="F361">
        <v>0</v>
      </c>
      <c r="G361">
        <v>10</v>
      </c>
      <c r="H361">
        <v>1.84</v>
      </c>
      <c r="I361">
        <v>180</v>
      </c>
      <c r="J361">
        <v>60</v>
      </c>
      <c r="L361">
        <v>3</v>
      </c>
      <c r="M361">
        <v>1</v>
      </c>
      <c r="N361">
        <v>1982</v>
      </c>
      <c r="O361">
        <f t="shared" si="5"/>
        <v>14.72</v>
      </c>
    </row>
    <row r="362" spans="1:15" ht="13.5" x14ac:dyDescent="0.25">
      <c r="A362" s="1"/>
      <c r="B362">
        <v>0</v>
      </c>
      <c r="C362">
        <v>11</v>
      </c>
      <c r="D362">
        <v>0</v>
      </c>
      <c r="E362">
        <v>12</v>
      </c>
      <c r="F362">
        <v>0</v>
      </c>
      <c r="G362">
        <v>23</v>
      </c>
      <c r="H362">
        <v>5.08</v>
      </c>
      <c r="I362">
        <v>-45</v>
      </c>
      <c r="J362">
        <v>37.5</v>
      </c>
      <c r="L362">
        <v>3</v>
      </c>
      <c r="M362">
        <v>1</v>
      </c>
      <c r="N362">
        <v>1982</v>
      </c>
      <c r="O362">
        <f t="shared" si="5"/>
        <v>55.88</v>
      </c>
    </row>
    <row r="363" spans="1:15" ht="13.5" x14ac:dyDescent="0.25">
      <c r="A363" s="1"/>
      <c r="B363">
        <v>0</v>
      </c>
      <c r="C363">
        <v>21.5</v>
      </c>
      <c r="D363">
        <v>0</v>
      </c>
      <c r="E363">
        <v>4</v>
      </c>
      <c r="F363">
        <v>0</v>
      </c>
      <c r="G363">
        <v>25</v>
      </c>
      <c r="H363">
        <v>4.43</v>
      </c>
      <c r="I363">
        <v>-25</v>
      </c>
      <c r="J363">
        <v>40</v>
      </c>
      <c r="L363">
        <v>3</v>
      </c>
      <c r="M363">
        <v>2</v>
      </c>
      <c r="N363">
        <v>1982</v>
      </c>
      <c r="O363">
        <f t="shared" si="5"/>
        <v>95.24499999999999</v>
      </c>
    </row>
    <row r="364" spans="1:15" ht="13.5" x14ac:dyDescent="0.25">
      <c r="A364" s="1"/>
      <c r="B364">
        <v>0</v>
      </c>
      <c r="C364">
        <v>18</v>
      </c>
      <c r="D364">
        <v>0</v>
      </c>
      <c r="E364">
        <v>20</v>
      </c>
      <c r="F364">
        <v>0</v>
      </c>
      <c r="G364">
        <v>7</v>
      </c>
      <c r="H364">
        <v>3.38</v>
      </c>
      <c r="I364">
        <v>-50</v>
      </c>
      <c r="J364">
        <v>40</v>
      </c>
      <c r="L364">
        <v>3</v>
      </c>
      <c r="M364">
        <v>3</v>
      </c>
      <c r="N364">
        <v>1982</v>
      </c>
      <c r="O364">
        <f t="shared" si="5"/>
        <v>60.839999999999996</v>
      </c>
    </row>
    <row r="365" spans="1:15" ht="13.5" x14ac:dyDescent="0.25">
      <c r="A365" s="1"/>
      <c r="B365">
        <v>0</v>
      </c>
      <c r="C365">
        <v>5</v>
      </c>
      <c r="D365">
        <v>0</v>
      </c>
      <c r="E365">
        <v>16</v>
      </c>
      <c r="F365">
        <v>0</v>
      </c>
      <c r="G365">
        <v>21</v>
      </c>
      <c r="H365">
        <v>3.83</v>
      </c>
      <c r="I365">
        <v>-45</v>
      </c>
      <c r="J365">
        <v>47.5</v>
      </c>
      <c r="L365">
        <v>4</v>
      </c>
      <c r="M365">
        <v>4</v>
      </c>
      <c r="N365">
        <v>1982</v>
      </c>
      <c r="O365">
        <f t="shared" si="5"/>
        <v>19.149999999999999</v>
      </c>
    </row>
    <row r="366" spans="1:15" ht="13.5" x14ac:dyDescent="0.25">
      <c r="A366" s="1"/>
      <c r="B366">
        <v>2</v>
      </c>
      <c r="C366">
        <v>8</v>
      </c>
      <c r="D366">
        <v>0</v>
      </c>
      <c r="E366">
        <v>16</v>
      </c>
      <c r="F366">
        <v>0</v>
      </c>
      <c r="G366">
        <v>24</v>
      </c>
      <c r="H366">
        <v>3.14</v>
      </c>
      <c r="I366">
        <v>70</v>
      </c>
      <c r="J366">
        <v>45</v>
      </c>
      <c r="L366">
        <v>4</v>
      </c>
      <c r="M366">
        <v>4</v>
      </c>
      <c r="N366">
        <v>1982</v>
      </c>
      <c r="O366">
        <f t="shared" si="5"/>
        <v>25.12</v>
      </c>
    </row>
    <row r="367" spans="1:15" ht="13.5" x14ac:dyDescent="0.25">
      <c r="A367" s="1"/>
      <c r="B367">
        <v>1</v>
      </c>
      <c r="C367">
        <v>5</v>
      </c>
      <c r="D367">
        <v>0</v>
      </c>
      <c r="E367">
        <v>24</v>
      </c>
      <c r="F367">
        <v>0</v>
      </c>
      <c r="G367">
        <v>29</v>
      </c>
      <c r="H367">
        <v>3.09</v>
      </c>
      <c r="I367">
        <v>-140</v>
      </c>
      <c r="J367">
        <v>57.5</v>
      </c>
      <c r="L367">
        <v>4</v>
      </c>
      <c r="M367">
        <v>4</v>
      </c>
      <c r="N367">
        <v>1982</v>
      </c>
      <c r="O367">
        <f t="shared" si="5"/>
        <v>15.45</v>
      </c>
    </row>
    <row r="368" spans="1:15" ht="13.5" x14ac:dyDescent="0.25">
      <c r="A368" s="1"/>
      <c r="B368">
        <v>0</v>
      </c>
      <c r="C368">
        <v>5</v>
      </c>
      <c r="D368">
        <v>0</v>
      </c>
      <c r="E368">
        <v>6</v>
      </c>
      <c r="F368">
        <v>0</v>
      </c>
      <c r="G368">
        <v>11</v>
      </c>
      <c r="H368">
        <v>2.63</v>
      </c>
      <c r="I368">
        <v>-45</v>
      </c>
      <c r="J368">
        <v>35</v>
      </c>
      <c r="L368">
        <v>4</v>
      </c>
      <c r="M368">
        <v>5</v>
      </c>
      <c r="N368">
        <v>1982</v>
      </c>
      <c r="O368">
        <f t="shared" si="5"/>
        <v>13.149999999999999</v>
      </c>
    </row>
    <row r="369" spans="1:34" ht="13.5" x14ac:dyDescent="0.25">
      <c r="A369" s="1"/>
      <c r="B369">
        <v>0</v>
      </c>
      <c r="C369">
        <v>8</v>
      </c>
      <c r="D369">
        <v>0</v>
      </c>
      <c r="E369">
        <v>16</v>
      </c>
      <c r="F369">
        <v>0</v>
      </c>
      <c r="G369">
        <v>24</v>
      </c>
      <c r="H369">
        <v>3.13</v>
      </c>
      <c r="I369">
        <v>30</v>
      </c>
      <c r="J369">
        <v>47.5</v>
      </c>
      <c r="L369">
        <v>4</v>
      </c>
      <c r="M369">
        <v>5</v>
      </c>
      <c r="N369">
        <v>1982</v>
      </c>
      <c r="O369">
        <f t="shared" si="5"/>
        <v>25.04</v>
      </c>
    </row>
    <row r="370" spans="1:34" ht="13.5" x14ac:dyDescent="0.25">
      <c r="A370" s="1"/>
      <c r="B370">
        <v>1</v>
      </c>
      <c r="C370">
        <v>6</v>
      </c>
      <c r="D370">
        <v>0</v>
      </c>
      <c r="E370">
        <v>5</v>
      </c>
      <c r="F370">
        <v>0</v>
      </c>
      <c r="G370">
        <v>11</v>
      </c>
      <c r="H370">
        <v>0.84</v>
      </c>
      <c r="I370">
        <v>150</v>
      </c>
      <c r="J370">
        <v>55</v>
      </c>
      <c r="L370">
        <v>4</v>
      </c>
      <c r="M370">
        <v>6</v>
      </c>
      <c r="N370">
        <v>1982</v>
      </c>
      <c r="O370">
        <f t="shared" si="5"/>
        <v>5.04</v>
      </c>
      <c r="T370">
        <v>13</v>
      </c>
      <c r="U370">
        <f>AVERAGE(C354:C359,C362:C365,C368,C369,C372)</f>
        <v>9.9615384615384617</v>
      </c>
      <c r="V370">
        <f>SUM(O354:O359,O362:O365,O368,O369,O372)/SUM(C354:C359,C362:C365,C368,C369,C372)</f>
        <v>3.6278378378378373</v>
      </c>
    </row>
    <row r="371" spans="1:34" ht="13.5" x14ac:dyDescent="0.25">
      <c r="A371" s="1"/>
      <c r="B371">
        <v>2</v>
      </c>
      <c r="C371">
        <v>17.5</v>
      </c>
      <c r="D371">
        <v>0</v>
      </c>
      <c r="E371">
        <v>12</v>
      </c>
      <c r="F371">
        <v>0</v>
      </c>
      <c r="G371">
        <v>4</v>
      </c>
      <c r="H371">
        <v>2.4</v>
      </c>
      <c r="I371">
        <v>45</v>
      </c>
      <c r="J371">
        <v>50</v>
      </c>
      <c r="L371">
        <v>4</v>
      </c>
      <c r="M371">
        <v>6</v>
      </c>
      <c r="N371">
        <v>1982</v>
      </c>
      <c r="O371">
        <f t="shared" si="5"/>
        <v>42</v>
      </c>
      <c r="T371">
        <v>3</v>
      </c>
      <c r="U371">
        <f>AVERAGE(C361,C367,C370)</f>
        <v>6.333333333333333</v>
      </c>
      <c r="V371">
        <f>SUM(O361,O367,O370)/SUM(C361,C367,C370)</f>
        <v>1.8531578947368421</v>
      </c>
    </row>
    <row r="372" spans="1:34" ht="13.5" x14ac:dyDescent="0.25">
      <c r="A372" s="1"/>
      <c r="B372">
        <v>0</v>
      </c>
      <c r="C372">
        <v>5</v>
      </c>
      <c r="D372">
        <v>0</v>
      </c>
      <c r="E372">
        <v>19</v>
      </c>
      <c r="F372">
        <v>0</v>
      </c>
      <c r="G372">
        <v>24</v>
      </c>
      <c r="H372">
        <v>2.21</v>
      </c>
      <c r="I372">
        <v>0</v>
      </c>
      <c r="J372">
        <v>55</v>
      </c>
      <c r="L372">
        <v>4</v>
      </c>
      <c r="M372">
        <v>6</v>
      </c>
      <c r="N372">
        <v>1982</v>
      </c>
      <c r="O372">
        <f t="shared" si="5"/>
        <v>11.05</v>
      </c>
      <c r="P372">
        <v>20</v>
      </c>
      <c r="Q372">
        <v>19</v>
      </c>
      <c r="R372">
        <f>AVERAGE(C354:C372)</f>
        <v>9.526315789473685</v>
      </c>
      <c r="S372">
        <f>SUM(O354:O372)/SUM(C354:C372)</f>
        <v>3.2584254143646403</v>
      </c>
      <c r="T372">
        <v>3</v>
      </c>
      <c r="U372">
        <f>AVERAGE(C360,C366,C371)</f>
        <v>10.833333333333334</v>
      </c>
      <c r="V372">
        <f>SUM(O360,O366,O371)/SUM(C360,C366,C371)</f>
        <v>2.6080000000000001</v>
      </c>
      <c r="W372">
        <v>1</v>
      </c>
      <c r="X372">
        <f>AVERAGE(C354:C354)</f>
        <v>6</v>
      </c>
      <c r="Y372">
        <f>SUM(O354:O354)/SUM(C354:C354)</f>
        <v>2.2000000000000002</v>
      </c>
      <c r="Z372">
        <v>6</v>
      </c>
      <c r="AA372">
        <f>AVERAGE(C355:C360)</f>
        <v>9.5</v>
      </c>
      <c r="AB372">
        <f>SUM(O355:O360)/SUM(C355:C360)</f>
        <v>3.4015789473684208</v>
      </c>
      <c r="AC372">
        <v>4</v>
      </c>
      <c r="AD372">
        <f>AVERAGE(C361:C364)</f>
        <v>14.625</v>
      </c>
      <c r="AE372">
        <f>SUM(O361:O364)/SUM(C361:C364)</f>
        <v>3.8749572649572648</v>
      </c>
      <c r="AF372">
        <v>8</v>
      </c>
      <c r="AG372">
        <f>AVERAGE(C365:C372)</f>
        <v>7.4375</v>
      </c>
      <c r="AH372">
        <f>SUM(O365:O372)/SUM(C365:C372)</f>
        <v>2.6218487394957983</v>
      </c>
    </row>
    <row r="373" spans="1:34" ht="13.5" x14ac:dyDescent="0.25">
      <c r="A373" s="1"/>
    </row>
    <row r="374" spans="1:34" ht="13.5" x14ac:dyDescent="0.25">
      <c r="A374" s="1" t="s">
        <v>6</v>
      </c>
      <c r="B374">
        <v>1</v>
      </c>
      <c r="C374">
        <v>7</v>
      </c>
      <c r="D374">
        <v>0</v>
      </c>
      <c r="E374">
        <v>30</v>
      </c>
      <c r="F374">
        <v>0</v>
      </c>
      <c r="G374">
        <v>7</v>
      </c>
      <c r="H374">
        <v>2.34</v>
      </c>
      <c r="I374">
        <v>-120</v>
      </c>
      <c r="J374">
        <v>62.5</v>
      </c>
      <c r="L374">
        <v>1</v>
      </c>
      <c r="M374">
        <v>7</v>
      </c>
      <c r="N374">
        <v>1983</v>
      </c>
      <c r="O374">
        <f t="shared" si="5"/>
        <v>16.38</v>
      </c>
    </row>
    <row r="375" spans="1:34" ht="13.5" x14ac:dyDescent="0.25">
      <c r="A375" s="1"/>
      <c r="B375">
        <v>2</v>
      </c>
      <c r="C375">
        <v>6</v>
      </c>
      <c r="D375">
        <v>0</v>
      </c>
      <c r="E375">
        <v>6</v>
      </c>
      <c r="F375">
        <v>0</v>
      </c>
      <c r="G375">
        <v>12</v>
      </c>
      <c r="H375">
        <v>1.25</v>
      </c>
      <c r="I375">
        <v>135</v>
      </c>
      <c r="J375">
        <v>50</v>
      </c>
      <c r="L375">
        <v>1</v>
      </c>
      <c r="M375">
        <v>7</v>
      </c>
      <c r="N375">
        <v>1983</v>
      </c>
      <c r="O375">
        <f t="shared" si="5"/>
        <v>7.5</v>
      </c>
    </row>
    <row r="376" spans="1:34" ht="13.5" x14ac:dyDescent="0.25">
      <c r="A376" s="1"/>
      <c r="B376">
        <v>2</v>
      </c>
      <c r="C376">
        <v>10</v>
      </c>
      <c r="D376">
        <v>0</v>
      </c>
      <c r="E376">
        <v>27</v>
      </c>
      <c r="F376">
        <v>0</v>
      </c>
      <c r="G376">
        <v>6</v>
      </c>
      <c r="H376">
        <v>0.98</v>
      </c>
      <c r="I376">
        <v>90</v>
      </c>
      <c r="J376">
        <v>65</v>
      </c>
      <c r="L376">
        <v>1</v>
      </c>
      <c r="M376">
        <v>7</v>
      </c>
      <c r="N376">
        <v>1983</v>
      </c>
      <c r="O376">
        <f t="shared" si="5"/>
        <v>9.8000000000000007</v>
      </c>
    </row>
    <row r="377" spans="1:34" ht="13.5" x14ac:dyDescent="0.25">
      <c r="A377" s="1"/>
      <c r="B377">
        <v>1</v>
      </c>
      <c r="C377">
        <v>5.5</v>
      </c>
      <c r="D377">
        <v>0</v>
      </c>
      <c r="E377">
        <v>21</v>
      </c>
      <c r="F377">
        <v>0</v>
      </c>
      <c r="G377">
        <v>26</v>
      </c>
      <c r="H377">
        <v>1.21</v>
      </c>
      <c r="I377">
        <v>160</v>
      </c>
      <c r="J377">
        <v>60</v>
      </c>
      <c r="L377">
        <v>1</v>
      </c>
      <c r="M377">
        <v>9</v>
      </c>
      <c r="N377">
        <v>1983</v>
      </c>
      <c r="O377">
        <f t="shared" si="5"/>
        <v>6.6549999999999994</v>
      </c>
    </row>
    <row r="378" spans="1:34" ht="13.5" x14ac:dyDescent="0.25">
      <c r="A378" s="1"/>
      <c r="B378">
        <v>2</v>
      </c>
      <c r="C378">
        <v>5</v>
      </c>
      <c r="D378">
        <v>0</v>
      </c>
      <c r="E378">
        <v>26</v>
      </c>
      <c r="F378">
        <v>0</v>
      </c>
      <c r="G378">
        <v>1</v>
      </c>
      <c r="H378">
        <v>1.88</v>
      </c>
      <c r="I378">
        <v>90</v>
      </c>
      <c r="J378">
        <v>55</v>
      </c>
      <c r="L378">
        <v>1</v>
      </c>
      <c r="M378">
        <v>9</v>
      </c>
      <c r="N378">
        <v>1983</v>
      </c>
      <c r="O378">
        <f t="shared" si="5"/>
        <v>9.3999999999999986</v>
      </c>
    </row>
    <row r="379" spans="1:34" ht="13.5" x14ac:dyDescent="0.25">
      <c r="A379" s="1"/>
      <c r="B379">
        <v>0</v>
      </c>
      <c r="C379">
        <v>14.5</v>
      </c>
      <c r="D379">
        <v>0</v>
      </c>
      <c r="E379">
        <v>7</v>
      </c>
      <c r="F379">
        <v>0</v>
      </c>
      <c r="G379">
        <v>21</v>
      </c>
      <c r="H379">
        <v>4.1900000000000004</v>
      </c>
      <c r="I379">
        <v>20</v>
      </c>
      <c r="J379">
        <v>50</v>
      </c>
      <c r="L379">
        <v>2</v>
      </c>
      <c r="M379">
        <v>11</v>
      </c>
      <c r="N379">
        <v>1983</v>
      </c>
      <c r="O379">
        <f t="shared" si="5"/>
        <v>60.755000000000003</v>
      </c>
    </row>
    <row r="380" spans="1:34" ht="13.5" x14ac:dyDescent="0.25">
      <c r="A380" s="1"/>
      <c r="B380">
        <v>0</v>
      </c>
      <c r="C380">
        <v>8</v>
      </c>
      <c r="D380">
        <v>0</v>
      </c>
      <c r="E380">
        <v>2</v>
      </c>
      <c r="F380">
        <v>0</v>
      </c>
      <c r="G380">
        <v>10</v>
      </c>
      <c r="H380">
        <v>3.5</v>
      </c>
      <c r="I380">
        <v>0</v>
      </c>
      <c r="J380">
        <v>45</v>
      </c>
      <c r="L380">
        <v>2</v>
      </c>
      <c r="M380">
        <v>12</v>
      </c>
      <c r="N380">
        <v>1983</v>
      </c>
      <c r="O380">
        <f t="shared" si="5"/>
        <v>28</v>
      </c>
    </row>
    <row r="381" spans="1:34" ht="13.5" x14ac:dyDescent="0.25">
      <c r="A381" s="1"/>
      <c r="B381">
        <v>0</v>
      </c>
      <c r="C381">
        <v>11</v>
      </c>
      <c r="D381">
        <v>0</v>
      </c>
      <c r="E381">
        <v>14</v>
      </c>
      <c r="F381">
        <v>0</v>
      </c>
      <c r="G381">
        <v>25</v>
      </c>
      <c r="H381">
        <v>3.34</v>
      </c>
      <c r="I381">
        <v>25</v>
      </c>
      <c r="J381">
        <v>50</v>
      </c>
      <c r="L381">
        <v>2</v>
      </c>
      <c r="M381">
        <v>12</v>
      </c>
      <c r="N381">
        <v>1983</v>
      </c>
      <c r="O381">
        <f t="shared" si="5"/>
        <v>36.739999999999995</v>
      </c>
    </row>
    <row r="382" spans="1:34" ht="13.5" x14ac:dyDescent="0.25">
      <c r="A382" s="1"/>
      <c r="B382">
        <v>1</v>
      </c>
      <c r="C382">
        <v>7.5</v>
      </c>
      <c r="D382">
        <v>0</v>
      </c>
      <c r="E382">
        <v>21</v>
      </c>
      <c r="F382">
        <v>0</v>
      </c>
      <c r="G382">
        <v>29</v>
      </c>
      <c r="H382">
        <v>6.08</v>
      </c>
      <c r="I382">
        <v>-150</v>
      </c>
      <c r="J382">
        <v>60</v>
      </c>
      <c r="L382">
        <v>2</v>
      </c>
      <c r="M382">
        <v>12</v>
      </c>
      <c r="N382">
        <v>1983</v>
      </c>
      <c r="O382">
        <f t="shared" si="5"/>
        <v>45.6</v>
      </c>
    </row>
    <row r="383" spans="1:34" ht="13.5" x14ac:dyDescent="0.25">
      <c r="A383" s="1"/>
      <c r="B383">
        <v>2</v>
      </c>
      <c r="C383">
        <v>5</v>
      </c>
      <c r="D383">
        <v>0</v>
      </c>
      <c r="E383">
        <v>27</v>
      </c>
      <c r="F383">
        <v>0</v>
      </c>
      <c r="G383">
        <v>1</v>
      </c>
      <c r="H383">
        <v>2.68</v>
      </c>
      <c r="I383">
        <v>105</v>
      </c>
      <c r="J383">
        <v>45</v>
      </c>
      <c r="L383">
        <v>2</v>
      </c>
      <c r="M383">
        <v>12</v>
      </c>
      <c r="N383">
        <v>1983</v>
      </c>
      <c r="O383">
        <f t="shared" si="5"/>
        <v>13.4</v>
      </c>
    </row>
    <row r="384" spans="1:34" ht="13.5" x14ac:dyDescent="0.25">
      <c r="A384" s="1"/>
      <c r="B384">
        <v>2</v>
      </c>
      <c r="C384">
        <v>21</v>
      </c>
      <c r="D384">
        <v>0</v>
      </c>
      <c r="E384">
        <v>15</v>
      </c>
      <c r="F384">
        <v>0</v>
      </c>
      <c r="G384">
        <v>5</v>
      </c>
      <c r="H384">
        <v>3.24</v>
      </c>
      <c r="I384">
        <v>60</v>
      </c>
      <c r="J384">
        <v>55</v>
      </c>
      <c r="L384">
        <v>3</v>
      </c>
      <c r="M384">
        <v>1</v>
      </c>
      <c r="N384">
        <v>1983</v>
      </c>
      <c r="O384">
        <f t="shared" si="5"/>
        <v>68.040000000000006</v>
      </c>
    </row>
    <row r="385" spans="1:34" ht="13.5" x14ac:dyDescent="0.25">
      <c r="A385" s="1"/>
      <c r="B385">
        <v>1</v>
      </c>
      <c r="C385">
        <v>6</v>
      </c>
      <c r="D385">
        <v>0</v>
      </c>
      <c r="E385">
        <v>23</v>
      </c>
      <c r="F385">
        <v>0</v>
      </c>
      <c r="G385">
        <v>29</v>
      </c>
      <c r="H385">
        <v>1.95</v>
      </c>
      <c r="I385">
        <v>150</v>
      </c>
      <c r="J385">
        <v>57.5</v>
      </c>
      <c r="L385">
        <v>3</v>
      </c>
      <c r="M385">
        <v>1</v>
      </c>
      <c r="N385">
        <v>1983</v>
      </c>
      <c r="O385">
        <f t="shared" si="5"/>
        <v>11.7</v>
      </c>
    </row>
    <row r="386" spans="1:34" ht="13.5" x14ac:dyDescent="0.25">
      <c r="A386" s="1"/>
      <c r="B386">
        <v>2</v>
      </c>
      <c r="C386">
        <v>5</v>
      </c>
      <c r="D386">
        <v>1</v>
      </c>
      <c r="E386">
        <v>7</v>
      </c>
      <c r="F386">
        <v>0</v>
      </c>
      <c r="G386">
        <v>12</v>
      </c>
      <c r="H386">
        <v>2.29</v>
      </c>
      <c r="I386">
        <v>60</v>
      </c>
      <c r="J386">
        <v>60</v>
      </c>
      <c r="L386">
        <v>3</v>
      </c>
      <c r="M386">
        <v>2</v>
      </c>
      <c r="N386">
        <v>1983</v>
      </c>
      <c r="O386">
        <f t="shared" si="5"/>
        <v>11.45</v>
      </c>
    </row>
    <row r="387" spans="1:34" ht="13.5" x14ac:dyDescent="0.25">
      <c r="A387" s="1"/>
      <c r="B387">
        <v>0</v>
      </c>
      <c r="C387">
        <v>9</v>
      </c>
      <c r="D387">
        <v>0</v>
      </c>
      <c r="E387">
        <v>7</v>
      </c>
      <c r="F387">
        <v>0</v>
      </c>
      <c r="G387">
        <v>16</v>
      </c>
      <c r="H387">
        <v>5.03</v>
      </c>
      <c r="I387">
        <v>0</v>
      </c>
      <c r="J387">
        <v>42.5</v>
      </c>
      <c r="L387">
        <v>3</v>
      </c>
      <c r="M387">
        <v>2</v>
      </c>
      <c r="N387">
        <v>1983</v>
      </c>
      <c r="O387">
        <f t="shared" ref="O387:O450" si="6">H387*C387</f>
        <v>45.27</v>
      </c>
    </row>
    <row r="388" spans="1:34" ht="13.5" x14ac:dyDescent="0.25">
      <c r="A388" s="1"/>
      <c r="B388">
        <v>2</v>
      </c>
      <c r="C388">
        <v>7</v>
      </c>
      <c r="D388">
        <v>0</v>
      </c>
      <c r="E388">
        <v>3</v>
      </c>
      <c r="F388">
        <v>0</v>
      </c>
      <c r="G388">
        <v>10</v>
      </c>
      <c r="H388">
        <v>3.42</v>
      </c>
      <c r="I388">
        <v>60</v>
      </c>
      <c r="J388">
        <v>55</v>
      </c>
      <c r="L388">
        <v>3</v>
      </c>
      <c r="M388">
        <v>3</v>
      </c>
      <c r="N388">
        <v>1983</v>
      </c>
      <c r="O388">
        <f t="shared" si="6"/>
        <v>23.939999999999998</v>
      </c>
    </row>
    <row r="389" spans="1:34" ht="13.5" x14ac:dyDescent="0.25">
      <c r="A389" s="1"/>
      <c r="B389">
        <v>0</v>
      </c>
      <c r="C389">
        <v>7</v>
      </c>
      <c r="D389">
        <v>0</v>
      </c>
      <c r="E389">
        <v>3</v>
      </c>
      <c r="F389">
        <v>0</v>
      </c>
      <c r="G389">
        <v>10</v>
      </c>
      <c r="H389">
        <v>4.47</v>
      </c>
      <c r="I389">
        <v>-25</v>
      </c>
      <c r="J389">
        <v>47.5</v>
      </c>
      <c r="L389">
        <v>3</v>
      </c>
      <c r="M389">
        <v>3</v>
      </c>
      <c r="N389">
        <v>1983</v>
      </c>
      <c r="O389">
        <f t="shared" si="6"/>
        <v>31.29</v>
      </c>
    </row>
    <row r="390" spans="1:34" ht="13.5" x14ac:dyDescent="0.25">
      <c r="A390" s="1"/>
      <c r="B390">
        <v>0</v>
      </c>
      <c r="C390">
        <v>7</v>
      </c>
      <c r="D390">
        <v>0</v>
      </c>
      <c r="E390">
        <v>5</v>
      </c>
      <c r="F390">
        <v>0</v>
      </c>
      <c r="G390">
        <v>12</v>
      </c>
      <c r="H390">
        <v>2.12</v>
      </c>
      <c r="I390">
        <v>30</v>
      </c>
      <c r="J390">
        <v>55</v>
      </c>
      <c r="L390">
        <v>4</v>
      </c>
      <c r="M390">
        <v>4</v>
      </c>
      <c r="N390">
        <v>1983</v>
      </c>
      <c r="O390">
        <f t="shared" si="6"/>
        <v>14.84</v>
      </c>
    </row>
    <row r="391" spans="1:34" ht="13.5" x14ac:dyDescent="0.25">
      <c r="A391" s="1"/>
      <c r="B391">
        <v>2</v>
      </c>
      <c r="C391">
        <v>8</v>
      </c>
      <c r="D391">
        <v>0</v>
      </c>
      <c r="E391">
        <v>18</v>
      </c>
      <c r="F391">
        <v>0</v>
      </c>
      <c r="G391">
        <v>26</v>
      </c>
      <c r="H391">
        <v>2.73</v>
      </c>
      <c r="I391">
        <v>-90</v>
      </c>
      <c r="J391">
        <v>50</v>
      </c>
      <c r="L391">
        <v>4</v>
      </c>
      <c r="M391">
        <v>4</v>
      </c>
      <c r="N391">
        <v>1983</v>
      </c>
      <c r="O391">
        <f t="shared" si="6"/>
        <v>21.84</v>
      </c>
    </row>
    <row r="392" spans="1:34" ht="13.5" x14ac:dyDescent="0.25">
      <c r="A392" s="1"/>
      <c r="B392">
        <v>0</v>
      </c>
      <c r="C392">
        <v>11</v>
      </c>
      <c r="D392">
        <v>0</v>
      </c>
      <c r="E392">
        <v>21</v>
      </c>
      <c r="F392">
        <v>0</v>
      </c>
      <c r="G392">
        <v>2</v>
      </c>
      <c r="H392">
        <v>3.23</v>
      </c>
      <c r="I392">
        <v>0</v>
      </c>
      <c r="J392">
        <v>45</v>
      </c>
      <c r="L392">
        <v>4</v>
      </c>
      <c r="M392">
        <v>4</v>
      </c>
      <c r="N392">
        <v>1983</v>
      </c>
      <c r="O392">
        <f t="shared" si="6"/>
        <v>35.53</v>
      </c>
    </row>
    <row r="393" spans="1:34" ht="13.5" x14ac:dyDescent="0.25">
      <c r="A393" s="1"/>
      <c r="B393">
        <v>0</v>
      </c>
      <c r="C393">
        <v>5</v>
      </c>
      <c r="D393">
        <v>0</v>
      </c>
      <c r="E393">
        <v>5</v>
      </c>
      <c r="F393">
        <v>0</v>
      </c>
      <c r="G393">
        <v>10</v>
      </c>
      <c r="H393">
        <v>2.27</v>
      </c>
      <c r="I393">
        <v>-25</v>
      </c>
      <c r="J393">
        <v>45</v>
      </c>
      <c r="L393">
        <v>4</v>
      </c>
      <c r="M393">
        <v>5</v>
      </c>
      <c r="N393">
        <v>1983</v>
      </c>
      <c r="O393">
        <f t="shared" si="6"/>
        <v>11.35</v>
      </c>
    </row>
    <row r="394" spans="1:34" ht="13.5" x14ac:dyDescent="0.25">
      <c r="A394" s="1"/>
      <c r="B394">
        <v>2</v>
      </c>
      <c r="C394">
        <v>14</v>
      </c>
      <c r="D394">
        <v>0</v>
      </c>
      <c r="E394">
        <v>8</v>
      </c>
      <c r="F394">
        <v>0</v>
      </c>
      <c r="G394">
        <v>22</v>
      </c>
      <c r="H394">
        <v>2.76</v>
      </c>
      <c r="I394">
        <v>50</v>
      </c>
      <c r="J394">
        <v>50</v>
      </c>
      <c r="L394">
        <v>4</v>
      </c>
      <c r="M394">
        <v>5</v>
      </c>
      <c r="N394">
        <v>1983</v>
      </c>
      <c r="O394">
        <f t="shared" si="6"/>
        <v>38.64</v>
      </c>
    </row>
    <row r="395" spans="1:34" ht="13.5" x14ac:dyDescent="0.25">
      <c r="A395" s="1"/>
      <c r="B395">
        <v>0</v>
      </c>
      <c r="C395">
        <v>7</v>
      </c>
      <c r="D395">
        <v>0</v>
      </c>
      <c r="E395">
        <v>13</v>
      </c>
      <c r="F395">
        <v>0</v>
      </c>
      <c r="G395">
        <v>20</v>
      </c>
      <c r="H395">
        <v>3.03</v>
      </c>
      <c r="I395">
        <v>-45</v>
      </c>
      <c r="J395">
        <v>45</v>
      </c>
      <c r="L395">
        <v>4</v>
      </c>
      <c r="M395">
        <v>5</v>
      </c>
      <c r="N395">
        <v>1983</v>
      </c>
      <c r="O395">
        <f t="shared" si="6"/>
        <v>21.209999999999997</v>
      </c>
    </row>
    <row r="396" spans="1:34" ht="13.5" x14ac:dyDescent="0.25">
      <c r="A396" s="1"/>
      <c r="B396">
        <v>0</v>
      </c>
      <c r="C396">
        <v>8</v>
      </c>
      <c r="D396">
        <v>0</v>
      </c>
      <c r="E396">
        <v>27</v>
      </c>
      <c r="F396">
        <v>0</v>
      </c>
      <c r="G396">
        <v>4</v>
      </c>
      <c r="H396">
        <v>3.65</v>
      </c>
      <c r="I396">
        <v>30</v>
      </c>
      <c r="J396">
        <v>65</v>
      </c>
      <c r="L396">
        <v>4</v>
      </c>
      <c r="M396">
        <v>5</v>
      </c>
      <c r="N396">
        <v>1983</v>
      </c>
      <c r="O396">
        <f t="shared" si="6"/>
        <v>29.2</v>
      </c>
    </row>
    <row r="397" spans="1:34" ht="13.5" x14ac:dyDescent="0.25">
      <c r="A397" s="1"/>
      <c r="B397">
        <v>2</v>
      </c>
      <c r="C397">
        <v>9</v>
      </c>
      <c r="D397">
        <v>0</v>
      </c>
      <c r="E397">
        <v>11</v>
      </c>
      <c r="F397">
        <v>0</v>
      </c>
      <c r="G397">
        <v>20</v>
      </c>
      <c r="H397">
        <v>2.31</v>
      </c>
      <c r="I397">
        <v>85</v>
      </c>
      <c r="J397">
        <v>55</v>
      </c>
      <c r="L397">
        <v>4</v>
      </c>
      <c r="M397">
        <v>6</v>
      </c>
      <c r="N397">
        <v>1983</v>
      </c>
      <c r="O397">
        <f t="shared" si="6"/>
        <v>20.79</v>
      </c>
      <c r="T397">
        <v>11</v>
      </c>
      <c r="U397">
        <f>AVERAGE(C379:C381,C387,C389,C390,C392,C393,C395,C396,C399)</f>
        <v>8.4090909090909083</v>
      </c>
      <c r="V397">
        <f>SUM(O379:O381,O387,O389,O390,O392,O393,O395,O396,O399)/SUM(C379:C381,C387,C389,C390,C392,C393,C395,C396,C399)</f>
        <v>3.5192972972972969</v>
      </c>
    </row>
    <row r="398" spans="1:34" ht="13.5" x14ac:dyDescent="0.25">
      <c r="A398" s="1"/>
      <c r="B398">
        <v>2</v>
      </c>
      <c r="C398">
        <v>10</v>
      </c>
      <c r="D398">
        <v>0</v>
      </c>
      <c r="E398">
        <v>26</v>
      </c>
      <c r="F398">
        <v>0</v>
      </c>
      <c r="G398">
        <v>6</v>
      </c>
      <c r="H398">
        <v>1.93</v>
      </c>
      <c r="I398">
        <v>90</v>
      </c>
      <c r="J398">
        <v>75</v>
      </c>
      <c r="L398">
        <v>4</v>
      </c>
      <c r="M398">
        <v>6</v>
      </c>
      <c r="N398">
        <v>1983</v>
      </c>
      <c r="O398">
        <f t="shared" si="6"/>
        <v>19.3</v>
      </c>
      <c r="T398">
        <v>4</v>
      </c>
      <c r="U398">
        <f>AVERAGE(C374,C377,C382,C385)</f>
        <v>6.5</v>
      </c>
      <c r="V398">
        <f>SUM(O374,O377,O382,O385)/SUM(C374,C377,C382,C385)</f>
        <v>3.089807692307692</v>
      </c>
    </row>
    <row r="399" spans="1:34" ht="13.5" x14ac:dyDescent="0.25">
      <c r="A399" s="1"/>
      <c r="B399">
        <v>0</v>
      </c>
      <c r="C399">
        <v>5</v>
      </c>
      <c r="D399">
        <v>0</v>
      </c>
      <c r="E399">
        <v>28</v>
      </c>
      <c r="F399">
        <v>0</v>
      </c>
      <c r="G399">
        <v>3</v>
      </c>
      <c r="H399">
        <v>2.27</v>
      </c>
      <c r="I399">
        <v>-30</v>
      </c>
      <c r="J399">
        <v>55</v>
      </c>
      <c r="L399">
        <v>4</v>
      </c>
      <c r="M399">
        <v>6</v>
      </c>
      <c r="N399">
        <v>1983</v>
      </c>
      <c r="O399">
        <f t="shared" si="6"/>
        <v>11.35</v>
      </c>
      <c r="P399">
        <v>48</v>
      </c>
      <c r="Q399">
        <v>26</v>
      </c>
      <c r="R399">
        <f>AVERAGE(C374:C399)</f>
        <v>8.4038461538461533</v>
      </c>
      <c r="S399">
        <f>SUM(O374:O399)/SUM(C374:C399)</f>
        <v>2.9746910755148743</v>
      </c>
      <c r="T399">
        <v>11</v>
      </c>
      <c r="U399">
        <f>AVERAGE(C375,C376,C378,C383,C384,C386,C388,C391,C394,C397,C398)</f>
        <v>9.0909090909090917</v>
      </c>
      <c r="V399">
        <f>SUM(O375,O376,O378,O383,O384,O386,O388,O391,O394,O397,O398)/SUM(C375,C376,C378,C383,C384,C386,C388,C391,C394,C397,C398)</f>
        <v>2.4410000000000007</v>
      </c>
      <c r="W399">
        <v>5</v>
      </c>
      <c r="X399">
        <f>AVERAGE(C374:C378)</f>
        <v>6.7</v>
      </c>
      <c r="Y399">
        <f>SUM(O374:O378)/SUM(C374:C378)</f>
        <v>1.4846268656716417</v>
      </c>
      <c r="Z399">
        <v>5</v>
      </c>
      <c r="AA399">
        <f>AVERAGE(C379:C383)</f>
        <v>9.1999999999999993</v>
      </c>
      <c r="AB399">
        <f>SUM(O379:O383)/SUM(C379:C383)</f>
        <v>4.0107608695652175</v>
      </c>
      <c r="AC399">
        <v>6</v>
      </c>
      <c r="AD399">
        <f>AVERAGE(C384:C389)</f>
        <v>9.1666666666666661</v>
      </c>
      <c r="AE399">
        <f>SUM(O384:O389)/SUM(C384:C389)</f>
        <v>3.4852727272727271</v>
      </c>
      <c r="AF399">
        <v>10</v>
      </c>
      <c r="AG399">
        <f>AVERAGE(C390:C399)</f>
        <v>8.4</v>
      </c>
      <c r="AH399">
        <f>SUM(O390:O399)/SUM(C390:C399)</f>
        <v>2.6672619047619044</v>
      </c>
    </row>
    <row r="400" spans="1:34" ht="13.5" x14ac:dyDescent="0.25">
      <c r="A400" s="1"/>
    </row>
    <row r="401" spans="1:15" ht="13.5" x14ac:dyDescent="0.25">
      <c r="A401" s="1" t="s">
        <v>6</v>
      </c>
      <c r="B401">
        <v>1</v>
      </c>
      <c r="C401">
        <v>6</v>
      </c>
      <c r="D401">
        <v>0</v>
      </c>
      <c r="E401">
        <v>10</v>
      </c>
      <c r="F401">
        <v>0</v>
      </c>
      <c r="G401">
        <v>16</v>
      </c>
      <c r="H401">
        <v>2.1</v>
      </c>
      <c r="I401">
        <v>-160</v>
      </c>
      <c r="J401">
        <v>45</v>
      </c>
      <c r="L401">
        <v>1</v>
      </c>
      <c r="M401">
        <v>7</v>
      </c>
      <c r="N401">
        <v>1984</v>
      </c>
      <c r="O401">
        <f t="shared" si="6"/>
        <v>12.600000000000001</v>
      </c>
    </row>
    <row r="402" spans="1:15" ht="13.5" x14ac:dyDescent="0.25">
      <c r="A402" s="1"/>
      <c r="B402">
        <v>2</v>
      </c>
      <c r="C402">
        <v>5</v>
      </c>
      <c r="D402">
        <v>0</v>
      </c>
      <c r="E402">
        <v>17</v>
      </c>
      <c r="F402">
        <v>0</v>
      </c>
      <c r="G402">
        <v>22</v>
      </c>
      <c r="H402">
        <v>1.6</v>
      </c>
      <c r="I402">
        <v>120</v>
      </c>
      <c r="J402">
        <v>67.5</v>
      </c>
      <c r="L402">
        <v>1</v>
      </c>
      <c r="M402">
        <v>7</v>
      </c>
      <c r="N402">
        <v>1984</v>
      </c>
      <c r="O402">
        <f t="shared" si="6"/>
        <v>8</v>
      </c>
    </row>
    <row r="403" spans="1:15" ht="13.5" x14ac:dyDescent="0.25">
      <c r="A403" s="1"/>
      <c r="B403">
        <v>2</v>
      </c>
      <c r="C403">
        <v>9</v>
      </c>
      <c r="D403">
        <v>0</v>
      </c>
      <c r="E403">
        <v>22</v>
      </c>
      <c r="F403">
        <v>0</v>
      </c>
      <c r="G403">
        <v>31</v>
      </c>
      <c r="H403">
        <v>1.66</v>
      </c>
      <c r="I403">
        <v>90</v>
      </c>
      <c r="J403">
        <v>65</v>
      </c>
      <c r="L403">
        <v>1</v>
      </c>
      <c r="M403">
        <v>7</v>
      </c>
      <c r="N403">
        <v>1984</v>
      </c>
      <c r="O403">
        <f t="shared" si="6"/>
        <v>14.94</v>
      </c>
    </row>
    <row r="404" spans="1:15" ht="13.5" x14ac:dyDescent="0.25">
      <c r="A404" s="1"/>
      <c r="B404">
        <v>0</v>
      </c>
      <c r="C404">
        <v>7</v>
      </c>
      <c r="D404">
        <v>0</v>
      </c>
      <c r="E404">
        <v>2</v>
      </c>
      <c r="F404">
        <v>0</v>
      </c>
      <c r="G404">
        <v>9</v>
      </c>
      <c r="H404">
        <v>1.67</v>
      </c>
      <c r="I404">
        <v>30</v>
      </c>
      <c r="J404">
        <v>70</v>
      </c>
      <c r="L404">
        <v>1</v>
      </c>
      <c r="M404">
        <v>8</v>
      </c>
      <c r="N404">
        <v>1984</v>
      </c>
      <c r="O404">
        <f t="shared" si="6"/>
        <v>11.69</v>
      </c>
    </row>
    <row r="405" spans="1:15" ht="13.5" x14ac:dyDescent="0.25">
      <c r="A405" s="1"/>
      <c r="B405">
        <v>2</v>
      </c>
      <c r="C405">
        <v>5</v>
      </c>
      <c r="D405">
        <v>0</v>
      </c>
      <c r="E405">
        <v>9</v>
      </c>
      <c r="F405">
        <v>0</v>
      </c>
      <c r="G405">
        <v>14</v>
      </c>
      <c r="H405">
        <v>3.26</v>
      </c>
      <c r="I405">
        <v>95</v>
      </c>
      <c r="J405">
        <v>57.5</v>
      </c>
      <c r="L405">
        <v>1</v>
      </c>
      <c r="M405">
        <v>9</v>
      </c>
      <c r="N405">
        <v>1984</v>
      </c>
      <c r="O405">
        <f t="shared" si="6"/>
        <v>16.299999999999997</v>
      </c>
    </row>
    <row r="406" spans="1:15" ht="13.5" x14ac:dyDescent="0.25">
      <c r="A406" s="1"/>
      <c r="B406">
        <v>0</v>
      </c>
      <c r="C406">
        <v>6</v>
      </c>
      <c r="D406">
        <v>0</v>
      </c>
      <c r="E406">
        <v>15</v>
      </c>
      <c r="F406">
        <v>0</v>
      </c>
      <c r="G406">
        <v>21</v>
      </c>
      <c r="H406">
        <v>1.19</v>
      </c>
      <c r="I406">
        <v>30</v>
      </c>
      <c r="J406">
        <v>70</v>
      </c>
      <c r="L406">
        <v>1</v>
      </c>
      <c r="M406">
        <v>9</v>
      </c>
      <c r="N406">
        <v>1984</v>
      </c>
      <c r="O406">
        <f t="shared" si="6"/>
        <v>7.14</v>
      </c>
    </row>
    <row r="407" spans="1:15" ht="13.5" x14ac:dyDescent="0.25">
      <c r="A407" s="1"/>
      <c r="B407">
        <v>2</v>
      </c>
      <c r="C407">
        <v>8</v>
      </c>
      <c r="D407">
        <v>0</v>
      </c>
      <c r="E407">
        <v>7</v>
      </c>
      <c r="F407">
        <v>0</v>
      </c>
      <c r="G407">
        <v>15</v>
      </c>
      <c r="H407">
        <v>1.6</v>
      </c>
      <c r="I407">
        <v>90</v>
      </c>
      <c r="J407">
        <v>75</v>
      </c>
      <c r="L407">
        <v>2</v>
      </c>
      <c r="M407">
        <v>10</v>
      </c>
      <c r="N407">
        <v>1984</v>
      </c>
      <c r="O407">
        <f t="shared" si="6"/>
        <v>12.8</v>
      </c>
    </row>
    <row r="408" spans="1:15" ht="13.5" x14ac:dyDescent="0.25">
      <c r="A408" s="1"/>
      <c r="B408">
        <v>2</v>
      </c>
      <c r="C408">
        <v>5</v>
      </c>
      <c r="D408">
        <v>0</v>
      </c>
      <c r="E408">
        <v>15</v>
      </c>
      <c r="F408">
        <v>0</v>
      </c>
      <c r="G408">
        <v>20</v>
      </c>
      <c r="H408">
        <v>3.39</v>
      </c>
      <c r="I408">
        <v>-90</v>
      </c>
      <c r="J408">
        <v>50</v>
      </c>
      <c r="L408">
        <v>2</v>
      </c>
      <c r="M408">
        <v>10</v>
      </c>
      <c r="N408">
        <v>1984</v>
      </c>
      <c r="O408">
        <f t="shared" si="6"/>
        <v>16.95</v>
      </c>
    </row>
    <row r="409" spans="1:15" ht="13.5" x14ac:dyDescent="0.25">
      <c r="A409" s="1"/>
      <c r="B409">
        <v>1</v>
      </c>
      <c r="C409">
        <v>6</v>
      </c>
      <c r="D409">
        <v>0</v>
      </c>
      <c r="E409">
        <v>16</v>
      </c>
      <c r="F409">
        <v>0</v>
      </c>
      <c r="G409">
        <v>22</v>
      </c>
      <c r="H409">
        <v>2.9</v>
      </c>
      <c r="I409">
        <v>-160</v>
      </c>
      <c r="J409">
        <v>55</v>
      </c>
      <c r="L409">
        <v>2</v>
      </c>
      <c r="M409">
        <v>10</v>
      </c>
      <c r="N409">
        <v>1984</v>
      </c>
      <c r="O409">
        <f t="shared" si="6"/>
        <v>17.399999999999999</v>
      </c>
    </row>
    <row r="410" spans="1:15" ht="13.5" x14ac:dyDescent="0.25">
      <c r="A410" s="1"/>
      <c r="B410">
        <v>1</v>
      </c>
      <c r="C410">
        <v>12</v>
      </c>
      <c r="D410">
        <v>0</v>
      </c>
      <c r="E410">
        <v>21</v>
      </c>
      <c r="F410">
        <v>0</v>
      </c>
      <c r="G410">
        <v>2</v>
      </c>
      <c r="H410">
        <v>3.04</v>
      </c>
      <c r="I410">
        <v>145</v>
      </c>
      <c r="J410">
        <v>55</v>
      </c>
      <c r="L410">
        <v>2</v>
      </c>
      <c r="M410">
        <v>10</v>
      </c>
      <c r="N410">
        <v>1984</v>
      </c>
      <c r="O410">
        <f t="shared" si="6"/>
        <v>36.480000000000004</v>
      </c>
    </row>
    <row r="411" spans="1:15" ht="13.5" x14ac:dyDescent="0.25">
      <c r="A411" s="1"/>
      <c r="B411">
        <v>0</v>
      </c>
      <c r="C411">
        <v>5</v>
      </c>
      <c r="D411">
        <v>0</v>
      </c>
      <c r="E411">
        <v>30</v>
      </c>
      <c r="F411">
        <v>0</v>
      </c>
      <c r="G411">
        <v>4</v>
      </c>
      <c r="H411">
        <v>3.51</v>
      </c>
      <c r="I411">
        <v>10</v>
      </c>
      <c r="J411">
        <v>47.5</v>
      </c>
      <c r="L411">
        <v>2</v>
      </c>
      <c r="M411">
        <v>11</v>
      </c>
      <c r="N411">
        <v>1984</v>
      </c>
      <c r="O411">
        <f t="shared" si="6"/>
        <v>17.549999999999997</v>
      </c>
    </row>
    <row r="412" spans="1:15" ht="13.5" x14ac:dyDescent="0.25">
      <c r="A412" s="1"/>
      <c r="B412">
        <v>0</v>
      </c>
      <c r="C412">
        <v>8</v>
      </c>
      <c r="D412">
        <v>0</v>
      </c>
      <c r="E412">
        <v>11</v>
      </c>
      <c r="F412">
        <v>0</v>
      </c>
      <c r="G412">
        <v>19</v>
      </c>
      <c r="H412">
        <v>3.9</v>
      </c>
      <c r="I412">
        <v>15</v>
      </c>
      <c r="J412">
        <v>45</v>
      </c>
      <c r="L412">
        <v>2</v>
      </c>
      <c r="M412">
        <v>11</v>
      </c>
      <c r="N412">
        <v>1984</v>
      </c>
      <c r="O412">
        <f t="shared" si="6"/>
        <v>31.2</v>
      </c>
    </row>
    <row r="413" spans="1:15" ht="13.5" x14ac:dyDescent="0.25">
      <c r="A413" s="1"/>
      <c r="B413">
        <v>0</v>
      </c>
      <c r="C413">
        <v>7</v>
      </c>
      <c r="D413">
        <v>0</v>
      </c>
      <c r="E413">
        <v>1</v>
      </c>
      <c r="F413">
        <v>0</v>
      </c>
      <c r="G413">
        <v>8</v>
      </c>
      <c r="H413">
        <v>3.29</v>
      </c>
      <c r="I413">
        <v>30</v>
      </c>
      <c r="J413">
        <v>45</v>
      </c>
      <c r="L413">
        <v>2</v>
      </c>
      <c r="M413">
        <v>12</v>
      </c>
      <c r="N413">
        <v>1984</v>
      </c>
      <c r="O413">
        <f t="shared" si="6"/>
        <v>23.03</v>
      </c>
    </row>
    <row r="414" spans="1:15" ht="13.5" x14ac:dyDescent="0.25">
      <c r="A414" s="1"/>
      <c r="B414">
        <v>2</v>
      </c>
      <c r="C414">
        <v>16</v>
      </c>
      <c r="D414">
        <v>0</v>
      </c>
      <c r="E414">
        <v>10</v>
      </c>
      <c r="F414">
        <v>0</v>
      </c>
      <c r="G414">
        <v>26</v>
      </c>
      <c r="H414">
        <v>4.05</v>
      </c>
      <c r="I414">
        <v>65</v>
      </c>
      <c r="J414">
        <v>65</v>
      </c>
      <c r="L414">
        <v>2</v>
      </c>
      <c r="M414">
        <v>12</v>
      </c>
      <c r="N414">
        <v>1984</v>
      </c>
      <c r="O414">
        <f t="shared" si="6"/>
        <v>64.8</v>
      </c>
    </row>
    <row r="415" spans="1:15" ht="13.5" x14ac:dyDescent="0.25">
      <c r="A415" s="1"/>
      <c r="B415">
        <v>0</v>
      </c>
      <c r="C415">
        <v>13</v>
      </c>
      <c r="D415">
        <v>0</v>
      </c>
      <c r="E415">
        <v>27</v>
      </c>
      <c r="F415">
        <v>0</v>
      </c>
      <c r="G415">
        <v>9</v>
      </c>
      <c r="H415">
        <v>4.25</v>
      </c>
      <c r="I415">
        <v>-20</v>
      </c>
      <c r="J415">
        <v>35</v>
      </c>
      <c r="L415">
        <v>3</v>
      </c>
      <c r="M415">
        <v>1</v>
      </c>
      <c r="N415">
        <v>1984</v>
      </c>
      <c r="O415">
        <f t="shared" si="6"/>
        <v>55.25</v>
      </c>
    </row>
    <row r="416" spans="1:15" ht="13.5" x14ac:dyDescent="0.25">
      <c r="A416" s="1"/>
      <c r="B416">
        <v>2</v>
      </c>
      <c r="C416">
        <v>7</v>
      </c>
      <c r="D416">
        <v>0</v>
      </c>
      <c r="E416">
        <v>5</v>
      </c>
      <c r="F416">
        <v>0</v>
      </c>
      <c r="G416">
        <v>12</v>
      </c>
      <c r="H416">
        <v>4.82</v>
      </c>
      <c r="I416">
        <v>60</v>
      </c>
      <c r="J416">
        <v>50</v>
      </c>
      <c r="L416">
        <v>3</v>
      </c>
      <c r="M416">
        <v>1</v>
      </c>
      <c r="N416">
        <v>1984</v>
      </c>
      <c r="O416">
        <f t="shared" si="6"/>
        <v>33.74</v>
      </c>
    </row>
    <row r="417" spans="1:34" ht="13.5" x14ac:dyDescent="0.25">
      <c r="A417" s="1"/>
      <c r="B417">
        <v>0</v>
      </c>
      <c r="C417">
        <v>6</v>
      </c>
      <c r="D417">
        <v>0</v>
      </c>
      <c r="E417">
        <v>11</v>
      </c>
      <c r="F417">
        <v>0</v>
      </c>
      <c r="G417">
        <v>17</v>
      </c>
      <c r="H417">
        <v>4.96</v>
      </c>
      <c r="I417">
        <v>-10</v>
      </c>
      <c r="J417">
        <v>47.5</v>
      </c>
      <c r="L417">
        <v>3</v>
      </c>
      <c r="M417">
        <v>1</v>
      </c>
      <c r="N417">
        <v>1984</v>
      </c>
      <c r="O417">
        <f t="shared" si="6"/>
        <v>29.759999999999998</v>
      </c>
    </row>
    <row r="418" spans="1:34" ht="13.5" x14ac:dyDescent="0.25">
      <c r="A418" s="1"/>
      <c r="B418">
        <v>1</v>
      </c>
      <c r="C418">
        <v>5</v>
      </c>
      <c r="D418">
        <v>0</v>
      </c>
      <c r="E418">
        <v>27</v>
      </c>
      <c r="F418">
        <v>0</v>
      </c>
      <c r="G418">
        <v>1</v>
      </c>
      <c r="H418">
        <v>6.17</v>
      </c>
      <c r="I418">
        <v>-140</v>
      </c>
      <c r="J418">
        <v>45</v>
      </c>
      <c r="L418">
        <v>3</v>
      </c>
      <c r="M418">
        <v>1</v>
      </c>
      <c r="N418">
        <v>1984</v>
      </c>
      <c r="O418">
        <f t="shared" si="6"/>
        <v>30.85</v>
      </c>
    </row>
    <row r="419" spans="1:34" ht="13.5" x14ac:dyDescent="0.25">
      <c r="A419" s="1"/>
      <c r="B419">
        <v>1</v>
      </c>
      <c r="C419">
        <v>16</v>
      </c>
      <c r="D419">
        <v>1</v>
      </c>
      <c r="E419">
        <v>6</v>
      </c>
      <c r="F419">
        <v>1</v>
      </c>
      <c r="G419">
        <v>22</v>
      </c>
      <c r="H419">
        <v>3.27</v>
      </c>
      <c r="I419">
        <v>-160</v>
      </c>
      <c r="J419">
        <v>52.5</v>
      </c>
      <c r="L419">
        <v>3</v>
      </c>
      <c r="M419">
        <v>2</v>
      </c>
      <c r="N419">
        <v>1984</v>
      </c>
      <c r="O419">
        <f t="shared" si="6"/>
        <v>52.32</v>
      </c>
    </row>
    <row r="420" spans="1:34" ht="13.5" x14ac:dyDescent="0.25">
      <c r="A420" s="1"/>
      <c r="B420">
        <v>0</v>
      </c>
      <c r="C420">
        <v>5</v>
      </c>
      <c r="D420">
        <v>0</v>
      </c>
      <c r="E420">
        <v>20</v>
      </c>
      <c r="F420">
        <v>0</v>
      </c>
      <c r="G420">
        <v>25</v>
      </c>
      <c r="H420">
        <v>4.17</v>
      </c>
      <c r="I420">
        <v>-10</v>
      </c>
      <c r="J420">
        <v>45</v>
      </c>
      <c r="L420">
        <v>3</v>
      </c>
      <c r="M420">
        <v>2</v>
      </c>
      <c r="N420">
        <v>1984</v>
      </c>
      <c r="O420">
        <f t="shared" si="6"/>
        <v>20.85</v>
      </c>
    </row>
    <row r="421" spans="1:34" ht="13.5" x14ac:dyDescent="0.25">
      <c r="A421" s="1"/>
      <c r="B421">
        <v>2</v>
      </c>
      <c r="C421">
        <v>5.5</v>
      </c>
      <c r="D421">
        <v>0</v>
      </c>
      <c r="E421">
        <v>21</v>
      </c>
      <c r="F421">
        <v>1</v>
      </c>
      <c r="G421">
        <v>26</v>
      </c>
      <c r="H421">
        <v>2.39</v>
      </c>
      <c r="I421">
        <v>60</v>
      </c>
      <c r="J421">
        <v>65</v>
      </c>
      <c r="L421">
        <v>3</v>
      </c>
      <c r="M421">
        <v>2</v>
      </c>
      <c r="N421">
        <v>1984</v>
      </c>
      <c r="O421">
        <f t="shared" si="6"/>
        <v>13.145000000000001</v>
      </c>
    </row>
    <row r="422" spans="1:34" ht="13.5" x14ac:dyDescent="0.25">
      <c r="A422" s="1"/>
      <c r="B422">
        <v>2</v>
      </c>
      <c r="C422">
        <v>8.5</v>
      </c>
      <c r="D422">
        <v>0</v>
      </c>
      <c r="E422">
        <v>3</v>
      </c>
      <c r="F422">
        <v>1</v>
      </c>
      <c r="G422">
        <v>11</v>
      </c>
      <c r="H422">
        <v>3.26</v>
      </c>
      <c r="I422">
        <v>60</v>
      </c>
      <c r="J422">
        <v>75</v>
      </c>
      <c r="L422">
        <v>3</v>
      </c>
      <c r="M422">
        <v>3</v>
      </c>
      <c r="N422">
        <v>1984</v>
      </c>
      <c r="O422">
        <f t="shared" si="6"/>
        <v>27.709999999999997</v>
      </c>
    </row>
    <row r="423" spans="1:34" ht="13.5" x14ac:dyDescent="0.25">
      <c r="A423" s="1"/>
      <c r="B423">
        <v>0</v>
      </c>
      <c r="C423">
        <v>5</v>
      </c>
      <c r="D423">
        <v>0</v>
      </c>
      <c r="E423">
        <v>9</v>
      </c>
      <c r="F423">
        <v>0</v>
      </c>
      <c r="G423">
        <v>14</v>
      </c>
      <c r="H423">
        <v>3.27</v>
      </c>
      <c r="I423">
        <v>-10</v>
      </c>
      <c r="J423">
        <v>45</v>
      </c>
      <c r="L423">
        <v>3</v>
      </c>
      <c r="M423">
        <v>3</v>
      </c>
      <c r="N423">
        <v>1984</v>
      </c>
      <c r="O423">
        <f t="shared" si="6"/>
        <v>16.350000000000001</v>
      </c>
    </row>
    <row r="424" spans="1:34" ht="13.5" x14ac:dyDescent="0.25">
      <c r="A424" s="1"/>
      <c r="B424">
        <v>0</v>
      </c>
      <c r="C424">
        <v>7</v>
      </c>
      <c r="D424">
        <v>0</v>
      </c>
      <c r="E424">
        <v>19</v>
      </c>
      <c r="F424">
        <v>0</v>
      </c>
      <c r="G424">
        <v>26</v>
      </c>
      <c r="H424">
        <v>3.11</v>
      </c>
      <c r="I424">
        <v>30</v>
      </c>
      <c r="J424">
        <v>65</v>
      </c>
      <c r="L424">
        <v>3</v>
      </c>
      <c r="M424">
        <v>3</v>
      </c>
      <c r="N424">
        <v>1984</v>
      </c>
      <c r="O424">
        <f t="shared" si="6"/>
        <v>21.77</v>
      </c>
    </row>
    <row r="425" spans="1:34" ht="13.5" x14ac:dyDescent="0.25">
      <c r="A425" s="1"/>
      <c r="B425">
        <v>2</v>
      </c>
      <c r="C425">
        <v>6</v>
      </c>
      <c r="D425">
        <v>0</v>
      </c>
      <c r="E425">
        <v>12</v>
      </c>
      <c r="F425">
        <v>0</v>
      </c>
      <c r="G425">
        <v>18</v>
      </c>
      <c r="H425">
        <v>2.11</v>
      </c>
      <c r="I425">
        <v>90</v>
      </c>
      <c r="J425">
        <v>55</v>
      </c>
      <c r="L425">
        <v>4</v>
      </c>
      <c r="M425">
        <v>4</v>
      </c>
      <c r="N425">
        <v>1984</v>
      </c>
      <c r="O425">
        <f t="shared" si="6"/>
        <v>12.66</v>
      </c>
    </row>
    <row r="426" spans="1:34" ht="13.5" x14ac:dyDescent="0.25">
      <c r="A426" s="1"/>
      <c r="B426">
        <v>0</v>
      </c>
      <c r="C426">
        <v>14</v>
      </c>
      <c r="D426">
        <v>0</v>
      </c>
      <c r="E426">
        <v>14</v>
      </c>
      <c r="F426">
        <v>0</v>
      </c>
      <c r="G426">
        <v>28</v>
      </c>
      <c r="H426">
        <v>3.15</v>
      </c>
      <c r="I426">
        <v>-20</v>
      </c>
      <c r="J426">
        <v>65</v>
      </c>
      <c r="L426">
        <v>4</v>
      </c>
      <c r="M426">
        <v>4</v>
      </c>
      <c r="N426">
        <v>1984</v>
      </c>
      <c r="O426">
        <f t="shared" si="6"/>
        <v>44.1</v>
      </c>
    </row>
    <row r="427" spans="1:34" ht="13.5" x14ac:dyDescent="0.25">
      <c r="A427" s="1"/>
      <c r="B427">
        <v>2</v>
      </c>
      <c r="C427">
        <v>6</v>
      </c>
      <c r="D427">
        <v>0</v>
      </c>
      <c r="E427">
        <v>30</v>
      </c>
      <c r="F427">
        <v>0</v>
      </c>
      <c r="G427">
        <v>6</v>
      </c>
      <c r="H427">
        <v>3.24</v>
      </c>
      <c r="I427">
        <v>60</v>
      </c>
      <c r="J427">
        <v>50</v>
      </c>
      <c r="L427">
        <v>4</v>
      </c>
      <c r="M427">
        <v>5</v>
      </c>
      <c r="N427">
        <v>1984</v>
      </c>
      <c r="O427">
        <f t="shared" si="6"/>
        <v>19.440000000000001</v>
      </c>
    </row>
    <row r="428" spans="1:34" ht="13.5" x14ac:dyDescent="0.25">
      <c r="A428" s="1"/>
      <c r="B428">
        <v>0</v>
      </c>
      <c r="C428">
        <v>10</v>
      </c>
      <c r="D428">
        <v>0</v>
      </c>
      <c r="E428">
        <v>17</v>
      </c>
      <c r="F428">
        <v>0</v>
      </c>
      <c r="G428">
        <v>27</v>
      </c>
      <c r="H428">
        <v>2.7</v>
      </c>
      <c r="I428">
        <v>-20</v>
      </c>
      <c r="J428">
        <v>37.5</v>
      </c>
      <c r="L428">
        <v>4</v>
      </c>
      <c r="M428">
        <v>5</v>
      </c>
      <c r="N428">
        <v>1984</v>
      </c>
      <c r="O428">
        <f t="shared" si="6"/>
        <v>27</v>
      </c>
    </row>
    <row r="429" spans="1:34" ht="13.5" x14ac:dyDescent="0.25">
      <c r="A429" s="1"/>
      <c r="B429">
        <v>1</v>
      </c>
      <c r="C429">
        <v>8</v>
      </c>
      <c r="D429">
        <v>0</v>
      </c>
      <c r="E429">
        <v>22</v>
      </c>
      <c r="F429">
        <v>0</v>
      </c>
      <c r="G429">
        <v>30</v>
      </c>
      <c r="H429">
        <v>1.91</v>
      </c>
      <c r="I429">
        <v>-150</v>
      </c>
      <c r="J429">
        <v>62.5</v>
      </c>
      <c r="L429">
        <v>4</v>
      </c>
      <c r="M429">
        <v>5</v>
      </c>
      <c r="N429">
        <v>1984</v>
      </c>
      <c r="O429">
        <f t="shared" si="6"/>
        <v>15.28</v>
      </c>
      <c r="T429">
        <v>13</v>
      </c>
      <c r="U429">
        <f>AVERAGE(C404,C406,C411:C413,C415,C417,C420,C423,C424,C426,C428,C431)</f>
        <v>7.615384615384615</v>
      </c>
      <c r="V429">
        <f>SUM(O404,O406,O411:O413,O415,O417,O420,O423,O424,O426,O428,O431)/SUM(C404,C406,C411:C413,C415,C417,C420,C423,C424,C426,C428,C431)</f>
        <v>3.2295959595959598</v>
      </c>
    </row>
    <row r="430" spans="1:34" ht="13.5" x14ac:dyDescent="0.25">
      <c r="A430" s="1"/>
      <c r="B430">
        <v>1</v>
      </c>
      <c r="C430">
        <v>5</v>
      </c>
      <c r="D430">
        <v>0</v>
      </c>
      <c r="E430">
        <v>1</v>
      </c>
      <c r="F430">
        <v>0</v>
      </c>
      <c r="G430">
        <v>6</v>
      </c>
      <c r="H430">
        <v>2.82</v>
      </c>
      <c r="I430">
        <v>-130</v>
      </c>
      <c r="J430">
        <v>55</v>
      </c>
      <c r="L430">
        <v>4</v>
      </c>
      <c r="M430">
        <v>6</v>
      </c>
      <c r="N430">
        <v>1984</v>
      </c>
      <c r="O430">
        <f t="shared" si="6"/>
        <v>14.1</v>
      </c>
      <c r="T430">
        <v>7</v>
      </c>
      <c r="U430">
        <f>AVERAGE(C401,C409,C410,C418,C419,C429,C430)</f>
        <v>8.2857142857142865</v>
      </c>
      <c r="V430">
        <f>SUM(O401,O409,O410,O418,O419,O429,O430)/SUM(C401,C409,C410,C418,C419,C429,C430)</f>
        <v>3.0867241379310344</v>
      </c>
    </row>
    <row r="431" spans="1:34" ht="13.5" x14ac:dyDescent="0.25">
      <c r="A431" s="1"/>
      <c r="B431">
        <v>0</v>
      </c>
      <c r="C431">
        <v>6</v>
      </c>
      <c r="D431">
        <v>0</v>
      </c>
      <c r="E431">
        <v>4</v>
      </c>
      <c r="F431">
        <v>0</v>
      </c>
      <c r="G431">
        <v>10</v>
      </c>
      <c r="H431">
        <v>2.34</v>
      </c>
      <c r="I431">
        <v>-45</v>
      </c>
      <c r="J431">
        <v>50</v>
      </c>
      <c r="L431">
        <v>4</v>
      </c>
      <c r="M431">
        <v>6</v>
      </c>
      <c r="N431">
        <v>1984</v>
      </c>
      <c r="O431">
        <f t="shared" si="6"/>
        <v>14.04</v>
      </c>
      <c r="P431">
        <v>30</v>
      </c>
      <c r="Q431">
        <v>31</v>
      </c>
      <c r="R431">
        <f>AVERAGE(C401:C431)</f>
        <v>7.67741935483871</v>
      </c>
      <c r="S431">
        <f>SUM(O401:O431)/SUM(C401:C431)</f>
        <v>3.1060714285714286</v>
      </c>
      <c r="T431">
        <v>11</v>
      </c>
      <c r="U431">
        <f>AVERAGE(C402,C403,C405,C407,C408,C414,C416,C421,C422,C425,C427)</f>
        <v>7.3636363636363633</v>
      </c>
      <c r="V431">
        <f>SUM(O402,O403,O405,O407,O408,O414,O416,O421,O422,O425,O427)/SUM(C402,C403,C405,C407,C408,C414,C416,C421,C422,C425,C427)</f>
        <v>2.9689506172839506</v>
      </c>
      <c r="W431">
        <v>6</v>
      </c>
      <c r="X431">
        <f>AVERAGE(C401:C406)</f>
        <v>6.333333333333333</v>
      </c>
      <c r="Y431">
        <f>SUM(O401:O406)/SUM(C401:C406)</f>
        <v>1.8597368421052629</v>
      </c>
      <c r="Z431">
        <v>8</v>
      </c>
      <c r="AA431">
        <f>AVERAGE(C407:C414)</f>
        <v>8.375</v>
      </c>
      <c r="AB431">
        <f>SUM(O407:O414)/SUM(C407:C414)</f>
        <v>3.2867164179104473</v>
      </c>
      <c r="AC431">
        <v>10</v>
      </c>
      <c r="AD431">
        <f>AVERAGE(C415:C424)</f>
        <v>7.8</v>
      </c>
      <c r="AE431">
        <f>SUM(O415:O424)/SUM(C415:C424)</f>
        <v>3.868525641025641</v>
      </c>
      <c r="AF431">
        <v>7</v>
      </c>
      <c r="AG431">
        <f>AVERAGE(C425:C431)</f>
        <v>7.8571428571428568</v>
      </c>
      <c r="AH431">
        <f>SUM(O425:O431)/SUM(C425:C431)</f>
        <v>2.6658181818181821</v>
      </c>
    </row>
    <row r="432" spans="1:34" ht="13.5" x14ac:dyDescent="0.25">
      <c r="A432" s="1"/>
    </row>
    <row r="433" spans="1:15" ht="13.5" x14ac:dyDescent="0.25">
      <c r="A433" s="1" t="s">
        <v>6</v>
      </c>
      <c r="B433">
        <v>0</v>
      </c>
      <c r="C433">
        <v>6</v>
      </c>
      <c r="D433">
        <v>0</v>
      </c>
      <c r="E433">
        <v>5</v>
      </c>
      <c r="F433">
        <v>0</v>
      </c>
      <c r="G433">
        <v>11</v>
      </c>
      <c r="H433">
        <v>1.28</v>
      </c>
      <c r="I433">
        <v>20</v>
      </c>
      <c r="J433">
        <v>55</v>
      </c>
      <c r="L433">
        <v>1</v>
      </c>
      <c r="M433">
        <v>7</v>
      </c>
      <c r="N433">
        <v>1985</v>
      </c>
      <c r="O433">
        <f t="shared" si="6"/>
        <v>7.68</v>
      </c>
    </row>
    <row r="434" spans="1:15" ht="13.5" x14ac:dyDescent="0.25">
      <c r="A434" s="1"/>
      <c r="B434">
        <v>2</v>
      </c>
      <c r="C434">
        <v>7</v>
      </c>
      <c r="D434">
        <v>0</v>
      </c>
      <c r="E434">
        <v>13</v>
      </c>
      <c r="F434">
        <v>0</v>
      </c>
      <c r="G434">
        <v>20</v>
      </c>
      <c r="H434">
        <v>1.95</v>
      </c>
      <c r="I434">
        <v>120</v>
      </c>
      <c r="J434">
        <v>55</v>
      </c>
      <c r="L434">
        <v>1</v>
      </c>
      <c r="M434">
        <v>7</v>
      </c>
      <c r="N434">
        <v>1985</v>
      </c>
      <c r="O434">
        <f t="shared" si="6"/>
        <v>13.65</v>
      </c>
    </row>
    <row r="435" spans="1:15" ht="13.5" x14ac:dyDescent="0.25">
      <c r="A435" s="1"/>
      <c r="B435">
        <v>0</v>
      </c>
      <c r="C435">
        <v>5</v>
      </c>
      <c r="D435">
        <v>0</v>
      </c>
      <c r="E435">
        <v>7</v>
      </c>
      <c r="F435">
        <v>0</v>
      </c>
      <c r="G435">
        <v>12</v>
      </c>
      <c r="H435">
        <v>2.48</v>
      </c>
      <c r="I435">
        <v>40</v>
      </c>
      <c r="J435">
        <v>45</v>
      </c>
      <c r="L435">
        <v>1</v>
      </c>
      <c r="M435">
        <v>8</v>
      </c>
      <c r="N435">
        <v>1985</v>
      </c>
      <c r="O435">
        <f t="shared" si="6"/>
        <v>12.4</v>
      </c>
    </row>
    <row r="436" spans="1:15" ht="13.5" x14ac:dyDescent="0.25">
      <c r="A436" s="1"/>
      <c r="B436">
        <v>2</v>
      </c>
      <c r="C436">
        <v>8</v>
      </c>
      <c r="D436">
        <v>0</v>
      </c>
      <c r="E436">
        <v>6</v>
      </c>
      <c r="F436">
        <v>0</v>
      </c>
      <c r="G436">
        <v>14</v>
      </c>
      <c r="H436">
        <v>2.76</v>
      </c>
      <c r="I436">
        <v>60</v>
      </c>
      <c r="J436">
        <v>55</v>
      </c>
      <c r="L436">
        <v>1</v>
      </c>
      <c r="M436">
        <v>9</v>
      </c>
      <c r="N436">
        <v>1985</v>
      </c>
      <c r="O436">
        <f t="shared" si="6"/>
        <v>22.08</v>
      </c>
    </row>
    <row r="437" spans="1:15" ht="13.5" x14ac:dyDescent="0.25">
      <c r="A437" s="1"/>
      <c r="B437">
        <v>2</v>
      </c>
      <c r="C437">
        <v>5</v>
      </c>
      <c r="D437">
        <v>0</v>
      </c>
      <c r="E437">
        <v>18</v>
      </c>
      <c r="F437">
        <v>0</v>
      </c>
      <c r="G437">
        <v>23</v>
      </c>
      <c r="H437">
        <v>2.4300000000000002</v>
      </c>
      <c r="I437">
        <v>70</v>
      </c>
      <c r="J437">
        <v>52.5</v>
      </c>
      <c r="L437">
        <v>1</v>
      </c>
      <c r="M437">
        <v>9</v>
      </c>
      <c r="N437">
        <v>1985</v>
      </c>
      <c r="O437">
        <f t="shared" si="6"/>
        <v>12.15</v>
      </c>
    </row>
    <row r="438" spans="1:15" ht="13.5" x14ac:dyDescent="0.25">
      <c r="A438" s="1"/>
      <c r="B438">
        <v>0</v>
      </c>
      <c r="C438">
        <v>6</v>
      </c>
      <c r="D438">
        <v>0</v>
      </c>
      <c r="E438">
        <v>16</v>
      </c>
      <c r="F438">
        <v>0</v>
      </c>
      <c r="G438">
        <v>22</v>
      </c>
      <c r="H438">
        <v>2.17</v>
      </c>
      <c r="I438">
        <v>0</v>
      </c>
      <c r="J438">
        <v>50</v>
      </c>
      <c r="L438">
        <v>2</v>
      </c>
      <c r="M438">
        <v>10</v>
      </c>
      <c r="N438">
        <v>1985</v>
      </c>
      <c r="O438">
        <f t="shared" si="6"/>
        <v>13.02</v>
      </c>
    </row>
    <row r="439" spans="1:15" ht="13.5" x14ac:dyDescent="0.25">
      <c r="A439" s="1"/>
      <c r="B439">
        <v>1</v>
      </c>
      <c r="C439">
        <v>7</v>
      </c>
      <c r="D439">
        <v>0</v>
      </c>
      <c r="E439">
        <v>20</v>
      </c>
      <c r="F439">
        <v>0</v>
      </c>
      <c r="G439">
        <v>27</v>
      </c>
      <c r="H439">
        <v>4.3499999999999996</v>
      </c>
      <c r="I439">
        <v>180</v>
      </c>
      <c r="J439">
        <v>40</v>
      </c>
      <c r="L439">
        <v>2</v>
      </c>
      <c r="M439">
        <v>10</v>
      </c>
      <c r="N439">
        <v>1985</v>
      </c>
      <c r="O439">
        <f t="shared" si="6"/>
        <v>30.449999999999996</v>
      </c>
    </row>
    <row r="440" spans="1:15" ht="13.5" x14ac:dyDescent="0.25">
      <c r="A440" s="1"/>
      <c r="B440">
        <v>2</v>
      </c>
      <c r="C440">
        <v>6</v>
      </c>
      <c r="D440">
        <v>0</v>
      </c>
      <c r="E440">
        <v>8</v>
      </c>
      <c r="F440">
        <v>0</v>
      </c>
      <c r="G440">
        <v>13</v>
      </c>
      <c r="H440">
        <v>2.37</v>
      </c>
      <c r="I440">
        <v>60</v>
      </c>
      <c r="J440">
        <v>65</v>
      </c>
      <c r="L440">
        <v>2</v>
      </c>
      <c r="M440">
        <v>10</v>
      </c>
      <c r="N440">
        <v>1985</v>
      </c>
      <c r="O440">
        <f t="shared" si="6"/>
        <v>14.22</v>
      </c>
    </row>
    <row r="441" spans="1:15" ht="13.5" x14ac:dyDescent="0.25">
      <c r="A441" s="1"/>
      <c r="B441">
        <v>0</v>
      </c>
      <c r="C441">
        <v>6</v>
      </c>
      <c r="D441">
        <v>0</v>
      </c>
      <c r="E441">
        <v>30</v>
      </c>
      <c r="F441">
        <v>0</v>
      </c>
      <c r="G441">
        <v>5</v>
      </c>
      <c r="H441">
        <v>3.76</v>
      </c>
      <c r="I441">
        <v>-60</v>
      </c>
      <c r="J441">
        <v>55</v>
      </c>
      <c r="L441">
        <v>2</v>
      </c>
      <c r="M441">
        <v>11</v>
      </c>
      <c r="N441">
        <v>1985</v>
      </c>
      <c r="O441">
        <f t="shared" si="6"/>
        <v>22.56</v>
      </c>
    </row>
    <row r="442" spans="1:15" ht="13.5" x14ac:dyDescent="0.25">
      <c r="A442" s="1"/>
      <c r="B442">
        <v>2</v>
      </c>
      <c r="C442">
        <v>8</v>
      </c>
      <c r="D442">
        <v>0</v>
      </c>
      <c r="E442">
        <v>10</v>
      </c>
      <c r="F442">
        <v>0</v>
      </c>
      <c r="G442">
        <v>18</v>
      </c>
      <c r="H442">
        <v>2.97</v>
      </c>
      <c r="I442">
        <v>80</v>
      </c>
      <c r="J442">
        <v>60</v>
      </c>
      <c r="L442">
        <v>2</v>
      </c>
      <c r="M442">
        <v>11</v>
      </c>
      <c r="N442">
        <v>1985</v>
      </c>
      <c r="O442">
        <f t="shared" si="6"/>
        <v>23.76</v>
      </c>
    </row>
    <row r="443" spans="1:15" ht="13.5" x14ac:dyDescent="0.25">
      <c r="A443" s="1"/>
      <c r="B443">
        <v>0</v>
      </c>
      <c r="C443">
        <v>13</v>
      </c>
      <c r="D443">
        <v>1</v>
      </c>
      <c r="E443">
        <v>13</v>
      </c>
      <c r="F443">
        <v>1</v>
      </c>
      <c r="G443">
        <v>26</v>
      </c>
      <c r="H443">
        <v>3.61</v>
      </c>
      <c r="I443">
        <v>0</v>
      </c>
      <c r="J443">
        <v>55</v>
      </c>
      <c r="L443">
        <v>2</v>
      </c>
      <c r="M443">
        <v>11</v>
      </c>
      <c r="N443">
        <v>1985</v>
      </c>
      <c r="O443">
        <f t="shared" si="6"/>
        <v>46.93</v>
      </c>
    </row>
    <row r="444" spans="1:15" ht="13.5" x14ac:dyDescent="0.25">
      <c r="A444" s="1"/>
      <c r="B444">
        <v>1</v>
      </c>
      <c r="C444">
        <v>6</v>
      </c>
      <c r="D444">
        <v>0</v>
      </c>
      <c r="E444">
        <v>19</v>
      </c>
      <c r="F444">
        <v>0</v>
      </c>
      <c r="G444">
        <v>24</v>
      </c>
      <c r="H444">
        <v>5.43</v>
      </c>
      <c r="I444">
        <v>-160</v>
      </c>
      <c r="J444">
        <v>65</v>
      </c>
      <c r="L444">
        <v>2</v>
      </c>
      <c r="M444">
        <v>11</v>
      </c>
      <c r="N444">
        <v>1985</v>
      </c>
      <c r="O444">
        <f t="shared" si="6"/>
        <v>32.58</v>
      </c>
    </row>
    <row r="445" spans="1:15" ht="13.5" x14ac:dyDescent="0.25">
      <c r="A445" s="1"/>
      <c r="B445">
        <v>0</v>
      </c>
      <c r="C445">
        <v>7</v>
      </c>
      <c r="D445">
        <v>0</v>
      </c>
      <c r="E445">
        <v>13</v>
      </c>
      <c r="F445">
        <v>0</v>
      </c>
      <c r="G445">
        <v>20</v>
      </c>
      <c r="H445">
        <v>4.87</v>
      </c>
      <c r="I445">
        <v>-20</v>
      </c>
      <c r="J445">
        <v>40</v>
      </c>
      <c r="L445">
        <v>2</v>
      </c>
      <c r="M445">
        <v>12</v>
      </c>
      <c r="N445">
        <v>1985</v>
      </c>
      <c r="O445">
        <f t="shared" si="6"/>
        <v>34.090000000000003</v>
      </c>
    </row>
    <row r="446" spans="1:15" ht="13.5" x14ac:dyDescent="0.25">
      <c r="A446" s="1"/>
      <c r="B446">
        <v>0</v>
      </c>
      <c r="C446">
        <v>7</v>
      </c>
      <c r="D446">
        <v>0</v>
      </c>
      <c r="E446">
        <v>3</v>
      </c>
      <c r="F446">
        <v>0</v>
      </c>
      <c r="G446">
        <v>10</v>
      </c>
      <c r="H446">
        <v>3.41</v>
      </c>
      <c r="I446">
        <v>140</v>
      </c>
      <c r="J446">
        <v>75</v>
      </c>
      <c r="L446">
        <v>3</v>
      </c>
      <c r="M446">
        <v>1</v>
      </c>
      <c r="N446">
        <v>1985</v>
      </c>
      <c r="O446">
        <f t="shared" si="6"/>
        <v>23.87</v>
      </c>
    </row>
    <row r="447" spans="1:15" ht="13.5" x14ac:dyDescent="0.25">
      <c r="A447" s="1"/>
      <c r="B447">
        <v>2</v>
      </c>
      <c r="C447">
        <v>5</v>
      </c>
      <c r="D447">
        <v>0</v>
      </c>
      <c r="E447">
        <v>20</v>
      </c>
      <c r="F447">
        <v>0</v>
      </c>
      <c r="G447">
        <v>25</v>
      </c>
      <c r="H447">
        <v>4.4400000000000004</v>
      </c>
      <c r="I447">
        <v>90</v>
      </c>
      <c r="J447">
        <v>50</v>
      </c>
      <c r="L447">
        <v>3</v>
      </c>
      <c r="M447">
        <v>1</v>
      </c>
      <c r="N447">
        <v>1985</v>
      </c>
      <c r="O447">
        <f t="shared" si="6"/>
        <v>22.200000000000003</v>
      </c>
    </row>
    <row r="448" spans="1:15" ht="13.5" x14ac:dyDescent="0.25">
      <c r="A448" s="1"/>
      <c r="B448">
        <v>0</v>
      </c>
      <c r="C448">
        <v>14</v>
      </c>
      <c r="D448">
        <v>0</v>
      </c>
      <c r="E448">
        <v>16</v>
      </c>
      <c r="F448">
        <v>0</v>
      </c>
      <c r="G448">
        <v>30</v>
      </c>
      <c r="H448">
        <v>4.55</v>
      </c>
      <c r="I448">
        <v>180</v>
      </c>
      <c r="J448">
        <v>47.5</v>
      </c>
      <c r="L448">
        <v>3</v>
      </c>
      <c r="M448">
        <v>1</v>
      </c>
      <c r="N448">
        <v>1985</v>
      </c>
      <c r="O448">
        <f t="shared" si="6"/>
        <v>63.699999999999996</v>
      </c>
    </row>
    <row r="449" spans="1:34" ht="13.5" x14ac:dyDescent="0.25">
      <c r="A449" s="1"/>
      <c r="B449">
        <v>2</v>
      </c>
      <c r="C449">
        <v>6</v>
      </c>
      <c r="D449">
        <v>1</v>
      </c>
      <c r="E449">
        <v>28</v>
      </c>
      <c r="F449">
        <v>1</v>
      </c>
      <c r="G449">
        <v>2</v>
      </c>
      <c r="H449">
        <v>3.15</v>
      </c>
      <c r="I449">
        <v>50</v>
      </c>
      <c r="J449">
        <v>65</v>
      </c>
      <c r="L449">
        <v>3</v>
      </c>
      <c r="M449">
        <v>1</v>
      </c>
      <c r="N449">
        <v>1985</v>
      </c>
      <c r="O449">
        <f t="shared" si="6"/>
        <v>18.899999999999999</v>
      </c>
    </row>
    <row r="450" spans="1:34" ht="13.5" x14ac:dyDescent="0.25">
      <c r="A450" s="1"/>
      <c r="B450">
        <v>1</v>
      </c>
      <c r="C450">
        <v>13</v>
      </c>
      <c r="D450">
        <v>1</v>
      </c>
      <c r="E450">
        <v>10</v>
      </c>
      <c r="F450">
        <v>1</v>
      </c>
      <c r="G450">
        <v>23</v>
      </c>
      <c r="H450">
        <v>5.81</v>
      </c>
      <c r="I450">
        <v>-140</v>
      </c>
      <c r="J450">
        <v>45</v>
      </c>
      <c r="L450">
        <v>3</v>
      </c>
      <c r="M450">
        <v>2</v>
      </c>
      <c r="N450">
        <v>1985</v>
      </c>
      <c r="O450">
        <f t="shared" si="6"/>
        <v>75.53</v>
      </c>
    </row>
    <row r="451" spans="1:34" ht="13.5" x14ac:dyDescent="0.25">
      <c r="A451" s="1"/>
      <c r="B451">
        <v>0</v>
      </c>
      <c r="C451">
        <v>7</v>
      </c>
      <c r="D451">
        <v>1</v>
      </c>
      <c r="E451">
        <v>11</v>
      </c>
      <c r="F451">
        <v>1</v>
      </c>
      <c r="G451">
        <v>18</v>
      </c>
      <c r="H451">
        <v>5.66</v>
      </c>
      <c r="I451">
        <v>0</v>
      </c>
      <c r="J451">
        <v>60</v>
      </c>
      <c r="L451">
        <v>3</v>
      </c>
      <c r="M451">
        <v>2</v>
      </c>
      <c r="N451">
        <v>1985</v>
      </c>
      <c r="O451">
        <f t="shared" ref="O451:O514" si="7">H451*C451</f>
        <v>39.620000000000005</v>
      </c>
    </row>
    <row r="452" spans="1:34" ht="13.5" x14ac:dyDescent="0.25">
      <c r="A452" s="1"/>
      <c r="B452">
        <v>0</v>
      </c>
      <c r="C452">
        <v>6</v>
      </c>
      <c r="D452">
        <v>1</v>
      </c>
      <c r="E452">
        <v>2</v>
      </c>
      <c r="F452">
        <v>1</v>
      </c>
      <c r="G452">
        <v>8</v>
      </c>
      <c r="H452">
        <v>5.01</v>
      </c>
      <c r="I452">
        <v>-10</v>
      </c>
      <c r="J452">
        <v>65</v>
      </c>
      <c r="L452">
        <v>3</v>
      </c>
      <c r="M452">
        <v>2</v>
      </c>
      <c r="N452">
        <v>1985</v>
      </c>
      <c r="O452">
        <f t="shared" si="7"/>
        <v>30.06</v>
      </c>
    </row>
    <row r="453" spans="1:34" ht="13.5" x14ac:dyDescent="0.25">
      <c r="A453" s="1"/>
      <c r="B453">
        <v>1</v>
      </c>
      <c r="C453">
        <v>6</v>
      </c>
      <c r="D453">
        <v>1</v>
      </c>
      <c r="E453">
        <v>5</v>
      </c>
      <c r="F453">
        <v>1</v>
      </c>
      <c r="G453">
        <v>11</v>
      </c>
      <c r="H453">
        <v>2.4500000000000002</v>
      </c>
      <c r="I453">
        <v>180</v>
      </c>
      <c r="J453">
        <v>65</v>
      </c>
      <c r="L453">
        <v>3</v>
      </c>
      <c r="M453">
        <v>3</v>
      </c>
      <c r="N453">
        <v>1985</v>
      </c>
      <c r="O453">
        <f t="shared" si="7"/>
        <v>14.700000000000001</v>
      </c>
    </row>
    <row r="454" spans="1:34" ht="13.5" x14ac:dyDescent="0.25">
      <c r="A454" s="1"/>
      <c r="B454">
        <v>0</v>
      </c>
      <c r="C454">
        <v>19</v>
      </c>
      <c r="D454">
        <v>0</v>
      </c>
      <c r="E454">
        <v>8</v>
      </c>
      <c r="F454">
        <v>0</v>
      </c>
      <c r="G454">
        <v>27</v>
      </c>
      <c r="H454">
        <v>3.8</v>
      </c>
      <c r="I454">
        <v>30</v>
      </c>
      <c r="J454">
        <v>47.5</v>
      </c>
      <c r="L454">
        <v>3</v>
      </c>
      <c r="M454">
        <v>3</v>
      </c>
      <c r="N454">
        <v>1985</v>
      </c>
      <c r="O454">
        <f t="shared" si="7"/>
        <v>72.2</v>
      </c>
    </row>
    <row r="455" spans="1:34" ht="13.5" x14ac:dyDescent="0.25">
      <c r="A455" s="1"/>
      <c r="B455">
        <v>0</v>
      </c>
      <c r="C455">
        <v>13</v>
      </c>
      <c r="D455">
        <v>0</v>
      </c>
      <c r="E455">
        <v>5</v>
      </c>
      <c r="F455">
        <v>0</v>
      </c>
      <c r="G455">
        <v>18</v>
      </c>
      <c r="H455">
        <v>2.97</v>
      </c>
      <c r="I455">
        <v>-10</v>
      </c>
      <c r="J455">
        <v>52.5</v>
      </c>
      <c r="L455">
        <v>4</v>
      </c>
      <c r="M455">
        <v>4</v>
      </c>
      <c r="N455">
        <v>1985</v>
      </c>
      <c r="O455">
        <f t="shared" si="7"/>
        <v>38.61</v>
      </c>
    </row>
    <row r="456" spans="1:34" ht="13.5" x14ac:dyDescent="0.25">
      <c r="A456" s="1"/>
      <c r="B456">
        <v>1</v>
      </c>
      <c r="C456">
        <v>7</v>
      </c>
      <c r="D456">
        <v>0</v>
      </c>
      <c r="E456">
        <v>18</v>
      </c>
      <c r="F456">
        <v>0</v>
      </c>
      <c r="G456">
        <v>25</v>
      </c>
      <c r="H456">
        <v>3.54</v>
      </c>
      <c r="I456">
        <v>160</v>
      </c>
      <c r="J456">
        <v>52.5</v>
      </c>
      <c r="L456">
        <v>4</v>
      </c>
      <c r="M456">
        <v>4</v>
      </c>
      <c r="N456">
        <v>1985</v>
      </c>
      <c r="O456">
        <f t="shared" si="7"/>
        <v>24.78</v>
      </c>
    </row>
    <row r="457" spans="1:34" ht="13.5" x14ac:dyDescent="0.25">
      <c r="A457" s="1"/>
      <c r="B457">
        <v>2</v>
      </c>
      <c r="C457">
        <v>9</v>
      </c>
      <c r="D457">
        <v>0</v>
      </c>
      <c r="E457">
        <v>22</v>
      </c>
      <c r="F457">
        <v>0</v>
      </c>
      <c r="G457">
        <v>1</v>
      </c>
      <c r="H457">
        <v>2.72</v>
      </c>
      <c r="I457">
        <v>40</v>
      </c>
      <c r="J457">
        <v>52.5</v>
      </c>
      <c r="L457">
        <v>4</v>
      </c>
      <c r="M457">
        <v>4</v>
      </c>
      <c r="N457">
        <v>1985</v>
      </c>
      <c r="O457">
        <f t="shared" si="7"/>
        <v>24.48</v>
      </c>
    </row>
    <row r="458" spans="1:34" ht="13.5" x14ac:dyDescent="0.25">
      <c r="A458" s="1"/>
      <c r="B458">
        <v>0</v>
      </c>
      <c r="C458">
        <v>6</v>
      </c>
      <c r="D458">
        <v>1</v>
      </c>
      <c r="E458">
        <v>6</v>
      </c>
      <c r="F458">
        <v>1</v>
      </c>
      <c r="G458">
        <v>12</v>
      </c>
      <c r="H458">
        <v>2.57</v>
      </c>
      <c r="I458">
        <v>-60</v>
      </c>
      <c r="J458">
        <v>70</v>
      </c>
      <c r="L458">
        <v>4</v>
      </c>
      <c r="M458">
        <v>5</v>
      </c>
      <c r="N458">
        <v>1985</v>
      </c>
      <c r="O458">
        <f t="shared" si="7"/>
        <v>15.419999999999998</v>
      </c>
    </row>
    <row r="459" spans="1:34" ht="13.5" x14ac:dyDescent="0.25">
      <c r="A459" s="1"/>
      <c r="B459">
        <v>0</v>
      </c>
      <c r="C459">
        <v>6</v>
      </c>
      <c r="D459">
        <v>0</v>
      </c>
      <c r="E459">
        <v>3</v>
      </c>
      <c r="F459">
        <v>0</v>
      </c>
      <c r="G459">
        <v>8</v>
      </c>
      <c r="H459">
        <v>2.14</v>
      </c>
      <c r="I459">
        <v>30</v>
      </c>
      <c r="J459">
        <v>55</v>
      </c>
      <c r="L459">
        <v>4</v>
      </c>
      <c r="M459">
        <v>5</v>
      </c>
      <c r="N459">
        <v>1985</v>
      </c>
      <c r="O459">
        <f t="shared" si="7"/>
        <v>12.84</v>
      </c>
    </row>
    <row r="460" spans="1:34" ht="13.5" x14ac:dyDescent="0.25">
      <c r="A460" s="1"/>
      <c r="B460">
        <v>0</v>
      </c>
      <c r="C460">
        <v>20</v>
      </c>
      <c r="D460">
        <v>0</v>
      </c>
      <c r="E460">
        <v>5</v>
      </c>
      <c r="F460">
        <v>0</v>
      </c>
      <c r="G460">
        <v>25</v>
      </c>
      <c r="H460">
        <v>2.92</v>
      </c>
      <c r="I460">
        <v>40</v>
      </c>
      <c r="J460">
        <v>65</v>
      </c>
      <c r="L460">
        <v>4</v>
      </c>
      <c r="M460">
        <v>6</v>
      </c>
      <c r="N460">
        <v>1985</v>
      </c>
      <c r="O460">
        <f t="shared" si="7"/>
        <v>58.4</v>
      </c>
      <c r="T460">
        <v>15</v>
      </c>
      <c r="U460">
        <f>AVERAGE(C433,C435,C438,C441,C445,C446,C448,C451,C452,C454,C455,C458:C460)</f>
        <v>9.1428571428571423</v>
      </c>
      <c r="V460">
        <f>SUM(O433,O435,O438,O441,O445,O446,O448,O451,O452,O454,O455,O458:O460)/SUM(C433,C435,C438,C441,C445,C446,C448,C451,C452,C454,C455,C458:C460)</f>
        <v>3.4724218749999998</v>
      </c>
    </row>
    <row r="461" spans="1:34" ht="13.5" x14ac:dyDescent="0.25">
      <c r="A461" s="1"/>
      <c r="B461">
        <v>2</v>
      </c>
      <c r="C461">
        <v>7</v>
      </c>
      <c r="D461">
        <v>1</v>
      </c>
      <c r="E461">
        <v>18</v>
      </c>
      <c r="F461">
        <v>1</v>
      </c>
      <c r="G461">
        <v>25</v>
      </c>
      <c r="H461">
        <v>2.27</v>
      </c>
      <c r="I461">
        <v>110</v>
      </c>
      <c r="J461">
        <v>60</v>
      </c>
      <c r="L461">
        <v>4</v>
      </c>
      <c r="M461">
        <v>6</v>
      </c>
      <c r="N461">
        <v>1985</v>
      </c>
      <c r="O461">
        <f t="shared" si="7"/>
        <v>15.89</v>
      </c>
      <c r="T461">
        <v>5</v>
      </c>
      <c r="U461">
        <f>AVERAGE(C439,C444,C450,C453,C456)</f>
        <v>7.8</v>
      </c>
      <c r="V461">
        <f>SUM(O439,O444,O450,O453,O456)/SUM(C439,C444,C450,C453,C456)</f>
        <v>4.5651282051282047</v>
      </c>
    </row>
    <row r="462" spans="1:34" ht="13.5" x14ac:dyDescent="0.25">
      <c r="A462" s="1"/>
      <c r="B462">
        <v>2</v>
      </c>
      <c r="C462">
        <v>5</v>
      </c>
      <c r="D462">
        <v>1</v>
      </c>
      <c r="E462">
        <v>26</v>
      </c>
      <c r="F462">
        <v>1</v>
      </c>
      <c r="G462">
        <v>1</v>
      </c>
      <c r="H462">
        <v>1.35</v>
      </c>
      <c r="I462">
        <v>140</v>
      </c>
      <c r="J462">
        <v>50</v>
      </c>
      <c r="L462">
        <v>4</v>
      </c>
      <c r="M462">
        <v>6</v>
      </c>
      <c r="N462">
        <v>1985</v>
      </c>
      <c r="O462">
        <f t="shared" si="7"/>
        <v>6.75</v>
      </c>
      <c r="P462">
        <v>40.5</v>
      </c>
      <c r="Q462">
        <v>30</v>
      </c>
      <c r="R462">
        <f>AVERAGE(C433:C462)</f>
        <v>8.1999999999999993</v>
      </c>
      <c r="S462">
        <f>SUM(O433:O462)/SUM(C433:C462)</f>
        <v>3.4289430894308937</v>
      </c>
      <c r="T462">
        <v>10</v>
      </c>
      <c r="U462">
        <f>AVERAGE(C434,C436,C437,C440,C442,C447,C449,C457,C461,C462)</f>
        <v>6.6</v>
      </c>
      <c r="V462">
        <f>SUM(O434,O436,O437,O440,O442,O447,O449,O457,O461,O462)/SUM(C434,C436,C437,C440,C442,C447,C449,C457,C461,C462)</f>
        <v>2.6375757575757572</v>
      </c>
      <c r="W462">
        <v>5</v>
      </c>
      <c r="X462">
        <f>AVERAGE(C433:C437)</f>
        <v>6.2</v>
      </c>
      <c r="Y462">
        <f>SUM(O433:O437)/SUM(C433:C437)</f>
        <v>2.1922580645161287</v>
      </c>
      <c r="Z462">
        <v>8</v>
      </c>
      <c r="AA462">
        <f>AVERAGE(C438:C445)</f>
        <v>7.375</v>
      </c>
      <c r="AB462">
        <f>SUM(O438:O445)/SUM(C438:C445)</f>
        <v>3.6883050847457626</v>
      </c>
      <c r="AC462">
        <v>9</v>
      </c>
      <c r="AD462">
        <f>AVERAGE(C446:C454)</f>
        <v>9.2222222222222214</v>
      </c>
      <c r="AE462">
        <f>SUM(O446:O454)/SUM(C446:C454)</f>
        <v>4.346746987951807</v>
      </c>
      <c r="AF462">
        <v>8</v>
      </c>
      <c r="AG462">
        <f>AVERAGE(C455:C462)</f>
        <v>9.125</v>
      </c>
      <c r="AH462">
        <f>SUM(O455:O462)/SUM(C455:C462)</f>
        <v>2.7009589041095894</v>
      </c>
    </row>
    <row r="463" spans="1:34" ht="13.5" x14ac:dyDescent="0.25">
      <c r="A463" s="1"/>
    </row>
    <row r="464" spans="1:34" ht="13.5" x14ac:dyDescent="0.25">
      <c r="A464" s="1" t="s">
        <v>2</v>
      </c>
      <c r="B464">
        <v>2</v>
      </c>
      <c r="C464">
        <v>17</v>
      </c>
      <c r="D464">
        <v>0</v>
      </c>
      <c r="E464">
        <v>4</v>
      </c>
      <c r="F464">
        <v>0</v>
      </c>
      <c r="G464">
        <v>21</v>
      </c>
      <c r="H464">
        <v>2.46</v>
      </c>
      <c r="I464">
        <v>110</v>
      </c>
      <c r="J464">
        <v>57.5</v>
      </c>
      <c r="L464">
        <v>1</v>
      </c>
      <c r="M464">
        <v>7</v>
      </c>
      <c r="N464">
        <v>1986</v>
      </c>
      <c r="O464">
        <f t="shared" si="7"/>
        <v>41.82</v>
      </c>
    </row>
    <row r="465" spans="1:15" ht="13.5" x14ac:dyDescent="0.25">
      <c r="A465" s="1"/>
      <c r="B465">
        <v>1</v>
      </c>
      <c r="C465">
        <v>5</v>
      </c>
      <c r="D465">
        <v>0</v>
      </c>
      <c r="E465">
        <v>18</v>
      </c>
      <c r="F465">
        <v>0</v>
      </c>
      <c r="G465">
        <v>23</v>
      </c>
      <c r="H465">
        <v>1.58</v>
      </c>
      <c r="I465">
        <v>-140</v>
      </c>
      <c r="J465">
        <v>62.5</v>
      </c>
      <c r="L465">
        <v>1</v>
      </c>
      <c r="M465">
        <v>7</v>
      </c>
      <c r="N465">
        <v>1986</v>
      </c>
      <c r="O465">
        <f t="shared" si="7"/>
        <v>7.9</v>
      </c>
    </row>
    <row r="466" spans="1:15" ht="13.5" x14ac:dyDescent="0.25">
      <c r="A466" s="1"/>
      <c r="B466">
        <v>2</v>
      </c>
      <c r="C466">
        <v>7</v>
      </c>
      <c r="D466">
        <v>0</v>
      </c>
      <c r="E466">
        <v>25</v>
      </c>
      <c r="F466">
        <v>0</v>
      </c>
      <c r="G466">
        <v>1</v>
      </c>
      <c r="H466">
        <v>1.54</v>
      </c>
      <c r="I466">
        <v>40</v>
      </c>
      <c r="J466">
        <v>55</v>
      </c>
      <c r="L466">
        <v>1</v>
      </c>
      <c r="M466">
        <v>7</v>
      </c>
      <c r="N466">
        <v>1986</v>
      </c>
      <c r="O466">
        <f t="shared" si="7"/>
        <v>10.780000000000001</v>
      </c>
    </row>
    <row r="467" spans="1:15" ht="13.5" x14ac:dyDescent="0.25">
      <c r="A467" s="1"/>
      <c r="B467">
        <v>2</v>
      </c>
      <c r="C467">
        <v>5</v>
      </c>
      <c r="D467">
        <v>0</v>
      </c>
      <c r="E467">
        <v>4</v>
      </c>
      <c r="F467">
        <v>0</v>
      </c>
      <c r="G467">
        <v>9</v>
      </c>
      <c r="H467">
        <v>2.5099999999999998</v>
      </c>
      <c r="I467">
        <v>120</v>
      </c>
      <c r="J467">
        <v>55</v>
      </c>
      <c r="L467">
        <v>1</v>
      </c>
      <c r="M467">
        <v>8</v>
      </c>
      <c r="N467">
        <v>1986</v>
      </c>
      <c r="O467">
        <f t="shared" si="7"/>
        <v>12.549999999999999</v>
      </c>
    </row>
    <row r="468" spans="1:15" ht="13.5" x14ac:dyDescent="0.25">
      <c r="A468" s="1"/>
      <c r="B468">
        <v>0</v>
      </c>
      <c r="C468">
        <v>5</v>
      </c>
      <c r="D468">
        <v>0</v>
      </c>
      <c r="E468">
        <v>4</v>
      </c>
      <c r="F468">
        <v>0</v>
      </c>
      <c r="G468">
        <v>9</v>
      </c>
      <c r="H468">
        <v>0.89</v>
      </c>
      <c r="I468">
        <v>30</v>
      </c>
      <c r="J468">
        <v>52.5</v>
      </c>
      <c r="L468">
        <v>1</v>
      </c>
      <c r="M468">
        <v>8</v>
      </c>
      <c r="N468">
        <v>1986</v>
      </c>
      <c r="O468">
        <f t="shared" si="7"/>
        <v>4.45</v>
      </c>
    </row>
    <row r="469" spans="1:15" ht="13.5" x14ac:dyDescent="0.25">
      <c r="A469" s="1"/>
      <c r="B469">
        <v>0</v>
      </c>
      <c r="C469">
        <v>11</v>
      </c>
      <c r="D469">
        <v>0</v>
      </c>
      <c r="E469">
        <v>7</v>
      </c>
      <c r="F469">
        <v>0</v>
      </c>
      <c r="G469">
        <v>18</v>
      </c>
      <c r="H469">
        <v>2.17</v>
      </c>
      <c r="I469">
        <v>-30</v>
      </c>
      <c r="J469">
        <v>55</v>
      </c>
      <c r="L469">
        <v>1</v>
      </c>
      <c r="M469">
        <v>9</v>
      </c>
      <c r="N469">
        <v>1986</v>
      </c>
      <c r="O469">
        <f t="shared" si="7"/>
        <v>23.869999999999997</v>
      </c>
    </row>
    <row r="470" spans="1:15" ht="13.5" x14ac:dyDescent="0.25">
      <c r="A470" s="1"/>
      <c r="B470">
        <v>1</v>
      </c>
      <c r="C470">
        <v>8.5</v>
      </c>
      <c r="D470">
        <v>0</v>
      </c>
      <c r="E470">
        <v>18</v>
      </c>
      <c r="F470">
        <v>1</v>
      </c>
      <c r="G470">
        <v>24</v>
      </c>
      <c r="H470">
        <v>2.74</v>
      </c>
      <c r="I470">
        <v>170</v>
      </c>
      <c r="J470">
        <v>65</v>
      </c>
      <c r="L470">
        <v>2</v>
      </c>
      <c r="M470">
        <v>11</v>
      </c>
      <c r="N470">
        <v>1986</v>
      </c>
      <c r="O470">
        <f t="shared" si="7"/>
        <v>23.290000000000003</v>
      </c>
    </row>
    <row r="471" spans="1:15" ht="13.5" x14ac:dyDescent="0.25">
      <c r="A471" s="1"/>
      <c r="B471">
        <v>2</v>
      </c>
      <c r="C471">
        <v>5</v>
      </c>
      <c r="D471">
        <v>0</v>
      </c>
      <c r="E471">
        <v>23</v>
      </c>
      <c r="F471">
        <v>0</v>
      </c>
      <c r="G471">
        <v>28</v>
      </c>
      <c r="H471">
        <v>1.97</v>
      </c>
      <c r="I471">
        <v>50</v>
      </c>
      <c r="J471">
        <v>50</v>
      </c>
      <c r="L471">
        <v>2</v>
      </c>
      <c r="M471">
        <v>11</v>
      </c>
      <c r="N471">
        <v>1986</v>
      </c>
      <c r="O471">
        <f t="shared" si="7"/>
        <v>9.85</v>
      </c>
    </row>
    <row r="472" spans="1:15" ht="13.5" x14ac:dyDescent="0.25">
      <c r="A472" s="1"/>
      <c r="B472">
        <v>0</v>
      </c>
      <c r="C472">
        <v>6</v>
      </c>
      <c r="D472">
        <v>0</v>
      </c>
      <c r="E472">
        <v>23</v>
      </c>
      <c r="F472">
        <v>0</v>
      </c>
      <c r="G472">
        <v>29</v>
      </c>
      <c r="H472">
        <v>4</v>
      </c>
      <c r="I472">
        <v>0</v>
      </c>
      <c r="J472">
        <v>52.5</v>
      </c>
      <c r="L472">
        <v>2</v>
      </c>
      <c r="M472">
        <v>12</v>
      </c>
      <c r="N472">
        <v>1986</v>
      </c>
      <c r="O472">
        <f t="shared" si="7"/>
        <v>24</v>
      </c>
    </row>
    <row r="473" spans="1:15" ht="13.5" x14ac:dyDescent="0.25">
      <c r="A473" s="1"/>
      <c r="B473">
        <v>0</v>
      </c>
      <c r="C473">
        <v>12</v>
      </c>
      <c r="D473">
        <v>0</v>
      </c>
      <c r="E473">
        <v>9</v>
      </c>
      <c r="F473">
        <v>0</v>
      </c>
      <c r="G473">
        <v>21</v>
      </c>
      <c r="H473">
        <v>4.38</v>
      </c>
      <c r="I473">
        <v>-10</v>
      </c>
      <c r="J473">
        <v>65</v>
      </c>
      <c r="L473">
        <v>3</v>
      </c>
      <c r="M473">
        <v>1</v>
      </c>
      <c r="N473">
        <v>1986</v>
      </c>
      <c r="O473">
        <f t="shared" si="7"/>
        <v>52.56</v>
      </c>
    </row>
    <row r="474" spans="1:15" ht="13.5" x14ac:dyDescent="0.25">
      <c r="A474" s="1"/>
      <c r="B474">
        <v>0</v>
      </c>
      <c r="C474">
        <v>10</v>
      </c>
      <c r="D474">
        <v>0</v>
      </c>
      <c r="E474">
        <v>22</v>
      </c>
      <c r="F474">
        <v>0</v>
      </c>
      <c r="G474">
        <v>1</v>
      </c>
      <c r="H474">
        <v>5.83</v>
      </c>
      <c r="I474">
        <v>-20</v>
      </c>
      <c r="J474">
        <v>55</v>
      </c>
      <c r="L474">
        <v>3</v>
      </c>
      <c r="M474">
        <v>1</v>
      </c>
      <c r="N474">
        <v>1986</v>
      </c>
      <c r="O474">
        <f t="shared" si="7"/>
        <v>58.3</v>
      </c>
    </row>
    <row r="475" spans="1:15" ht="13.5" x14ac:dyDescent="0.25">
      <c r="A475" s="1"/>
      <c r="B475">
        <v>1</v>
      </c>
      <c r="C475">
        <v>5.5</v>
      </c>
      <c r="D475">
        <v>0</v>
      </c>
      <c r="E475">
        <v>21</v>
      </c>
      <c r="F475">
        <v>1</v>
      </c>
      <c r="G475">
        <v>26</v>
      </c>
      <c r="H475">
        <v>3.62</v>
      </c>
      <c r="I475">
        <v>-140</v>
      </c>
      <c r="J475">
        <v>35</v>
      </c>
      <c r="L475">
        <v>3</v>
      </c>
      <c r="M475">
        <v>1</v>
      </c>
      <c r="N475">
        <v>1986</v>
      </c>
      <c r="O475">
        <f t="shared" si="7"/>
        <v>19.91</v>
      </c>
    </row>
    <row r="476" spans="1:15" ht="13.5" x14ac:dyDescent="0.25">
      <c r="A476" s="1"/>
      <c r="B476">
        <v>0</v>
      </c>
      <c r="C476">
        <v>11</v>
      </c>
      <c r="D476">
        <v>0</v>
      </c>
      <c r="E476">
        <v>18</v>
      </c>
      <c r="F476">
        <v>0</v>
      </c>
      <c r="G476">
        <v>2</v>
      </c>
      <c r="H476">
        <v>3.18</v>
      </c>
      <c r="I476">
        <v>-10</v>
      </c>
      <c r="J476">
        <v>55</v>
      </c>
      <c r="L476">
        <v>3</v>
      </c>
      <c r="M476">
        <v>2</v>
      </c>
      <c r="N476">
        <v>1986</v>
      </c>
      <c r="O476">
        <f t="shared" si="7"/>
        <v>34.980000000000004</v>
      </c>
    </row>
    <row r="477" spans="1:15" ht="13.5" x14ac:dyDescent="0.25">
      <c r="A477" s="1"/>
      <c r="B477">
        <v>1</v>
      </c>
      <c r="C477">
        <v>6.5</v>
      </c>
      <c r="D477">
        <v>0</v>
      </c>
      <c r="E477">
        <v>3</v>
      </c>
      <c r="F477">
        <v>1</v>
      </c>
      <c r="G477">
        <v>9</v>
      </c>
      <c r="H477">
        <v>2.92</v>
      </c>
      <c r="I477">
        <v>-160</v>
      </c>
      <c r="J477">
        <v>55</v>
      </c>
      <c r="L477">
        <v>3</v>
      </c>
      <c r="M477">
        <v>3</v>
      </c>
      <c r="N477">
        <v>1986</v>
      </c>
      <c r="O477">
        <f t="shared" si="7"/>
        <v>18.98</v>
      </c>
    </row>
    <row r="478" spans="1:15" ht="13.5" x14ac:dyDescent="0.25">
      <c r="A478" s="1"/>
      <c r="B478">
        <v>2</v>
      </c>
      <c r="C478">
        <v>15</v>
      </c>
      <c r="D478">
        <v>0</v>
      </c>
      <c r="E478">
        <v>6</v>
      </c>
      <c r="F478">
        <v>0</v>
      </c>
      <c r="G478">
        <v>21</v>
      </c>
      <c r="H478">
        <v>3.72</v>
      </c>
      <c r="I478">
        <v>50</v>
      </c>
      <c r="J478">
        <v>55</v>
      </c>
      <c r="L478">
        <v>3</v>
      </c>
      <c r="M478">
        <v>3</v>
      </c>
      <c r="N478">
        <v>1986</v>
      </c>
      <c r="O478">
        <f t="shared" si="7"/>
        <v>55.800000000000004</v>
      </c>
    </row>
    <row r="479" spans="1:15" ht="13.5" x14ac:dyDescent="0.25">
      <c r="A479" s="1"/>
      <c r="B479">
        <v>0</v>
      </c>
      <c r="C479">
        <v>5</v>
      </c>
      <c r="D479">
        <v>0</v>
      </c>
      <c r="E479">
        <v>17</v>
      </c>
      <c r="F479">
        <v>0</v>
      </c>
      <c r="G479">
        <v>22</v>
      </c>
      <c r="H479">
        <v>3.67</v>
      </c>
      <c r="I479">
        <v>-70</v>
      </c>
      <c r="J479">
        <v>60</v>
      </c>
      <c r="L479">
        <v>3</v>
      </c>
      <c r="M479">
        <v>3</v>
      </c>
      <c r="N479">
        <v>1986</v>
      </c>
      <c r="O479">
        <f t="shared" si="7"/>
        <v>18.350000000000001</v>
      </c>
    </row>
    <row r="480" spans="1:15" ht="13.5" x14ac:dyDescent="0.25">
      <c r="A480" s="1"/>
      <c r="B480">
        <v>0</v>
      </c>
      <c r="C480">
        <v>6</v>
      </c>
      <c r="D480">
        <v>0</v>
      </c>
      <c r="E480">
        <v>11</v>
      </c>
      <c r="F480">
        <v>0</v>
      </c>
      <c r="G480">
        <v>17</v>
      </c>
      <c r="H480">
        <v>3.51</v>
      </c>
      <c r="I480">
        <v>20</v>
      </c>
      <c r="J480">
        <v>55</v>
      </c>
      <c r="L480">
        <v>4</v>
      </c>
      <c r="M480">
        <v>4</v>
      </c>
      <c r="N480">
        <v>1986</v>
      </c>
      <c r="O480">
        <f t="shared" si="7"/>
        <v>21.06</v>
      </c>
    </row>
    <row r="481" spans="1:34" ht="13.5" x14ac:dyDescent="0.25">
      <c r="A481" s="1"/>
      <c r="B481">
        <v>0</v>
      </c>
      <c r="C481">
        <v>7</v>
      </c>
      <c r="D481">
        <v>0</v>
      </c>
      <c r="E481">
        <v>30</v>
      </c>
      <c r="F481">
        <v>0</v>
      </c>
      <c r="G481">
        <v>7</v>
      </c>
      <c r="H481">
        <v>2.96</v>
      </c>
      <c r="I481">
        <v>30</v>
      </c>
      <c r="J481">
        <v>50</v>
      </c>
      <c r="L481">
        <v>4</v>
      </c>
      <c r="M481">
        <v>5</v>
      </c>
      <c r="N481">
        <v>1986</v>
      </c>
      <c r="O481">
        <f t="shared" si="7"/>
        <v>20.72</v>
      </c>
    </row>
    <row r="482" spans="1:34" ht="13.5" x14ac:dyDescent="0.25">
      <c r="A482" s="1"/>
      <c r="B482">
        <v>0</v>
      </c>
      <c r="C482">
        <v>17</v>
      </c>
      <c r="D482">
        <v>0</v>
      </c>
      <c r="E482">
        <v>14</v>
      </c>
      <c r="F482">
        <v>0</v>
      </c>
      <c r="G482">
        <v>31</v>
      </c>
      <c r="H482">
        <v>3.52</v>
      </c>
      <c r="I482">
        <v>20</v>
      </c>
      <c r="J482">
        <v>45</v>
      </c>
      <c r="L482">
        <v>4</v>
      </c>
      <c r="M482">
        <v>5</v>
      </c>
      <c r="N482">
        <v>1986</v>
      </c>
      <c r="O482">
        <f t="shared" si="7"/>
        <v>59.84</v>
      </c>
    </row>
    <row r="483" spans="1:34" ht="13.5" x14ac:dyDescent="0.25">
      <c r="A483" s="1"/>
      <c r="B483">
        <v>0</v>
      </c>
      <c r="C483">
        <v>5</v>
      </c>
      <c r="D483">
        <v>1</v>
      </c>
      <c r="E483">
        <v>3</v>
      </c>
      <c r="F483">
        <v>1</v>
      </c>
      <c r="G483">
        <v>8</v>
      </c>
      <c r="H483">
        <v>3.1</v>
      </c>
      <c r="I483">
        <v>-40</v>
      </c>
      <c r="J483">
        <v>55</v>
      </c>
      <c r="L483">
        <v>4</v>
      </c>
      <c r="M483">
        <v>6</v>
      </c>
      <c r="N483">
        <v>1986</v>
      </c>
      <c r="O483">
        <f t="shared" si="7"/>
        <v>15.5</v>
      </c>
      <c r="T483">
        <v>12</v>
      </c>
      <c r="U483">
        <f>AVERAGE(C468:C469,C472:C474,C476,C479:C483,C485)</f>
        <v>8.5833333333333339</v>
      </c>
      <c r="V483">
        <f>SUM(O468:O469,O472:O474,O476,O479:O483,O485)/SUM(C468:C469,C472:C474,C476,C479:C483,C485)</f>
        <v>3.368058252427184</v>
      </c>
    </row>
    <row r="484" spans="1:34" ht="13.5" x14ac:dyDescent="0.25">
      <c r="A484" s="1"/>
      <c r="B484">
        <v>1</v>
      </c>
      <c r="C484">
        <v>6</v>
      </c>
      <c r="D484">
        <v>0</v>
      </c>
      <c r="E484">
        <v>10</v>
      </c>
      <c r="F484">
        <v>0</v>
      </c>
      <c r="G484">
        <v>16</v>
      </c>
      <c r="H484">
        <v>1.41</v>
      </c>
      <c r="I484">
        <v>150</v>
      </c>
      <c r="J484">
        <v>60</v>
      </c>
      <c r="L484">
        <v>4</v>
      </c>
      <c r="M484">
        <v>6</v>
      </c>
      <c r="N484">
        <v>1986</v>
      </c>
      <c r="O484">
        <f t="shared" si="7"/>
        <v>8.4599999999999991</v>
      </c>
      <c r="T484">
        <v>5</v>
      </c>
      <c r="U484">
        <f>AVERAGE(C465,C470,C475,C477,C484)</f>
        <v>6.3</v>
      </c>
      <c r="V484">
        <f>SUM(O465,O470,O475,O477,O484)/SUM(C465,C470,C475,C477,C484)</f>
        <v>2.4933333333333336</v>
      </c>
    </row>
    <row r="485" spans="1:34" ht="13.5" x14ac:dyDescent="0.25">
      <c r="A485" s="1"/>
      <c r="B485">
        <v>0</v>
      </c>
      <c r="C485">
        <v>8</v>
      </c>
      <c r="D485">
        <v>0</v>
      </c>
      <c r="E485">
        <v>19</v>
      </c>
      <c r="F485">
        <v>0</v>
      </c>
      <c r="G485">
        <v>27</v>
      </c>
      <c r="H485">
        <v>1.66</v>
      </c>
      <c r="I485">
        <v>20</v>
      </c>
      <c r="J485">
        <v>65</v>
      </c>
      <c r="L485">
        <v>4</v>
      </c>
      <c r="M485">
        <v>6</v>
      </c>
      <c r="N485">
        <v>1986</v>
      </c>
      <c r="O485">
        <f t="shared" si="7"/>
        <v>13.28</v>
      </c>
      <c r="P485">
        <v>21.5</v>
      </c>
      <c r="Q485">
        <v>22</v>
      </c>
      <c r="R485">
        <f>AVERAGE(C464:C485)</f>
        <v>8.3409090909090917</v>
      </c>
      <c r="S485">
        <f>SUM(O464:O485)/SUM(C464:C485)</f>
        <v>3.0313351498637608</v>
      </c>
      <c r="T485">
        <v>5</v>
      </c>
      <c r="U485">
        <f>AVERAGE(C464,C466,C467,C471,C478)</f>
        <v>9.8000000000000007</v>
      </c>
      <c r="V485">
        <f>SUM(O464,O466,O467,O471,O478)/SUM(C464,C466,C467,C471,C478)</f>
        <v>2.6693877551020408</v>
      </c>
      <c r="W485">
        <v>6</v>
      </c>
      <c r="X485">
        <f>AVERAGE(C464:C469)</f>
        <v>8.3333333333333339</v>
      </c>
      <c r="Y485">
        <f>SUM(O464:O469)/SUM(C464:C469)</f>
        <v>2.0274000000000001</v>
      </c>
      <c r="Z485">
        <v>3</v>
      </c>
      <c r="AA485">
        <f>AVERAGE(C470:C472)</f>
        <v>6.5</v>
      </c>
      <c r="AB485">
        <f>SUM(O470:O472)/SUM(C470:C472)</f>
        <v>2.9302564102564101</v>
      </c>
      <c r="AC485">
        <v>7</v>
      </c>
      <c r="AD485">
        <f>AVERAGE(C473:C479)</f>
        <v>9.2857142857142865</v>
      </c>
      <c r="AE485">
        <f>SUM(O473:O479)/SUM(C473:C479)</f>
        <v>3.9827692307692306</v>
      </c>
      <c r="AF485">
        <v>6</v>
      </c>
      <c r="AG485">
        <f>AVERAGE(C480:C485)</f>
        <v>8.1666666666666661</v>
      </c>
      <c r="AH485">
        <f>SUM(O480:O485)/SUM(C480:C485)</f>
        <v>2.8338775510204077</v>
      </c>
    </row>
    <row r="486" spans="1:34" ht="13.5" x14ac:dyDescent="0.25">
      <c r="A486" s="1"/>
    </row>
    <row r="487" spans="1:34" ht="13.5" x14ac:dyDescent="0.25">
      <c r="A487" s="1" t="s">
        <v>7</v>
      </c>
      <c r="B487">
        <v>0</v>
      </c>
      <c r="C487">
        <v>5</v>
      </c>
      <c r="D487">
        <v>1</v>
      </c>
      <c r="E487">
        <v>15</v>
      </c>
      <c r="F487">
        <v>1</v>
      </c>
      <c r="G487">
        <v>20</v>
      </c>
      <c r="H487">
        <v>1.59</v>
      </c>
      <c r="I487">
        <v>20</v>
      </c>
      <c r="J487">
        <v>65</v>
      </c>
      <c r="L487">
        <v>1</v>
      </c>
      <c r="M487">
        <v>7</v>
      </c>
      <c r="N487">
        <v>1987</v>
      </c>
      <c r="O487">
        <f t="shared" si="7"/>
        <v>7.95</v>
      </c>
    </row>
    <row r="488" spans="1:34" ht="13.5" x14ac:dyDescent="0.25">
      <c r="A488" s="1"/>
      <c r="B488">
        <v>2</v>
      </c>
      <c r="C488">
        <v>5</v>
      </c>
      <c r="D488">
        <v>0</v>
      </c>
      <c r="E488">
        <v>13</v>
      </c>
      <c r="F488">
        <v>0</v>
      </c>
      <c r="G488">
        <v>18</v>
      </c>
      <c r="H488">
        <v>1.35</v>
      </c>
      <c r="I488">
        <v>110</v>
      </c>
      <c r="J488">
        <v>55</v>
      </c>
      <c r="L488">
        <v>1</v>
      </c>
      <c r="M488">
        <v>8</v>
      </c>
      <c r="N488">
        <v>1987</v>
      </c>
      <c r="O488">
        <f t="shared" si="7"/>
        <v>6.75</v>
      </c>
    </row>
    <row r="489" spans="1:34" ht="13.5" x14ac:dyDescent="0.25">
      <c r="A489" s="1"/>
      <c r="B489">
        <v>1</v>
      </c>
      <c r="C489">
        <v>11</v>
      </c>
      <c r="D489">
        <v>0</v>
      </c>
      <c r="E489">
        <v>19</v>
      </c>
      <c r="F489">
        <v>0</v>
      </c>
      <c r="G489">
        <v>30</v>
      </c>
      <c r="H489">
        <v>2.2799999999999998</v>
      </c>
      <c r="I489">
        <v>-160</v>
      </c>
      <c r="J489">
        <v>65</v>
      </c>
      <c r="L489">
        <v>1</v>
      </c>
      <c r="M489">
        <v>8</v>
      </c>
      <c r="N489">
        <v>1987</v>
      </c>
      <c r="O489">
        <f t="shared" si="7"/>
        <v>25.08</v>
      </c>
    </row>
    <row r="490" spans="1:34" ht="13.5" x14ac:dyDescent="0.25">
      <c r="A490" s="1"/>
      <c r="B490">
        <v>0</v>
      </c>
      <c r="C490">
        <v>5</v>
      </c>
      <c r="D490">
        <v>0</v>
      </c>
      <c r="E490">
        <v>6</v>
      </c>
      <c r="F490">
        <v>0</v>
      </c>
      <c r="G490">
        <v>11</v>
      </c>
      <c r="H490">
        <v>2.46</v>
      </c>
      <c r="I490">
        <v>30</v>
      </c>
      <c r="J490">
        <v>45</v>
      </c>
      <c r="L490">
        <v>2</v>
      </c>
      <c r="M490">
        <v>10</v>
      </c>
      <c r="N490">
        <v>1987</v>
      </c>
      <c r="O490">
        <f t="shared" si="7"/>
        <v>12.3</v>
      </c>
    </row>
    <row r="491" spans="1:34" ht="13.5" x14ac:dyDescent="0.25">
      <c r="A491" s="1"/>
      <c r="B491">
        <v>0</v>
      </c>
      <c r="C491">
        <v>24</v>
      </c>
      <c r="D491">
        <v>0</v>
      </c>
      <c r="E491">
        <v>13</v>
      </c>
      <c r="F491">
        <v>0</v>
      </c>
      <c r="G491">
        <v>6</v>
      </c>
      <c r="H491">
        <v>3.78</v>
      </c>
      <c r="I491">
        <v>30</v>
      </c>
      <c r="J491">
        <v>62.5</v>
      </c>
      <c r="L491">
        <v>2</v>
      </c>
      <c r="M491">
        <v>10</v>
      </c>
      <c r="N491">
        <v>1987</v>
      </c>
      <c r="O491">
        <f t="shared" si="7"/>
        <v>90.72</v>
      </c>
    </row>
    <row r="492" spans="1:34" ht="13.5" x14ac:dyDescent="0.25">
      <c r="A492" s="1"/>
      <c r="B492">
        <v>0</v>
      </c>
      <c r="C492">
        <v>7</v>
      </c>
      <c r="D492">
        <v>0</v>
      </c>
      <c r="E492">
        <v>24</v>
      </c>
      <c r="F492">
        <v>0</v>
      </c>
      <c r="G492">
        <v>1</v>
      </c>
      <c r="H492">
        <v>4.1900000000000004</v>
      </c>
      <c r="I492">
        <v>-10</v>
      </c>
      <c r="J492">
        <v>45</v>
      </c>
      <c r="L492">
        <v>2</v>
      </c>
      <c r="M492">
        <v>11</v>
      </c>
      <c r="N492">
        <v>1987</v>
      </c>
      <c r="O492">
        <f t="shared" si="7"/>
        <v>29.330000000000002</v>
      </c>
    </row>
    <row r="493" spans="1:34" ht="13.5" x14ac:dyDescent="0.25">
      <c r="A493" s="1"/>
      <c r="B493">
        <v>0</v>
      </c>
      <c r="C493">
        <v>5</v>
      </c>
      <c r="D493">
        <v>0</v>
      </c>
      <c r="E493">
        <v>2</v>
      </c>
      <c r="F493">
        <v>0</v>
      </c>
      <c r="G493">
        <v>8</v>
      </c>
      <c r="H493">
        <v>2.85</v>
      </c>
      <c r="I493">
        <v>0</v>
      </c>
      <c r="J493">
        <v>60</v>
      </c>
      <c r="L493">
        <v>2</v>
      </c>
      <c r="M493">
        <v>12</v>
      </c>
      <c r="N493">
        <v>1987</v>
      </c>
      <c r="O493">
        <f t="shared" si="7"/>
        <v>14.25</v>
      </c>
    </row>
    <row r="494" spans="1:34" ht="13.5" x14ac:dyDescent="0.25">
      <c r="A494" s="1"/>
      <c r="B494">
        <v>0</v>
      </c>
      <c r="C494">
        <v>5</v>
      </c>
      <c r="D494">
        <v>0</v>
      </c>
      <c r="E494">
        <v>21</v>
      </c>
      <c r="F494">
        <v>0</v>
      </c>
      <c r="G494">
        <v>26</v>
      </c>
      <c r="H494">
        <v>3.63</v>
      </c>
      <c r="I494">
        <v>20</v>
      </c>
      <c r="J494">
        <v>45</v>
      </c>
      <c r="L494">
        <v>2</v>
      </c>
      <c r="M494">
        <v>12</v>
      </c>
      <c r="N494">
        <v>1987</v>
      </c>
      <c r="O494">
        <f t="shared" si="7"/>
        <v>18.149999999999999</v>
      </c>
    </row>
    <row r="495" spans="1:34" ht="13.5" x14ac:dyDescent="0.25">
      <c r="A495" s="1"/>
      <c r="B495">
        <v>1</v>
      </c>
      <c r="C495">
        <v>13</v>
      </c>
      <c r="D495">
        <v>0</v>
      </c>
      <c r="E495">
        <v>28</v>
      </c>
      <c r="F495">
        <v>0</v>
      </c>
      <c r="G495">
        <v>9</v>
      </c>
      <c r="H495">
        <v>4.37</v>
      </c>
      <c r="I495">
        <v>-130</v>
      </c>
      <c r="J495">
        <v>45</v>
      </c>
      <c r="L495">
        <v>3</v>
      </c>
      <c r="M495">
        <v>1</v>
      </c>
      <c r="N495">
        <v>1987</v>
      </c>
      <c r="O495">
        <f t="shared" si="7"/>
        <v>56.81</v>
      </c>
    </row>
    <row r="496" spans="1:34" ht="13.5" x14ac:dyDescent="0.25">
      <c r="A496" s="1"/>
      <c r="B496">
        <v>0</v>
      </c>
      <c r="C496">
        <v>13</v>
      </c>
      <c r="D496">
        <v>0</v>
      </c>
      <c r="E496">
        <v>21</v>
      </c>
      <c r="F496">
        <v>0</v>
      </c>
      <c r="G496">
        <v>3</v>
      </c>
      <c r="H496">
        <v>2.85</v>
      </c>
      <c r="I496">
        <v>20</v>
      </c>
      <c r="J496">
        <v>52.5</v>
      </c>
      <c r="L496">
        <v>3</v>
      </c>
      <c r="M496">
        <v>1</v>
      </c>
      <c r="N496">
        <v>1987</v>
      </c>
      <c r="O496">
        <f t="shared" si="7"/>
        <v>37.050000000000004</v>
      </c>
    </row>
    <row r="497" spans="1:34" ht="13.5" x14ac:dyDescent="0.25">
      <c r="A497" s="1"/>
      <c r="B497">
        <v>1</v>
      </c>
      <c r="C497">
        <v>9</v>
      </c>
      <c r="D497">
        <v>1</v>
      </c>
      <c r="E497">
        <v>13</v>
      </c>
      <c r="F497">
        <v>1</v>
      </c>
      <c r="G497">
        <v>22</v>
      </c>
      <c r="H497">
        <v>5.07</v>
      </c>
      <c r="I497">
        <v>160</v>
      </c>
      <c r="J497">
        <v>60</v>
      </c>
      <c r="L497">
        <v>3</v>
      </c>
      <c r="M497">
        <v>2</v>
      </c>
      <c r="N497">
        <v>1987</v>
      </c>
      <c r="O497">
        <f t="shared" si="7"/>
        <v>45.63</v>
      </c>
    </row>
    <row r="498" spans="1:34" ht="13.5" x14ac:dyDescent="0.25">
      <c r="A498" s="1"/>
      <c r="B498">
        <v>0</v>
      </c>
      <c r="C498">
        <v>6</v>
      </c>
      <c r="D498">
        <v>0</v>
      </c>
      <c r="E498">
        <v>12</v>
      </c>
      <c r="F498">
        <v>0</v>
      </c>
      <c r="G498">
        <v>18</v>
      </c>
      <c r="H498">
        <v>3.37</v>
      </c>
      <c r="I498">
        <v>20</v>
      </c>
      <c r="J498">
        <v>52.5</v>
      </c>
      <c r="L498">
        <v>3</v>
      </c>
      <c r="M498">
        <v>2</v>
      </c>
      <c r="N498">
        <v>1987</v>
      </c>
      <c r="O498">
        <f t="shared" si="7"/>
        <v>20.22</v>
      </c>
    </row>
    <row r="499" spans="1:34" ht="13.5" x14ac:dyDescent="0.25">
      <c r="A499" s="1"/>
      <c r="B499">
        <v>0</v>
      </c>
      <c r="C499">
        <v>20</v>
      </c>
      <c r="D499">
        <v>0</v>
      </c>
      <c r="E499">
        <v>19</v>
      </c>
      <c r="F499">
        <v>0</v>
      </c>
      <c r="G499">
        <v>10</v>
      </c>
      <c r="H499">
        <v>3.08</v>
      </c>
      <c r="I499">
        <v>-10</v>
      </c>
      <c r="J499">
        <v>47.5</v>
      </c>
      <c r="L499">
        <v>3</v>
      </c>
      <c r="M499">
        <v>2</v>
      </c>
      <c r="N499">
        <v>1987</v>
      </c>
      <c r="O499">
        <f t="shared" si="7"/>
        <v>61.6</v>
      </c>
    </row>
    <row r="500" spans="1:34" ht="13.5" x14ac:dyDescent="0.25">
      <c r="A500" s="1"/>
      <c r="B500">
        <v>0</v>
      </c>
      <c r="C500">
        <v>16.5</v>
      </c>
      <c r="D500">
        <v>0</v>
      </c>
      <c r="E500">
        <v>9</v>
      </c>
      <c r="F500">
        <v>1</v>
      </c>
      <c r="G500">
        <v>25</v>
      </c>
      <c r="H500">
        <v>4.5</v>
      </c>
      <c r="I500">
        <v>-50</v>
      </c>
      <c r="J500">
        <v>45</v>
      </c>
      <c r="L500">
        <v>3</v>
      </c>
      <c r="M500">
        <v>3</v>
      </c>
      <c r="N500">
        <v>1987</v>
      </c>
      <c r="O500">
        <f t="shared" si="7"/>
        <v>74.25</v>
      </c>
    </row>
    <row r="501" spans="1:34" ht="13.5" x14ac:dyDescent="0.25">
      <c r="A501" s="1"/>
      <c r="B501">
        <v>2</v>
      </c>
      <c r="C501">
        <v>17</v>
      </c>
      <c r="D501">
        <v>0</v>
      </c>
      <c r="E501">
        <v>18</v>
      </c>
      <c r="F501">
        <v>0</v>
      </c>
      <c r="G501">
        <v>4</v>
      </c>
      <c r="H501">
        <v>2.99</v>
      </c>
      <c r="I501">
        <v>50</v>
      </c>
      <c r="J501">
        <v>62.5</v>
      </c>
      <c r="L501">
        <v>3</v>
      </c>
      <c r="M501">
        <v>3</v>
      </c>
      <c r="N501">
        <v>1987</v>
      </c>
      <c r="O501">
        <f t="shared" si="7"/>
        <v>50.830000000000005</v>
      </c>
    </row>
    <row r="502" spans="1:34" ht="13.5" x14ac:dyDescent="0.25">
      <c r="A502" s="1"/>
      <c r="B502">
        <v>1</v>
      </c>
      <c r="C502">
        <v>15.5</v>
      </c>
      <c r="D502">
        <v>1</v>
      </c>
      <c r="E502">
        <v>20</v>
      </c>
      <c r="F502">
        <v>0</v>
      </c>
      <c r="G502">
        <v>5</v>
      </c>
      <c r="H502">
        <v>2.5099999999999998</v>
      </c>
      <c r="I502">
        <v>160</v>
      </c>
      <c r="J502">
        <v>65</v>
      </c>
      <c r="L502">
        <v>3</v>
      </c>
      <c r="M502">
        <v>3</v>
      </c>
      <c r="N502">
        <v>1987</v>
      </c>
      <c r="O502">
        <f t="shared" si="7"/>
        <v>38.904999999999994</v>
      </c>
    </row>
    <row r="503" spans="1:34" ht="13.5" x14ac:dyDescent="0.25">
      <c r="A503" s="1"/>
      <c r="B503">
        <v>0</v>
      </c>
      <c r="C503">
        <v>5</v>
      </c>
      <c r="D503">
        <v>0</v>
      </c>
      <c r="E503">
        <v>3</v>
      </c>
      <c r="F503">
        <v>0</v>
      </c>
      <c r="G503">
        <v>8</v>
      </c>
      <c r="H503">
        <v>2.4500000000000002</v>
      </c>
      <c r="I503">
        <v>10</v>
      </c>
      <c r="J503">
        <v>57.5</v>
      </c>
      <c r="L503">
        <v>4</v>
      </c>
      <c r="M503">
        <v>4</v>
      </c>
      <c r="N503">
        <v>1987</v>
      </c>
      <c r="O503">
        <f t="shared" si="7"/>
        <v>12.25</v>
      </c>
    </row>
    <row r="504" spans="1:34" ht="13.5" x14ac:dyDescent="0.25">
      <c r="A504" s="1"/>
      <c r="B504">
        <v>0</v>
      </c>
      <c r="C504">
        <v>7</v>
      </c>
      <c r="D504">
        <v>0</v>
      </c>
      <c r="E504">
        <v>9</v>
      </c>
      <c r="F504">
        <v>0</v>
      </c>
      <c r="G504">
        <v>16</v>
      </c>
      <c r="H504">
        <v>1.82</v>
      </c>
      <c r="I504">
        <v>-70</v>
      </c>
      <c r="J504">
        <v>55</v>
      </c>
      <c r="L504">
        <v>4</v>
      </c>
      <c r="M504">
        <v>4</v>
      </c>
      <c r="N504">
        <v>1987</v>
      </c>
      <c r="O504">
        <f t="shared" si="7"/>
        <v>12.74</v>
      </c>
    </row>
    <row r="505" spans="1:34" ht="13.5" x14ac:dyDescent="0.25">
      <c r="A505" s="1"/>
      <c r="B505">
        <v>0</v>
      </c>
      <c r="C505">
        <v>6</v>
      </c>
      <c r="D505">
        <v>0</v>
      </c>
      <c r="E505">
        <v>18</v>
      </c>
      <c r="F505">
        <v>0</v>
      </c>
      <c r="G505">
        <v>24</v>
      </c>
      <c r="H505">
        <v>2.3199999999999998</v>
      </c>
      <c r="I505">
        <v>-70</v>
      </c>
      <c r="J505">
        <v>50</v>
      </c>
      <c r="L505">
        <v>4</v>
      </c>
      <c r="M505">
        <v>4</v>
      </c>
      <c r="N505">
        <v>1987</v>
      </c>
      <c r="O505">
        <f t="shared" si="7"/>
        <v>13.919999999999998</v>
      </c>
    </row>
    <row r="506" spans="1:34" ht="13.5" x14ac:dyDescent="0.25">
      <c r="A506" s="1"/>
      <c r="B506">
        <v>0</v>
      </c>
      <c r="C506">
        <v>8</v>
      </c>
      <c r="D506">
        <v>0</v>
      </c>
      <c r="E506">
        <v>12</v>
      </c>
      <c r="F506">
        <v>0</v>
      </c>
      <c r="G506">
        <v>20</v>
      </c>
      <c r="H506">
        <v>2.86</v>
      </c>
      <c r="I506">
        <v>10</v>
      </c>
      <c r="J506">
        <v>65</v>
      </c>
      <c r="L506">
        <v>4</v>
      </c>
      <c r="M506">
        <v>5</v>
      </c>
      <c r="N506">
        <v>1987</v>
      </c>
      <c r="O506">
        <f t="shared" si="7"/>
        <v>22.88</v>
      </c>
    </row>
    <row r="507" spans="1:34" ht="13.5" x14ac:dyDescent="0.25">
      <c r="A507" s="1"/>
      <c r="B507">
        <v>0</v>
      </c>
      <c r="C507">
        <v>10</v>
      </c>
      <c r="D507">
        <v>0</v>
      </c>
      <c r="E507">
        <v>21</v>
      </c>
      <c r="F507">
        <v>0</v>
      </c>
      <c r="G507">
        <v>31</v>
      </c>
      <c r="H507">
        <v>2.33</v>
      </c>
      <c r="I507">
        <v>20</v>
      </c>
      <c r="J507">
        <v>55</v>
      </c>
      <c r="L507">
        <v>4</v>
      </c>
      <c r="M507">
        <v>5</v>
      </c>
      <c r="N507">
        <v>1987</v>
      </c>
      <c r="O507">
        <f t="shared" si="7"/>
        <v>23.3</v>
      </c>
    </row>
    <row r="508" spans="1:34" ht="13.5" x14ac:dyDescent="0.25">
      <c r="A508" s="1"/>
      <c r="B508">
        <v>2</v>
      </c>
      <c r="C508">
        <v>5</v>
      </c>
      <c r="D508">
        <v>0</v>
      </c>
      <c r="E508">
        <v>5</v>
      </c>
      <c r="F508">
        <v>0</v>
      </c>
      <c r="G508">
        <v>10</v>
      </c>
      <c r="H508">
        <v>2</v>
      </c>
      <c r="I508">
        <v>-100</v>
      </c>
      <c r="J508">
        <v>45</v>
      </c>
      <c r="L508">
        <v>4</v>
      </c>
      <c r="M508">
        <v>6</v>
      </c>
      <c r="N508">
        <v>1987</v>
      </c>
      <c r="O508">
        <f t="shared" si="7"/>
        <v>10</v>
      </c>
    </row>
    <row r="509" spans="1:34" ht="13.5" x14ac:dyDescent="0.25">
      <c r="A509" s="1"/>
      <c r="B509">
        <v>0</v>
      </c>
      <c r="C509">
        <v>11</v>
      </c>
      <c r="D509">
        <v>0</v>
      </c>
      <c r="E509">
        <v>8</v>
      </c>
      <c r="F509">
        <v>0</v>
      </c>
      <c r="G509">
        <v>19</v>
      </c>
      <c r="H509">
        <v>2.72</v>
      </c>
      <c r="I509">
        <v>0</v>
      </c>
      <c r="J509">
        <v>55</v>
      </c>
      <c r="L509">
        <v>4</v>
      </c>
      <c r="M509">
        <v>6</v>
      </c>
      <c r="N509">
        <v>1987</v>
      </c>
      <c r="O509">
        <f t="shared" si="7"/>
        <v>29.92</v>
      </c>
      <c r="T509">
        <v>16</v>
      </c>
      <c r="U509">
        <f>AVERAGE(C487,C490:C494,C496,C498:C500,C503:C507,C509)</f>
        <v>9.59375</v>
      </c>
      <c r="V509">
        <f>SUM(O487,O490:O494,O496,O498:O500,O503:O507,O509)/SUM(C487,C490:C494,C496,C498:C500,C503:C507,C509)</f>
        <v>3.1324429967426717</v>
      </c>
    </row>
    <row r="510" spans="1:34" ht="13.5" x14ac:dyDescent="0.25">
      <c r="A510" s="1"/>
      <c r="B510">
        <v>1</v>
      </c>
      <c r="C510">
        <v>5</v>
      </c>
      <c r="D510">
        <v>0</v>
      </c>
      <c r="E510">
        <v>16</v>
      </c>
      <c r="F510">
        <v>0</v>
      </c>
      <c r="G510">
        <v>21</v>
      </c>
      <c r="H510">
        <v>1.91</v>
      </c>
      <c r="I510">
        <v>160</v>
      </c>
      <c r="J510">
        <v>57.5</v>
      </c>
      <c r="L510">
        <v>4</v>
      </c>
      <c r="M510">
        <v>6</v>
      </c>
      <c r="N510">
        <v>1987</v>
      </c>
      <c r="O510">
        <f t="shared" si="7"/>
        <v>9.5499999999999989</v>
      </c>
      <c r="T510">
        <v>5</v>
      </c>
      <c r="U510">
        <f>AVERAGE(C489,C495,C497,C502,C510)</f>
        <v>10.7</v>
      </c>
      <c r="V510">
        <f>SUM(O489,O495,O497,O502,O510)/SUM(C489,C495,C497,C502,C510)</f>
        <v>3.2892523364485986</v>
      </c>
    </row>
    <row r="511" spans="1:34" ht="13.5" x14ac:dyDescent="0.25">
      <c r="A511" s="1"/>
      <c r="B511">
        <v>2</v>
      </c>
      <c r="C511">
        <v>5</v>
      </c>
      <c r="D511">
        <v>0</v>
      </c>
      <c r="E511">
        <v>20</v>
      </c>
      <c r="F511">
        <v>0</v>
      </c>
      <c r="G511">
        <v>25</v>
      </c>
      <c r="H511">
        <v>2.3199999999999998</v>
      </c>
      <c r="I511">
        <v>50</v>
      </c>
      <c r="J511">
        <v>55</v>
      </c>
      <c r="L511">
        <v>4</v>
      </c>
      <c r="M511">
        <v>6</v>
      </c>
      <c r="N511">
        <v>1987</v>
      </c>
      <c r="O511">
        <f t="shared" si="7"/>
        <v>11.6</v>
      </c>
      <c r="P511">
        <v>32</v>
      </c>
      <c r="Q511">
        <v>25</v>
      </c>
      <c r="R511">
        <f>AVERAGE(C487:C511)</f>
        <v>9.56</v>
      </c>
      <c r="S511">
        <f>SUM(O487:O511)/SUM(C487:C511)</f>
        <v>3.0794351464435143</v>
      </c>
      <c r="T511">
        <v>4</v>
      </c>
      <c r="U511">
        <f>AVERAGE(C488,C501,C508,C511)</f>
        <v>8</v>
      </c>
      <c r="V511">
        <f>SUM(O488,O501,O508,O511)/SUM(C488,C501,C508,C511)</f>
        <v>2.4743750000000002</v>
      </c>
      <c r="W511">
        <v>3</v>
      </c>
      <c r="X511">
        <f>AVERAGE(C487:C489)</f>
        <v>7</v>
      </c>
      <c r="Y511">
        <f>SUM(O487:O489)/SUM(C487:C489)</f>
        <v>1.8942857142857144</v>
      </c>
      <c r="Z511">
        <v>5</v>
      </c>
      <c r="AA511">
        <f>AVERAGE(C490:C494)</f>
        <v>9.1999999999999993</v>
      </c>
      <c r="AB511">
        <f>SUM(O490:O494)/SUM(C490:C494)</f>
        <v>3.5815217391304346</v>
      </c>
      <c r="AC511">
        <v>8</v>
      </c>
      <c r="AD511">
        <f>AVERAGE(C495:C502)</f>
        <v>13.75</v>
      </c>
      <c r="AE511">
        <f>SUM(O495:O502)/SUM(C495:C502)</f>
        <v>3.5026818181818178</v>
      </c>
      <c r="AF511">
        <v>9</v>
      </c>
      <c r="AG511">
        <f>AVERAGE(C503:C511)</f>
        <v>6.8888888888888893</v>
      </c>
      <c r="AH511">
        <f>SUM(O503:O511)/SUM(C503:C511)</f>
        <v>2.3574193548387097</v>
      </c>
    </row>
    <row r="512" spans="1:34" ht="13.5" x14ac:dyDescent="0.25">
      <c r="A512" s="1"/>
    </row>
    <row r="513" spans="1:15" ht="13.5" x14ac:dyDescent="0.25">
      <c r="A513" s="1" t="s">
        <v>3</v>
      </c>
      <c r="B513">
        <v>2</v>
      </c>
      <c r="C513">
        <v>17</v>
      </c>
      <c r="D513">
        <v>0</v>
      </c>
      <c r="E513">
        <v>4</v>
      </c>
      <c r="F513">
        <v>0</v>
      </c>
      <c r="G513">
        <v>21</v>
      </c>
      <c r="H513">
        <v>2.13</v>
      </c>
      <c r="I513">
        <v>60</v>
      </c>
      <c r="J513">
        <v>60</v>
      </c>
      <c r="L513">
        <v>1</v>
      </c>
      <c r="M513">
        <v>7</v>
      </c>
      <c r="N513">
        <v>1988</v>
      </c>
      <c r="O513">
        <f t="shared" si="7"/>
        <v>36.21</v>
      </c>
    </row>
    <row r="514" spans="1:15" ht="13.5" x14ac:dyDescent="0.25">
      <c r="A514" s="1"/>
      <c r="B514">
        <v>1</v>
      </c>
      <c r="C514">
        <v>7</v>
      </c>
      <c r="D514">
        <v>0</v>
      </c>
      <c r="E514">
        <v>20</v>
      </c>
      <c r="F514">
        <v>0</v>
      </c>
      <c r="G514">
        <v>27</v>
      </c>
      <c r="H514">
        <v>1.86</v>
      </c>
      <c r="I514">
        <v>150</v>
      </c>
      <c r="J514">
        <v>55</v>
      </c>
      <c r="L514">
        <v>1</v>
      </c>
      <c r="M514">
        <v>7</v>
      </c>
      <c r="N514">
        <v>1988</v>
      </c>
      <c r="O514">
        <f t="shared" si="7"/>
        <v>13.020000000000001</v>
      </c>
    </row>
    <row r="515" spans="1:15" ht="13.5" x14ac:dyDescent="0.25">
      <c r="A515" s="1"/>
      <c r="B515">
        <v>2</v>
      </c>
      <c r="C515">
        <v>7</v>
      </c>
      <c r="D515">
        <v>0</v>
      </c>
      <c r="E515">
        <v>30</v>
      </c>
      <c r="F515">
        <v>0</v>
      </c>
      <c r="G515">
        <v>6</v>
      </c>
      <c r="H515">
        <v>1.03</v>
      </c>
      <c r="I515">
        <v>40</v>
      </c>
      <c r="J515">
        <v>75</v>
      </c>
      <c r="L515">
        <v>1</v>
      </c>
      <c r="M515">
        <v>8</v>
      </c>
      <c r="N515">
        <v>1988</v>
      </c>
      <c r="O515">
        <f t="shared" ref="O515:O578" si="8">H515*C515</f>
        <v>7.21</v>
      </c>
    </row>
    <row r="516" spans="1:15" ht="13.5" x14ac:dyDescent="0.25">
      <c r="A516" s="1"/>
      <c r="B516">
        <v>0</v>
      </c>
      <c r="C516">
        <v>10</v>
      </c>
      <c r="D516">
        <v>0</v>
      </c>
      <c r="E516">
        <v>9</v>
      </c>
      <c r="F516">
        <v>0</v>
      </c>
      <c r="G516">
        <v>19</v>
      </c>
      <c r="H516">
        <v>1.6</v>
      </c>
      <c r="I516">
        <v>0</v>
      </c>
      <c r="J516">
        <v>65</v>
      </c>
      <c r="L516">
        <v>1</v>
      </c>
      <c r="M516">
        <v>8</v>
      </c>
      <c r="N516">
        <v>1988</v>
      </c>
      <c r="O516">
        <f t="shared" si="8"/>
        <v>16</v>
      </c>
    </row>
    <row r="517" spans="1:15" ht="13.5" x14ac:dyDescent="0.25">
      <c r="A517" s="1"/>
      <c r="B517">
        <v>2</v>
      </c>
      <c r="C517">
        <v>5</v>
      </c>
      <c r="D517">
        <v>0</v>
      </c>
      <c r="E517">
        <v>27</v>
      </c>
      <c r="F517">
        <v>0</v>
      </c>
      <c r="G517">
        <v>1</v>
      </c>
      <c r="H517">
        <v>0.73</v>
      </c>
      <c r="I517">
        <v>120</v>
      </c>
      <c r="J517">
        <v>70</v>
      </c>
      <c r="L517">
        <v>1</v>
      </c>
      <c r="M517">
        <v>8</v>
      </c>
      <c r="N517">
        <v>1988</v>
      </c>
      <c r="O517">
        <f t="shared" si="8"/>
        <v>3.65</v>
      </c>
    </row>
    <row r="518" spans="1:15" ht="13.5" x14ac:dyDescent="0.25">
      <c r="A518" s="1"/>
      <c r="B518">
        <v>1</v>
      </c>
      <c r="C518">
        <v>7</v>
      </c>
      <c r="D518">
        <v>0</v>
      </c>
      <c r="E518">
        <v>5</v>
      </c>
      <c r="F518">
        <v>0</v>
      </c>
      <c r="G518">
        <v>12</v>
      </c>
      <c r="H518">
        <v>3.65</v>
      </c>
      <c r="I518">
        <v>-110</v>
      </c>
      <c r="J518">
        <v>50</v>
      </c>
      <c r="L518">
        <v>2</v>
      </c>
      <c r="M518">
        <v>10</v>
      </c>
      <c r="N518">
        <v>1988</v>
      </c>
      <c r="O518">
        <f t="shared" si="8"/>
        <v>25.55</v>
      </c>
    </row>
    <row r="519" spans="1:15" ht="13.5" x14ac:dyDescent="0.25">
      <c r="A519" s="1"/>
      <c r="B519">
        <v>0</v>
      </c>
      <c r="C519">
        <v>7</v>
      </c>
      <c r="D519">
        <v>0</v>
      </c>
      <c r="E519">
        <v>17</v>
      </c>
      <c r="F519">
        <v>0</v>
      </c>
      <c r="G519">
        <v>24</v>
      </c>
      <c r="H519">
        <v>3.81</v>
      </c>
      <c r="I519">
        <v>15</v>
      </c>
      <c r="J519">
        <v>55</v>
      </c>
      <c r="L519">
        <v>2</v>
      </c>
      <c r="M519">
        <v>10</v>
      </c>
      <c r="N519">
        <v>1988</v>
      </c>
      <c r="O519">
        <f t="shared" si="8"/>
        <v>26.67</v>
      </c>
    </row>
    <row r="520" spans="1:15" ht="13.5" x14ac:dyDescent="0.25">
      <c r="A520" s="1"/>
      <c r="B520">
        <v>1</v>
      </c>
      <c r="C520">
        <v>5</v>
      </c>
      <c r="D520">
        <v>0</v>
      </c>
      <c r="E520">
        <v>24</v>
      </c>
      <c r="F520">
        <v>0</v>
      </c>
      <c r="G520">
        <v>29</v>
      </c>
      <c r="H520">
        <v>1.57</v>
      </c>
      <c r="I520">
        <v>165</v>
      </c>
      <c r="J520">
        <v>75</v>
      </c>
      <c r="L520">
        <v>2</v>
      </c>
      <c r="M520">
        <v>10</v>
      </c>
      <c r="N520">
        <v>1988</v>
      </c>
      <c r="O520">
        <f t="shared" si="8"/>
        <v>7.8500000000000005</v>
      </c>
    </row>
    <row r="521" spans="1:15" ht="13.5" x14ac:dyDescent="0.25">
      <c r="A521" s="1"/>
      <c r="B521">
        <v>0</v>
      </c>
      <c r="C521">
        <v>13.5</v>
      </c>
      <c r="D521">
        <v>0</v>
      </c>
      <c r="E521">
        <v>13</v>
      </c>
      <c r="F521">
        <v>1</v>
      </c>
      <c r="G521">
        <v>26</v>
      </c>
      <c r="H521">
        <v>3.91</v>
      </c>
      <c r="I521">
        <v>-10</v>
      </c>
      <c r="J521">
        <v>45</v>
      </c>
      <c r="L521">
        <v>2</v>
      </c>
      <c r="M521">
        <v>11</v>
      </c>
      <c r="N521">
        <v>1988</v>
      </c>
      <c r="O521">
        <f t="shared" si="8"/>
        <v>52.785000000000004</v>
      </c>
    </row>
    <row r="522" spans="1:15" ht="13.5" x14ac:dyDescent="0.25">
      <c r="A522" s="1"/>
      <c r="B522">
        <v>0</v>
      </c>
      <c r="C522">
        <v>8</v>
      </c>
      <c r="D522">
        <v>0</v>
      </c>
      <c r="E522">
        <v>7</v>
      </c>
      <c r="F522">
        <v>0</v>
      </c>
      <c r="G522">
        <v>15</v>
      </c>
      <c r="H522">
        <v>5.44</v>
      </c>
      <c r="I522">
        <v>-20</v>
      </c>
      <c r="J522">
        <v>42.5</v>
      </c>
      <c r="L522">
        <v>2</v>
      </c>
      <c r="M522">
        <v>12</v>
      </c>
      <c r="N522">
        <v>1988</v>
      </c>
      <c r="O522">
        <f t="shared" si="8"/>
        <v>43.52</v>
      </c>
    </row>
    <row r="523" spans="1:15" ht="13.5" x14ac:dyDescent="0.25">
      <c r="A523" s="1"/>
      <c r="B523">
        <v>0</v>
      </c>
      <c r="C523">
        <v>14</v>
      </c>
      <c r="D523">
        <v>0</v>
      </c>
      <c r="E523">
        <v>27</v>
      </c>
      <c r="F523">
        <v>0</v>
      </c>
      <c r="G523">
        <v>9</v>
      </c>
      <c r="H523">
        <v>5.23</v>
      </c>
      <c r="I523">
        <v>20</v>
      </c>
      <c r="J523">
        <v>40</v>
      </c>
      <c r="L523">
        <v>3</v>
      </c>
      <c r="M523">
        <v>1</v>
      </c>
      <c r="N523">
        <v>1988</v>
      </c>
      <c r="O523">
        <f t="shared" si="8"/>
        <v>73.22</v>
      </c>
    </row>
    <row r="524" spans="1:15" ht="13.5" x14ac:dyDescent="0.25">
      <c r="A524" s="1"/>
      <c r="B524">
        <v>0</v>
      </c>
      <c r="C524">
        <v>22</v>
      </c>
      <c r="D524">
        <v>0</v>
      </c>
      <c r="E524">
        <v>14</v>
      </c>
      <c r="F524">
        <v>0</v>
      </c>
      <c r="G524">
        <v>5</v>
      </c>
      <c r="H524">
        <v>4.0599999999999996</v>
      </c>
      <c r="I524">
        <v>-30</v>
      </c>
      <c r="J524">
        <v>45</v>
      </c>
      <c r="L524">
        <v>3</v>
      </c>
      <c r="M524">
        <v>1</v>
      </c>
      <c r="N524">
        <v>1988</v>
      </c>
      <c r="O524">
        <f t="shared" si="8"/>
        <v>89.32</v>
      </c>
    </row>
    <row r="525" spans="1:15" ht="13.5" x14ac:dyDescent="0.25">
      <c r="A525" s="1"/>
      <c r="B525">
        <v>1</v>
      </c>
      <c r="C525">
        <v>11</v>
      </c>
      <c r="D525">
        <v>0</v>
      </c>
      <c r="E525">
        <v>31</v>
      </c>
      <c r="F525">
        <v>0</v>
      </c>
      <c r="G525">
        <v>11</v>
      </c>
      <c r="H525">
        <v>6.2</v>
      </c>
      <c r="I525">
        <v>-150</v>
      </c>
      <c r="J525">
        <v>60</v>
      </c>
      <c r="L525">
        <v>3</v>
      </c>
      <c r="M525">
        <v>2</v>
      </c>
      <c r="N525">
        <v>1988</v>
      </c>
      <c r="O525">
        <f t="shared" si="8"/>
        <v>68.2</v>
      </c>
    </row>
    <row r="526" spans="1:15" ht="13.5" x14ac:dyDescent="0.25">
      <c r="A526" s="1"/>
      <c r="B526">
        <v>0</v>
      </c>
      <c r="C526">
        <v>8</v>
      </c>
      <c r="D526">
        <v>0</v>
      </c>
      <c r="E526">
        <v>6</v>
      </c>
      <c r="F526">
        <v>0</v>
      </c>
      <c r="G526">
        <v>14</v>
      </c>
      <c r="H526">
        <v>4.3099999999999996</v>
      </c>
      <c r="I526">
        <v>-15</v>
      </c>
      <c r="J526">
        <v>45</v>
      </c>
      <c r="L526">
        <v>3</v>
      </c>
      <c r="M526">
        <v>2</v>
      </c>
      <c r="N526">
        <v>1988</v>
      </c>
      <c r="O526">
        <f t="shared" si="8"/>
        <v>34.479999999999997</v>
      </c>
    </row>
    <row r="527" spans="1:15" ht="13.5" x14ac:dyDescent="0.25">
      <c r="A527" s="1"/>
      <c r="B527">
        <v>1</v>
      </c>
      <c r="C527">
        <v>7</v>
      </c>
      <c r="D527">
        <v>0</v>
      </c>
      <c r="E527">
        <v>25</v>
      </c>
      <c r="F527">
        <v>0</v>
      </c>
      <c r="G527">
        <v>4</v>
      </c>
      <c r="H527">
        <v>5.18</v>
      </c>
      <c r="I527">
        <v>-150</v>
      </c>
      <c r="J527">
        <v>45</v>
      </c>
      <c r="L527">
        <v>3</v>
      </c>
      <c r="M527">
        <v>2</v>
      </c>
      <c r="N527">
        <v>1988</v>
      </c>
      <c r="O527">
        <f t="shared" si="8"/>
        <v>36.26</v>
      </c>
    </row>
    <row r="528" spans="1:15" ht="13.5" x14ac:dyDescent="0.25">
      <c r="A528" s="1"/>
      <c r="B528">
        <v>2</v>
      </c>
      <c r="C528">
        <v>11</v>
      </c>
      <c r="D528">
        <v>0</v>
      </c>
      <c r="E528">
        <v>28</v>
      </c>
      <c r="F528">
        <v>0</v>
      </c>
      <c r="G528">
        <v>11</v>
      </c>
      <c r="H528">
        <v>3.94</v>
      </c>
      <c r="I528">
        <v>60</v>
      </c>
      <c r="J528">
        <v>52.5</v>
      </c>
      <c r="L528">
        <v>3</v>
      </c>
      <c r="M528">
        <v>3</v>
      </c>
      <c r="N528">
        <v>1988</v>
      </c>
      <c r="O528">
        <f t="shared" si="8"/>
        <v>43.339999999999996</v>
      </c>
    </row>
    <row r="529" spans="1:34" ht="13.5" x14ac:dyDescent="0.25">
      <c r="A529" s="1"/>
      <c r="B529">
        <v>1</v>
      </c>
      <c r="C529">
        <v>11</v>
      </c>
      <c r="D529">
        <v>0</v>
      </c>
      <c r="E529">
        <v>6</v>
      </c>
      <c r="F529">
        <v>0</v>
      </c>
      <c r="G529">
        <v>17</v>
      </c>
      <c r="H529">
        <v>5.4</v>
      </c>
      <c r="I529">
        <v>180</v>
      </c>
      <c r="J529">
        <v>45</v>
      </c>
      <c r="L529">
        <v>3</v>
      </c>
      <c r="M529">
        <v>3</v>
      </c>
      <c r="N529">
        <v>1988</v>
      </c>
      <c r="O529">
        <f t="shared" si="8"/>
        <v>59.400000000000006</v>
      </c>
    </row>
    <row r="530" spans="1:34" ht="13.5" x14ac:dyDescent="0.25">
      <c r="A530" s="1"/>
      <c r="B530">
        <v>1</v>
      </c>
      <c r="C530">
        <v>6</v>
      </c>
      <c r="D530">
        <v>0</v>
      </c>
      <c r="E530">
        <v>16</v>
      </c>
      <c r="F530">
        <v>0</v>
      </c>
      <c r="G530">
        <v>22</v>
      </c>
      <c r="H530">
        <v>3.03</v>
      </c>
      <c r="I530">
        <v>150</v>
      </c>
      <c r="J530">
        <v>60</v>
      </c>
      <c r="L530">
        <v>3</v>
      </c>
      <c r="M530">
        <v>3</v>
      </c>
      <c r="N530">
        <v>1988</v>
      </c>
      <c r="O530">
        <f t="shared" si="8"/>
        <v>18.18</v>
      </c>
    </row>
    <row r="531" spans="1:34" ht="13.5" x14ac:dyDescent="0.25">
      <c r="A531" s="1"/>
      <c r="B531">
        <v>0</v>
      </c>
      <c r="C531">
        <v>6</v>
      </c>
      <c r="D531">
        <v>0</v>
      </c>
      <c r="E531">
        <v>1</v>
      </c>
      <c r="F531">
        <v>0</v>
      </c>
      <c r="G531">
        <v>7</v>
      </c>
      <c r="H531">
        <v>2.94</v>
      </c>
      <c r="I531">
        <v>0</v>
      </c>
      <c r="J531">
        <v>62.5</v>
      </c>
      <c r="L531">
        <v>4</v>
      </c>
      <c r="M531">
        <v>4</v>
      </c>
      <c r="N531">
        <v>1988</v>
      </c>
      <c r="O531">
        <f t="shared" si="8"/>
        <v>17.64</v>
      </c>
    </row>
    <row r="532" spans="1:34" ht="13.5" x14ac:dyDescent="0.25">
      <c r="A532" s="1"/>
      <c r="B532">
        <v>2</v>
      </c>
      <c r="C532">
        <v>8</v>
      </c>
      <c r="D532">
        <v>0</v>
      </c>
      <c r="E532">
        <v>10</v>
      </c>
      <c r="F532">
        <v>0</v>
      </c>
      <c r="G532">
        <v>18</v>
      </c>
      <c r="H532">
        <v>3.31</v>
      </c>
      <c r="I532">
        <v>65</v>
      </c>
      <c r="J532">
        <v>55</v>
      </c>
      <c r="L532">
        <v>4</v>
      </c>
      <c r="M532">
        <v>4</v>
      </c>
      <c r="N532">
        <v>1988</v>
      </c>
      <c r="O532">
        <f t="shared" si="8"/>
        <v>26.48</v>
      </c>
    </row>
    <row r="533" spans="1:34" ht="13.5" x14ac:dyDescent="0.25">
      <c r="A533" s="1"/>
      <c r="B533">
        <v>1</v>
      </c>
      <c r="C533">
        <v>9</v>
      </c>
      <c r="D533">
        <v>0</v>
      </c>
      <c r="E533">
        <v>25</v>
      </c>
      <c r="F533">
        <v>0</v>
      </c>
      <c r="G533">
        <v>4</v>
      </c>
      <c r="H533">
        <v>2.93</v>
      </c>
      <c r="I533">
        <v>-150</v>
      </c>
      <c r="J533">
        <v>60</v>
      </c>
      <c r="L533">
        <v>4</v>
      </c>
      <c r="M533">
        <v>4</v>
      </c>
      <c r="N533">
        <v>1988</v>
      </c>
      <c r="O533">
        <f t="shared" si="8"/>
        <v>26.37</v>
      </c>
    </row>
    <row r="534" spans="1:34" ht="13.5" x14ac:dyDescent="0.25">
      <c r="A534" s="1"/>
      <c r="B534">
        <v>0</v>
      </c>
      <c r="C534">
        <v>5</v>
      </c>
      <c r="D534">
        <v>0</v>
      </c>
      <c r="E534">
        <v>8</v>
      </c>
      <c r="F534">
        <v>0</v>
      </c>
      <c r="G534">
        <v>13</v>
      </c>
      <c r="H534">
        <v>2.62</v>
      </c>
      <c r="I534">
        <v>-60</v>
      </c>
      <c r="J534">
        <v>45</v>
      </c>
      <c r="L534">
        <v>4</v>
      </c>
      <c r="M534">
        <v>5</v>
      </c>
      <c r="N534">
        <v>1988</v>
      </c>
      <c r="O534">
        <f t="shared" si="8"/>
        <v>13.100000000000001</v>
      </c>
    </row>
    <row r="535" spans="1:34" ht="13.5" x14ac:dyDescent="0.25">
      <c r="A535" s="1"/>
      <c r="B535">
        <v>2</v>
      </c>
      <c r="C535">
        <v>5</v>
      </c>
      <c r="D535">
        <v>0</v>
      </c>
      <c r="E535">
        <v>11</v>
      </c>
      <c r="F535">
        <v>0</v>
      </c>
      <c r="G535">
        <v>16</v>
      </c>
      <c r="H535">
        <v>2.36</v>
      </c>
      <c r="I535">
        <v>-90</v>
      </c>
      <c r="J535">
        <v>47.5</v>
      </c>
      <c r="L535">
        <v>4</v>
      </c>
      <c r="M535">
        <v>5</v>
      </c>
      <c r="N535">
        <v>1988</v>
      </c>
      <c r="O535">
        <f t="shared" si="8"/>
        <v>11.799999999999999</v>
      </c>
    </row>
    <row r="536" spans="1:34" ht="13.5" x14ac:dyDescent="0.25">
      <c r="A536" s="1"/>
      <c r="B536">
        <v>0</v>
      </c>
      <c r="C536">
        <v>7.5</v>
      </c>
      <c r="D536">
        <v>1</v>
      </c>
      <c r="E536">
        <v>20</v>
      </c>
      <c r="F536">
        <v>0</v>
      </c>
      <c r="G536">
        <v>28</v>
      </c>
      <c r="H536">
        <v>2.74</v>
      </c>
      <c r="I536">
        <v>0</v>
      </c>
      <c r="J536">
        <v>55</v>
      </c>
      <c r="L536">
        <v>4</v>
      </c>
      <c r="M536">
        <v>5</v>
      </c>
      <c r="N536">
        <v>1988</v>
      </c>
      <c r="O536">
        <f t="shared" si="8"/>
        <v>20.55</v>
      </c>
    </row>
    <row r="537" spans="1:34" ht="13.5" x14ac:dyDescent="0.25">
      <c r="A537" s="1"/>
      <c r="B537">
        <v>1</v>
      </c>
      <c r="C537">
        <v>7</v>
      </c>
      <c r="D537">
        <v>0</v>
      </c>
      <c r="E537">
        <v>24</v>
      </c>
      <c r="F537">
        <v>0</v>
      </c>
      <c r="G537">
        <v>31</v>
      </c>
      <c r="H537">
        <v>1.48</v>
      </c>
      <c r="I537">
        <v>150</v>
      </c>
      <c r="J537">
        <v>55</v>
      </c>
      <c r="L537">
        <v>4</v>
      </c>
      <c r="M537">
        <v>5</v>
      </c>
      <c r="N537">
        <v>1988</v>
      </c>
      <c r="O537">
        <f t="shared" si="8"/>
        <v>10.36</v>
      </c>
    </row>
    <row r="538" spans="1:34" ht="13.5" x14ac:dyDescent="0.25">
      <c r="A538" s="1"/>
      <c r="B538">
        <v>0</v>
      </c>
      <c r="C538">
        <v>10</v>
      </c>
      <c r="D538">
        <v>0</v>
      </c>
      <c r="E538">
        <v>25</v>
      </c>
      <c r="F538">
        <v>0</v>
      </c>
      <c r="G538">
        <v>4</v>
      </c>
      <c r="H538">
        <v>2.25</v>
      </c>
      <c r="I538">
        <v>-15</v>
      </c>
      <c r="J538">
        <v>55</v>
      </c>
      <c r="L538">
        <v>4</v>
      </c>
      <c r="M538">
        <v>5</v>
      </c>
      <c r="N538">
        <v>1988</v>
      </c>
      <c r="O538">
        <f t="shared" si="8"/>
        <v>22.5</v>
      </c>
    </row>
    <row r="539" spans="1:34" ht="13.5" x14ac:dyDescent="0.25">
      <c r="A539" s="1"/>
      <c r="B539">
        <v>1</v>
      </c>
      <c r="C539">
        <v>5</v>
      </c>
      <c r="D539">
        <v>0</v>
      </c>
      <c r="E539">
        <v>31</v>
      </c>
      <c r="F539">
        <v>0</v>
      </c>
      <c r="G539">
        <v>5</v>
      </c>
      <c r="H539">
        <v>3.27</v>
      </c>
      <c r="I539">
        <v>-135</v>
      </c>
      <c r="J539">
        <v>40</v>
      </c>
      <c r="L539">
        <v>4</v>
      </c>
      <c r="M539">
        <v>6</v>
      </c>
      <c r="N539">
        <v>1988</v>
      </c>
      <c r="O539">
        <f t="shared" si="8"/>
        <v>16.350000000000001</v>
      </c>
    </row>
    <row r="540" spans="1:34" ht="13.5" x14ac:dyDescent="0.25">
      <c r="A540" s="1"/>
      <c r="B540">
        <v>0</v>
      </c>
      <c r="C540">
        <v>12</v>
      </c>
      <c r="D540">
        <v>0</v>
      </c>
      <c r="E540">
        <v>2</v>
      </c>
      <c r="F540">
        <v>0</v>
      </c>
      <c r="G540">
        <v>14</v>
      </c>
      <c r="H540">
        <v>2.59</v>
      </c>
      <c r="I540">
        <v>40</v>
      </c>
      <c r="J540">
        <v>55</v>
      </c>
      <c r="L540">
        <v>4</v>
      </c>
      <c r="M540">
        <v>6</v>
      </c>
      <c r="N540">
        <v>1988</v>
      </c>
      <c r="O540">
        <f t="shared" si="8"/>
        <v>31.08</v>
      </c>
    </row>
    <row r="541" spans="1:34" ht="13.5" x14ac:dyDescent="0.25">
      <c r="A541" s="1"/>
      <c r="B541">
        <v>1</v>
      </c>
      <c r="C541">
        <v>6</v>
      </c>
      <c r="D541">
        <v>0</v>
      </c>
      <c r="E541">
        <v>4</v>
      </c>
      <c r="F541">
        <v>0</v>
      </c>
      <c r="G541">
        <v>10</v>
      </c>
      <c r="H541">
        <v>1.86</v>
      </c>
      <c r="I541">
        <v>150</v>
      </c>
      <c r="J541">
        <v>60</v>
      </c>
      <c r="L541">
        <v>4</v>
      </c>
      <c r="M541">
        <v>6</v>
      </c>
      <c r="N541">
        <v>1988</v>
      </c>
      <c r="O541">
        <f t="shared" si="8"/>
        <v>11.16</v>
      </c>
    </row>
    <row r="542" spans="1:34" ht="13.5" x14ac:dyDescent="0.25">
      <c r="A542" s="1"/>
      <c r="B542">
        <v>1</v>
      </c>
      <c r="C542">
        <v>5</v>
      </c>
      <c r="D542">
        <v>0</v>
      </c>
      <c r="E542">
        <v>12</v>
      </c>
      <c r="F542">
        <v>0</v>
      </c>
      <c r="G542">
        <v>17</v>
      </c>
      <c r="H542">
        <v>1.44</v>
      </c>
      <c r="I542">
        <v>150</v>
      </c>
      <c r="J542">
        <v>60</v>
      </c>
      <c r="L542">
        <v>4</v>
      </c>
      <c r="M542">
        <v>6</v>
      </c>
      <c r="N542">
        <v>1988</v>
      </c>
      <c r="O542">
        <f t="shared" si="8"/>
        <v>7.1999999999999993</v>
      </c>
      <c r="T542">
        <v>13</v>
      </c>
      <c r="U542">
        <f>AVERAGE(C516,C519,C521:C524,C526,C531,C534,C536,C538,C540,C543)</f>
        <v>10</v>
      </c>
      <c r="V542">
        <f>SUM(O516,O519,O521:O524,O526,O531,O534,O536,O538,O540,O543)/SUM(C516,C519,C521:C524,C526,C531,C534,C536,C538,C540,C543)</f>
        <v>3.5522692307692307</v>
      </c>
    </row>
    <row r="543" spans="1:34" ht="13.5" x14ac:dyDescent="0.25">
      <c r="A543" s="1"/>
      <c r="B543">
        <v>0</v>
      </c>
      <c r="C543">
        <v>7</v>
      </c>
      <c r="D543">
        <v>0</v>
      </c>
      <c r="E543">
        <v>13</v>
      </c>
      <c r="F543">
        <v>0</v>
      </c>
      <c r="G543">
        <v>20</v>
      </c>
      <c r="H543">
        <v>2.99</v>
      </c>
      <c r="I543">
        <v>0</v>
      </c>
      <c r="J543">
        <v>57.5</v>
      </c>
      <c r="L543">
        <v>4</v>
      </c>
      <c r="M543">
        <v>6</v>
      </c>
      <c r="N543">
        <v>1988</v>
      </c>
      <c r="O543">
        <f t="shared" si="8"/>
        <v>20.93</v>
      </c>
      <c r="T543">
        <v>13</v>
      </c>
      <c r="U543">
        <f>AVERAGE(C514,C518,C520,C525,C527,C529:C530,C533,C537,C539,C541:C542,C544)</f>
        <v>7.1538461538461542</v>
      </c>
      <c r="V543">
        <f>SUM(O514,O518,O520,O525,O527,O529:O530,O533,O537,O539,O541:O542,O544)/SUM(C514,C518,C520,C525,C527,C529:C530,C533,C537,C539,C541:C542,C544)</f>
        <v>3.3526881720430111</v>
      </c>
    </row>
    <row r="544" spans="1:34" ht="13.5" x14ac:dyDescent="0.25">
      <c r="A544" s="1"/>
      <c r="B544">
        <v>1</v>
      </c>
      <c r="C544">
        <v>7</v>
      </c>
      <c r="D544">
        <v>0</v>
      </c>
      <c r="E544">
        <v>26</v>
      </c>
      <c r="F544">
        <v>0</v>
      </c>
      <c r="G544">
        <v>3</v>
      </c>
      <c r="H544">
        <v>1.7</v>
      </c>
      <c r="I544">
        <v>150</v>
      </c>
      <c r="J544">
        <v>45</v>
      </c>
      <c r="L544">
        <v>4</v>
      </c>
      <c r="M544">
        <v>6</v>
      </c>
      <c r="N544">
        <v>1988</v>
      </c>
      <c r="O544">
        <f t="shared" si="8"/>
        <v>11.9</v>
      </c>
      <c r="P544">
        <v>45</v>
      </c>
      <c r="Q544">
        <v>32</v>
      </c>
      <c r="R544">
        <f>AVERAGE(C513:C544)</f>
        <v>8.625</v>
      </c>
      <c r="S544">
        <f>SUM(O513:O544)/SUM(C513:C544)</f>
        <v>3.2691485507246374</v>
      </c>
      <c r="T544">
        <v>6</v>
      </c>
      <c r="U544">
        <f>AVERAGE(C513,C515,C517,C528,C532,C535)</f>
        <v>8.8333333333333339</v>
      </c>
      <c r="V544">
        <f>SUM(O513,O515,O517,O528,O532,O535)/SUM(C513,C515,C517,C528,C532,C535)</f>
        <v>2.4281132075471699</v>
      </c>
      <c r="W544">
        <v>5</v>
      </c>
      <c r="X544">
        <f>AVERAGE(C513:C517)</f>
        <v>9.1999999999999993</v>
      </c>
      <c r="Y544">
        <f>SUM(O513:O517)/SUM(C513:C517)</f>
        <v>1.6541304347826087</v>
      </c>
      <c r="Z544">
        <v>5</v>
      </c>
      <c r="AA544">
        <f>AVERAGE(C518:C522)</f>
        <v>8.1</v>
      </c>
      <c r="AB544">
        <f>SUM(O518:O522)/SUM(C518:C522)</f>
        <v>3.8611111111111112</v>
      </c>
      <c r="AC544">
        <v>8</v>
      </c>
      <c r="AD544">
        <f>AVERAGE(C523:C530)</f>
        <v>11.25</v>
      </c>
      <c r="AE544">
        <f>SUM(O523:O530)/SUM(C523:C530)</f>
        <v>4.6933333333333334</v>
      </c>
      <c r="AF544">
        <v>14</v>
      </c>
      <c r="AG544">
        <f>AVERAGE(C531:C544)</f>
        <v>7.1071428571428568</v>
      </c>
      <c r="AH544">
        <f>SUM(O531:O544)/SUM(C531:C544)</f>
        <v>2.4866331658291458</v>
      </c>
    </row>
    <row r="545" spans="1:15" ht="13.5" x14ac:dyDescent="0.25">
      <c r="A545" s="1"/>
    </row>
    <row r="546" spans="1:15" ht="13.5" x14ac:dyDescent="0.25">
      <c r="A546" s="1" t="s">
        <v>6</v>
      </c>
      <c r="B546">
        <v>2</v>
      </c>
      <c r="C546">
        <v>11</v>
      </c>
      <c r="D546">
        <v>0</v>
      </c>
      <c r="E546">
        <v>29</v>
      </c>
      <c r="F546">
        <v>0</v>
      </c>
      <c r="G546">
        <v>10</v>
      </c>
      <c r="H546">
        <v>2.17</v>
      </c>
      <c r="I546">
        <v>60</v>
      </c>
      <c r="J546">
        <v>60</v>
      </c>
      <c r="L546">
        <v>1</v>
      </c>
      <c r="M546">
        <v>7</v>
      </c>
      <c r="N546">
        <v>1989</v>
      </c>
      <c r="O546">
        <f t="shared" si="8"/>
        <v>23.869999999999997</v>
      </c>
    </row>
    <row r="547" spans="1:15" ht="13.5" x14ac:dyDescent="0.25">
      <c r="A547" s="1"/>
      <c r="B547">
        <v>0</v>
      </c>
      <c r="C547">
        <v>5</v>
      </c>
      <c r="D547">
        <v>0</v>
      </c>
      <c r="E547">
        <v>3</v>
      </c>
      <c r="F547">
        <v>0</v>
      </c>
      <c r="G547">
        <v>8</v>
      </c>
      <c r="H547">
        <v>2.12</v>
      </c>
      <c r="I547">
        <v>30</v>
      </c>
      <c r="J547">
        <v>50</v>
      </c>
      <c r="L547">
        <v>1</v>
      </c>
      <c r="M547">
        <v>7</v>
      </c>
      <c r="N547">
        <v>1989</v>
      </c>
      <c r="O547">
        <f t="shared" si="8"/>
        <v>10.600000000000001</v>
      </c>
    </row>
    <row r="548" spans="1:15" ht="13.5" x14ac:dyDescent="0.25">
      <c r="A548" s="1"/>
      <c r="B548">
        <v>1</v>
      </c>
      <c r="C548">
        <v>7</v>
      </c>
      <c r="D548">
        <v>0</v>
      </c>
      <c r="E548">
        <v>4</v>
      </c>
      <c r="F548">
        <v>0</v>
      </c>
      <c r="G548">
        <v>11</v>
      </c>
      <c r="H548">
        <v>1.75</v>
      </c>
      <c r="I548">
        <v>-150</v>
      </c>
      <c r="J548">
        <v>60</v>
      </c>
      <c r="L548">
        <v>1</v>
      </c>
      <c r="M548">
        <v>7</v>
      </c>
      <c r="N548">
        <v>1989</v>
      </c>
      <c r="O548">
        <f t="shared" si="8"/>
        <v>12.25</v>
      </c>
    </row>
    <row r="549" spans="1:15" ht="13.5" x14ac:dyDescent="0.25">
      <c r="A549" s="1"/>
      <c r="B549">
        <v>2</v>
      </c>
      <c r="C549">
        <v>7</v>
      </c>
      <c r="D549">
        <v>0</v>
      </c>
      <c r="E549">
        <v>3</v>
      </c>
      <c r="F549">
        <v>0</v>
      </c>
      <c r="G549">
        <v>10</v>
      </c>
      <c r="H549">
        <v>2.61</v>
      </c>
      <c r="I549">
        <v>45</v>
      </c>
      <c r="J549">
        <v>65</v>
      </c>
      <c r="L549">
        <v>1</v>
      </c>
      <c r="M549">
        <v>8</v>
      </c>
      <c r="N549">
        <v>1989</v>
      </c>
      <c r="O549">
        <f t="shared" si="8"/>
        <v>18.27</v>
      </c>
    </row>
    <row r="550" spans="1:15" ht="13.5" x14ac:dyDescent="0.25">
      <c r="A550" s="1"/>
      <c r="B550">
        <v>0</v>
      </c>
      <c r="C550">
        <v>5</v>
      </c>
      <c r="D550">
        <v>0</v>
      </c>
      <c r="E550">
        <v>28</v>
      </c>
      <c r="F550">
        <v>0</v>
      </c>
      <c r="G550">
        <v>3</v>
      </c>
      <c r="H550">
        <v>4.74</v>
      </c>
      <c r="I550">
        <v>-10</v>
      </c>
      <c r="J550">
        <v>50</v>
      </c>
      <c r="L550">
        <v>1</v>
      </c>
      <c r="M550">
        <v>9</v>
      </c>
      <c r="N550">
        <v>1989</v>
      </c>
      <c r="O550">
        <f t="shared" si="8"/>
        <v>23.700000000000003</v>
      </c>
    </row>
    <row r="551" spans="1:15" ht="13.5" x14ac:dyDescent="0.25">
      <c r="A551" s="1"/>
      <c r="B551">
        <v>0</v>
      </c>
      <c r="C551">
        <v>7</v>
      </c>
      <c r="D551">
        <v>0</v>
      </c>
      <c r="E551">
        <v>23</v>
      </c>
      <c r="F551">
        <v>0</v>
      </c>
      <c r="G551">
        <v>30</v>
      </c>
      <c r="H551">
        <v>2.96</v>
      </c>
      <c r="I551">
        <v>30</v>
      </c>
      <c r="J551">
        <v>45</v>
      </c>
      <c r="L551">
        <v>2</v>
      </c>
      <c r="M551">
        <v>10</v>
      </c>
      <c r="N551">
        <v>1989</v>
      </c>
      <c r="O551">
        <f t="shared" si="8"/>
        <v>20.72</v>
      </c>
    </row>
    <row r="552" spans="1:15" ht="13.5" x14ac:dyDescent="0.25">
      <c r="A552" s="1"/>
      <c r="B552">
        <v>0</v>
      </c>
      <c r="C552">
        <v>9</v>
      </c>
      <c r="D552">
        <v>0</v>
      </c>
      <c r="E552">
        <v>28</v>
      </c>
      <c r="F552">
        <v>0</v>
      </c>
      <c r="G552">
        <v>7</v>
      </c>
      <c r="H552">
        <v>4.75</v>
      </c>
      <c r="I552">
        <v>-10</v>
      </c>
      <c r="J552">
        <v>50</v>
      </c>
      <c r="L552">
        <v>2</v>
      </c>
      <c r="M552">
        <v>12</v>
      </c>
      <c r="N552">
        <v>1989</v>
      </c>
      <c r="O552">
        <f t="shared" si="8"/>
        <v>42.75</v>
      </c>
    </row>
    <row r="553" spans="1:15" ht="13.5" x14ac:dyDescent="0.25">
      <c r="A553" s="1"/>
      <c r="B553">
        <v>0</v>
      </c>
      <c r="C553">
        <v>10</v>
      </c>
      <c r="D553">
        <v>0</v>
      </c>
      <c r="E553">
        <v>9</v>
      </c>
      <c r="F553">
        <v>0</v>
      </c>
      <c r="G553">
        <v>19</v>
      </c>
      <c r="H553">
        <v>2.58</v>
      </c>
      <c r="I553">
        <v>-35</v>
      </c>
      <c r="J553">
        <v>60</v>
      </c>
      <c r="L553">
        <v>2</v>
      </c>
      <c r="M553">
        <v>12</v>
      </c>
      <c r="N553">
        <v>1989</v>
      </c>
      <c r="O553">
        <f t="shared" si="8"/>
        <v>25.8</v>
      </c>
    </row>
    <row r="554" spans="1:15" ht="13.5" x14ac:dyDescent="0.25">
      <c r="A554" s="1"/>
      <c r="B554">
        <v>0</v>
      </c>
      <c r="C554">
        <v>7</v>
      </c>
      <c r="D554">
        <v>0</v>
      </c>
      <c r="E554">
        <v>25</v>
      </c>
      <c r="F554">
        <v>0</v>
      </c>
      <c r="G554">
        <v>1</v>
      </c>
      <c r="H554">
        <v>4.0199999999999996</v>
      </c>
      <c r="I554">
        <v>15</v>
      </c>
      <c r="J554">
        <v>45</v>
      </c>
      <c r="L554">
        <v>2</v>
      </c>
      <c r="M554">
        <v>12</v>
      </c>
      <c r="N554">
        <v>1989</v>
      </c>
      <c r="O554">
        <f t="shared" si="8"/>
        <v>28.139999999999997</v>
      </c>
    </row>
    <row r="555" spans="1:15" ht="13.5" x14ac:dyDescent="0.25">
      <c r="A555" s="1"/>
      <c r="B555">
        <v>0</v>
      </c>
      <c r="C555">
        <v>9</v>
      </c>
      <c r="D555">
        <v>0</v>
      </c>
      <c r="E555">
        <v>11</v>
      </c>
      <c r="F555">
        <v>0</v>
      </c>
      <c r="G555">
        <v>20</v>
      </c>
      <c r="H555">
        <v>1.95</v>
      </c>
      <c r="I555">
        <v>30</v>
      </c>
      <c r="J555">
        <v>45</v>
      </c>
      <c r="L555">
        <v>3</v>
      </c>
      <c r="M555">
        <v>1</v>
      </c>
      <c r="N555">
        <v>1989</v>
      </c>
      <c r="O555">
        <f t="shared" si="8"/>
        <v>17.55</v>
      </c>
    </row>
    <row r="556" spans="1:15" ht="13.5" x14ac:dyDescent="0.25">
      <c r="A556" s="1"/>
      <c r="B556">
        <v>0</v>
      </c>
      <c r="C556">
        <v>8.5</v>
      </c>
      <c r="D556">
        <v>0</v>
      </c>
      <c r="E556">
        <v>15</v>
      </c>
      <c r="F556">
        <v>1</v>
      </c>
      <c r="G556">
        <v>23</v>
      </c>
      <c r="H556">
        <v>3.15</v>
      </c>
      <c r="I556">
        <v>30</v>
      </c>
      <c r="J556">
        <v>50</v>
      </c>
      <c r="L556">
        <v>3</v>
      </c>
      <c r="M556">
        <v>2</v>
      </c>
      <c r="N556">
        <v>1989</v>
      </c>
      <c r="O556">
        <f t="shared" si="8"/>
        <v>26.774999999999999</v>
      </c>
    </row>
    <row r="557" spans="1:15" ht="13.5" x14ac:dyDescent="0.25">
      <c r="A557" s="1"/>
      <c r="B557">
        <v>1</v>
      </c>
      <c r="C557">
        <v>6</v>
      </c>
      <c r="D557">
        <v>0</v>
      </c>
      <c r="E557">
        <v>18</v>
      </c>
      <c r="F557">
        <v>0</v>
      </c>
      <c r="G557">
        <v>24</v>
      </c>
      <c r="H557">
        <v>3.81</v>
      </c>
      <c r="I557">
        <v>-170</v>
      </c>
      <c r="J557">
        <v>55</v>
      </c>
      <c r="L557">
        <v>3</v>
      </c>
      <c r="M557">
        <v>3</v>
      </c>
      <c r="N557">
        <v>1989</v>
      </c>
      <c r="O557">
        <f t="shared" si="8"/>
        <v>22.86</v>
      </c>
    </row>
    <row r="558" spans="1:15" ht="13.5" x14ac:dyDescent="0.25">
      <c r="A558" s="1"/>
      <c r="B558">
        <v>0</v>
      </c>
      <c r="C558">
        <v>5</v>
      </c>
      <c r="D558">
        <v>0</v>
      </c>
      <c r="E558">
        <v>24</v>
      </c>
      <c r="F558">
        <v>0</v>
      </c>
      <c r="G558">
        <v>3</v>
      </c>
      <c r="H558">
        <v>4.21</v>
      </c>
      <c r="I558">
        <v>-15</v>
      </c>
      <c r="J558">
        <v>40</v>
      </c>
      <c r="L558">
        <v>3</v>
      </c>
      <c r="M558">
        <v>3</v>
      </c>
      <c r="N558">
        <v>1989</v>
      </c>
      <c r="O558">
        <f t="shared" si="8"/>
        <v>21.05</v>
      </c>
    </row>
    <row r="559" spans="1:15" ht="13.5" x14ac:dyDescent="0.25">
      <c r="A559" s="1"/>
      <c r="B559">
        <v>0</v>
      </c>
      <c r="C559">
        <v>5</v>
      </c>
      <c r="D559">
        <v>0</v>
      </c>
      <c r="E559">
        <v>16</v>
      </c>
      <c r="F559">
        <v>0</v>
      </c>
      <c r="G559">
        <v>21</v>
      </c>
      <c r="H559">
        <v>3.7</v>
      </c>
      <c r="I559">
        <v>-30</v>
      </c>
      <c r="J559">
        <v>35</v>
      </c>
      <c r="L559">
        <v>4</v>
      </c>
      <c r="M559">
        <v>4</v>
      </c>
      <c r="N559">
        <v>1989</v>
      </c>
      <c r="O559">
        <f t="shared" si="8"/>
        <v>18.5</v>
      </c>
    </row>
    <row r="560" spans="1:15" ht="13.5" x14ac:dyDescent="0.25">
      <c r="A560" s="1"/>
      <c r="B560">
        <v>2</v>
      </c>
      <c r="C560">
        <v>8</v>
      </c>
      <c r="D560">
        <v>0</v>
      </c>
      <c r="E560">
        <v>15</v>
      </c>
      <c r="F560">
        <v>0</v>
      </c>
      <c r="G560">
        <v>23</v>
      </c>
      <c r="H560">
        <v>3.42</v>
      </c>
      <c r="I560">
        <v>60</v>
      </c>
      <c r="J560">
        <v>57.5</v>
      </c>
      <c r="L560">
        <v>4</v>
      </c>
      <c r="M560">
        <v>4</v>
      </c>
      <c r="N560">
        <v>1989</v>
      </c>
      <c r="O560">
        <f t="shared" si="8"/>
        <v>27.36</v>
      </c>
    </row>
    <row r="561" spans="1:34" ht="13.5" x14ac:dyDescent="0.25">
      <c r="A561" s="1"/>
      <c r="B561">
        <v>0</v>
      </c>
      <c r="C561">
        <v>7</v>
      </c>
      <c r="D561">
        <v>0</v>
      </c>
      <c r="E561">
        <v>29</v>
      </c>
      <c r="F561">
        <v>0</v>
      </c>
      <c r="G561">
        <v>6</v>
      </c>
      <c r="H561">
        <v>3.75</v>
      </c>
      <c r="I561">
        <v>0</v>
      </c>
      <c r="J561">
        <v>50</v>
      </c>
      <c r="L561">
        <v>4</v>
      </c>
      <c r="M561">
        <v>5</v>
      </c>
      <c r="N561">
        <v>1989</v>
      </c>
      <c r="O561">
        <f t="shared" si="8"/>
        <v>26.25</v>
      </c>
      <c r="T561">
        <v>12</v>
      </c>
      <c r="U561">
        <f>AVERAGE(C547,C550:C556,C558,C559,C561,C563)</f>
        <v>6.875</v>
      </c>
      <c r="V561">
        <f>SUM(O547,O550:O556,O558,O559,O561,O563)/SUM(C547,C550:C556,C558,C559,C561,C563)</f>
        <v>3.2804242424242429</v>
      </c>
    </row>
    <row r="562" spans="1:34" ht="13.5" x14ac:dyDescent="0.25">
      <c r="A562" s="1"/>
      <c r="B562">
        <v>2</v>
      </c>
      <c r="C562">
        <v>8</v>
      </c>
      <c r="D562">
        <v>0</v>
      </c>
      <c r="E562">
        <v>11</v>
      </c>
      <c r="F562">
        <v>0</v>
      </c>
      <c r="G562">
        <v>19</v>
      </c>
      <c r="H562">
        <v>2.0299999999999998</v>
      </c>
      <c r="I562">
        <v>115</v>
      </c>
      <c r="J562">
        <v>65</v>
      </c>
      <c r="L562">
        <v>4</v>
      </c>
      <c r="M562">
        <v>6</v>
      </c>
      <c r="N562">
        <v>1989</v>
      </c>
      <c r="O562">
        <f t="shared" si="8"/>
        <v>16.239999999999998</v>
      </c>
      <c r="T562">
        <v>2</v>
      </c>
      <c r="U562">
        <f>AVERAGE(C548,C557)</f>
        <v>6.5</v>
      </c>
      <c r="V562">
        <f>SUM(O548,O557)/SUM(C548,C557)</f>
        <v>2.7007692307692306</v>
      </c>
    </row>
    <row r="563" spans="1:34" ht="13.5" x14ac:dyDescent="0.25">
      <c r="A563" s="1"/>
      <c r="B563">
        <v>0</v>
      </c>
      <c r="C563">
        <v>5</v>
      </c>
      <c r="D563">
        <v>0</v>
      </c>
      <c r="E563">
        <v>15</v>
      </c>
      <c r="F563">
        <v>0</v>
      </c>
      <c r="G563">
        <v>20</v>
      </c>
      <c r="H563">
        <v>1.76</v>
      </c>
      <c r="I563">
        <v>0</v>
      </c>
      <c r="J563">
        <v>55</v>
      </c>
      <c r="L563">
        <v>4</v>
      </c>
      <c r="M563">
        <v>6</v>
      </c>
      <c r="N563">
        <v>1989</v>
      </c>
      <c r="O563">
        <f t="shared" si="8"/>
        <v>8.8000000000000007</v>
      </c>
      <c r="P563">
        <v>21</v>
      </c>
      <c r="Q563">
        <v>18</v>
      </c>
      <c r="R563">
        <f>AVERAGE(C546:C563)</f>
        <v>7.1944444444444446</v>
      </c>
      <c r="S563">
        <f>SUM(O546:O563)/SUM(C546:C563)</f>
        <v>3.0230501930501936</v>
      </c>
      <c r="T563">
        <v>4</v>
      </c>
      <c r="U563">
        <f>AVERAGE(C546,C549,C560,C562)</f>
        <v>8.5</v>
      </c>
      <c r="V563">
        <f>SUM(O546,O549,O560,O562)/SUM(C546,C549,C560,C562)</f>
        <v>2.5217647058823527</v>
      </c>
      <c r="W563">
        <v>5</v>
      </c>
      <c r="X563">
        <f>AVERAGE(C546:C550)</f>
        <v>7</v>
      </c>
      <c r="Y563">
        <f>SUM(O546:O550)/SUM(C546:C550)</f>
        <v>2.5339999999999998</v>
      </c>
      <c r="Z563">
        <v>4</v>
      </c>
      <c r="AA563">
        <f>AVERAGE(C551:C554)</f>
        <v>8.25</v>
      </c>
      <c r="AB563">
        <f>SUM(O551:O554)/SUM(C551:C554)</f>
        <v>3.5578787878787876</v>
      </c>
      <c r="AC563">
        <v>4</v>
      </c>
      <c r="AD563">
        <f>AVERAGE(C555:C558)</f>
        <v>7.125</v>
      </c>
      <c r="AE563">
        <f>SUM(O555:O558)/SUM(C555:C558)</f>
        <v>3.0959649122807016</v>
      </c>
      <c r="AF563">
        <v>5</v>
      </c>
      <c r="AG563">
        <f>AVERAGE(C559:C563)</f>
        <v>6.6</v>
      </c>
      <c r="AH563">
        <f>SUM(O559:O563)/SUM(C559:C563)</f>
        <v>2.9439393939393939</v>
      </c>
    </row>
    <row r="564" spans="1:34" ht="13.5" x14ac:dyDescent="0.25">
      <c r="A564" s="1"/>
    </row>
    <row r="565" spans="1:34" ht="13.5" x14ac:dyDescent="0.25">
      <c r="A565" s="1" t="s">
        <v>6</v>
      </c>
      <c r="B565">
        <v>1</v>
      </c>
      <c r="C565">
        <v>5</v>
      </c>
      <c r="D565">
        <v>0</v>
      </c>
      <c r="E565">
        <v>3</v>
      </c>
      <c r="F565">
        <v>0</v>
      </c>
      <c r="G565">
        <v>8</v>
      </c>
      <c r="H565">
        <v>2.09</v>
      </c>
      <c r="I565">
        <v>-150</v>
      </c>
      <c r="J565">
        <v>67.5</v>
      </c>
      <c r="L565">
        <v>1</v>
      </c>
      <c r="M565">
        <v>7</v>
      </c>
      <c r="N565">
        <v>1990</v>
      </c>
      <c r="O565">
        <f t="shared" si="8"/>
        <v>10.45</v>
      </c>
    </row>
    <row r="566" spans="1:34" ht="13.5" x14ac:dyDescent="0.25">
      <c r="A566" s="1"/>
      <c r="B566">
        <v>2</v>
      </c>
      <c r="C566">
        <v>9</v>
      </c>
      <c r="D566">
        <v>0</v>
      </c>
      <c r="E566">
        <v>6</v>
      </c>
      <c r="F566">
        <v>0</v>
      </c>
      <c r="G566">
        <v>15</v>
      </c>
      <c r="H566">
        <v>2.17</v>
      </c>
      <c r="I566">
        <v>45</v>
      </c>
      <c r="J566">
        <v>50</v>
      </c>
      <c r="L566">
        <v>1</v>
      </c>
      <c r="M566">
        <v>7</v>
      </c>
      <c r="N566">
        <v>1990</v>
      </c>
      <c r="O566">
        <f t="shared" si="8"/>
        <v>19.53</v>
      </c>
    </row>
    <row r="567" spans="1:34" ht="13.5" x14ac:dyDescent="0.25">
      <c r="A567" s="1"/>
      <c r="B567">
        <v>0</v>
      </c>
      <c r="C567">
        <v>6</v>
      </c>
      <c r="D567">
        <v>0</v>
      </c>
      <c r="E567">
        <v>17</v>
      </c>
      <c r="F567">
        <v>0</v>
      </c>
      <c r="G567">
        <v>23</v>
      </c>
      <c r="H567">
        <v>1.69</v>
      </c>
      <c r="I567">
        <v>30</v>
      </c>
      <c r="J567">
        <v>70</v>
      </c>
      <c r="L567">
        <v>1</v>
      </c>
      <c r="M567">
        <v>7</v>
      </c>
      <c r="N567">
        <v>1990</v>
      </c>
      <c r="O567">
        <f t="shared" si="8"/>
        <v>10.14</v>
      </c>
    </row>
    <row r="568" spans="1:34" ht="13.5" x14ac:dyDescent="0.25">
      <c r="A568" s="1"/>
      <c r="B568">
        <v>1</v>
      </c>
      <c r="C568">
        <v>7</v>
      </c>
      <c r="D568">
        <v>0</v>
      </c>
      <c r="E568">
        <v>31</v>
      </c>
      <c r="F568">
        <v>0</v>
      </c>
      <c r="G568">
        <v>9</v>
      </c>
      <c r="H568">
        <v>1.28</v>
      </c>
      <c r="I568">
        <v>25</v>
      </c>
      <c r="J568">
        <v>50</v>
      </c>
      <c r="L568">
        <v>1</v>
      </c>
      <c r="M568">
        <v>8</v>
      </c>
      <c r="N568">
        <v>1990</v>
      </c>
      <c r="O568">
        <f t="shared" si="8"/>
        <v>8.9600000000000009</v>
      </c>
    </row>
    <row r="569" spans="1:34" ht="13.5" x14ac:dyDescent="0.25">
      <c r="A569" s="1"/>
      <c r="B569">
        <v>0</v>
      </c>
      <c r="C569">
        <v>9</v>
      </c>
      <c r="D569">
        <v>0</v>
      </c>
      <c r="E569">
        <v>24</v>
      </c>
      <c r="F569">
        <v>0</v>
      </c>
      <c r="G569">
        <v>31</v>
      </c>
      <c r="H569">
        <v>1.38</v>
      </c>
      <c r="I569">
        <v>150</v>
      </c>
      <c r="J569">
        <v>60</v>
      </c>
      <c r="L569">
        <v>1</v>
      </c>
      <c r="M569">
        <v>8</v>
      </c>
      <c r="N569">
        <v>1990</v>
      </c>
      <c r="O569">
        <f t="shared" si="8"/>
        <v>12.419999999999998</v>
      </c>
    </row>
    <row r="570" spans="1:34" ht="13.5" x14ac:dyDescent="0.25">
      <c r="A570" s="1"/>
      <c r="B570">
        <v>2</v>
      </c>
      <c r="C570">
        <v>10</v>
      </c>
      <c r="D570">
        <v>0</v>
      </c>
      <c r="E570">
        <v>14</v>
      </c>
      <c r="F570">
        <v>0</v>
      </c>
      <c r="G570">
        <v>24</v>
      </c>
      <c r="H570">
        <v>1.93</v>
      </c>
      <c r="I570">
        <v>120</v>
      </c>
      <c r="J570">
        <v>65</v>
      </c>
      <c r="L570">
        <v>1</v>
      </c>
      <c r="M570">
        <v>9</v>
      </c>
      <c r="N570">
        <v>1990</v>
      </c>
      <c r="O570">
        <f t="shared" si="8"/>
        <v>19.3</v>
      </c>
    </row>
    <row r="571" spans="1:34" ht="13.5" x14ac:dyDescent="0.25">
      <c r="A571" s="1"/>
      <c r="B571">
        <v>0</v>
      </c>
      <c r="C571">
        <v>15</v>
      </c>
      <c r="D571">
        <v>0</v>
      </c>
      <c r="E571">
        <v>19</v>
      </c>
      <c r="F571">
        <v>0</v>
      </c>
      <c r="G571">
        <v>3</v>
      </c>
      <c r="H571">
        <v>3.8</v>
      </c>
      <c r="I571">
        <v>0</v>
      </c>
      <c r="J571">
        <v>57.5</v>
      </c>
      <c r="L571">
        <v>2</v>
      </c>
      <c r="M571">
        <v>10</v>
      </c>
      <c r="N571">
        <v>1990</v>
      </c>
      <c r="O571">
        <f t="shared" si="8"/>
        <v>57</v>
      </c>
    </row>
    <row r="572" spans="1:34" ht="13.5" x14ac:dyDescent="0.25">
      <c r="A572" s="1"/>
      <c r="B572">
        <v>0</v>
      </c>
      <c r="C572">
        <v>8</v>
      </c>
      <c r="D572">
        <v>0</v>
      </c>
      <c r="E572">
        <v>2</v>
      </c>
      <c r="F572">
        <v>0</v>
      </c>
      <c r="G572">
        <v>10</v>
      </c>
      <c r="H572">
        <v>4.07</v>
      </c>
      <c r="I572">
        <v>-20</v>
      </c>
      <c r="J572">
        <v>50</v>
      </c>
      <c r="L572">
        <v>2</v>
      </c>
      <c r="M572">
        <v>11</v>
      </c>
      <c r="N572">
        <v>1990</v>
      </c>
      <c r="O572">
        <f t="shared" si="8"/>
        <v>32.56</v>
      </c>
    </row>
    <row r="573" spans="1:34" ht="13.5" x14ac:dyDescent="0.25">
      <c r="A573" s="1"/>
      <c r="B573">
        <v>0</v>
      </c>
      <c r="C573">
        <v>9</v>
      </c>
      <c r="D573">
        <v>0</v>
      </c>
      <c r="E573">
        <v>28</v>
      </c>
      <c r="F573">
        <v>0</v>
      </c>
      <c r="G573">
        <v>7</v>
      </c>
      <c r="H573">
        <v>3.62</v>
      </c>
      <c r="I573">
        <v>-10</v>
      </c>
      <c r="J573">
        <v>55</v>
      </c>
      <c r="L573">
        <v>2</v>
      </c>
      <c r="M573">
        <v>12</v>
      </c>
      <c r="N573">
        <v>1990</v>
      </c>
      <c r="O573">
        <f t="shared" si="8"/>
        <v>32.58</v>
      </c>
    </row>
    <row r="574" spans="1:34" ht="13.5" x14ac:dyDescent="0.25">
      <c r="A574" s="1"/>
      <c r="B574">
        <v>0</v>
      </c>
      <c r="C574">
        <v>10</v>
      </c>
      <c r="D574">
        <v>0</v>
      </c>
      <c r="E574">
        <v>9</v>
      </c>
      <c r="F574">
        <v>0</v>
      </c>
      <c r="G574">
        <v>19</v>
      </c>
      <c r="H574">
        <v>4.63</v>
      </c>
      <c r="I574">
        <v>-35</v>
      </c>
      <c r="J574">
        <v>45</v>
      </c>
      <c r="L574">
        <v>2</v>
      </c>
      <c r="M574">
        <v>12</v>
      </c>
      <c r="N574">
        <v>1990</v>
      </c>
      <c r="O574">
        <f t="shared" si="8"/>
        <v>46.3</v>
      </c>
    </row>
    <row r="575" spans="1:34" ht="13.5" x14ac:dyDescent="0.25">
      <c r="A575" s="1"/>
      <c r="B575">
        <v>1</v>
      </c>
      <c r="C575">
        <v>14</v>
      </c>
      <c r="D575">
        <v>0</v>
      </c>
      <c r="E575">
        <v>3</v>
      </c>
      <c r="F575">
        <v>0</v>
      </c>
      <c r="G575">
        <v>17</v>
      </c>
      <c r="H575">
        <v>2.89</v>
      </c>
      <c r="I575">
        <v>175</v>
      </c>
      <c r="J575">
        <v>72.5</v>
      </c>
      <c r="L575">
        <v>3</v>
      </c>
      <c r="M575">
        <v>1</v>
      </c>
      <c r="N575">
        <v>1990</v>
      </c>
      <c r="O575">
        <f t="shared" si="8"/>
        <v>40.46</v>
      </c>
    </row>
    <row r="576" spans="1:34" ht="13.5" x14ac:dyDescent="0.25">
      <c r="A576" s="1"/>
      <c r="B576">
        <v>0</v>
      </c>
      <c r="C576">
        <v>7</v>
      </c>
      <c r="D576">
        <v>0</v>
      </c>
      <c r="E576">
        <v>14</v>
      </c>
      <c r="F576">
        <v>0</v>
      </c>
      <c r="G576">
        <v>21</v>
      </c>
      <c r="H576">
        <v>5.4</v>
      </c>
      <c r="I576">
        <v>10</v>
      </c>
      <c r="J576">
        <v>50</v>
      </c>
      <c r="L576">
        <v>3</v>
      </c>
      <c r="M576">
        <v>1</v>
      </c>
      <c r="N576">
        <v>1990</v>
      </c>
      <c r="O576">
        <f t="shared" si="8"/>
        <v>37.800000000000004</v>
      </c>
    </row>
    <row r="577" spans="1:34" ht="13.5" x14ac:dyDescent="0.25">
      <c r="A577" s="1"/>
      <c r="B577">
        <v>0</v>
      </c>
      <c r="C577">
        <v>9</v>
      </c>
      <c r="D577">
        <v>0</v>
      </c>
      <c r="E577">
        <v>20</v>
      </c>
      <c r="F577">
        <v>0</v>
      </c>
      <c r="G577">
        <v>29</v>
      </c>
      <c r="H577">
        <v>5.91</v>
      </c>
      <c r="I577">
        <v>0</v>
      </c>
      <c r="J577">
        <v>45</v>
      </c>
      <c r="L577">
        <v>3</v>
      </c>
      <c r="M577">
        <v>1</v>
      </c>
      <c r="N577">
        <v>1990</v>
      </c>
      <c r="O577">
        <f t="shared" si="8"/>
        <v>53.19</v>
      </c>
    </row>
    <row r="578" spans="1:34" ht="13.5" x14ac:dyDescent="0.25">
      <c r="A578" s="1"/>
      <c r="B578">
        <v>1</v>
      </c>
      <c r="C578">
        <v>8</v>
      </c>
      <c r="D578">
        <v>0</v>
      </c>
      <c r="E578">
        <v>19</v>
      </c>
      <c r="F578">
        <v>0</v>
      </c>
      <c r="G578">
        <v>27</v>
      </c>
      <c r="H578">
        <v>5.84</v>
      </c>
      <c r="I578">
        <v>-135</v>
      </c>
      <c r="J578">
        <v>35</v>
      </c>
      <c r="L578">
        <v>3</v>
      </c>
      <c r="M578">
        <v>1</v>
      </c>
      <c r="N578">
        <v>1990</v>
      </c>
      <c r="O578">
        <f t="shared" si="8"/>
        <v>46.72</v>
      </c>
    </row>
    <row r="579" spans="1:34" ht="13.5" x14ac:dyDescent="0.25">
      <c r="A579" s="1"/>
      <c r="B579">
        <v>1</v>
      </c>
      <c r="C579">
        <v>7</v>
      </c>
      <c r="D579">
        <v>0</v>
      </c>
      <c r="E579">
        <v>30</v>
      </c>
      <c r="F579">
        <v>0</v>
      </c>
      <c r="G579">
        <v>6</v>
      </c>
      <c r="H579">
        <v>2.72</v>
      </c>
      <c r="I579">
        <v>175</v>
      </c>
      <c r="J579">
        <v>60</v>
      </c>
      <c r="L579">
        <v>3</v>
      </c>
      <c r="M579">
        <v>2</v>
      </c>
      <c r="N579">
        <v>1990</v>
      </c>
      <c r="O579">
        <f t="shared" ref="O579:O642" si="9">H579*C579</f>
        <v>19.040000000000003</v>
      </c>
    </row>
    <row r="580" spans="1:34" ht="13.5" x14ac:dyDescent="0.25">
      <c r="A580" s="1"/>
      <c r="B580">
        <v>0</v>
      </c>
      <c r="C580">
        <v>10</v>
      </c>
      <c r="D580">
        <v>0</v>
      </c>
      <c r="E580">
        <v>31</v>
      </c>
      <c r="F580">
        <v>0</v>
      </c>
      <c r="G580">
        <v>10</v>
      </c>
      <c r="H580">
        <v>3.76</v>
      </c>
      <c r="I580">
        <v>25</v>
      </c>
      <c r="J580">
        <v>55</v>
      </c>
      <c r="L580">
        <v>3</v>
      </c>
      <c r="M580">
        <v>2</v>
      </c>
      <c r="N580">
        <v>1990</v>
      </c>
      <c r="O580">
        <f t="shared" si="9"/>
        <v>37.599999999999994</v>
      </c>
    </row>
    <row r="581" spans="1:34" ht="13.5" x14ac:dyDescent="0.25">
      <c r="A581" s="1"/>
      <c r="B581">
        <v>1</v>
      </c>
      <c r="C581">
        <v>5</v>
      </c>
      <c r="D581">
        <v>0</v>
      </c>
      <c r="E581">
        <v>25</v>
      </c>
      <c r="F581">
        <v>0</v>
      </c>
      <c r="G581">
        <v>2</v>
      </c>
      <c r="H581">
        <v>6.42</v>
      </c>
      <c r="I581">
        <v>-140</v>
      </c>
      <c r="J581">
        <v>40</v>
      </c>
      <c r="L581">
        <v>3</v>
      </c>
      <c r="M581">
        <v>2</v>
      </c>
      <c r="N581">
        <v>1990</v>
      </c>
      <c r="O581">
        <f t="shared" si="9"/>
        <v>32.1</v>
      </c>
    </row>
    <row r="582" spans="1:34" ht="13.5" x14ac:dyDescent="0.25">
      <c r="A582" s="1"/>
      <c r="B582">
        <v>0</v>
      </c>
      <c r="C582">
        <v>6</v>
      </c>
      <c r="D582">
        <v>0</v>
      </c>
      <c r="E582">
        <v>25</v>
      </c>
      <c r="F582">
        <v>0</v>
      </c>
      <c r="G582">
        <v>3</v>
      </c>
      <c r="H582">
        <v>4.17</v>
      </c>
      <c r="I582">
        <v>15</v>
      </c>
      <c r="J582">
        <v>45</v>
      </c>
      <c r="L582">
        <v>3</v>
      </c>
      <c r="M582">
        <v>2</v>
      </c>
      <c r="N582">
        <v>1990</v>
      </c>
      <c r="O582">
        <f t="shared" si="9"/>
        <v>25.02</v>
      </c>
    </row>
    <row r="583" spans="1:34" ht="13.5" x14ac:dyDescent="0.25">
      <c r="A583" s="1"/>
      <c r="B583">
        <v>2</v>
      </c>
      <c r="C583">
        <v>7</v>
      </c>
      <c r="D583">
        <v>0</v>
      </c>
      <c r="E583">
        <v>5</v>
      </c>
      <c r="F583">
        <v>0</v>
      </c>
      <c r="G583">
        <v>12</v>
      </c>
      <c r="H583">
        <v>3.16</v>
      </c>
      <c r="I583">
        <v>50</v>
      </c>
      <c r="J583">
        <v>55</v>
      </c>
      <c r="L583">
        <v>4</v>
      </c>
      <c r="M583">
        <v>4</v>
      </c>
      <c r="N583">
        <v>1990</v>
      </c>
      <c r="O583">
        <f t="shared" si="9"/>
        <v>22.12</v>
      </c>
    </row>
    <row r="584" spans="1:34" ht="13.5" x14ac:dyDescent="0.25">
      <c r="A584" s="1"/>
      <c r="B584">
        <v>0</v>
      </c>
      <c r="C584">
        <v>8</v>
      </c>
      <c r="D584">
        <v>0</v>
      </c>
      <c r="E584">
        <v>13</v>
      </c>
      <c r="F584">
        <v>0</v>
      </c>
      <c r="G584">
        <v>21</v>
      </c>
      <c r="H584">
        <v>3.64</v>
      </c>
      <c r="I584">
        <v>-15</v>
      </c>
      <c r="J584">
        <v>50</v>
      </c>
      <c r="L584">
        <v>4</v>
      </c>
      <c r="M584">
        <v>4</v>
      </c>
      <c r="N584">
        <v>1990</v>
      </c>
      <c r="O584">
        <f t="shared" si="9"/>
        <v>29.12</v>
      </c>
    </row>
    <row r="585" spans="1:34" ht="13.5" x14ac:dyDescent="0.25">
      <c r="A585" s="1"/>
      <c r="B585">
        <v>2</v>
      </c>
      <c r="C585">
        <v>12</v>
      </c>
      <c r="D585">
        <v>0</v>
      </c>
      <c r="E585">
        <v>18</v>
      </c>
      <c r="F585">
        <v>0</v>
      </c>
      <c r="G585">
        <v>30</v>
      </c>
      <c r="H585">
        <v>2.58</v>
      </c>
      <c r="I585">
        <v>50</v>
      </c>
      <c r="J585">
        <v>55</v>
      </c>
      <c r="L585">
        <v>4</v>
      </c>
      <c r="M585">
        <v>5</v>
      </c>
      <c r="N585">
        <v>1990</v>
      </c>
      <c r="O585">
        <f t="shared" si="9"/>
        <v>30.96</v>
      </c>
    </row>
    <row r="586" spans="1:34" ht="13.5" x14ac:dyDescent="0.25">
      <c r="A586" s="1"/>
      <c r="B586">
        <v>0</v>
      </c>
      <c r="C586">
        <v>13</v>
      </c>
      <c r="D586">
        <v>0</v>
      </c>
      <c r="E586">
        <v>20</v>
      </c>
      <c r="F586">
        <v>0</v>
      </c>
      <c r="G586">
        <v>2</v>
      </c>
      <c r="H586">
        <v>3.33</v>
      </c>
      <c r="I586">
        <v>-10</v>
      </c>
      <c r="J586">
        <v>47.5</v>
      </c>
      <c r="L586">
        <v>4</v>
      </c>
      <c r="M586">
        <v>5</v>
      </c>
      <c r="N586">
        <v>1990</v>
      </c>
      <c r="O586">
        <f t="shared" si="9"/>
        <v>43.29</v>
      </c>
      <c r="T586">
        <v>12</v>
      </c>
      <c r="U586">
        <f>AVERAGE(C567,C569,C571:C574,C576,C577,C580,C582,C584,C586)</f>
        <v>9.1666666666666661</v>
      </c>
      <c r="V586">
        <f>SUM(O567,O569,O571:O574,O576,O577,O580,O582,O584,O586)/SUM(C567,C569,C571:C574,C576,C577,C580,C582,C584,C586)</f>
        <v>3.7910909090909093</v>
      </c>
    </row>
    <row r="587" spans="1:34" ht="13.5" x14ac:dyDescent="0.25">
      <c r="A587" s="1"/>
      <c r="B587">
        <v>2</v>
      </c>
      <c r="C587">
        <v>7</v>
      </c>
      <c r="D587">
        <v>0</v>
      </c>
      <c r="E587">
        <v>2</v>
      </c>
      <c r="F587">
        <v>0</v>
      </c>
      <c r="G587">
        <v>9</v>
      </c>
      <c r="H587">
        <v>2.36</v>
      </c>
      <c r="I587">
        <v>85</v>
      </c>
      <c r="J587">
        <v>60</v>
      </c>
      <c r="L587">
        <v>4</v>
      </c>
      <c r="M587">
        <v>6</v>
      </c>
      <c r="N587">
        <v>1990</v>
      </c>
      <c r="O587">
        <f t="shared" si="9"/>
        <v>16.52</v>
      </c>
      <c r="T587">
        <v>6</v>
      </c>
      <c r="U587">
        <f>AVERAGE(C565,C568,C575,C578,C579,C581)</f>
        <v>7.666666666666667</v>
      </c>
      <c r="V587">
        <f>SUM(O565,O568,O575,O578,O579,O581)/SUM(C565,C568,C575,C578,C579,C581)</f>
        <v>3.4289130434782611</v>
      </c>
    </row>
    <row r="588" spans="1:34" ht="13.5" x14ac:dyDescent="0.25">
      <c r="A588" s="1"/>
      <c r="B588">
        <v>2</v>
      </c>
      <c r="C588">
        <v>6</v>
      </c>
      <c r="D588">
        <v>0</v>
      </c>
      <c r="E588">
        <v>24</v>
      </c>
      <c r="F588">
        <v>0</v>
      </c>
      <c r="G588">
        <v>30</v>
      </c>
      <c r="H588">
        <v>2.11</v>
      </c>
      <c r="I588">
        <v>50</v>
      </c>
      <c r="J588">
        <v>50</v>
      </c>
      <c r="L588">
        <v>4</v>
      </c>
      <c r="M588">
        <v>6</v>
      </c>
      <c r="N588">
        <v>1990</v>
      </c>
      <c r="O588">
        <f t="shared" si="9"/>
        <v>12.66</v>
      </c>
      <c r="P588">
        <v>34</v>
      </c>
      <c r="Q588">
        <v>24</v>
      </c>
      <c r="R588">
        <f>AVERAGE(C565:C588)</f>
        <v>8.625</v>
      </c>
      <c r="S588">
        <f>SUM(O565:O588)/SUM(C565:C588)</f>
        <v>3.3615458937198062</v>
      </c>
      <c r="T588">
        <v>6</v>
      </c>
      <c r="U588">
        <f>AVERAGE(C566,C570,C583,C585,C587,C588)</f>
        <v>8.5</v>
      </c>
      <c r="V588">
        <f>SUM(O566,O570,O583,O585,O587,O588)/SUM(C566,C570,C583,C585,C587,C588)</f>
        <v>2.3743137254901958</v>
      </c>
      <c r="W588">
        <v>6</v>
      </c>
      <c r="X588">
        <f>AVERAGE(C565:C570)</f>
        <v>7.666666666666667</v>
      </c>
      <c r="Y588">
        <f>SUM(O565:O570)/SUM(C565:C570)</f>
        <v>1.7565217391304346</v>
      </c>
      <c r="Z588">
        <v>4</v>
      </c>
      <c r="AA588">
        <f>AVERAGE(C571:C574)</f>
        <v>10.5</v>
      </c>
      <c r="AB588">
        <f>SUM(O571:O574)/SUM(C571:C574)</f>
        <v>4.0104761904761901</v>
      </c>
      <c r="AC588">
        <v>8</v>
      </c>
      <c r="AD588">
        <f>AVERAGE(C575:C582)</f>
        <v>8.25</v>
      </c>
      <c r="AE588">
        <f>SUM(O575:O582)/SUM(C575:C582)</f>
        <v>4.423181818181817</v>
      </c>
      <c r="AF588">
        <v>6</v>
      </c>
      <c r="AG588">
        <f>AVERAGE(C583:C588)</f>
        <v>8.8333333333333339</v>
      </c>
      <c r="AH588">
        <f>SUM(O583:O588)/SUM(C583:C588)</f>
        <v>2.9183018867924533</v>
      </c>
    </row>
    <row r="589" spans="1:34" ht="13.5" x14ac:dyDescent="0.25">
      <c r="A589" s="1"/>
    </row>
    <row r="590" spans="1:34" ht="13.5" x14ac:dyDescent="0.25">
      <c r="A590" s="1" t="s">
        <v>2</v>
      </c>
      <c r="B590">
        <v>1</v>
      </c>
      <c r="C590">
        <v>13</v>
      </c>
      <c r="D590">
        <v>0</v>
      </c>
      <c r="E590">
        <v>3</v>
      </c>
      <c r="F590">
        <v>0</v>
      </c>
      <c r="G590">
        <v>16</v>
      </c>
      <c r="H590">
        <v>2.76</v>
      </c>
      <c r="I590">
        <v>180</v>
      </c>
      <c r="J590">
        <v>55</v>
      </c>
      <c r="L590">
        <v>1</v>
      </c>
      <c r="M590">
        <v>7</v>
      </c>
      <c r="N590">
        <v>1991</v>
      </c>
      <c r="O590">
        <f t="shared" si="9"/>
        <v>35.879999999999995</v>
      </c>
    </row>
    <row r="591" spans="1:34" ht="13.5" x14ac:dyDescent="0.25">
      <c r="A591" s="1"/>
      <c r="B591">
        <v>0</v>
      </c>
      <c r="C591">
        <v>6</v>
      </c>
      <c r="D591">
        <v>0</v>
      </c>
      <c r="E591">
        <v>29</v>
      </c>
      <c r="F591">
        <v>0</v>
      </c>
      <c r="G591">
        <v>4</v>
      </c>
      <c r="H591">
        <v>2.65</v>
      </c>
      <c r="I591">
        <v>30</v>
      </c>
      <c r="J591">
        <v>55</v>
      </c>
      <c r="L591">
        <v>1</v>
      </c>
      <c r="M591">
        <v>8</v>
      </c>
      <c r="N591">
        <v>1991</v>
      </c>
      <c r="O591">
        <f t="shared" si="9"/>
        <v>15.899999999999999</v>
      </c>
    </row>
    <row r="592" spans="1:34" ht="13.5" x14ac:dyDescent="0.25">
      <c r="A592" s="1"/>
      <c r="B592">
        <v>1</v>
      </c>
      <c r="C592">
        <v>5</v>
      </c>
      <c r="D592">
        <v>0</v>
      </c>
      <c r="E592">
        <v>31</v>
      </c>
      <c r="F592">
        <v>0</v>
      </c>
      <c r="G592">
        <v>5</v>
      </c>
      <c r="H592">
        <v>1.54</v>
      </c>
      <c r="I592">
        <v>140</v>
      </c>
      <c r="J592">
        <v>65</v>
      </c>
      <c r="L592">
        <v>1</v>
      </c>
      <c r="M592">
        <v>8</v>
      </c>
      <c r="N592">
        <v>1991</v>
      </c>
      <c r="O592">
        <f t="shared" si="9"/>
        <v>7.7</v>
      </c>
    </row>
    <row r="593" spans="1:15" ht="13.5" x14ac:dyDescent="0.25">
      <c r="A593" s="1"/>
      <c r="B593">
        <v>0</v>
      </c>
      <c r="C593">
        <v>8</v>
      </c>
      <c r="D593">
        <v>0</v>
      </c>
      <c r="E593">
        <v>30</v>
      </c>
      <c r="F593">
        <v>0</v>
      </c>
      <c r="G593">
        <v>7</v>
      </c>
      <c r="H593">
        <v>3.72</v>
      </c>
      <c r="I593">
        <v>0</v>
      </c>
      <c r="J593">
        <v>55</v>
      </c>
      <c r="L593">
        <v>1</v>
      </c>
      <c r="M593">
        <v>9</v>
      </c>
      <c r="N593">
        <v>1991</v>
      </c>
      <c r="O593">
        <f t="shared" si="9"/>
        <v>29.76</v>
      </c>
    </row>
    <row r="594" spans="1:15" ht="13.5" x14ac:dyDescent="0.25">
      <c r="A594" s="1"/>
      <c r="B594">
        <v>1</v>
      </c>
      <c r="C594">
        <v>9</v>
      </c>
      <c r="D594">
        <v>0</v>
      </c>
      <c r="E594">
        <v>1</v>
      </c>
      <c r="F594">
        <v>0</v>
      </c>
      <c r="G594">
        <v>10</v>
      </c>
      <c r="H594">
        <v>1.96</v>
      </c>
      <c r="I594">
        <v>-175</v>
      </c>
      <c r="J594">
        <v>70</v>
      </c>
      <c r="L594">
        <v>1</v>
      </c>
      <c r="M594">
        <v>9</v>
      </c>
      <c r="N594">
        <v>1991</v>
      </c>
      <c r="O594">
        <f t="shared" si="9"/>
        <v>17.64</v>
      </c>
    </row>
    <row r="595" spans="1:15" ht="13.5" x14ac:dyDescent="0.25">
      <c r="A595" s="1"/>
      <c r="B595">
        <v>2</v>
      </c>
      <c r="C595">
        <v>5</v>
      </c>
      <c r="D595">
        <v>0</v>
      </c>
      <c r="E595">
        <v>14</v>
      </c>
      <c r="F595">
        <v>0</v>
      </c>
      <c r="G595">
        <v>24</v>
      </c>
      <c r="H595">
        <v>1.28</v>
      </c>
      <c r="I595">
        <v>100</v>
      </c>
      <c r="J595">
        <v>60</v>
      </c>
      <c r="L595">
        <v>1</v>
      </c>
      <c r="M595">
        <v>9</v>
      </c>
      <c r="N595">
        <v>1991</v>
      </c>
      <c r="O595">
        <f t="shared" si="9"/>
        <v>6.4</v>
      </c>
    </row>
    <row r="596" spans="1:15" ht="13.5" x14ac:dyDescent="0.25">
      <c r="A596" s="1"/>
      <c r="B596">
        <v>0</v>
      </c>
      <c r="C596">
        <v>6</v>
      </c>
      <c r="D596">
        <v>0</v>
      </c>
      <c r="E596">
        <v>6</v>
      </c>
      <c r="F596">
        <v>0</v>
      </c>
      <c r="G596">
        <v>12</v>
      </c>
      <c r="H596">
        <v>2.58</v>
      </c>
      <c r="I596">
        <v>50</v>
      </c>
      <c r="J596">
        <v>50</v>
      </c>
      <c r="L596">
        <v>2</v>
      </c>
      <c r="M596">
        <v>10</v>
      </c>
      <c r="N596">
        <v>1991</v>
      </c>
      <c r="O596">
        <f t="shared" si="9"/>
        <v>15.48</v>
      </c>
    </row>
    <row r="597" spans="1:15" ht="13.5" x14ac:dyDescent="0.25">
      <c r="A597" s="1"/>
      <c r="B597">
        <v>0</v>
      </c>
      <c r="C597">
        <v>14</v>
      </c>
      <c r="D597">
        <v>0</v>
      </c>
      <c r="E597">
        <v>17</v>
      </c>
      <c r="F597">
        <v>0</v>
      </c>
      <c r="G597">
        <v>31</v>
      </c>
      <c r="H597">
        <v>3.2</v>
      </c>
      <c r="I597">
        <v>-15</v>
      </c>
      <c r="J597">
        <v>37.5</v>
      </c>
      <c r="L597">
        <v>2</v>
      </c>
      <c r="M597">
        <v>10</v>
      </c>
      <c r="N597">
        <v>1991</v>
      </c>
      <c r="O597">
        <f t="shared" si="9"/>
        <v>44.800000000000004</v>
      </c>
    </row>
    <row r="598" spans="1:15" ht="13.5" x14ac:dyDescent="0.25">
      <c r="A598" s="1"/>
      <c r="B598">
        <v>1</v>
      </c>
      <c r="C598">
        <v>7</v>
      </c>
      <c r="D598">
        <v>0</v>
      </c>
      <c r="E598">
        <v>4</v>
      </c>
      <c r="F598">
        <v>0</v>
      </c>
      <c r="G598">
        <v>11</v>
      </c>
      <c r="H598">
        <v>4.0599999999999996</v>
      </c>
      <c r="I598">
        <v>180</v>
      </c>
      <c r="J598">
        <v>72.5</v>
      </c>
      <c r="L598">
        <v>2</v>
      </c>
      <c r="M598">
        <v>11</v>
      </c>
      <c r="N598">
        <v>1991</v>
      </c>
      <c r="O598">
        <f t="shared" si="9"/>
        <v>28.419999999999998</v>
      </c>
    </row>
    <row r="599" spans="1:15" ht="13.5" x14ac:dyDescent="0.25">
      <c r="A599" s="1"/>
      <c r="B599">
        <v>0</v>
      </c>
      <c r="C599">
        <v>12</v>
      </c>
      <c r="D599">
        <v>0</v>
      </c>
      <c r="E599">
        <v>29</v>
      </c>
      <c r="F599">
        <v>0</v>
      </c>
      <c r="G599">
        <v>11</v>
      </c>
      <c r="H599">
        <v>4.97</v>
      </c>
      <c r="I599">
        <v>15</v>
      </c>
      <c r="J599">
        <v>45</v>
      </c>
      <c r="L599">
        <v>2</v>
      </c>
      <c r="M599">
        <v>12</v>
      </c>
      <c r="N599">
        <v>1991</v>
      </c>
      <c r="O599">
        <f t="shared" si="9"/>
        <v>59.64</v>
      </c>
    </row>
    <row r="600" spans="1:15" ht="13.5" x14ac:dyDescent="0.25">
      <c r="A600" s="1"/>
      <c r="B600">
        <v>0</v>
      </c>
      <c r="C600">
        <v>5</v>
      </c>
      <c r="D600">
        <v>0</v>
      </c>
      <c r="E600">
        <v>25</v>
      </c>
      <c r="F600">
        <v>0</v>
      </c>
      <c r="G600">
        <v>30</v>
      </c>
      <c r="H600">
        <v>5.08</v>
      </c>
      <c r="I600">
        <v>-10</v>
      </c>
      <c r="J600">
        <v>45</v>
      </c>
      <c r="L600">
        <v>2</v>
      </c>
      <c r="M600">
        <v>12</v>
      </c>
      <c r="N600">
        <v>1991</v>
      </c>
      <c r="O600">
        <f t="shared" si="9"/>
        <v>25.4</v>
      </c>
    </row>
    <row r="601" spans="1:15" ht="13.5" x14ac:dyDescent="0.25">
      <c r="A601" s="1"/>
      <c r="B601">
        <v>0</v>
      </c>
      <c r="C601">
        <v>5</v>
      </c>
      <c r="D601">
        <v>0</v>
      </c>
      <c r="E601">
        <v>1</v>
      </c>
      <c r="F601">
        <v>0</v>
      </c>
      <c r="G601">
        <v>6</v>
      </c>
      <c r="H601">
        <v>3.5</v>
      </c>
      <c r="I601">
        <v>10</v>
      </c>
      <c r="J601">
        <v>35</v>
      </c>
      <c r="L601">
        <v>3</v>
      </c>
      <c r="M601">
        <v>1</v>
      </c>
      <c r="N601">
        <v>1991</v>
      </c>
      <c r="O601">
        <f t="shared" si="9"/>
        <v>17.5</v>
      </c>
    </row>
    <row r="602" spans="1:15" ht="13.5" x14ac:dyDescent="0.25">
      <c r="A602" s="1"/>
      <c r="B602">
        <v>0</v>
      </c>
      <c r="C602">
        <v>17</v>
      </c>
      <c r="D602">
        <v>0</v>
      </c>
      <c r="E602">
        <v>10</v>
      </c>
      <c r="F602">
        <v>0</v>
      </c>
      <c r="G602">
        <v>27</v>
      </c>
      <c r="H602">
        <v>5.71</v>
      </c>
      <c r="I602">
        <v>0</v>
      </c>
      <c r="J602">
        <v>52.5</v>
      </c>
      <c r="L602">
        <v>3</v>
      </c>
      <c r="M602">
        <v>1</v>
      </c>
      <c r="N602">
        <v>1991</v>
      </c>
      <c r="O602">
        <f t="shared" si="9"/>
        <v>97.07</v>
      </c>
    </row>
    <row r="603" spans="1:15" ht="13.5" x14ac:dyDescent="0.25">
      <c r="A603" s="1"/>
      <c r="B603">
        <v>1</v>
      </c>
      <c r="C603">
        <v>7</v>
      </c>
      <c r="D603">
        <v>0</v>
      </c>
      <c r="E603">
        <v>23</v>
      </c>
      <c r="F603">
        <v>0</v>
      </c>
      <c r="G603">
        <v>30</v>
      </c>
      <c r="H603">
        <v>1.87</v>
      </c>
      <c r="I603">
        <v>180</v>
      </c>
      <c r="J603">
        <v>62.5</v>
      </c>
      <c r="L603">
        <v>3</v>
      </c>
      <c r="M603">
        <v>1</v>
      </c>
      <c r="N603">
        <v>1991</v>
      </c>
      <c r="O603">
        <f t="shared" si="9"/>
        <v>13.09</v>
      </c>
    </row>
    <row r="604" spans="1:15" ht="13.5" x14ac:dyDescent="0.25">
      <c r="A604" s="1"/>
      <c r="B604">
        <v>0</v>
      </c>
      <c r="C604">
        <v>8</v>
      </c>
      <c r="D604">
        <v>0</v>
      </c>
      <c r="E604">
        <v>25</v>
      </c>
      <c r="F604">
        <v>0</v>
      </c>
      <c r="G604">
        <v>2</v>
      </c>
      <c r="H604">
        <v>4.76</v>
      </c>
      <c r="I604">
        <v>-10</v>
      </c>
      <c r="J604">
        <v>45</v>
      </c>
      <c r="L604">
        <v>3</v>
      </c>
      <c r="M604">
        <v>1</v>
      </c>
      <c r="N604">
        <v>1991</v>
      </c>
      <c r="O604">
        <f t="shared" si="9"/>
        <v>38.08</v>
      </c>
    </row>
    <row r="605" spans="1:15" ht="13.5" x14ac:dyDescent="0.25">
      <c r="A605" s="1"/>
      <c r="B605">
        <v>1</v>
      </c>
      <c r="C605">
        <v>7</v>
      </c>
      <c r="D605">
        <v>0</v>
      </c>
      <c r="E605">
        <v>20</v>
      </c>
      <c r="F605">
        <v>0</v>
      </c>
      <c r="G605">
        <v>27</v>
      </c>
      <c r="H605">
        <v>1.83</v>
      </c>
      <c r="I605">
        <v>180</v>
      </c>
      <c r="J605">
        <v>55</v>
      </c>
      <c r="L605">
        <v>3</v>
      </c>
      <c r="M605">
        <v>2</v>
      </c>
      <c r="N605">
        <v>1991</v>
      </c>
      <c r="O605">
        <f t="shared" si="9"/>
        <v>12.81</v>
      </c>
    </row>
    <row r="606" spans="1:15" ht="13.5" x14ac:dyDescent="0.25">
      <c r="A606" s="1"/>
      <c r="B606">
        <v>0</v>
      </c>
      <c r="C606">
        <v>7</v>
      </c>
      <c r="D606">
        <v>0</v>
      </c>
      <c r="E606">
        <v>3</v>
      </c>
      <c r="F606">
        <v>0</v>
      </c>
      <c r="G606">
        <v>10</v>
      </c>
      <c r="H606">
        <v>3.47</v>
      </c>
      <c r="I606">
        <v>0</v>
      </c>
      <c r="J606">
        <v>45</v>
      </c>
      <c r="L606">
        <v>3</v>
      </c>
      <c r="M606">
        <v>3</v>
      </c>
      <c r="N606">
        <v>1991</v>
      </c>
      <c r="O606">
        <f t="shared" si="9"/>
        <v>24.290000000000003</v>
      </c>
    </row>
    <row r="607" spans="1:15" ht="13.5" x14ac:dyDescent="0.25">
      <c r="A607" s="1"/>
      <c r="B607">
        <v>0</v>
      </c>
      <c r="C607">
        <v>5</v>
      </c>
      <c r="D607">
        <v>0</v>
      </c>
      <c r="E607">
        <v>10</v>
      </c>
      <c r="F607">
        <v>0</v>
      </c>
      <c r="G607">
        <v>15</v>
      </c>
      <c r="H607">
        <v>4.22</v>
      </c>
      <c r="I607">
        <v>-10</v>
      </c>
      <c r="J607">
        <v>37.5</v>
      </c>
      <c r="L607">
        <v>3</v>
      </c>
      <c r="M607">
        <v>3</v>
      </c>
      <c r="N607">
        <v>1991</v>
      </c>
      <c r="O607">
        <f t="shared" si="9"/>
        <v>21.099999999999998</v>
      </c>
    </row>
    <row r="608" spans="1:15" ht="13.5" x14ac:dyDescent="0.25">
      <c r="A608" s="1"/>
      <c r="B608">
        <v>2</v>
      </c>
      <c r="C608">
        <v>8</v>
      </c>
      <c r="D608">
        <v>0</v>
      </c>
      <c r="E608">
        <v>13</v>
      </c>
      <c r="F608">
        <v>0</v>
      </c>
      <c r="G608">
        <v>21</v>
      </c>
      <c r="H608">
        <v>3.03</v>
      </c>
      <c r="I608">
        <v>75</v>
      </c>
      <c r="J608">
        <v>65</v>
      </c>
      <c r="L608">
        <v>3</v>
      </c>
      <c r="M608">
        <v>3</v>
      </c>
      <c r="N608">
        <v>1991</v>
      </c>
      <c r="O608">
        <f t="shared" si="9"/>
        <v>24.24</v>
      </c>
    </row>
    <row r="609" spans="1:34" ht="13.5" x14ac:dyDescent="0.25">
      <c r="A609" s="1"/>
      <c r="B609">
        <v>2</v>
      </c>
      <c r="C609">
        <v>5</v>
      </c>
      <c r="D609">
        <v>0</v>
      </c>
      <c r="E609">
        <v>23</v>
      </c>
      <c r="F609">
        <v>0</v>
      </c>
      <c r="G609">
        <v>28</v>
      </c>
      <c r="H609">
        <v>2.37</v>
      </c>
      <c r="I609">
        <v>60</v>
      </c>
      <c r="J609">
        <v>55</v>
      </c>
      <c r="L609">
        <v>4</v>
      </c>
      <c r="M609">
        <v>4</v>
      </c>
      <c r="N609">
        <v>1991</v>
      </c>
      <c r="O609">
        <f t="shared" si="9"/>
        <v>11.850000000000001</v>
      </c>
    </row>
    <row r="610" spans="1:34" ht="13.5" x14ac:dyDescent="0.25">
      <c r="A610" s="1"/>
      <c r="B610">
        <v>1</v>
      </c>
      <c r="C610">
        <v>5</v>
      </c>
      <c r="D610">
        <v>0</v>
      </c>
      <c r="E610">
        <v>23</v>
      </c>
      <c r="F610">
        <v>0</v>
      </c>
      <c r="G610">
        <v>28</v>
      </c>
      <c r="H610">
        <v>2.42</v>
      </c>
      <c r="I610">
        <v>-175</v>
      </c>
      <c r="J610">
        <v>50</v>
      </c>
      <c r="L610">
        <v>4</v>
      </c>
      <c r="M610">
        <v>4</v>
      </c>
      <c r="N610">
        <v>1991</v>
      </c>
      <c r="O610">
        <f t="shared" si="9"/>
        <v>12.1</v>
      </c>
    </row>
    <row r="611" spans="1:34" ht="13.5" x14ac:dyDescent="0.25">
      <c r="A611" s="1"/>
      <c r="B611">
        <v>2</v>
      </c>
      <c r="C611">
        <v>5</v>
      </c>
      <c r="D611">
        <v>0</v>
      </c>
      <c r="E611">
        <v>30</v>
      </c>
      <c r="F611">
        <v>0</v>
      </c>
      <c r="G611">
        <v>4</v>
      </c>
      <c r="H611">
        <v>2.23</v>
      </c>
      <c r="I611">
        <v>60</v>
      </c>
      <c r="J611">
        <v>50</v>
      </c>
      <c r="L611">
        <v>4</v>
      </c>
      <c r="M611">
        <v>5</v>
      </c>
      <c r="N611">
        <v>1991</v>
      </c>
      <c r="O611">
        <f t="shared" si="9"/>
        <v>11.15</v>
      </c>
    </row>
    <row r="612" spans="1:34" ht="13.5" x14ac:dyDescent="0.25">
      <c r="A612" s="1"/>
      <c r="B612">
        <v>1</v>
      </c>
      <c r="C612">
        <v>5</v>
      </c>
      <c r="D612">
        <v>0</v>
      </c>
      <c r="E612">
        <v>1</v>
      </c>
      <c r="F612">
        <v>0</v>
      </c>
      <c r="G612">
        <v>6</v>
      </c>
      <c r="H612">
        <v>1.96</v>
      </c>
      <c r="I612">
        <v>165</v>
      </c>
      <c r="J612">
        <v>52.5</v>
      </c>
      <c r="L612">
        <v>4</v>
      </c>
      <c r="M612">
        <v>5</v>
      </c>
      <c r="N612">
        <v>1991</v>
      </c>
      <c r="O612">
        <f t="shared" si="9"/>
        <v>9.8000000000000007</v>
      </c>
    </row>
    <row r="613" spans="1:34" ht="13.5" x14ac:dyDescent="0.25">
      <c r="A613" s="1"/>
      <c r="B613">
        <v>2</v>
      </c>
      <c r="C613">
        <v>11</v>
      </c>
      <c r="D613">
        <v>0</v>
      </c>
      <c r="E613">
        <v>8</v>
      </c>
      <c r="F613">
        <v>0</v>
      </c>
      <c r="G613">
        <v>19</v>
      </c>
      <c r="H613">
        <v>1.68</v>
      </c>
      <c r="I613">
        <v>90</v>
      </c>
      <c r="J613">
        <v>70</v>
      </c>
      <c r="L613">
        <v>4</v>
      </c>
      <c r="M613">
        <v>5</v>
      </c>
      <c r="N613">
        <v>1991</v>
      </c>
      <c r="O613">
        <f t="shared" si="9"/>
        <v>18.48</v>
      </c>
      <c r="T613">
        <v>11</v>
      </c>
      <c r="U613">
        <f>AVERAGE(C591,C593,C596,C597,C599:C602,C604,C606,C607)</f>
        <v>8.454545454545455</v>
      </c>
      <c r="V613">
        <f>SUM(O591,O593,O596,O597,O599:O602,O604,O606,O607)/SUM(C591,C593,C596,C597,C599:C602,C604,C606,C607)</f>
        <v>4.1830107526881717</v>
      </c>
    </row>
    <row r="614" spans="1:34" ht="13.5" x14ac:dyDescent="0.25">
      <c r="A614" s="1"/>
      <c r="B614">
        <v>1</v>
      </c>
      <c r="C614">
        <v>11</v>
      </c>
      <c r="D614">
        <v>0</v>
      </c>
      <c r="E614">
        <v>12</v>
      </c>
      <c r="F614">
        <v>0</v>
      </c>
      <c r="G614">
        <v>23</v>
      </c>
      <c r="H614">
        <v>2.74</v>
      </c>
      <c r="I614">
        <v>180</v>
      </c>
      <c r="J614">
        <v>45</v>
      </c>
      <c r="L614">
        <v>4</v>
      </c>
      <c r="M614">
        <v>5</v>
      </c>
      <c r="N614">
        <v>1991</v>
      </c>
      <c r="O614">
        <f t="shared" si="9"/>
        <v>30.14</v>
      </c>
      <c r="T614">
        <v>9</v>
      </c>
      <c r="U614">
        <f>AVERAGE(C590,C592,C594,C598,C603,C605,C610,C612,C614)</f>
        <v>7.666666666666667</v>
      </c>
      <c r="V614">
        <f>SUM(O590,O592,O594,O598,O603,O605,O610,O612,O614)/SUM(C590,C592,C594,C598,C603,C605,C610,C612,C614)</f>
        <v>2.4286956521739129</v>
      </c>
    </row>
    <row r="615" spans="1:34" ht="13.5" x14ac:dyDescent="0.25">
      <c r="A615" s="1"/>
      <c r="B615">
        <v>2</v>
      </c>
      <c r="C615">
        <v>6</v>
      </c>
      <c r="D615">
        <v>0</v>
      </c>
      <c r="E615">
        <v>21</v>
      </c>
      <c r="F615">
        <v>0</v>
      </c>
      <c r="G615">
        <v>27</v>
      </c>
      <c r="H615">
        <v>2.2999999999999998</v>
      </c>
      <c r="I615">
        <v>110</v>
      </c>
      <c r="J615">
        <v>55</v>
      </c>
      <c r="L615">
        <v>4</v>
      </c>
      <c r="M615">
        <v>5</v>
      </c>
      <c r="N615">
        <v>1991</v>
      </c>
      <c r="O615">
        <f t="shared" si="9"/>
        <v>13.799999999999999</v>
      </c>
      <c r="P615">
        <v>45</v>
      </c>
      <c r="Q615">
        <v>26</v>
      </c>
      <c r="R615">
        <f>AVERAGE(C590:C615)</f>
        <v>7.7692307692307692</v>
      </c>
      <c r="S615">
        <f>SUM(O590:O615)/SUM(C590:C615)</f>
        <v>3.1807920792079201</v>
      </c>
      <c r="T615">
        <v>6</v>
      </c>
      <c r="U615">
        <f>AVERAGE(C595,C608,C609,C611,C613,C615)</f>
        <v>6.666666666666667</v>
      </c>
      <c r="V615">
        <f>SUM(O595,O608,O609,O611,O613,O615)/SUM(C595,C608,C609,C611,C613,C615)</f>
        <v>2.1480000000000001</v>
      </c>
      <c r="W615">
        <v>6</v>
      </c>
      <c r="X615">
        <f>AVERAGE(C590:C595)</f>
        <v>7.666666666666667</v>
      </c>
      <c r="Y615">
        <f>SUM(O590:O595)/SUM(C590:C595)</f>
        <v>2.462608695652174</v>
      </c>
      <c r="Z615">
        <v>5</v>
      </c>
      <c r="AA615">
        <f>AVERAGE(C596:C600)</f>
        <v>8.8000000000000007</v>
      </c>
      <c r="AB615">
        <f>SUM(O596:O600)/SUM(C596:C600)</f>
        <v>3.9486363636363637</v>
      </c>
      <c r="AC615">
        <v>8</v>
      </c>
      <c r="AD615">
        <f>AVERAGE(C601:C608)</f>
        <v>8</v>
      </c>
      <c r="AE615">
        <f>SUM(O601:O608)/SUM(C601:C608)</f>
        <v>3.8778125000000001</v>
      </c>
      <c r="AF615">
        <v>7</v>
      </c>
      <c r="AG615">
        <f>AVERAGE(C609:C615)</f>
        <v>6.8571428571428568</v>
      </c>
      <c r="AH615">
        <f>SUM(O609:O615)/SUM(C609:C615)</f>
        <v>2.2358333333333333</v>
      </c>
    </row>
    <row r="616" spans="1:34" ht="13.5" x14ac:dyDescent="0.25">
      <c r="A616" s="1"/>
    </row>
    <row r="617" spans="1:34" ht="13.5" x14ac:dyDescent="0.25">
      <c r="A617" s="1" t="s">
        <v>6</v>
      </c>
      <c r="B617">
        <v>0</v>
      </c>
      <c r="C617">
        <v>5</v>
      </c>
      <c r="D617">
        <v>0</v>
      </c>
      <c r="E617">
        <v>13</v>
      </c>
      <c r="F617">
        <v>0</v>
      </c>
      <c r="G617">
        <v>18</v>
      </c>
      <c r="H617">
        <v>1.62</v>
      </c>
      <c r="I617">
        <v>30</v>
      </c>
      <c r="J617">
        <v>50</v>
      </c>
      <c r="L617">
        <v>1</v>
      </c>
      <c r="M617">
        <v>7</v>
      </c>
      <c r="N617">
        <v>1992</v>
      </c>
      <c r="O617">
        <f t="shared" si="9"/>
        <v>8.1000000000000014</v>
      </c>
    </row>
    <row r="618" spans="1:34" ht="13.5" x14ac:dyDescent="0.25">
      <c r="A618" s="1"/>
      <c r="B618">
        <v>2</v>
      </c>
      <c r="C618">
        <v>5</v>
      </c>
      <c r="D618">
        <v>0</v>
      </c>
      <c r="E618">
        <v>13</v>
      </c>
      <c r="F618">
        <v>0</v>
      </c>
      <c r="G618">
        <v>18</v>
      </c>
      <c r="H618">
        <v>1.42</v>
      </c>
      <c r="I618">
        <v>90</v>
      </c>
      <c r="J618">
        <v>60</v>
      </c>
      <c r="L618">
        <v>1</v>
      </c>
      <c r="M618">
        <v>8</v>
      </c>
      <c r="N618">
        <v>1992</v>
      </c>
      <c r="O618">
        <f t="shared" si="9"/>
        <v>7.1</v>
      </c>
    </row>
    <row r="619" spans="1:34" ht="13.5" x14ac:dyDescent="0.25">
      <c r="A619" s="1"/>
      <c r="B619">
        <v>0</v>
      </c>
      <c r="C619">
        <v>6</v>
      </c>
      <c r="D619">
        <v>0</v>
      </c>
      <c r="E619">
        <v>12</v>
      </c>
      <c r="F619">
        <v>0</v>
      </c>
      <c r="G619">
        <v>18</v>
      </c>
      <c r="H619">
        <v>1.95</v>
      </c>
      <c r="I619">
        <v>30</v>
      </c>
      <c r="J619">
        <v>60</v>
      </c>
      <c r="L619">
        <v>1</v>
      </c>
      <c r="M619">
        <v>9</v>
      </c>
      <c r="N619">
        <v>1992</v>
      </c>
      <c r="O619">
        <f t="shared" si="9"/>
        <v>11.7</v>
      </c>
    </row>
    <row r="620" spans="1:34" ht="13.5" x14ac:dyDescent="0.25">
      <c r="A620" s="1"/>
      <c r="B620">
        <v>0</v>
      </c>
      <c r="C620">
        <v>5</v>
      </c>
      <c r="D620">
        <v>0</v>
      </c>
      <c r="E620">
        <v>29</v>
      </c>
      <c r="F620">
        <v>0</v>
      </c>
      <c r="G620">
        <v>4</v>
      </c>
      <c r="H620">
        <v>3.78</v>
      </c>
      <c r="I620">
        <v>0</v>
      </c>
      <c r="J620">
        <v>55</v>
      </c>
      <c r="L620">
        <v>2</v>
      </c>
      <c r="M620">
        <v>10</v>
      </c>
      <c r="N620">
        <v>1992</v>
      </c>
      <c r="O620">
        <f t="shared" si="9"/>
        <v>18.899999999999999</v>
      </c>
    </row>
    <row r="621" spans="1:34" ht="13.5" x14ac:dyDescent="0.25">
      <c r="A621" s="1"/>
      <c r="B621">
        <v>0</v>
      </c>
      <c r="C621">
        <v>9</v>
      </c>
      <c r="D621">
        <v>0</v>
      </c>
      <c r="E621">
        <v>4</v>
      </c>
      <c r="F621">
        <v>0</v>
      </c>
      <c r="G621">
        <v>13</v>
      </c>
      <c r="H621">
        <v>3.36</v>
      </c>
      <c r="I621">
        <v>-15</v>
      </c>
      <c r="J621">
        <v>45</v>
      </c>
      <c r="L621">
        <v>2</v>
      </c>
      <c r="M621">
        <v>10</v>
      </c>
      <c r="N621">
        <v>1992</v>
      </c>
      <c r="O621">
        <f t="shared" si="9"/>
        <v>30.24</v>
      </c>
    </row>
    <row r="622" spans="1:34" ht="13.5" x14ac:dyDescent="0.25">
      <c r="A622" s="1"/>
      <c r="B622">
        <v>0</v>
      </c>
      <c r="C622">
        <v>5</v>
      </c>
      <c r="D622">
        <v>0</v>
      </c>
      <c r="E622">
        <v>13</v>
      </c>
      <c r="F622">
        <v>0</v>
      </c>
      <c r="G622">
        <v>18</v>
      </c>
      <c r="H622">
        <v>4.76</v>
      </c>
      <c r="I622">
        <v>-30</v>
      </c>
      <c r="J622">
        <v>55</v>
      </c>
      <c r="L622">
        <v>2</v>
      </c>
      <c r="M622">
        <v>10</v>
      </c>
      <c r="N622">
        <v>1992</v>
      </c>
      <c r="O622">
        <f t="shared" si="9"/>
        <v>23.799999999999997</v>
      </c>
    </row>
    <row r="623" spans="1:34" ht="13.5" x14ac:dyDescent="0.25">
      <c r="A623" s="1"/>
      <c r="B623">
        <v>1</v>
      </c>
      <c r="C623">
        <v>6</v>
      </c>
      <c r="D623">
        <v>0</v>
      </c>
      <c r="E623">
        <v>15</v>
      </c>
      <c r="F623">
        <v>0</v>
      </c>
      <c r="G623">
        <v>21</v>
      </c>
      <c r="H623">
        <v>2.61</v>
      </c>
      <c r="I623">
        <v>-150</v>
      </c>
      <c r="J623">
        <v>55</v>
      </c>
      <c r="L623">
        <v>2</v>
      </c>
      <c r="M623">
        <v>10</v>
      </c>
      <c r="N623">
        <v>1992</v>
      </c>
      <c r="O623">
        <f t="shared" si="9"/>
        <v>15.66</v>
      </c>
    </row>
    <row r="624" spans="1:34" ht="13.5" x14ac:dyDescent="0.25">
      <c r="A624" s="1"/>
      <c r="B624">
        <v>0</v>
      </c>
      <c r="C624">
        <v>5</v>
      </c>
      <c r="D624">
        <v>0</v>
      </c>
      <c r="E624">
        <v>9</v>
      </c>
      <c r="F624">
        <v>0</v>
      </c>
      <c r="G624">
        <v>14</v>
      </c>
      <c r="H624">
        <v>3.24</v>
      </c>
      <c r="I624">
        <v>-15</v>
      </c>
      <c r="J624">
        <v>37.5</v>
      </c>
      <c r="L624">
        <v>2</v>
      </c>
      <c r="M624">
        <v>12</v>
      </c>
      <c r="N624">
        <v>1992</v>
      </c>
      <c r="O624">
        <f t="shared" si="9"/>
        <v>16.200000000000003</v>
      </c>
    </row>
    <row r="625" spans="1:34" ht="13.5" x14ac:dyDescent="0.25">
      <c r="A625" s="1"/>
      <c r="B625">
        <v>1</v>
      </c>
      <c r="C625">
        <v>13</v>
      </c>
      <c r="D625">
        <v>0</v>
      </c>
      <c r="E625">
        <v>30</v>
      </c>
      <c r="F625">
        <v>0</v>
      </c>
      <c r="G625">
        <v>12</v>
      </c>
      <c r="H625">
        <v>4.0599999999999996</v>
      </c>
      <c r="I625">
        <v>-150</v>
      </c>
      <c r="J625">
        <v>57.5</v>
      </c>
      <c r="K625">
        <v>2354.4</v>
      </c>
      <c r="L625">
        <v>3</v>
      </c>
      <c r="M625">
        <v>1</v>
      </c>
      <c r="N625">
        <v>1992</v>
      </c>
      <c r="O625">
        <f t="shared" si="9"/>
        <v>52.779999999999994</v>
      </c>
    </row>
    <row r="626" spans="1:34" ht="13.5" x14ac:dyDescent="0.25">
      <c r="A626" s="1"/>
      <c r="B626">
        <v>0</v>
      </c>
      <c r="C626">
        <v>5</v>
      </c>
      <c r="D626">
        <v>0</v>
      </c>
      <c r="E626">
        <v>31</v>
      </c>
      <c r="F626">
        <v>0</v>
      </c>
      <c r="G626">
        <v>7</v>
      </c>
      <c r="H626">
        <v>3.97</v>
      </c>
      <c r="I626">
        <v>15</v>
      </c>
      <c r="J626">
        <v>50</v>
      </c>
      <c r="K626">
        <v>2652.6</v>
      </c>
      <c r="L626">
        <v>3</v>
      </c>
      <c r="M626">
        <v>1</v>
      </c>
      <c r="N626">
        <v>1992</v>
      </c>
      <c r="O626">
        <f t="shared" si="9"/>
        <v>19.850000000000001</v>
      </c>
    </row>
    <row r="627" spans="1:34" ht="13.5" x14ac:dyDescent="0.25">
      <c r="A627" s="1"/>
      <c r="B627">
        <v>0</v>
      </c>
      <c r="C627">
        <v>7</v>
      </c>
      <c r="D627">
        <v>0</v>
      </c>
      <c r="E627">
        <v>12</v>
      </c>
      <c r="F627">
        <v>0</v>
      </c>
      <c r="G627">
        <v>19</v>
      </c>
      <c r="H627">
        <v>3.5</v>
      </c>
      <c r="I627">
        <v>10</v>
      </c>
      <c r="J627">
        <v>55</v>
      </c>
      <c r="K627">
        <v>3206.3</v>
      </c>
      <c r="L627">
        <v>3</v>
      </c>
      <c r="M627">
        <v>1</v>
      </c>
      <c r="N627">
        <v>1992</v>
      </c>
      <c r="O627">
        <f t="shared" si="9"/>
        <v>24.5</v>
      </c>
    </row>
    <row r="628" spans="1:34" ht="13.5" x14ac:dyDescent="0.25">
      <c r="A628" s="1"/>
      <c r="B628">
        <v>1</v>
      </c>
      <c r="C628">
        <v>13</v>
      </c>
      <c r="D628">
        <v>0</v>
      </c>
      <c r="E628">
        <v>31</v>
      </c>
      <c r="F628">
        <v>0</v>
      </c>
      <c r="G628">
        <v>13</v>
      </c>
      <c r="H628">
        <v>4.46</v>
      </c>
      <c r="I628">
        <v>-120</v>
      </c>
      <c r="J628">
        <v>47.5</v>
      </c>
      <c r="K628">
        <v>2876.1</v>
      </c>
      <c r="L628">
        <v>3</v>
      </c>
      <c r="M628">
        <v>2</v>
      </c>
      <c r="N628">
        <v>1992</v>
      </c>
      <c r="O628">
        <f t="shared" si="9"/>
        <v>57.98</v>
      </c>
    </row>
    <row r="629" spans="1:34" ht="13.5" x14ac:dyDescent="0.25">
      <c r="A629" s="1"/>
      <c r="B629">
        <v>0</v>
      </c>
      <c r="C629">
        <v>15</v>
      </c>
      <c r="D629">
        <v>1</v>
      </c>
      <c r="E629">
        <v>30</v>
      </c>
      <c r="F629">
        <v>1</v>
      </c>
      <c r="G629">
        <v>14</v>
      </c>
      <c r="H629">
        <v>5.14</v>
      </c>
      <c r="I629">
        <v>0</v>
      </c>
      <c r="J629">
        <v>52.5</v>
      </c>
      <c r="K629">
        <v>2659.3</v>
      </c>
      <c r="L629">
        <v>3</v>
      </c>
      <c r="M629">
        <v>2</v>
      </c>
      <c r="N629">
        <v>1992</v>
      </c>
      <c r="O629">
        <f t="shared" si="9"/>
        <v>77.099999999999994</v>
      </c>
    </row>
    <row r="630" spans="1:34" ht="13.5" x14ac:dyDescent="0.25">
      <c r="A630" s="1"/>
      <c r="B630">
        <v>1</v>
      </c>
      <c r="C630">
        <v>7</v>
      </c>
      <c r="D630">
        <v>1</v>
      </c>
      <c r="E630">
        <v>14</v>
      </c>
      <c r="F630">
        <v>1</v>
      </c>
      <c r="G630">
        <v>21</v>
      </c>
      <c r="H630">
        <v>4.96</v>
      </c>
      <c r="I630">
        <v>-140</v>
      </c>
      <c r="J630">
        <v>45</v>
      </c>
      <c r="K630">
        <v>1739.3</v>
      </c>
      <c r="L630">
        <v>3</v>
      </c>
      <c r="M630">
        <v>2</v>
      </c>
      <c r="N630">
        <v>1992</v>
      </c>
      <c r="O630">
        <f t="shared" si="9"/>
        <v>34.72</v>
      </c>
    </row>
    <row r="631" spans="1:34" ht="13.5" x14ac:dyDescent="0.25">
      <c r="A631" s="1"/>
      <c r="B631">
        <v>0</v>
      </c>
      <c r="C631">
        <v>8</v>
      </c>
      <c r="D631">
        <v>0</v>
      </c>
      <c r="E631">
        <v>15</v>
      </c>
      <c r="F631">
        <v>0</v>
      </c>
      <c r="G631">
        <v>23</v>
      </c>
      <c r="H631">
        <v>5.46</v>
      </c>
      <c r="I631">
        <v>-30</v>
      </c>
      <c r="J631">
        <v>40</v>
      </c>
      <c r="K631">
        <v>1968.9</v>
      </c>
      <c r="L631">
        <v>3</v>
      </c>
      <c r="M631">
        <v>2</v>
      </c>
      <c r="N631">
        <v>1992</v>
      </c>
      <c r="O631">
        <f t="shared" si="9"/>
        <v>43.68</v>
      </c>
    </row>
    <row r="632" spans="1:34" ht="13.5" x14ac:dyDescent="0.25">
      <c r="A632" s="1"/>
      <c r="B632">
        <v>2</v>
      </c>
      <c r="C632">
        <v>6</v>
      </c>
      <c r="D632">
        <v>0</v>
      </c>
      <c r="E632">
        <v>23</v>
      </c>
      <c r="F632">
        <v>0</v>
      </c>
      <c r="G632">
        <v>1</v>
      </c>
      <c r="H632">
        <v>2.14</v>
      </c>
      <c r="I632">
        <v>50</v>
      </c>
      <c r="J632">
        <v>52.5</v>
      </c>
      <c r="K632">
        <v>1867.6</v>
      </c>
      <c r="L632">
        <v>3</v>
      </c>
      <c r="M632">
        <v>2</v>
      </c>
      <c r="N632">
        <v>1992</v>
      </c>
      <c r="O632">
        <f t="shared" si="9"/>
        <v>12.84</v>
      </c>
    </row>
    <row r="633" spans="1:34" ht="13.5" x14ac:dyDescent="0.25">
      <c r="A633" s="1"/>
      <c r="B633">
        <v>0</v>
      </c>
      <c r="C633">
        <v>7</v>
      </c>
      <c r="D633">
        <v>0</v>
      </c>
      <c r="E633">
        <v>24</v>
      </c>
      <c r="F633">
        <v>0</v>
      </c>
      <c r="G633">
        <v>3</v>
      </c>
      <c r="H633">
        <v>4</v>
      </c>
      <c r="I633">
        <v>-40</v>
      </c>
      <c r="J633">
        <v>35</v>
      </c>
      <c r="K633">
        <v>2357.4</v>
      </c>
      <c r="L633">
        <v>3</v>
      </c>
      <c r="M633">
        <v>2</v>
      </c>
      <c r="N633">
        <v>1992</v>
      </c>
      <c r="O633">
        <f t="shared" si="9"/>
        <v>28</v>
      </c>
    </row>
    <row r="634" spans="1:34" ht="13.5" x14ac:dyDescent="0.25">
      <c r="A634" s="1"/>
      <c r="B634">
        <v>0</v>
      </c>
      <c r="C634">
        <v>8</v>
      </c>
      <c r="D634">
        <v>0</v>
      </c>
      <c r="E634">
        <v>2</v>
      </c>
      <c r="F634">
        <v>0</v>
      </c>
      <c r="G634">
        <v>10</v>
      </c>
      <c r="H634">
        <v>3.64</v>
      </c>
      <c r="I634">
        <v>-45</v>
      </c>
      <c r="J634">
        <v>40</v>
      </c>
      <c r="K634">
        <v>2043.5</v>
      </c>
      <c r="L634">
        <v>3</v>
      </c>
      <c r="M634">
        <v>3</v>
      </c>
      <c r="N634">
        <v>1992</v>
      </c>
      <c r="O634">
        <f t="shared" si="9"/>
        <v>29.12</v>
      </c>
    </row>
    <row r="635" spans="1:34" ht="13.5" x14ac:dyDescent="0.25">
      <c r="A635" s="1"/>
      <c r="B635">
        <v>0</v>
      </c>
      <c r="C635">
        <v>17</v>
      </c>
      <c r="D635">
        <v>0</v>
      </c>
      <c r="E635">
        <v>24</v>
      </c>
      <c r="F635">
        <v>0</v>
      </c>
      <c r="G635">
        <v>11</v>
      </c>
      <c r="H635">
        <v>3.22</v>
      </c>
      <c r="I635">
        <v>25</v>
      </c>
      <c r="J635">
        <v>50</v>
      </c>
      <c r="K635">
        <v>2278.6999999999998</v>
      </c>
      <c r="L635">
        <v>4</v>
      </c>
      <c r="M635">
        <v>5</v>
      </c>
      <c r="N635">
        <v>1992</v>
      </c>
      <c r="O635">
        <f t="shared" si="9"/>
        <v>54.74</v>
      </c>
    </row>
    <row r="636" spans="1:34" ht="13.5" x14ac:dyDescent="0.25">
      <c r="A636" s="1"/>
      <c r="B636">
        <v>2</v>
      </c>
      <c r="C636">
        <v>5</v>
      </c>
      <c r="D636">
        <v>0</v>
      </c>
      <c r="E636">
        <v>12</v>
      </c>
      <c r="F636">
        <v>0</v>
      </c>
      <c r="G636">
        <v>17</v>
      </c>
      <c r="H636">
        <v>2.63</v>
      </c>
      <c r="I636">
        <v>-100</v>
      </c>
      <c r="J636">
        <v>47.5</v>
      </c>
      <c r="K636">
        <v>3074.5</v>
      </c>
      <c r="L636">
        <v>4</v>
      </c>
      <c r="M636">
        <v>5</v>
      </c>
      <c r="N636">
        <v>1992</v>
      </c>
      <c r="O636">
        <f t="shared" si="9"/>
        <v>13.149999999999999</v>
      </c>
    </row>
    <row r="637" spans="1:34" ht="13.5" x14ac:dyDescent="0.25">
      <c r="A637" s="1"/>
      <c r="B637">
        <v>1</v>
      </c>
      <c r="C637">
        <v>5</v>
      </c>
      <c r="D637">
        <v>0</v>
      </c>
      <c r="E637">
        <v>1</v>
      </c>
      <c r="F637">
        <v>0</v>
      </c>
      <c r="G637">
        <v>6</v>
      </c>
      <c r="H637">
        <v>2.2599999999999998</v>
      </c>
      <c r="I637">
        <v>-120</v>
      </c>
      <c r="J637">
        <v>55</v>
      </c>
      <c r="K637">
        <v>2151.1</v>
      </c>
      <c r="L637">
        <v>4</v>
      </c>
      <c r="M637">
        <v>6</v>
      </c>
      <c r="N637">
        <v>1992</v>
      </c>
      <c r="O637">
        <f t="shared" si="9"/>
        <v>11.299999999999999</v>
      </c>
      <c r="T637">
        <v>13</v>
      </c>
      <c r="U637">
        <f>AVERAGE(C617,C619:C622,C624,C626,C627,C629,C631,C633:C635)</f>
        <v>7.8461538461538458</v>
      </c>
      <c r="V637">
        <f>SUM(O617,O619:O622,O624,O626,O627,O629,O631,O633:O635)/SUM(C617,C619:C622,C624,C626,C627,C629,C631,C633:C635)</f>
        <v>3.7836274509803922</v>
      </c>
    </row>
    <row r="638" spans="1:34" ht="13.5" x14ac:dyDescent="0.25">
      <c r="A638" s="1"/>
      <c r="B638">
        <v>2</v>
      </c>
      <c r="C638">
        <v>7</v>
      </c>
      <c r="D638">
        <v>0</v>
      </c>
      <c r="E638">
        <v>10</v>
      </c>
      <c r="F638">
        <v>0</v>
      </c>
      <c r="G638">
        <v>17</v>
      </c>
      <c r="H638">
        <v>1.56</v>
      </c>
      <c r="I638">
        <v>60</v>
      </c>
      <c r="J638">
        <v>60</v>
      </c>
      <c r="K638">
        <v>1764.2</v>
      </c>
      <c r="L638">
        <v>4</v>
      </c>
      <c r="M638">
        <v>6</v>
      </c>
      <c r="N638">
        <v>1992</v>
      </c>
      <c r="O638">
        <f t="shared" si="9"/>
        <v>10.92</v>
      </c>
      <c r="T638">
        <v>6</v>
      </c>
      <c r="U638">
        <f>AVERAGE(C623,C625,C628,C630,C637,C639)</f>
        <v>8.5</v>
      </c>
      <c r="V638">
        <f>SUM(O623,O625,O628,O630,O637,O639)/SUM(C623,C625,C628,C630,C637,C639)</f>
        <v>3.5705882352941174</v>
      </c>
    </row>
    <row r="639" spans="1:34" ht="13.5" x14ac:dyDescent="0.25">
      <c r="A639" s="1"/>
      <c r="B639">
        <v>1</v>
      </c>
      <c r="C639">
        <v>7</v>
      </c>
      <c r="D639">
        <v>0</v>
      </c>
      <c r="E639">
        <v>10</v>
      </c>
      <c r="F639">
        <v>0</v>
      </c>
      <c r="G639">
        <v>17</v>
      </c>
      <c r="H639">
        <v>1.38</v>
      </c>
      <c r="I639">
        <v>-150</v>
      </c>
      <c r="J639">
        <v>75</v>
      </c>
      <c r="K639">
        <v>1807.7</v>
      </c>
      <c r="L639">
        <v>4</v>
      </c>
      <c r="M639">
        <v>6</v>
      </c>
      <c r="N639">
        <v>1992</v>
      </c>
      <c r="O639">
        <f t="shared" si="9"/>
        <v>9.66</v>
      </c>
      <c r="P639">
        <v>42.5</v>
      </c>
      <c r="Q639">
        <v>23</v>
      </c>
      <c r="R639">
        <f>AVERAGE(C617:C639)</f>
        <v>7.6521739130434785</v>
      </c>
      <c r="S639">
        <f>SUM(O617:O639)/SUM(C617:C639)</f>
        <v>3.4774999999999991</v>
      </c>
      <c r="T639">
        <v>4</v>
      </c>
      <c r="U639">
        <f>AVERAGE(C618,C632,C636,C638)</f>
        <v>5.75</v>
      </c>
      <c r="V639">
        <f>SUM(O618,O632,O636,O638)/SUM(C618,C632,C636,C638)</f>
        <v>1.9134782608695651</v>
      </c>
      <c r="W639">
        <v>3</v>
      </c>
      <c r="X639">
        <f>AVERAGE(C617:C619)</f>
        <v>5.333333333333333</v>
      </c>
      <c r="Y639">
        <f>SUM(O617:O619)/SUM(C617:C619)</f>
        <v>1.6812499999999999</v>
      </c>
      <c r="Z639">
        <v>5</v>
      </c>
      <c r="AA639">
        <f>AVERAGE(C620:C624)</f>
        <v>6</v>
      </c>
      <c r="AB639">
        <f>SUM(O620:O624)/SUM(C620:C624)</f>
        <v>3.4933333333333332</v>
      </c>
      <c r="AC639">
        <v>10</v>
      </c>
      <c r="AD639">
        <f>AVERAGE(C625:C634)</f>
        <v>8.9</v>
      </c>
      <c r="AE639">
        <f>SUM(O625:O634)/SUM(C625:C634)</f>
        <v>4.2760674157303367</v>
      </c>
      <c r="AF639">
        <v>5</v>
      </c>
      <c r="AG639">
        <f>AVERAGE(C635:C639)</f>
        <v>8.1999999999999993</v>
      </c>
      <c r="AH639">
        <f>SUM(O635:O639)/SUM(C635:C639)</f>
        <v>2.4334146341463412</v>
      </c>
    </row>
    <row r="640" spans="1:34" ht="13.5" x14ac:dyDescent="0.25">
      <c r="A640" s="1"/>
    </row>
    <row r="641" spans="1:15" ht="13.5" x14ac:dyDescent="0.25">
      <c r="A641" s="1" t="s">
        <v>6</v>
      </c>
      <c r="B641">
        <v>1</v>
      </c>
      <c r="C641">
        <v>7</v>
      </c>
      <c r="D641">
        <v>1</v>
      </c>
      <c r="E641">
        <v>14</v>
      </c>
      <c r="F641">
        <v>1</v>
      </c>
      <c r="G641">
        <v>21</v>
      </c>
      <c r="H641">
        <v>1.95</v>
      </c>
      <c r="I641">
        <v>140</v>
      </c>
      <c r="J641">
        <v>60</v>
      </c>
      <c r="K641">
        <v>1217.5</v>
      </c>
      <c r="L641">
        <v>1</v>
      </c>
      <c r="M641">
        <v>7</v>
      </c>
      <c r="N641">
        <v>1993</v>
      </c>
      <c r="O641">
        <f t="shared" si="9"/>
        <v>13.65</v>
      </c>
    </row>
    <row r="642" spans="1:15" ht="13.5" x14ac:dyDescent="0.25">
      <c r="A642" s="1"/>
      <c r="B642">
        <v>2</v>
      </c>
      <c r="C642">
        <v>8</v>
      </c>
      <c r="D642">
        <v>0</v>
      </c>
      <c r="E642">
        <v>27</v>
      </c>
      <c r="F642">
        <v>0</v>
      </c>
      <c r="G642">
        <v>4</v>
      </c>
      <c r="H642">
        <v>1.65</v>
      </c>
      <c r="I642">
        <v>40</v>
      </c>
      <c r="J642">
        <v>35</v>
      </c>
      <c r="K642">
        <v>1392.2</v>
      </c>
      <c r="L642">
        <v>1</v>
      </c>
      <c r="M642">
        <v>7</v>
      </c>
      <c r="N642">
        <v>1993</v>
      </c>
      <c r="O642">
        <f t="shared" si="9"/>
        <v>13.2</v>
      </c>
    </row>
    <row r="643" spans="1:15" ht="13.5" x14ac:dyDescent="0.25">
      <c r="A643" s="1"/>
      <c r="B643">
        <v>1</v>
      </c>
      <c r="C643">
        <v>7</v>
      </c>
      <c r="D643">
        <v>0</v>
      </c>
      <c r="E643">
        <v>5</v>
      </c>
      <c r="F643">
        <v>0</v>
      </c>
      <c r="G643">
        <v>12</v>
      </c>
      <c r="H643">
        <v>1.4</v>
      </c>
      <c r="I643">
        <v>140</v>
      </c>
      <c r="J643">
        <v>50</v>
      </c>
      <c r="K643">
        <v>1940.9</v>
      </c>
      <c r="L643">
        <v>1</v>
      </c>
      <c r="M643">
        <v>8</v>
      </c>
      <c r="N643">
        <v>1993</v>
      </c>
      <c r="O643">
        <f t="shared" ref="O643:O706" si="10">H643*C643</f>
        <v>9.7999999999999989</v>
      </c>
    </row>
    <row r="644" spans="1:15" ht="13.5" x14ac:dyDescent="0.25">
      <c r="A644" s="1"/>
      <c r="B644">
        <v>0</v>
      </c>
      <c r="C644">
        <v>5</v>
      </c>
      <c r="D644">
        <v>0</v>
      </c>
      <c r="E644">
        <v>31</v>
      </c>
      <c r="F644">
        <v>0</v>
      </c>
      <c r="G644">
        <v>5</v>
      </c>
      <c r="H644">
        <v>2.82</v>
      </c>
      <c r="I644">
        <v>0</v>
      </c>
      <c r="J644">
        <v>55</v>
      </c>
      <c r="K644">
        <v>1875.5</v>
      </c>
      <c r="L644">
        <v>1</v>
      </c>
      <c r="M644">
        <v>9</v>
      </c>
      <c r="N644">
        <v>1993</v>
      </c>
      <c r="O644">
        <f t="shared" si="10"/>
        <v>14.1</v>
      </c>
    </row>
    <row r="645" spans="1:15" ht="13.5" x14ac:dyDescent="0.25">
      <c r="A645" s="1"/>
      <c r="B645">
        <v>0</v>
      </c>
      <c r="C645">
        <v>9</v>
      </c>
      <c r="D645">
        <v>0</v>
      </c>
      <c r="E645">
        <v>8</v>
      </c>
      <c r="F645">
        <v>0</v>
      </c>
      <c r="G645">
        <v>17</v>
      </c>
      <c r="H645">
        <v>1.91</v>
      </c>
      <c r="I645">
        <v>0</v>
      </c>
      <c r="J645">
        <v>60</v>
      </c>
      <c r="K645">
        <v>2082.6</v>
      </c>
      <c r="L645">
        <v>1</v>
      </c>
      <c r="M645">
        <v>9</v>
      </c>
      <c r="N645">
        <v>1993</v>
      </c>
      <c r="O645">
        <f t="shared" si="10"/>
        <v>17.189999999999998</v>
      </c>
    </row>
    <row r="646" spans="1:15" ht="13.5" x14ac:dyDescent="0.25">
      <c r="A646" s="1"/>
      <c r="B646">
        <v>0</v>
      </c>
      <c r="C646">
        <v>11</v>
      </c>
      <c r="D646">
        <v>0</v>
      </c>
      <c r="E646">
        <v>27</v>
      </c>
      <c r="F646">
        <v>0</v>
      </c>
      <c r="G646">
        <v>9</v>
      </c>
      <c r="H646">
        <v>1.72</v>
      </c>
      <c r="I646">
        <v>10</v>
      </c>
      <c r="J646">
        <v>60</v>
      </c>
      <c r="K646">
        <v>1524</v>
      </c>
      <c r="L646">
        <v>2</v>
      </c>
      <c r="M646">
        <v>10</v>
      </c>
      <c r="N646">
        <v>1993</v>
      </c>
      <c r="O646">
        <f t="shared" si="10"/>
        <v>18.919999999999998</v>
      </c>
    </row>
    <row r="647" spans="1:15" ht="13.5" x14ac:dyDescent="0.25">
      <c r="A647" s="1"/>
      <c r="B647">
        <v>1</v>
      </c>
      <c r="C647">
        <v>5</v>
      </c>
      <c r="D647">
        <v>0</v>
      </c>
      <c r="E647">
        <v>6</v>
      </c>
      <c r="F647">
        <v>0</v>
      </c>
      <c r="G647">
        <v>11</v>
      </c>
      <c r="H647">
        <v>3.04</v>
      </c>
      <c r="I647">
        <v>-140</v>
      </c>
      <c r="J647">
        <v>55</v>
      </c>
      <c r="K647">
        <v>2995.9</v>
      </c>
      <c r="L647">
        <v>2</v>
      </c>
      <c r="M647">
        <v>10</v>
      </c>
      <c r="N647">
        <v>1993</v>
      </c>
      <c r="O647">
        <f t="shared" si="10"/>
        <v>15.2</v>
      </c>
    </row>
    <row r="648" spans="1:15" ht="13.5" x14ac:dyDescent="0.25">
      <c r="A648" s="1"/>
      <c r="B648">
        <v>0</v>
      </c>
      <c r="C648">
        <v>7</v>
      </c>
      <c r="D648">
        <v>0</v>
      </c>
      <c r="E648">
        <v>7</v>
      </c>
      <c r="F648">
        <v>0</v>
      </c>
      <c r="G648">
        <v>14</v>
      </c>
      <c r="H648">
        <v>3.17</v>
      </c>
      <c r="I648">
        <v>-30</v>
      </c>
      <c r="J648">
        <v>60</v>
      </c>
      <c r="K648">
        <v>1466.3</v>
      </c>
      <c r="L648">
        <v>2</v>
      </c>
      <c r="M648">
        <v>10</v>
      </c>
      <c r="N648">
        <v>1993</v>
      </c>
      <c r="O648">
        <f t="shared" si="10"/>
        <v>22.189999999999998</v>
      </c>
    </row>
    <row r="649" spans="1:15" ht="13.5" x14ac:dyDescent="0.25">
      <c r="A649" s="1"/>
      <c r="B649">
        <v>0</v>
      </c>
      <c r="C649">
        <v>8</v>
      </c>
      <c r="D649">
        <v>0</v>
      </c>
      <c r="E649">
        <v>23</v>
      </c>
      <c r="F649">
        <v>0</v>
      </c>
      <c r="G649">
        <v>31</v>
      </c>
      <c r="H649">
        <v>4.25</v>
      </c>
      <c r="I649">
        <v>-15</v>
      </c>
      <c r="J649">
        <v>45</v>
      </c>
      <c r="K649">
        <v>1823</v>
      </c>
      <c r="L649">
        <v>2</v>
      </c>
      <c r="M649">
        <v>10</v>
      </c>
      <c r="N649">
        <v>1993</v>
      </c>
      <c r="O649">
        <f t="shared" si="10"/>
        <v>34</v>
      </c>
    </row>
    <row r="650" spans="1:15" ht="13.5" x14ac:dyDescent="0.25">
      <c r="A650" s="1"/>
      <c r="B650">
        <v>0</v>
      </c>
      <c r="C650">
        <v>10</v>
      </c>
      <c r="D650">
        <v>0</v>
      </c>
      <c r="E650">
        <v>7</v>
      </c>
      <c r="F650">
        <v>0</v>
      </c>
      <c r="G650">
        <v>17</v>
      </c>
      <c r="H650">
        <v>3.82</v>
      </c>
      <c r="I650">
        <v>15</v>
      </c>
      <c r="J650">
        <v>62.5</v>
      </c>
      <c r="K650">
        <v>2992.6</v>
      </c>
      <c r="L650">
        <v>2</v>
      </c>
      <c r="M650">
        <v>11</v>
      </c>
      <c r="N650">
        <v>1993</v>
      </c>
      <c r="O650">
        <f t="shared" si="10"/>
        <v>38.199999999999996</v>
      </c>
    </row>
    <row r="651" spans="1:15" ht="13.5" x14ac:dyDescent="0.25">
      <c r="A651" s="1"/>
      <c r="B651">
        <v>0</v>
      </c>
      <c r="C651">
        <v>14</v>
      </c>
      <c r="D651">
        <v>0</v>
      </c>
      <c r="E651">
        <v>19</v>
      </c>
      <c r="F651">
        <v>0</v>
      </c>
      <c r="G651">
        <v>4</v>
      </c>
      <c r="H651">
        <v>4.29</v>
      </c>
      <c r="I651">
        <v>20</v>
      </c>
      <c r="J651">
        <v>62.5</v>
      </c>
      <c r="K651">
        <v>2517</v>
      </c>
      <c r="L651">
        <v>2</v>
      </c>
      <c r="M651">
        <v>11</v>
      </c>
      <c r="N651">
        <v>1993</v>
      </c>
      <c r="O651">
        <f t="shared" si="10"/>
        <v>60.06</v>
      </c>
    </row>
    <row r="652" spans="1:15" ht="13.5" x14ac:dyDescent="0.25">
      <c r="A652" s="1"/>
      <c r="B652">
        <v>1</v>
      </c>
      <c r="C652">
        <v>9</v>
      </c>
      <c r="D652">
        <v>0</v>
      </c>
      <c r="E652">
        <v>30</v>
      </c>
      <c r="F652">
        <v>0</v>
      </c>
      <c r="G652">
        <v>8</v>
      </c>
      <c r="H652">
        <v>4.03</v>
      </c>
      <c r="I652">
        <v>-150</v>
      </c>
      <c r="J652">
        <v>70</v>
      </c>
      <c r="K652">
        <v>2202.9</v>
      </c>
      <c r="L652">
        <v>3</v>
      </c>
      <c r="M652">
        <v>1</v>
      </c>
      <c r="N652">
        <v>1993</v>
      </c>
      <c r="O652">
        <f t="shared" si="10"/>
        <v>36.270000000000003</v>
      </c>
    </row>
    <row r="653" spans="1:15" ht="13.5" x14ac:dyDescent="0.25">
      <c r="A653" s="1"/>
      <c r="B653">
        <v>2</v>
      </c>
      <c r="C653">
        <v>5</v>
      </c>
      <c r="D653">
        <v>1</v>
      </c>
      <c r="E653">
        <v>16</v>
      </c>
      <c r="F653">
        <v>1</v>
      </c>
      <c r="G653">
        <v>21</v>
      </c>
      <c r="H653">
        <v>3.24</v>
      </c>
      <c r="I653">
        <v>60</v>
      </c>
      <c r="J653">
        <v>47.5</v>
      </c>
      <c r="K653">
        <v>1537.2</v>
      </c>
      <c r="L653">
        <v>3</v>
      </c>
      <c r="M653">
        <v>1</v>
      </c>
      <c r="N653">
        <v>1993</v>
      </c>
      <c r="O653">
        <f t="shared" si="10"/>
        <v>16.200000000000003</v>
      </c>
    </row>
    <row r="654" spans="1:15" ht="13.5" x14ac:dyDescent="0.25">
      <c r="A654" s="1"/>
      <c r="B654">
        <v>0</v>
      </c>
      <c r="C654">
        <v>8</v>
      </c>
      <c r="D654">
        <v>1</v>
      </c>
      <c r="E654">
        <v>22</v>
      </c>
      <c r="F654">
        <v>1</v>
      </c>
      <c r="G654">
        <v>30</v>
      </c>
      <c r="H654">
        <v>4.22</v>
      </c>
      <c r="I654">
        <v>-30</v>
      </c>
      <c r="J654">
        <v>35</v>
      </c>
      <c r="K654">
        <v>1824.7</v>
      </c>
      <c r="L654">
        <v>3</v>
      </c>
      <c r="M654">
        <v>1</v>
      </c>
      <c r="N654">
        <v>1993</v>
      </c>
      <c r="O654">
        <f t="shared" si="10"/>
        <v>33.76</v>
      </c>
    </row>
    <row r="655" spans="1:15" ht="13.5" x14ac:dyDescent="0.25">
      <c r="A655" s="1"/>
      <c r="B655">
        <v>1</v>
      </c>
      <c r="C655">
        <v>8.5</v>
      </c>
      <c r="D655">
        <v>0</v>
      </c>
      <c r="E655">
        <v>28</v>
      </c>
      <c r="F655">
        <v>1</v>
      </c>
      <c r="G655">
        <v>5</v>
      </c>
      <c r="H655">
        <v>5.23</v>
      </c>
      <c r="I655">
        <v>-130</v>
      </c>
      <c r="J655">
        <v>45</v>
      </c>
      <c r="K655">
        <v>1886.3</v>
      </c>
      <c r="L655">
        <v>3</v>
      </c>
      <c r="M655">
        <v>2</v>
      </c>
      <c r="N655">
        <v>1993</v>
      </c>
      <c r="O655">
        <f t="shared" si="10"/>
        <v>44.455000000000005</v>
      </c>
    </row>
    <row r="656" spans="1:15" ht="13.5" x14ac:dyDescent="0.25">
      <c r="A656" s="1"/>
      <c r="B656">
        <v>0</v>
      </c>
      <c r="C656">
        <v>5</v>
      </c>
      <c r="D656">
        <v>0</v>
      </c>
      <c r="E656">
        <v>13</v>
      </c>
      <c r="F656">
        <v>0</v>
      </c>
      <c r="G656">
        <v>18</v>
      </c>
      <c r="H656">
        <v>5.36</v>
      </c>
      <c r="I656">
        <v>10</v>
      </c>
      <c r="J656">
        <v>57.5</v>
      </c>
      <c r="K656">
        <v>1826.2</v>
      </c>
      <c r="L656">
        <v>3</v>
      </c>
      <c r="M656">
        <v>2</v>
      </c>
      <c r="N656">
        <v>1993</v>
      </c>
      <c r="O656">
        <f t="shared" si="10"/>
        <v>26.8</v>
      </c>
    </row>
    <row r="657" spans="1:34" ht="13.5" x14ac:dyDescent="0.25">
      <c r="A657" s="1"/>
      <c r="B657">
        <v>0</v>
      </c>
      <c r="C657">
        <v>7.5</v>
      </c>
      <c r="D657">
        <v>0</v>
      </c>
      <c r="E657">
        <v>21</v>
      </c>
      <c r="F657">
        <v>1</v>
      </c>
      <c r="G657">
        <v>28</v>
      </c>
      <c r="H657">
        <v>3.51</v>
      </c>
      <c r="I657">
        <v>-10</v>
      </c>
      <c r="J657">
        <v>65</v>
      </c>
      <c r="K657">
        <v>2198.3000000000002</v>
      </c>
      <c r="L657">
        <v>3</v>
      </c>
      <c r="M657">
        <v>2</v>
      </c>
      <c r="N657">
        <v>1993</v>
      </c>
      <c r="O657">
        <f t="shared" si="10"/>
        <v>26.324999999999999</v>
      </c>
    </row>
    <row r="658" spans="1:34" ht="13.5" x14ac:dyDescent="0.25">
      <c r="A658" s="1"/>
      <c r="B658">
        <v>1</v>
      </c>
      <c r="C658">
        <v>12</v>
      </c>
      <c r="D658">
        <v>1</v>
      </c>
      <c r="E658">
        <v>23</v>
      </c>
      <c r="F658">
        <v>1</v>
      </c>
      <c r="G658">
        <v>7</v>
      </c>
      <c r="H658">
        <v>2.12</v>
      </c>
      <c r="I658">
        <v>160</v>
      </c>
      <c r="J658">
        <v>65</v>
      </c>
      <c r="K658">
        <v>1825.6</v>
      </c>
      <c r="L658">
        <v>3</v>
      </c>
      <c r="M658">
        <v>3</v>
      </c>
      <c r="N658">
        <v>1993</v>
      </c>
      <c r="O658">
        <f t="shared" si="10"/>
        <v>25.44</v>
      </c>
    </row>
    <row r="659" spans="1:34" ht="13.5" x14ac:dyDescent="0.25">
      <c r="A659" s="1"/>
      <c r="B659">
        <v>0</v>
      </c>
      <c r="C659">
        <v>7</v>
      </c>
      <c r="D659">
        <v>0</v>
      </c>
      <c r="E659">
        <v>11</v>
      </c>
      <c r="F659">
        <v>0</v>
      </c>
      <c r="G659">
        <v>18</v>
      </c>
      <c r="H659">
        <v>3.02</v>
      </c>
      <c r="I659">
        <v>-50</v>
      </c>
      <c r="J659">
        <v>35</v>
      </c>
      <c r="K659">
        <v>1788.1</v>
      </c>
      <c r="L659">
        <v>3</v>
      </c>
      <c r="M659">
        <v>3</v>
      </c>
      <c r="N659">
        <v>1993</v>
      </c>
      <c r="O659">
        <f t="shared" si="10"/>
        <v>21.14</v>
      </c>
    </row>
    <row r="660" spans="1:34" ht="13.5" x14ac:dyDescent="0.25">
      <c r="A660" s="1"/>
      <c r="B660">
        <v>0</v>
      </c>
      <c r="C660">
        <v>10</v>
      </c>
      <c r="D660">
        <v>0</v>
      </c>
      <c r="E660">
        <v>13</v>
      </c>
      <c r="F660">
        <v>0</v>
      </c>
      <c r="G660">
        <v>23</v>
      </c>
      <c r="H660">
        <v>2.5</v>
      </c>
      <c r="I660">
        <v>-20</v>
      </c>
      <c r="J660">
        <v>47.5</v>
      </c>
      <c r="K660">
        <v>1843.8</v>
      </c>
      <c r="L660">
        <v>4</v>
      </c>
      <c r="M660">
        <v>4</v>
      </c>
      <c r="N660">
        <v>1993</v>
      </c>
      <c r="O660">
        <f t="shared" si="10"/>
        <v>25</v>
      </c>
    </row>
    <row r="661" spans="1:34" ht="13.5" x14ac:dyDescent="0.25">
      <c r="A661" s="1"/>
      <c r="B661">
        <v>1</v>
      </c>
      <c r="C661">
        <v>5</v>
      </c>
      <c r="D661">
        <v>0</v>
      </c>
      <c r="E661">
        <v>28</v>
      </c>
      <c r="F661">
        <v>0</v>
      </c>
      <c r="G661">
        <v>3</v>
      </c>
      <c r="H661">
        <v>1.6</v>
      </c>
      <c r="I661">
        <v>140</v>
      </c>
      <c r="J661">
        <v>55</v>
      </c>
      <c r="K661">
        <v>1396.6</v>
      </c>
      <c r="L661">
        <v>4</v>
      </c>
      <c r="M661">
        <v>4</v>
      </c>
      <c r="N661">
        <v>1993</v>
      </c>
      <c r="O661">
        <f t="shared" si="10"/>
        <v>8</v>
      </c>
      <c r="T661">
        <v>14</v>
      </c>
      <c r="U661">
        <f>AVERAGE(C644:C646,C648:C651,C654,C656,C657,C659,C660,C662,C663)</f>
        <v>8.5714285714285712</v>
      </c>
      <c r="V661">
        <f>SUM(O644:O646,O648:O651,O654,O656,O657,O659,O660,O662,O663)/SUM(C644:C646,C648:C651,C654,C656,C657,C659,C660,C662,C663)</f>
        <v>3.2622083333333327</v>
      </c>
    </row>
    <row r="662" spans="1:34" ht="13.5" x14ac:dyDescent="0.25">
      <c r="A662" s="1"/>
      <c r="B662">
        <v>0</v>
      </c>
      <c r="C662">
        <v>12.5</v>
      </c>
      <c r="D662">
        <v>1</v>
      </c>
      <c r="E662">
        <v>5</v>
      </c>
      <c r="F662">
        <v>0</v>
      </c>
      <c r="G662">
        <v>18</v>
      </c>
      <c r="H662">
        <v>3.16</v>
      </c>
      <c r="I662">
        <v>15</v>
      </c>
      <c r="J662">
        <v>65</v>
      </c>
      <c r="K662">
        <v>2396.9</v>
      </c>
      <c r="L662">
        <v>4</v>
      </c>
      <c r="M662">
        <v>5</v>
      </c>
      <c r="N662">
        <v>1993</v>
      </c>
      <c r="O662">
        <f t="shared" si="10"/>
        <v>39.5</v>
      </c>
      <c r="T662">
        <v>7</v>
      </c>
      <c r="U662">
        <f>AVERAGE(C641,C643,C647,C652,C655,C658,C661)</f>
        <v>7.6428571428571432</v>
      </c>
      <c r="V662">
        <f>SUM(O641,O643,O647,O652,O655,O658,O661)/SUM(C641,C643,C647,C652,C655,C658,C661)</f>
        <v>2.8563551401869161</v>
      </c>
    </row>
    <row r="663" spans="1:34" ht="13.5" x14ac:dyDescent="0.25">
      <c r="A663" s="1"/>
      <c r="B663">
        <v>0</v>
      </c>
      <c r="C663">
        <v>6</v>
      </c>
      <c r="D663">
        <v>0</v>
      </c>
      <c r="E663">
        <v>10</v>
      </c>
      <c r="F663">
        <v>0</v>
      </c>
      <c r="G663">
        <v>16</v>
      </c>
      <c r="H663">
        <v>2.38</v>
      </c>
      <c r="I663">
        <v>-20</v>
      </c>
      <c r="J663">
        <v>45</v>
      </c>
      <c r="K663">
        <v>1825.4</v>
      </c>
      <c r="L663">
        <v>4</v>
      </c>
      <c r="M663">
        <v>6</v>
      </c>
      <c r="N663">
        <v>1993</v>
      </c>
      <c r="O663">
        <f t="shared" si="10"/>
        <v>14.28</v>
      </c>
      <c r="P663">
        <v>7.5</v>
      </c>
      <c r="Q663">
        <v>23</v>
      </c>
      <c r="R663">
        <f>AVERAGE(C641:C663)</f>
        <v>8.1086956521739122</v>
      </c>
      <c r="S663">
        <f>SUM(O641:O663)/SUM(C641:C663)</f>
        <v>3.0760321715817684</v>
      </c>
      <c r="T663">
        <v>2</v>
      </c>
      <c r="U663">
        <f>AVERAGE(C642,C653)</f>
        <v>6.5</v>
      </c>
      <c r="V663">
        <f>SUM(O642,O653)/SUM(C642,C653)</f>
        <v>2.2615384615384615</v>
      </c>
      <c r="W663">
        <v>5</v>
      </c>
      <c r="X663">
        <f>AVERAGE(C641:C645)</f>
        <v>7.2</v>
      </c>
      <c r="Y663">
        <f>SUM(O641:O645)/SUM(C641:C645)</f>
        <v>1.8872222222222221</v>
      </c>
      <c r="Z663">
        <v>6</v>
      </c>
      <c r="AA663">
        <f>AVERAGE(C646:C651)</f>
        <v>9.1666666666666661</v>
      </c>
      <c r="AB663">
        <f>SUM(O646:O651)/SUM(C646:C651)</f>
        <v>3.4285454545454543</v>
      </c>
      <c r="AC663">
        <v>8</v>
      </c>
      <c r="AD663">
        <f>AVERAGE(C652:C659)</f>
        <v>7.75</v>
      </c>
      <c r="AE663">
        <f>SUM(O652:O659)/SUM(C652:C659)</f>
        <v>3.7159677419354837</v>
      </c>
      <c r="AF663">
        <v>4</v>
      </c>
      <c r="AG663">
        <f>AVERAGE(C660:C663)</f>
        <v>8.375</v>
      </c>
      <c r="AH663">
        <f>SUM(O660:O663)/SUM(C660:C663)</f>
        <v>2.5904477611940298</v>
      </c>
    </row>
    <row r="664" spans="1:34" ht="13.5" x14ac:dyDescent="0.25">
      <c r="A664" s="1"/>
    </row>
    <row r="665" spans="1:34" ht="13.5" x14ac:dyDescent="0.25">
      <c r="A665" s="1" t="s">
        <v>6</v>
      </c>
      <c r="B665">
        <v>2</v>
      </c>
      <c r="C665">
        <v>6.5</v>
      </c>
      <c r="D665">
        <v>0</v>
      </c>
      <c r="E665">
        <v>28</v>
      </c>
      <c r="F665">
        <v>1</v>
      </c>
      <c r="G665">
        <v>4</v>
      </c>
      <c r="H665">
        <v>1.9</v>
      </c>
      <c r="I665">
        <v>80</v>
      </c>
      <c r="J665">
        <v>60</v>
      </c>
      <c r="K665">
        <v>1945.3</v>
      </c>
      <c r="L665">
        <v>1</v>
      </c>
      <c r="M665">
        <v>7</v>
      </c>
      <c r="N665">
        <v>1994</v>
      </c>
      <c r="O665">
        <f t="shared" si="10"/>
        <v>12.35</v>
      </c>
    </row>
    <row r="666" spans="1:34" ht="13.5" x14ac:dyDescent="0.25">
      <c r="A666" s="1"/>
      <c r="B666">
        <v>1</v>
      </c>
      <c r="C666">
        <v>5.5</v>
      </c>
      <c r="D666">
        <v>0</v>
      </c>
      <c r="E666">
        <v>2</v>
      </c>
      <c r="F666">
        <v>1</v>
      </c>
      <c r="G666">
        <v>7</v>
      </c>
      <c r="H666">
        <v>1.66</v>
      </c>
      <c r="I666">
        <v>-120</v>
      </c>
      <c r="J666">
        <v>65</v>
      </c>
      <c r="K666">
        <v>2458.5</v>
      </c>
      <c r="L666">
        <v>1</v>
      </c>
      <c r="M666">
        <v>7</v>
      </c>
      <c r="N666">
        <v>1994</v>
      </c>
      <c r="O666">
        <f t="shared" si="10"/>
        <v>9.129999999999999</v>
      </c>
    </row>
    <row r="667" spans="1:34" ht="13.5" x14ac:dyDescent="0.25">
      <c r="A667" s="1"/>
      <c r="B667">
        <v>0</v>
      </c>
      <c r="C667">
        <v>5</v>
      </c>
      <c r="D667">
        <v>1</v>
      </c>
      <c r="E667">
        <v>11</v>
      </c>
      <c r="F667">
        <v>1</v>
      </c>
      <c r="G667">
        <v>16</v>
      </c>
      <c r="H667">
        <v>2.66</v>
      </c>
      <c r="I667">
        <v>20</v>
      </c>
      <c r="J667">
        <v>55</v>
      </c>
      <c r="K667">
        <v>2969.5</v>
      </c>
      <c r="L667">
        <v>1</v>
      </c>
      <c r="M667">
        <v>7</v>
      </c>
      <c r="N667">
        <v>1994</v>
      </c>
      <c r="O667">
        <f t="shared" si="10"/>
        <v>13.3</v>
      </c>
    </row>
    <row r="668" spans="1:34" ht="13.5" x14ac:dyDescent="0.25">
      <c r="A668" s="1"/>
      <c r="B668">
        <v>0</v>
      </c>
      <c r="C668">
        <v>6</v>
      </c>
      <c r="D668">
        <v>0</v>
      </c>
      <c r="E668">
        <v>27</v>
      </c>
      <c r="F668">
        <v>0</v>
      </c>
      <c r="G668">
        <v>2</v>
      </c>
      <c r="H668">
        <v>2.35</v>
      </c>
      <c r="I668">
        <v>10</v>
      </c>
      <c r="J668">
        <v>50</v>
      </c>
      <c r="K668">
        <v>2492.1999999999998</v>
      </c>
      <c r="L668">
        <v>1</v>
      </c>
      <c r="M668">
        <v>7</v>
      </c>
      <c r="N668">
        <v>1994</v>
      </c>
      <c r="O668">
        <f t="shared" si="10"/>
        <v>14.100000000000001</v>
      </c>
    </row>
    <row r="669" spans="1:34" ht="13.5" x14ac:dyDescent="0.25">
      <c r="A669" s="1"/>
      <c r="B669">
        <v>1</v>
      </c>
      <c r="C669">
        <v>7</v>
      </c>
      <c r="D669">
        <v>0</v>
      </c>
      <c r="E669">
        <v>5</v>
      </c>
      <c r="F669">
        <v>0</v>
      </c>
      <c r="G669">
        <v>12</v>
      </c>
      <c r="H669">
        <v>2.5499999999999998</v>
      </c>
      <c r="I669">
        <v>-135</v>
      </c>
      <c r="J669">
        <v>65</v>
      </c>
      <c r="K669">
        <v>1918.9</v>
      </c>
      <c r="L669">
        <v>1</v>
      </c>
      <c r="M669">
        <v>8</v>
      </c>
      <c r="N669">
        <v>1994</v>
      </c>
      <c r="O669">
        <f t="shared" si="10"/>
        <v>17.849999999999998</v>
      </c>
    </row>
    <row r="670" spans="1:34" ht="13.5" x14ac:dyDescent="0.25">
      <c r="A670" s="1"/>
      <c r="B670">
        <v>1</v>
      </c>
      <c r="C670">
        <v>5</v>
      </c>
      <c r="D670">
        <v>1</v>
      </c>
      <c r="E670">
        <v>27</v>
      </c>
      <c r="F670">
        <v>1</v>
      </c>
      <c r="G670">
        <v>1</v>
      </c>
      <c r="H670">
        <v>2.13</v>
      </c>
      <c r="I670">
        <v>-130</v>
      </c>
      <c r="J670">
        <v>55</v>
      </c>
      <c r="K670">
        <v>2252.8000000000002</v>
      </c>
      <c r="L670">
        <v>1</v>
      </c>
      <c r="M670">
        <v>8</v>
      </c>
      <c r="N670">
        <v>1994</v>
      </c>
      <c r="O670">
        <f t="shared" si="10"/>
        <v>10.649999999999999</v>
      </c>
    </row>
    <row r="671" spans="1:34" ht="13.5" x14ac:dyDescent="0.25">
      <c r="A671" s="1"/>
      <c r="B671">
        <v>1</v>
      </c>
      <c r="C671">
        <v>5.5</v>
      </c>
      <c r="D671">
        <v>0</v>
      </c>
      <c r="E671">
        <v>18</v>
      </c>
      <c r="F671">
        <v>1</v>
      </c>
      <c r="G671">
        <v>23</v>
      </c>
      <c r="H671">
        <v>3.02</v>
      </c>
      <c r="I671">
        <v>150</v>
      </c>
      <c r="J671">
        <v>45</v>
      </c>
      <c r="K671">
        <v>1339.6</v>
      </c>
      <c r="L671">
        <v>1</v>
      </c>
      <c r="M671">
        <v>9</v>
      </c>
      <c r="N671">
        <v>1994</v>
      </c>
      <c r="O671">
        <f t="shared" si="10"/>
        <v>16.61</v>
      </c>
    </row>
    <row r="672" spans="1:34" ht="13.5" x14ac:dyDescent="0.25">
      <c r="A672" s="1"/>
      <c r="B672">
        <v>0</v>
      </c>
      <c r="C672">
        <v>9</v>
      </c>
      <c r="D672">
        <v>0</v>
      </c>
      <c r="E672">
        <v>18</v>
      </c>
      <c r="F672">
        <v>0</v>
      </c>
      <c r="G672">
        <v>27</v>
      </c>
      <c r="H672">
        <v>2.1</v>
      </c>
      <c r="I672">
        <v>-20</v>
      </c>
      <c r="J672">
        <v>40</v>
      </c>
      <c r="K672">
        <v>2117</v>
      </c>
      <c r="L672">
        <v>1</v>
      </c>
      <c r="M672">
        <v>9</v>
      </c>
      <c r="N672">
        <v>1994</v>
      </c>
      <c r="O672">
        <f t="shared" si="10"/>
        <v>18.900000000000002</v>
      </c>
    </row>
    <row r="673" spans="1:15" ht="13.5" x14ac:dyDescent="0.25">
      <c r="A673" s="1"/>
      <c r="B673">
        <v>2</v>
      </c>
      <c r="C673">
        <v>5.5</v>
      </c>
      <c r="D673">
        <v>1</v>
      </c>
      <c r="E673">
        <v>19</v>
      </c>
      <c r="F673">
        <v>0</v>
      </c>
      <c r="G673">
        <v>25</v>
      </c>
      <c r="H673">
        <v>2.2799999999999998</v>
      </c>
      <c r="I673">
        <v>45</v>
      </c>
      <c r="J673">
        <v>47.5</v>
      </c>
      <c r="K673">
        <v>1729.4</v>
      </c>
      <c r="L673">
        <v>1</v>
      </c>
      <c r="M673">
        <v>9</v>
      </c>
      <c r="N673">
        <v>1994</v>
      </c>
      <c r="O673">
        <f t="shared" si="10"/>
        <v>12.54</v>
      </c>
    </row>
    <row r="674" spans="1:15" ht="13.5" x14ac:dyDescent="0.25">
      <c r="A674" s="1"/>
      <c r="B674">
        <v>1</v>
      </c>
      <c r="C674">
        <v>5</v>
      </c>
      <c r="D674">
        <v>1</v>
      </c>
      <c r="E674">
        <v>21</v>
      </c>
      <c r="F674">
        <v>1</v>
      </c>
      <c r="G674">
        <v>26</v>
      </c>
      <c r="H674">
        <v>2.64</v>
      </c>
      <c r="I674">
        <v>-120</v>
      </c>
      <c r="J674">
        <v>60</v>
      </c>
      <c r="K674">
        <v>2017.6</v>
      </c>
      <c r="L674">
        <v>1</v>
      </c>
      <c r="M674">
        <v>9</v>
      </c>
      <c r="N674">
        <v>1994</v>
      </c>
      <c r="O674">
        <f t="shared" si="10"/>
        <v>13.200000000000001</v>
      </c>
    </row>
    <row r="675" spans="1:15" ht="13.5" x14ac:dyDescent="0.25">
      <c r="A675" s="1"/>
      <c r="B675">
        <v>0</v>
      </c>
      <c r="C675">
        <v>5</v>
      </c>
      <c r="D675">
        <v>0</v>
      </c>
      <c r="E675">
        <v>12</v>
      </c>
      <c r="F675">
        <v>0</v>
      </c>
      <c r="G675">
        <v>17</v>
      </c>
      <c r="H675">
        <v>2.82</v>
      </c>
      <c r="I675">
        <v>-15</v>
      </c>
      <c r="J675">
        <v>55</v>
      </c>
      <c r="K675">
        <v>2235.1</v>
      </c>
      <c r="L675">
        <v>2</v>
      </c>
      <c r="M675">
        <v>10</v>
      </c>
      <c r="N675">
        <v>1994</v>
      </c>
      <c r="O675">
        <f t="shared" si="10"/>
        <v>14.1</v>
      </c>
    </row>
    <row r="676" spans="1:15" ht="13.5" x14ac:dyDescent="0.25">
      <c r="A676" s="1"/>
      <c r="B676">
        <v>2</v>
      </c>
      <c r="C676">
        <v>7.5</v>
      </c>
      <c r="D676">
        <v>0</v>
      </c>
      <c r="E676">
        <v>9</v>
      </c>
      <c r="F676">
        <v>1</v>
      </c>
      <c r="G676">
        <v>16</v>
      </c>
      <c r="H676">
        <v>2.35</v>
      </c>
      <c r="I676">
        <v>90</v>
      </c>
      <c r="J676">
        <v>65</v>
      </c>
      <c r="K676">
        <v>1929</v>
      </c>
      <c r="L676">
        <v>2</v>
      </c>
      <c r="M676">
        <v>12</v>
      </c>
      <c r="N676">
        <v>1994</v>
      </c>
      <c r="O676">
        <f t="shared" si="10"/>
        <v>17.625</v>
      </c>
    </row>
    <row r="677" spans="1:15" ht="13.5" x14ac:dyDescent="0.25">
      <c r="A677" s="1"/>
      <c r="B677">
        <v>1</v>
      </c>
      <c r="C677">
        <v>6</v>
      </c>
      <c r="D677">
        <v>0</v>
      </c>
      <c r="E677">
        <v>31</v>
      </c>
      <c r="F677">
        <v>0</v>
      </c>
      <c r="G677">
        <v>6</v>
      </c>
      <c r="H677">
        <v>4.92</v>
      </c>
      <c r="I677">
        <v>-120</v>
      </c>
      <c r="J677">
        <v>52.5</v>
      </c>
      <c r="K677">
        <v>2448</v>
      </c>
      <c r="L677">
        <v>3</v>
      </c>
      <c r="M677">
        <v>1</v>
      </c>
      <c r="N677">
        <v>1994</v>
      </c>
      <c r="O677">
        <f t="shared" si="10"/>
        <v>29.52</v>
      </c>
    </row>
    <row r="678" spans="1:15" ht="13.5" x14ac:dyDescent="0.25">
      <c r="A678" s="1"/>
      <c r="B678">
        <v>0</v>
      </c>
      <c r="C678">
        <v>9.5</v>
      </c>
      <c r="D678">
        <v>1</v>
      </c>
      <c r="E678">
        <v>4</v>
      </c>
      <c r="F678">
        <v>0</v>
      </c>
      <c r="G678">
        <v>19</v>
      </c>
      <c r="H678">
        <v>4.58</v>
      </c>
      <c r="I678">
        <v>-20</v>
      </c>
      <c r="J678">
        <v>37.5</v>
      </c>
      <c r="K678">
        <v>2845.3</v>
      </c>
      <c r="L678">
        <v>3</v>
      </c>
      <c r="M678">
        <v>1</v>
      </c>
      <c r="N678">
        <v>1994</v>
      </c>
      <c r="O678">
        <f t="shared" si="10"/>
        <v>43.51</v>
      </c>
    </row>
    <row r="679" spans="1:15" ht="13.5" x14ac:dyDescent="0.25">
      <c r="A679" s="1"/>
      <c r="B679">
        <v>1</v>
      </c>
      <c r="C679">
        <v>6</v>
      </c>
      <c r="D679">
        <v>1</v>
      </c>
      <c r="E679">
        <v>22</v>
      </c>
      <c r="F679">
        <v>1</v>
      </c>
      <c r="G679">
        <v>28</v>
      </c>
      <c r="H679">
        <v>2.21</v>
      </c>
      <c r="I679">
        <v>170</v>
      </c>
      <c r="J679">
        <v>52.5</v>
      </c>
      <c r="K679">
        <v>2275.5</v>
      </c>
      <c r="L679">
        <v>3</v>
      </c>
      <c r="M679">
        <v>1</v>
      </c>
      <c r="N679">
        <v>1994</v>
      </c>
      <c r="O679">
        <f t="shared" si="10"/>
        <v>13.26</v>
      </c>
    </row>
    <row r="680" spans="1:15" ht="13.5" x14ac:dyDescent="0.25">
      <c r="A680" s="1"/>
      <c r="B680">
        <v>1</v>
      </c>
      <c r="C680">
        <v>15.5</v>
      </c>
      <c r="D680">
        <v>0</v>
      </c>
      <c r="E680">
        <v>8</v>
      </c>
      <c r="F680">
        <v>1</v>
      </c>
      <c r="G680">
        <v>23</v>
      </c>
      <c r="H680">
        <v>4.51</v>
      </c>
      <c r="I680">
        <v>-125</v>
      </c>
      <c r="J680">
        <v>45</v>
      </c>
      <c r="K680">
        <v>2007.3</v>
      </c>
      <c r="L680">
        <v>3</v>
      </c>
      <c r="M680">
        <v>2</v>
      </c>
      <c r="N680">
        <v>1994</v>
      </c>
      <c r="O680">
        <f t="shared" si="10"/>
        <v>69.905000000000001</v>
      </c>
    </row>
    <row r="681" spans="1:15" ht="13.5" x14ac:dyDescent="0.25">
      <c r="A681" s="1"/>
      <c r="B681">
        <v>1</v>
      </c>
      <c r="C681">
        <v>5</v>
      </c>
      <c r="D681">
        <v>1</v>
      </c>
      <c r="E681">
        <v>19</v>
      </c>
      <c r="F681">
        <v>1</v>
      </c>
      <c r="G681">
        <v>24</v>
      </c>
      <c r="H681">
        <v>3.38</v>
      </c>
      <c r="I681">
        <v>-110</v>
      </c>
      <c r="J681">
        <v>35</v>
      </c>
      <c r="K681">
        <v>2107.6</v>
      </c>
      <c r="L681">
        <v>3</v>
      </c>
      <c r="M681">
        <v>2</v>
      </c>
      <c r="N681">
        <v>1994</v>
      </c>
      <c r="O681">
        <f t="shared" si="10"/>
        <v>16.899999999999999</v>
      </c>
    </row>
    <row r="682" spans="1:15" ht="13.5" x14ac:dyDescent="0.25">
      <c r="A682" s="1"/>
      <c r="B682">
        <v>1</v>
      </c>
      <c r="C682">
        <v>13.5</v>
      </c>
      <c r="D682">
        <v>1</v>
      </c>
      <c r="E682">
        <v>26</v>
      </c>
      <c r="F682">
        <v>0</v>
      </c>
      <c r="G682">
        <v>12</v>
      </c>
      <c r="H682">
        <v>4.42</v>
      </c>
      <c r="I682">
        <v>-135</v>
      </c>
      <c r="J682">
        <v>45</v>
      </c>
      <c r="K682">
        <v>1692</v>
      </c>
      <c r="L682">
        <v>3</v>
      </c>
      <c r="M682">
        <v>3</v>
      </c>
      <c r="N682">
        <v>1994</v>
      </c>
      <c r="O682">
        <f t="shared" si="10"/>
        <v>59.67</v>
      </c>
    </row>
    <row r="683" spans="1:15" ht="13.5" x14ac:dyDescent="0.25">
      <c r="A683" s="1"/>
      <c r="B683">
        <v>2</v>
      </c>
      <c r="C683">
        <v>7.5</v>
      </c>
      <c r="D683">
        <v>1</v>
      </c>
      <c r="E683">
        <v>4</v>
      </c>
      <c r="F683">
        <v>0</v>
      </c>
      <c r="G683">
        <v>12</v>
      </c>
      <c r="H683">
        <v>3.71</v>
      </c>
      <c r="I683">
        <v>150</v>
      </c>
      <c r="J683">
        <v>55</v>
      </c>
      <c r="K683">
        <v>1907.5</v>
      </c>
      <c r="L683">
        <v>3</v>
      </c>
      <c r="M683">
        <v>3</v>
      </c>
      <c r="N683">
        <v>1994</v>
      </c>
      <c r="O683">
        <f t="shared" si="10"/>
        <v>27.824999999999999</v>
      </c>
    </row>
    <row r="684" spans="1:15" ht="13.5" x14ac:dyDescent="0.25">
      <c r="A684" s="1"/>
      <c r="B684">
        <v>0</v>
      </c>
      <c r="C684">
        <v>13</v>
      </c>
      <c r="D684">
        <v>0</v>
      </c>
      <c r="E684">
        <v>6</v>
      </c>
      <c r="F684">
        <v>0</v>
      </c>
      <c r="G684">
        <v>19</v>
      </c>
      <c r="H684">
        <v>3.81</v>
      </c>
      <c r="I684">
        <v>-10</v>
      </c>
      <c r="J684">
        <v>45</v>
      </c>
      <c r="K684">
        <v>2477.6999999999998</v>
      </c>
      <c r="L684">
        <v>4</v>
      </c>
      <c r="M684">
        <v>4</v>
      </c>
      <c r="N684">
        <v>1994</v>
      </c>
      <c r="O684">
        <f t="shared" si="10"/>
        <v>49.53</v>
      </c>
    </row>
    <row r="685" spans="1:15" ht="13.5" x14ac:dyDescent="0.25">
      <c r="A685" s="1"/>
      <c r="B685">
        <v>2</v>
      </c>
      <c r="C685">
        <v>11</v>
      </c>
      <c r="D685">
        <v>1</v>
      </c>
      <c r="E685">
        <v>12</v>
      </c>
      <c r="F685">
        <v>1</v>
      </c>
      <c r="G685">
        <v>23</v>
      </c>
      <c r="H685">
        <v>3.53</v>
      </c>
      <c r="I685">
        <v>60</v>
      </c>
      <c r="J685">
        <v>55</v>
      </c>
      <c r="K685">
        <v>1438.3</v>
      </c>
      <c r="L685">
        <v>4</v>
      </c>
      <c r="M685">
        <v>4</v>
      </c>
      <c r="N685">
        <v>1994</v>
      </c>
      <c r="O685">
        <f t="shared" si="10"/>
        <v>38.83</v>
      </c>
    </row>
    <row r="686" spans="1:15" ht="13.5" x14ac:dyDescent="0.25">
      <c r="A686" s="1"/>
      <c r="B686">
        <v>1</v>
      </c>
      <c r="C686">
        <v>11.5</v>
      </c>
      <c r="D686">
        <v>0</v>
      </c>
      <c r="E686">
        <v>24</v>
      </c>
      <c r="F686">
        <v>1</v>
      </c>
      <c r="G686">
        <v>5</v>
      </c>
      <c r="H686">
        <v>3.22</v>
      </c>
      <c r="I686">
        <v>-135</v>
      </c>
      <c r="J686">
        <v>45</v>
      </c>
      <c r="K686">
        <v>2253.6</v>
      </c>
      <c r="L686">
        <v>4</v>
      </c>
      <c r="M686">
        <v>4</v>
      </c>
      <c r="N686">
        <v>1994</v>
      </c>
      <c r="O686">
        <f t="shared" si="10"/>
        <v>37.03</v>
      </c>
    </row>
    <row r="687" spans="1:15" ht="13.5" x14ac:dyDescent="0.25">
      <c r="A687" s="1"/>
      <c r="B687">
        <v>0</v>
      </c>
      <c r="C687">
        <v>5</v>
      </c>
      <c r="D687">
        <v>1</v>
      </c>
      <c r="E687">
        <v>2</v>
      </c>
      <c r="F687">
        <v>1</v>
      </c>
      <c r="G687">
        <v>7</v>
      </c>
      <c r="H687">
        <v>2.65</v>
      </c>
      <c r="I687">
        <v>5</v>
      </c>
      <c r="J687">
        <v>50</v>
      </c>
      <c r="K687">
        <v>1528.3</v>
      </c>
      <c r="L687">
        <v>4</v>
      </c>
      <c r="M687">
        <v>5</v>
      </c>
      <c r="N687">
        <v>1994</v>
      </c>
      <c r="O687">
        <f t="shared" si="10"/>
        <v>13.25</v>
      </c>
    </row>
    <row r="688" spans="1:15" ht="13.5" x14ac:dyDescent="0.25">
      <c r="A688" s="1"/>
      <c r="B688">
        <v>1</v>
      </c>
      <c r="C688">
        <v>5.5</v>
      </c>
      <c r="D688">
        <v>0</v>
      </c>
      <c r="E688">
        <v>8</v>
      </c>
      <c r="F688">
        <v>1</v>
      </c>
      <c r="G688">
        <v>13</v>
      </c>
      <c r="H688">
        <v>3.58</v>
      </c>
      <c r="I688">
        <v>-120</v>
      </c>
      <c r="J688">
        <v>55</v>
      </c>
      <c r="K688">
        <v>2402.6</v>
      </c>
      <c r="L688">
        <v>4</v>
      </c>
      <c r="M688">
        <v>5</v>
      </c>
      <c r="N688">
        <v>1994</v>
      </c>
      <c r="O688">
        <f t="shared" si="10"/>
        <v>19.690000000000001</v>
      </c>
    </row>
    <row r="689" spans="1:34" ht="13.5" x14ac:dyDescent="0.25">
      <c r="A689" s="1"/>
      <c r="B689">
        <v>0</v>
      </c>
      <c r="C689">
        <v>6.5</v>
      </c>
      <c r="D689">
        <v>0</v>
      </c>
      <c r="E689">
        <v>12</v>
      </c>
      <c r="F689">
        <v>1</v>
      </c>
      <c r="G689">
        <v>18</v>
      </c>
      <c r="H689">
        <v>2.76</v>
      </c>
      <c r="I689">
        <v>-40</v>
      </c>
      <c r="J689">
        <v>60</v>
      </c>
      <c r="K689">
        <v>1396.6</v>
      </c>
      <c r="L689">
        <v>4</v>
      </c>
      <c r="M689">
        <v>5</v>
      </c>
      <c r="N689">
        <v>1994</v>
      </c>
      <c r="O689">
        <f t="shared" si="10"/>
        <v>17.939999999999998</v>
      </c>
    </row>
    <row r="690" spans="1:34" ht="13.5" x14ac:dyDescent="0.25">
      <c r="A690" s="1"/>
      <c r="B690">
        <v>2</v>
      </c>
      <c r="C690">
        <v>10.5</v>
      </c>
      <c r="D690">
        <v>1</v>
      </c>
      <c r="E690">
        <v>21</v>
      </c>
      <c r="F690">
        <v>0</v>
      </c>
      <c r="G690">
        <v>1</v>
      </c>
      <c r="H690">
        <v>2.76</v>
      </c>
      <c r="I690">
        <v>55</v>
      </c>
      <c r="J690">
        <v>60</v>
      </c>
      <c r="K690">
        <v>2013.4</v>
      </c>
      <c r="L690">
        <v>4</v>
      </c>
      <c r="M690">
        <v>5</v>
      </c>
      <c r="N690">
        <v>1994</v>
      </c>
      <c r="O690">
        <f t="shared" si="10"/>
        <v>28.979999999999997</v>
      </c>
    </row>
    <row r="691" spans="1:34" ht="13.5" x14ac:dyDescent="0.25">
      <c r="A691" s="1"/>
      <c r="B691">
        <v>0</v>
      </c>
      <c r="C691">
        <v>10.5</v>
      </c>
      <c r="D691">
        <v>0</v>
      </c>
      <c r="E691">
        <v>4</v>
      </c>
      <c r="F691">
        <v>1</v>
      </c>
      <c r="G691">
        <v>14</v>
      </c>
      <c r="H691">
        <v>2.5499999999999998</v>
      </c>
      <c r="I691">
        <v>-30</v>
      </c>
      <c r="J691">
        <v>40</v>
      </c>
      <c r="K691">
        <v>2750.8</v>
      </c>
      <c r="L691">
        <v>4</v>
      </c>
      <c r="M691">
        <v>6</v>
      </c>
      <c r="N691">
        <v>1994</v>
      </c>
      <c r="O691">
        <f t="shared" si="10"/>
        <v>26.774999999999999</v>
      </c>
    </row>
    <row r="692" spans="1:34" ht="13.5" x14ac:dyDescent="0.25">
      <c r="A692" s="1"/>
      <c r="B692">
        <v>1</v>
      </c>
      <c r="C692">
        <v>5.5</v>
      </c>
      <c r="D692">
        <v>0</v>
      </c>
      <c r="E692">
        <v>6</v>
      </c>
      <c r="F692">
        <v>1</v>
      </c>
      <c r="G692">
        <v>11</v>
      </c>
      <c r="H692">
        <v>3.36</v>
      </c>
      <c r="I692">
        <v>-120</v>
      </c>
      <c r="J692">
        <v>65</v>
      </c>
      <c r="K692">
        <v>1807.4</v>
      </c>
      <c r="L692">
        <v>4</v>
      </c>
      <c r="M692">
        <v>6</v>
      </c>
      <c r="N692">
        <v>1994</v>
      </c>
      <c r="O692">
        <f t="shared" si="10"/>
        <v>18.48</v>
      </c>
    </row>
    <row r="693" spans="1:34" ht="13.5" x14ac:dyDescent="0.25">
      <c r="A693" s="1"/>
      <c r="B693">
        <v>0</v>
      </c>
      <c r="C693">
        <v>12</v>
      </c>
      <c r="D693">
        <v>0</v>
      </c>
      <c r="E693">
        <v>7</v>
      </c>
      <c r="F693">
        <v>0</v>
      </c>
      <c r="G693">
        <v>19</v>
      </c>
      <c r="H693">
        <v>2.0699999999999998</v>
      </c>
      <c r="I693">
        <v>30</v>
      </c>
      <c r="J693">
        <v>62.5</v>
      </c>
      <c r="K693">
        <v>1666</v>
      </c>
      <c r="L693">
        <v>4</v>
      </c>
      <c r="M693">
        <v>6</v>
      </c>
      <c r="N693">
        <v>1994</v>
      </c>
      <c r="O693">
        <f t="shared" si="10"/>
        <v>24.839999999999996</v>
      </c>
      <c r="T693">
        <v>11</v>
      </c>
      <c r="U693">
        <f>AVERAGE(C667,C668,C672,C675,C678,C684,C687,C689,C691,C693,C695)</f>
        <v>8.045454545454545</v>
      </c>
      <c r="V693">
        <f>SUM(O667,O668,O672,O675,O678,O684,O687,O689,O691,O693,O695)/SUM(C667,C668,C672,C675,C678,C684,C687,C689,C691,C693,C695)</f>
        <v>2.9257062146892658</v>
      </c>
    </row>
    <row r="694" spans="1:34" ht="13.5" x14ac:dyDescent="0.25">
      <c r="A694" s="1"/>
      <c r="B694">
        <v>2</v>
      </c>
      <c r="C694">
        <v>5</v>
      </c>
      <c r="D694">
        <v>1</v>
      </c>
      <c r="E694">
        <v>18</v>
      </c>
      <c r="F694">
        <v>1</v>
      </c>
      <c r="G694">
        <v>23</v>
      </c>
      <c r="H694">
        <v>2.74</v>
      </c>
      <c r="I694">
        <v>-90</v>
      </c>
      <c r="J694">
        <v>45</v>
      </c>
      <c r="K694">
        <v>4044.4</v>
      </c>
      <c r="L694">
        <v>4</v>
      </c>
      <c r="M694">
        <v>6</v>
      </c>
      <c r="N694">
        <v>1994</v>
      </c>
      <c r="O694">
        <f t="shared" si="10"/>
        <v>13.700000000000001</v>
      </c>
      <c r="T694">
        <v>13</v>
      </c>
      <c r="U694">
        <f>AVERAGE(C666,C669:C671,C674,C677,C679:C682,C686,C688,C692)</f>
        <v>7.4230769230769234</v>
      </c>
      <c r="V694">
        <f>SUM(O666,O669:O671,O674,O677,O679:O682,O686,O688,O692)/SUM(C666,C669:C671,C674,C677,C679:C682,C686,C688,C692)</f>
        <v>3.4393264248704667</v>
      </c>
    </row>
    <row r="695" spans="1:34" ht="13.5" x14ac:dyDescent="0.25">
      <c r="A695" s="1"/>
      <c r="B695">
        <v>0</v>
      </c>
      <c r="C695">
        <v>7</v>
      </c>
      <c r="D695">
        <v>0</v>
      </c>
      <c r="E695">
        <v>22</v>
      </c>
      <c r="F695">
        <v>0</v>
      </c>
      <c r="G695">
        <v>29</v>
      </c>
      <c r="H695">
        <v>3.24</v>
      </c>
      <c r="I695">
        <v>-10</v>
      </c>
      <c r="J695">
        <v>50</v>
      </c>
      <c r="K695">
        <v>2043.5</v>
      </c>
      <c r="L695">
        <v>4</v>
      </c>
      <c r="M695">
        <v>6</v>
      </c>
      <c r="N695">
        <v>1994</v>
      </c>
      <c r="O695">
        <f t="shared" si="10"/>
        <v>22.68</v>
      </c>
      <c r="P695">
        <v>45.5</v>
      </c>
      <c r="Q695">
        <v>31</v>
      </c>
      <c r="R695">
        <f>AVERAGE(C665:C695)</f>
        <v>7.693548387096774</v>
      </c>
      <c r="S695">
        <f>SUM(O665:O695)/SUM(C665:C695)</f>
        <v>3.1139203354297691</v>
      </c>
      <c r="T695">
        <v>7</v>
      </c>
      <c r="U695">
        <f>AVERAGE(C665,C673,C676,C683,C685,C690,C694)</f>
        <v>7.6428571428571432</v>
      </c>
      <c r="V695">
        <f>SUM(O665,O673,O676,O683,O685,O690,O694)/SUM(C665,C673,C676,C683,C685,C690,C694)</f>
        <v>2.8383177570093459</v>
      </c>
      <c r="W695">
        <v>10</v>
      </c>
      <c r="X695">
        <f>AVERAGE(C665:C674)</f>
        <v>6</v>
      </c>
      <c r="Y695">
        <f>SUM(O665:O674)/SUM(C665:C674)</f>
        <v>2.3104999999999998</v>
      </c>
      <c r="Z695">
        <v>2</v>
      </c>
      <c r="AA695">
        <f>AVERAGE(C675:C676)</f>
        <v>6.25</v>
      </c>
      <c r="AB695">
        <f>SUM(O675:O676)/SUM(C675:C676)</f>
        <v>2.5380000000000003</v>
      </c>
      <c r="AC695">
        <v>7</v>
      </c>
      <c r="AD695">
        <f>AVERAGE(C677:C683)</f>
        <v>9</v>
      </c>
      <c r="AE695">
        <f>SUM(O677:O683)/SUM(C677:C683)</f>
        <v>4.1363492063492062</v>
      </c>
      <c r="AF695">
        <v>12</v>
      </c>
      <c r="AG695">
        <f>AVERAGE(C684:C695)</f>
        <v>8.5833333333333339</v>
      </c>
      <c r="AH695">
        <f>SUM(O684:O695)/SUM(C684:C695)</f>
        <v>3.0264563106796114</v>
      </c>
    </row>
    <row r="696" spans="1:34" ht="13.5" x14ac:dyDescent="0.25">
      <c r="A696" s="1"/>
    </row>
    <row r="697" spans="1:34" ht="13.5" x14ac:dyDescent="0.25">
      <c r="A697" s="1" t="s">
        <v>6</v>
      </c>
      <c r="B697">
        <v>2</v>
      </c>
      <c r="C697">
        <v>5.5</v>
      </c>
      <c r="D697">
        <v>1</v>
      </c>
      <c r="E697">
        <v>1</v>
      </c>
      <c r="F697">
        <v>0</v>
      </c>
      <c r="G697">
        <v>7</v>
      </c>
      <c r="H697">
        <v>1.5</v>
      </c>
      <c r="I697">
        <v>135</v>
      </c>
      <c r="J697">
        <v>60</v>
      </c>
      <c r="K697">
        <v>1493</v>
      </c>
      <c r="L697">
        <v>1</v>
      </c>
      <c r="M697">
        <v>7</v>
      </c>
      <c r="N697">
        <v>1995</v>
      </c>
      <c r="O697">
        <f t="shared" si="10"/>
        <v>8.25</v>
      </c>
    </row>
    <row r="698" spans="1:34" ht="13.5" x14ac:dyDescent="0.25">
      <c r="A698" s="1"/>
      <c r="B698">
        <v>0</v>
      </c>
      <c r="C698">
        <v>6</v>
      </c>
      <c r="D698">
        <v>0</v>
      </c>
      <c r="E698">
        <v>28</v>
      </c>
      <c r="F698">
        <v>0</v>
      </c>
      <c r="G698">
        <v>3</v>
      </c>
      <c r="H698">
        <v>2.5</v>
      </c>
      <c r="I698">
        <v>10</v>
      </c>
      <c r="J698">
        <v>57.5</v>
      </c>
      <c r="K698">
        <v>2053.9</v>
      </c>
      <c r="L698">
        <v>1</v>
      </c>
      <c r="M698">
        <v>7</v>
      </c>
      <c r="N698">
        <v>1995</v>
      </c>
      <c r="O698">
        <f t="shared" si="10"/>
        <v>15</v>
      </c>
    </row>
    <row r="699" spans="1:34" ht="13.5" x14ac:dyDescent="0.25">
      <c r="A699" s="1"/>
      <c r="B699">
        <v>0</v>
      </c>
      <c r="C699">
        <v>6</v>
      </c>
      <c r="D699">
        <v>0</v>
      </c>
      <c r="E699">
        <v>5</v>
      </c>
      <c r="F699">
        <v>0</v>
      </c>
      <c r="G699">
        <v>11</v>
      </c>
      <c r="H699">
        <v>2.2000000000000002</v>
      </c>
      <c r="I699">
        <v>-40</v>
      </c>
      <c r="J699">
        <v>55</v>
      </c>
      <c r="K699">
        <v>2817.2</v>
      </c>
      <c r="L699">
        <v>1</v>
      </c>
      <c r="M699">
        <v>8</v>
      </c>
      <c r="N699">
        <v>1995</v>
      </c>
      <c r="O699">
        <f t="shared" si="10"/>
        <v>13.200000000000001</v>
      </c>
    </row>
    <row r="700" spans="1:34" ht="13.5" x14ac:dyDescent="0.25">
      <c r="A700" s="1"/>
      <c r="B700">
        <v>0</v>
      </c>
      <c r="C700">
        <v>6.5</v>
      </c>
      <c r="D700">
        <v>0</v>
      </c>
      <c r="E700">
        <v>16</v>
      </c>
      <c r="F700">
        <v>1</v>
      </c>
      <c r="G700">
        <v>22</v>
      </c>
      <c r="H700">
        <v>2.7</v>
      </c>
      <c r="I700">
        <v>0</v>
      </c>
      <c r="J700">
        <v>55</v>
      </c>
      <c r="K700">
        <v>3983.4</v>
      </c>
      <c r="L700">
        <v>1</v>
      </c>
      <c r="M700">
        <v>8</v>
      </c>
      <c r="N700">
        <v>1995</v>
      </c>
      <c r="O700">
        <f t="shared" si="10"/>
        <v>17.55</v>
      </c>
    </row>
    <row r="701" spans="1:34" ht="13.5" x14ac:dyDescent="0.25">
      <c r="A701" s="1"/>
      <c r="B701">
        <v>2</v>
      </c>
      <c r="C701">
        <v>9</v>
      </c>
      <c r="D701">
        <v>0</v>
      </c>
      <c r="E701">
        <v>2</v>
      </c>
      <c r="F701">
        <v>0</v>
      </c>
      <c r="G701">
        <v>11</v>
      </c>
      <c r="H701">
        <v>2.4</v>
      </c>
      <c r="I701">
        <v>50</v>
      </c>
      <c r="J701">
        <v>57.5</v>
      </c>
      <c r="K701">
        <v>2563.9</v>
      </c>
      <c r="L701">
        <v>1</v>
      </c>
      <c r="M701">
        <v>9</v>
      </c>
      <c r="N701">
        <v>1995</v>
      </c>
      <c r="O701">
        <f t="shared" si="10"/>
        <v>21.599999999999998</v>
      </c>
    </row>
    <row r="702" spans="1:34" ht="13.5" x14ac:dyDescent="0.25">
      <c r="A702" s="1"/>
      <c r="B702">
        <v>0</v>
      </c>
      <c r="C702">
        <v>6.5</v>
      </c>
      <c r="D702">
        <v>0</v>
      </c>
      <c r="E702">
        <v>11</v>
      </c>
      <c r="F702">
        <v>1</v>
      </c>
      <c r="G702">
        <v>17</v>
      </c>
      <c r="H702">
        <v>2.4</v>
      </c>
      <c r="I702">
        <v>-10</v>
      </c>
      <c r="J702">
        <v>67.5</v>
      </c>
      <c r="K702">
        <v>2209.8000000000002</v>
      </c>
      <c r="L702">
        <v>1</v>
      </c>
      <c r="M702">
        <v>9</v>
      </c>
      <c r="N702">
        <v>1995</v>
      </c>
      <c r="O702">
        <f t="shared" si="10"/>
        <v>15.6</v>
      </c>
    </row>
    <row r="703" spans="1:34" ht="13.5" x14ac:dyDescent="0.25">
      <c r="A703" s="1"/>
      <c r="B703">
        <v>1</v>
      </c>
      <c r="C703">
        <v>8</v>
      </c>
      <c r="D703">
        <v>0</v>
      </c>
      <c r="E703">
        <v>25</v>
      </c>
      <c r="F703">
        <v>0</v>
      </c>
      <c r="G703">
        <v>3</v>
      </c>
      <c r="H703">
        <v>3.2</v>
      </c>
      <c r="I703">
        <v>180</v>
      </c>
      <c r="J703">
        <v>47.5</v>
      </c>
      <c r="K703">
        <v>1929</v>
      </c>
      <c r="L703">
        <v>2</v>
      </c>
      <c r="M703">
        <v>11</v>
      </c>
      <c r="N703">
        <v>1995</v>
      </c>
      <c r="O703">
        <f t="shared" si="10"/>
        <v>25.6</v>
      </c>
    </row>
    <row r="704" spans="1:34" ht="13.5" x14ac:dyDescent="0.25">
      <c r="A704" s="1"/>
      <c r="B704">
        <v>0</v>
      </c>
      <c r="C704">
        <v>29</v>
      </c>
      <c r="D704">
        <v>0</v>
      </c>
      <c r="E704">
        <v>29</v>
      </c>
      <c r="F704">
        <v>0</v>
      </c>
      <c r="G704">
        <v>28</v>
      </c>
      <c r="H704">
        <v>3.8</v>
      </c>
      <c r="I704">
        <v>-20</v>
      </c>
      <c r="J704">
        <v>60</v>
      </c>
      <c r="K704">
        <v>2479.3000000000002</v>
      </c>
      <c r="L704">
        <v>2</v>
      </c>
      <c r="M704">
        <v>12</v>
      </c>
      <c r="N704">
        <v>1995</v>
      </c>
      <c r="O704">
        <f t="shared" si="10"/>
        <v>110.19999999999999</v>
      </c>
    </row>
    <row r="705" spans="1:15" ht="13.5" x14ac:dyDescent="0.25">
      <c r="A705" s="1"/>
      <c r="B705">
        <v>1</v>
      </c>
      <c r="C705">
        <v>12</v>
      </c>
      <c r="D705">
        <v>0</v>
      </c>
      <c r="E705">
        <v>6</v>
      </c>
      <c r="F705">
        <v>0</v>
      </c>
      <c r="G705">
        <v>18</v>
      </c>
      <c r="H705">
        <v>3.1</v>
      </c>
      <c r="I705">
        <v>180</v>
      </c>
      <c r="J705">
        <v>55</v>
      </c>
      <c r="K705">
        <v>1904.9</v>
      </c>
      <c r="L705">
        <v>2</v>
      </c>
      <c r="M705">
        <v>12</v>
      </c>
      <c r="N705">
        <v>1995</v>
      </c>
      <c r="O705">
        <f t="shared" si="10"/>
        <v>37.200000000000003</v>
      </c>
    </row>
    <row r="706" spans="1:15" ht="13.5" x14ac:dyDescent="0.25">
      <c r="A706" s="1"/>
      <c r="B706">
        <v>1</v>
      </c>
      <c r="C706">
        <v>6</v>
      </c>
      <c r="D706">
        <v>0</v>
      </c>
      <c r="E706">
        <v>20</v>
      </c>
      <c r="F706">
        <v>0</v>
      </c>
      <c r="G706">
        <v>26</v>
      </c>
      <c r="H706">
        <v>3.8</v>
      </c>
      <c r="I706">
        <v>-110</v>
      </c>
      <c r="J706">
        <v>55</v>
      </c>
      <c r="K706">
        <v>2330.1999999999998</v>
      </c>
      <c r="L706">
        <v>2</v>
      </c>
      <c r="M706">
        <v>12</v>
      </c>
      <c r="N706">
        <v>1995</v>
      </c>
      <c r="O706">
        <f t="shared" si="10"/>
        <v>22.799999999999997</v>
      </c>
    </row>
    <row r="707" spans="1:15" ht="13.5" x14ac:dyDescent="0.25">
      <c r="A707" s="1"/>
      <c r="B707">
        <v>1</v>
      </c>
      <c r="C707">
        <v>9.5</v>
      </c>
      <c r="D707">
        <v>1</v>
      </c>
      <c r="E707">
        <v>4</v>
      </c>
      <c r="F707">
        <v>0</v>
      </c>
      <c r="G707">
        <v>14</v>
      </c>
      <c r="H707">
        <v>3.5</v>
      </c>
      <c r="I707">
        <v>-165</v>
      </c>
      <c r="J707">
        <v>55</v>
      </c>
      <c r="K707">
        <v>2002.4</v>
      </c>
      <c r="L707">
        <v>3</v>
      </c>
      <c r="M707">
        <v>1</v>
      </c>
      <c r="N707">
        <v>1995</v>
      </c>
      <c r="O707">
        <f t="shared" ref="O707:O770" si="11">H707*C707</f>
        <v>33.25</v>
      </c>
    </row>
    <row r="708" spans="1:15" ht="13.5" x14ac:dyDescent="0.25">
      <c r="A708" s="1"/>
      <c r="B708">
        <v>0</v>
      </c>
      <c r="C708">
        <v>27</v>
      </c>
      <c r="D708">
        <v>1</v>
      </c>
      <c r="E708">
        <v>5</v>
      </c>
      <c r="F708">
        <v>1</v>
      </c>
      <c r="G708">
        <v>1</v>
      </c>
      <c r="H708">
        <v>3.9</v>
      </c>
      <c r="I708">
        <v>20</v>
      </c>
      <c r="J708">
        <v>57.5</v>
      </c>
      <c r="K708">
        <v>2273.6</v>
      </c>
      <c r="L708">
        <v>3</v>
      </c>
      <c r="M708">
        <v>1</v>
      </c>
      <c r="N708">
        <v>1995</v>
      </c>
      <c r="O708">
        <f t="shared" si="11"/>
        <v>105.3</v>
      </c>
    </row>
    <row r="709" spans="1:15" ht="13.5" x14ac:dyDescent="0.25">
      <c r="A709" s="1"/>
      <c r="B709">
        <v>0</v>
      </c>
      <c r="C709">
        <v>6</v>
      </c>
      <c r="D709">
        <v>0</v>
      </c>
      <c r="E709">
        <v>15</v>
      </c>
      <c r="F709">
        <v>0</v>
      </c>
      <c r="G709">
        <v>21</v>
      </c>
      <c r="H709">
        <v>5.3</v>
      </c>
      <c r="I709">
        <v>-30</v>
      </c>
      <c r="J709">
        <v>45</v>
      </c>
      <c r="K709">
        <v>3398.2</v>
      </c>
      <c r="L709">
        <v>3</v>
      </c>
      <c r="M709">
        <v>2</v>
      </c>
      <c r="N709">
        <v>1995</v>
      </c>
      <c r="O709">
        <f t="shared" si="11"/>
        <v>31.799999999999997</v>
      </c>
    </row>
    <row r="710" spans="1:15" ht="13.5" x14ac:dyDescent="0.25">
      <c r="A710" s="1"/>
      <c r="B710">
        <v>2</v>
      </c>
      <c r="C710">
        <v>5</v>
      </c>
      <c r="D710">
        <v>0</v>
      </c>
      <c r="E710">
        <v>25</v>
      </c>
      <c r="F710">
        <v>0</v>
      </c>
      <c r="G710">
        <v>1</v>
      </c>
      <c r="H710">
        <v>2.9</v>
      </c>
      <c r="I710">
        <v>50</v>
      </c>
      <c r="J710">
        <v>55</v>
      </c>
      <c r="K710">
        <v>1783.4</v>
      </c>
      <c r="L710">
        <v>3</v>
      </c>
      <c r="M710">
        <v>2</v>
      </c>
      <c r="N710">
        <v>1995</v>
      </c>
      <c r="O710">
        <f t="shared" si="11"/>
        <v>14.5</v>
      </c>
    </row>
    <row r="711" spans="1:15" ht="13.5" x14ac:dyDescent="0.25">
      <c r="A711" s="1"/>
      <c r="B711">
        <v>1</v>
      </c>
      <c r="C711">
        <v>7.5</v>
      </c>
      <c r="D711">
        <v>0</v>
      </c>
      <c r="E711">
        <v>28</v>
      </c>
      <c r="F711">
        <v>1</v>
      </c>
      <c r="G711">
        <v>6</v>
      </c>
      <c r="H711">
        <v>6.4</v>
      </c>
      <c r="I711">
        <v>-140</v>
      </c>
      <c r="J711">
        <v>55</v>
      </c>
      <c r="K711">
        <v>1453.1</v>
      </c>
      <c r="L711">
        <v>3</v>
      </c>
      <c r="M711">
        <v>3</v>
      </c>
      <c r="N711">
        <v>1995</v>
      </c>
      <c r="O711">
        <f t="shared" si="11"/>
        <v>48</v>
      </c>
    </row>
    <row r="712" spans="1:15" ht="13.5" x14ac:dyDescent="0.25">
      <c r="A712" s="1"/>
      <c r="B712">
        <v>0</v>
      </c>
      <c r="C712">
        <v>21</v>
      </c>
      <c r="D712">
        <v>1</v>
      </c>
      <c r="E712">
        <v>28</v>
      </c>
      <c r="F712">
        <v>1</v>
      </c>
      <c r="G712">
        <v>20</v>
      </c>
      <c r="H712">
        <v>5.4</v>
      </c>
      <c r="I712">
        <v>-20</v>
      </c>
      <c r="J712">
        <v>50</v>
      </c>
      <c r="K712">
        <v>2617.1</v>
      </c>
      <c r="L712">
        <v>3</v>
      </c>
      <c r="M712">
        <v>3</v>
      </c>
      <c r="N712">
        <v>1995</v>
      </c>
      <c r="O712">
        <f t="shared" si="11"/>
        <v>113.4</v>
      </c>
    </row>
    <row r="713" spans="1:15" ht="13.5" x14ac:dyDescent="0.25">
      <c r="A713" s="1"/>
      <c r="B713">
        <v>0</v>
      </c>
      <c r="C713">
        <v>10</v>
      </c>
      <c r="D713">
        <v>1</v>
      </c>
      <c r="E713">
        <v>22</v>
      </c>
      <c r="F713">
        <v>1</v>
      </c>
      <c r="G713">
        <v>1</v>
      </c>
      <c r="H713">
        <v>2.7</v>
      </c>
      <c r="I713">
        <v>30</v>
      </c>
      <c r="J713">
        <v>57.5</v>
      </c>
      <c r="K713">
        <v>2522.9</v>
      </c>
      <c r="L713">
        <v>3</v>
      </c>
      <c r="M713">
        <v>3</v>
      </c>
      <c r="N713">
        <v>1995</v>
      </c>
      <c r="O713">
        <f t="shared" si="11"/>
        <v>27</v>
      </c>
    </row>
    <row r="714" spans="1:15" ht="13.5" x14ac:dyDescent="0.25">
      <c r="A714" s="1"/>
      <c r="B714">
        <v>0</v>
      </c>
      <c r="C714">
        <v>7.5</v>
      </c>
      <c r="D714">
        <v>0</v>
      </c>
      <c r="E714">
        <v>25</v>
      </c>
      <c r="F714">
        <v>1</v>
      </c>
      <c r="G714">
        <v>1</v>
      </c>
      <c r="H714">
        <v>3.5</v>
      </c>
      <c r="I714">
        <v>-20</v>
      </c>
      <c r="J714">
        <v>57.5</v>
      </c>
      <c r="K714">
        <v>2672.2</v>
      </c>
      <c r="L714">
        <v>3</v>
      </c>
      <c r="M714">
        <v>3</v>
      </c>
      <c r="N714">
        <v>1995</v>
      </c>
      <c r="O714">
        <f t="shared" si="11"/>
        <v>26.25</v>
      </c>
    </row>
    <row r="715" spans="1:15" ht="13.5" x14ac:dyDescent="0.25">
      <c r="A715" s="1"/>
      <c r="B715">
        <v>1</v>
      </c>
      <c r="C715">
        <v>9.5</v>
      </c>
      <c r="D715">
        <v>0</v>
      </c>
      <c r="E715">
        <v>26</v>
      </c>
      <c r="F715">
        <v>1</v>
      </c>
      <c r="G715">
        <v>4</v>
      </c>
      <c r="H715">
        <v>4.2</v>
      </c>
      <c r="I715">
        <v>-150</v>
      </c>
      <c r="J715">
        <v>55</v>
      </c>
      <c r="K715">
        <v>1953.8</v>
      </c>
      <c r="L715">
        <v>3</v>
      </c>
      <c r="M715">
        <v>3</v>
      </c>
      <c r="N715">
        <v>1995</v>
      </c>
      <c r="O715">
        <f t="shared" si="11"/>
        <v>39.9</v>
      </c>
    </row>
    <row r="716" spans="1:15" ht="13.5" x14ac:dyDescent="0.25">
      <c r="A716" s="1"/>
      <c r="B716">
        <v>0</v>
      </c>
      <c r="C716">
        <v>5</v>
      </c>
      <c r="D716">
        <v>0</v>
      </c>
      <c r="E716">
        <v>4</v>
      </c>
      <c r="F716">
        <v>0</v>
      </c>
      <c r="G716">
        <v>9</v>
      </c>
      <c r="H716">
        <v>2.2000000000000002</v>
      </c>
      <c r="I716">
        <v>-50</v>
      </c>
      <c r="J716">
        <v>60</v>
      </c>
      <c r="K716">
        <v>2356</v>
      </c>
      <c r="L716">
        <v>4</v>
      </c>
      <c r="M716">
        <v>4</v>
      </c>
      <c r="N716">
        <v>1995</v>
      </c>
      <c r="O716">
        <f t="shared" si="11"/>
        <v>11</v>
      </c>
    </row>
    <row r="717" spans="1:15" ht="13.5" x14ac:dyDescent="0.25">
      <c r="A717" s="1"/>
      <c r="B717">
        <v>0</v>
      </c>
      <c r="C717">
        <v>7</v>
      </c>
      <c r="D717">
        <v>0</v>
      </c>
      <c r="E717">
        <v>26</v>
      </c>
      <c r="F717">
        <v>0</v>
      </c>
      <c r="G717">
        <v>3</v>
      </c>
      <c r="H717">
        <v>3.2</v>
      </c>
      <c r="I717">
        <v>-40</v>
      </c>
      <c r="J717">
        <v>55</v>
      </c>
      <c r="K717">
        <v>2161.9</v>
      </c>
      <c r="L717">
        <v>4</v>
      </c>
      <c r="M717">
        <v>4</v>
      </c>
      <c r="N717">
        <v>1995</v>
      </c>
      <c r="O717">
        <f t="shared" si="11"/>
        <v>22.400000000000002</v>
      </c>
    </row>
    <row r="718" spans="1:15" ht="13.5" x14ac:dyDescent="0.25">
      <c r="A718" s="1"/>
      <c r="B718">
        <v>2</v>
      </c>
      <c r="C718">
        <v>12.5</v>
      </c>
      <c r="D718">
        <v>1</v>
      </c>
      <c r="E718">
        <v>1</v>
      </c>
      <c r="F718">
        <v>0</v>
      </c>
      <c r="G718">
        <v>14</v>
      </c>
      <c r="H718">
        <v>2.2999999999999998</v>
      </c>
      <c r="I718">
        <v>45</v>
      </c>
      <c r="J718">
        <v>47.5</v>
      </c>
      <c r="K718">
        <v>2818.5</v>
      </c>
      <c r="L718">
        <v>4</v>
      </c>
      <c r="M718">
        <v>5</v>
      </c>
      <c r="N718">
        <v>1995</v>
      </c>
      <c r="O718">
        <f t="shared" si="11"/>
        <v>28.749999999999996</v>
      </c>
    </row>
    <row r="719" spans="1:15" ht="13.5" x14ac:dyDescent="0.25">
      <c r="A719" s="1"/>
      <c r="B719">
        <v>1</v>
      </c>
      <c r="C719">
        <v>12.5</v>
      </c>
      <c r="D719">
        <v>1</v>
      </c>
      <c r="E719">
        <v>4</v>
      </c>
      <c r="F719">
        <v>0</v>
      </c>
      <c r="G719">
        <v>17</v>
      </c>
      <c r="H719">
        <v>2.8</v>
      </c>
      <c r="I719">
        <v>-160</v>
      </c>
      <c r="J719">
        <v>50</v>
      </c>
      <c r="K719">
        <v>2234.8000000000002</v>
      </c>
      <c r="L719">
        <v>4</v>
      </c>
      <c r="M719">
        <v>5</v>
      </c>
      <c r="N719">
        <v>1995</v>
      </c>
      <c r="O719">
        <f t="shared" si="11"/>
        <v>35</v>
      </c>
    </row>
    <row r="720" spans="1:15" ht="13.5" x14ac:dyDescent="0.25">
      <c r="A720" s="1"/>
      <c r="B720">
        <v>0</v>
      </c>
      <c r="C720">
        <v>5</v>
      </c>
      <c r="D720">
        <v>0</v>
      </c>
      <c r="E720">
        <v>13</v>
      </c>
      <c r="F720">
        <v>0</v>
      </c>
      <c r="G720">
        <v>18</v>
      </c>
      <c r="H720">
        <v>2.7</v>
      </c>
      <c r="I720">
        <v>-30</v>
      </c>
      <c r="J720">
        <v>65</v>
      </c>
      <c r="K720">
        <v>1806.2</v>
      </c>
      <c r="L720">
        <v>4</v>
      </c>
      <c r="M720">
        <v>5</v>
      </c>
      <c r="N720">
        <v>1995</v>
      </c>
      <c r="O720">
        <f t="shared" si="11"/>
        <v>13.5</v>
      </c>
    </row>
    <row r="721" spans="1:34" ht="13.5" x14ac:dyDescent="0.25">
      <c r="A721" s="1"/>
      <c r="B721">
        <v>2</v>
      </c>
      <c r="C721">
        <v>14.5</v>
      </c>
      <c r="D721">
        <v>0</v>
      </c>
      <c r="E721">
        <v>11</v>
      </c>
      <c r="F721">
        <v>1</v>
      </c>
      <c r="G721">
        <v>25</v>
      </c>
      <c r="H721">
        <v>1.6</v>
      </c>
      <c r="I721">
        <v>135</v>
      </c>
      <c r="J721">
        <v>55</v>
      </c>
      <c r="K721">
        <v>1913.2</v>
      </c>
      <c r="L721">
        <v>4</v>
      </c>
      <c r="M721">
        <v>6</v>
      </c>
      <c r="N721">
        <v>1995</v>
      </c>
      <c r="O721">
        <f t="shared" si="11"/>
        <v>23.200000000000003</v>
      </c>
      <c r="T721">
        <v>14</v>
      </c>
      <c r="U721">
        <f>AVERAGE(C698:C700,C702,C704,C708,C709,C712:C714,C716,C717,C720,C722)</f>
        <v>10.857142857142858</v>
      </c>
      <c r="V721">
        <f>SUM(O698:O700,O702,O704,O708,O709,O712:O714,O716,O717,O720,O722)/SUM(C698:C700,C702,C704,C708,C709,C712:C714,C716,C717,C720,C722)</f>
        <v>3.5730263157894733</v>
      </c>
    </row>
    <row r="722" spans="1:34" ht="13.5" x14ac:dyDescent="0.25">
      <c r="A722" s="1"/>
      <c r="B722">
        <v>0</v>
      </c>
      <c r="C722">
        <v>9.5</v>
      </c>
      <c r="D722">
        <v>0</v>
      </c>
      <c r="E722">
        <v>12</v>
      </c>
      <c r="F722">
        <v>1</v>
      </c>
      <c r="G722">
        <v>21</v>
      </c>
      <c r="H722">
        <v>2.2000000000000002</v>
      </c>
      <c r="I722">
        <v>-10</v>
      </c>
      <c r="J722">
        <v>42.5</v>
      </c>
      <c r="K722">
        <v>2452.9</v>
      </c>
      <c r="L722">
        <v>4</v>
      </c>
      <c r="M722">
        <v>6</v>
      </c>
      <c r="N722">
        <v>1995</v>
      </c>
      <c r="O722">
        <f t="shared" si="11"/>
        <v>20.900000000000002</v>
      </c>
      <c r="T722">
        <v>8</v>
      </c>
      <c r="U722">
        <f>AVERAGE(C703,C705:C707,C711,C715,C719,C723)</f>
        <v>9.25</v>
      </c>
      <c r="V722">
        <f>SUM(O703,O705:O707,O711,O715,O719,O723)/SUM(C703,C705:C707,C711,C715,C719,C723)</f>
        <v>3.4736486486486489</v>
      </c>
    </row>
    <row r="723" spans="1:34" ht="13.5" x14ac:dyDescent="0.25">
      <c r="A723" s="1"/>
      <c r="B723">
        <v>1</v>
      </c>
      <c r="C723">
        <v>9</v>
      </c>
      <c r="D723">
        <v>1</v>
      </c>
      <c r="E723">
        <v>13</v>
      </c>
      <c r="F723">
        <v>1</v>
      </c>
      <c r="G723">
        <v>22</v>
      </c>
      <c r="H723">
        <v>1.7</v>
      </c>
      <c r="I723">
        <v>-150</v>
      </c>
      <c r="J723">
        <v>70</v>
      </c>
      <c r="K723">
        <v>2625.5</v>
      </c>
      <c r="L723">
        <v>4</v>
      </c>
      <c r="M723">
        <v>6</v>
      </c>
      <c r="N723">
        <v>1995</v>
      </c>
      <c r="O723">
        <f t="shared" si="11"/>
        <v>15.299999999999999</v>
      </c>
      <c r="P723">
        <v>70</v>
      </c>
      <c r="Q723">
        <v>27</v>
      </c>
      <c r="R723">
        <f>AVERAGE(C697:C723)</f>
        <v>10.092592592592593</v>
      </c>
      <c r="S723">
        <f>SUM(O697:O723)/SUM(C697:C723)</f>
        <v>3.2897247706422017</v>
      </c>
      <c r="T723">
        <v>5</v>
      </c>
      <c r="U723">
        <f>AVERAGE(C697,C701,C710,C718,C721)</f>
        <v>9.3000000000000007</v>
      </c>
      <c r="V723">
        <f>SUM(O697,O701,O710,O718,O721)/SUM(C697,C701,C710,C718,C721)</f>
        <v>2.0709677419354837</v>
      </c>
      <c r="W723">
        <v>6</v>
      </c>
      <c r="X723">
        <f>AVERAGE(C697:C702)</f>
        <v>6.583333333333333</v>
      </c>
      <c r="Y723">
        <f>SUM(O697:O702)/SUM(C697:C702)</f>
        <v>2.3088607594936708</v>
      </c>
      <c r="Z723">
        <v>4</v>
      </c>
      <c r="AA723">
        <f>AVERAGE(C703:C706)</f>
        <v>13.75</v>
      </c>
      <c r="AB723">
        <f>SUM(O703:O706)/SUM(C703:C706)</f>
        <v>3.56</v>
      </c>
      <c r="AC723">
        <v>9</v>
      </c>
      <c r="AD723">
        <f>AVERAGE(C707:C715)</f>
        <v>11.444444444444445</v>
      </c>
      <c r="AE723">
        <f>SUM(O707:O715)/SUM(C707:C715)</f>
        <v>4.2660194174757278</v>
      </c>
      <c r="AF723">
        <v>8</v>
      </c>
      <c r="AG723">
        <f>AVERAGE(C716:C723)</f>
        <v>9.375</v>
      </c>
      <c r="AH723">
        <f>SUM(O716:O723)/SUM(C716:C723)</f>
        <v>2.2673333333333336</v>
      </c>
    </row>
    <row r="724" spans="1:34" ht="13.5" x14ac:dyDescent="0.25">
      <c r="A724" s="1"/>
    </row>
    <row r="725" spans="1:34" ht="13.5" x14ac:dyDescent="0.25">
      <c r="A725" s="1" t="s">
        <v>6</v>
      </c>
      <c r="B725">
        <v>2</v>
      </c>
      <c r="C725">
        <v>11</v>
      </c>
      <c r="D725">
        <v>0</v>
      </c>
      <c r="E725">
        <v>30</v>
      </c>
      <c r="F725">
        <v>0</v>
      </c>
      <c r="G725">
        <v>11</v>
      </c>
      <c r="H725">
        <v>1.86</v>
      </c>
      <c r="I725">
        <v>120</v>
      </c>
      <c r="J725">
        <v>55</v>
      </c>
      <c r="K725" s="10">
        <v>1471.4</v>
      </c>
      <c r="L725">
        <v>1</v>
      </c>
      <c r="M725">
        <v>7</v>
      </c>
      <c r="N725">
        <v>1996</v>
      </c>
      <c r="O725">
        <f t="shared" si="11"/>
        <v>20.46</v>
      </c>
    </row>
    <row r="726" spans="1:34" ht="13.5" x14ac:dyDescent="0.25">
      <c r="A726" s="1"/>
      <c r="B726">
        <v>2</v>
      </c>
      <c r="C726">
        <v>5</v>
      </c>
      <c r="D726">
        <v>0</v>
      </c>
      <c r="E726">
        <v>9</v>
      </c>
      <c r="F726">
        <v>0</v>
      </c>
      <c r="G726">
        <v>14</v>
      </c>
      <c r="H726">
        <v>2.2799999999999998</v>
      </c>
      <c r="I726">
        <v>45</v>
      </c>
      <c r="J726">
        <v>40</v>
      </c>
      <c r="K726" s="10">
        <v>1526.3</v>
      </c>
      <c r="L726">
        <v>1</v>
      </c>
      <c r="M726">
        <v>7</v>
      </c>
      <c r="N726">
        <v>1996</v>
      </c>
      <c r="O726">
        <f t="shared" si="11"/>
        <v>11.399999999999999</v>
      </c>
    </row>
    <row r="727" spans="1:34" ht="13.5" x14ac:dyDescent="0.25">
      <c r="A727" s="1"/>
      <c r="B727">
        <v>0</v>
      </c>
      <c r="C727">
        <v>8.5</v>
      </c>
      <c r="D727">
        <v>0</v>
      </c>
      <c r="E727">
        <v>5</v>
      </c>
      <c r="F727">
        <v>1</v>
      </c>
      <c r="G727">
        <v>13</v>
      </c>
      <c r="H727">
        <v>1.95</v>
      </c>
      <c r="I727">
        <v>15</v>
      </c>
      <c r="J727">
        <v>57.5</v>
      </c>
      <c r="K727" s="10">
        <v>2441.1999999999998</v>
      </c>
      <c r="L727">
        <v>1</v>
      </c>
      <c r="M727">
        <v>8</v>
      </c>
      <c r="N727">
        <v>1996</v>
      </c>
      <c r="O727">
        <f t="shared" si="11"/>
        <v>16.574999999999999</v>
      </c>
    </row>
    <row r="728" spans="1:34" ht="13.5" x14ac:dyDescent="0.25">
      <c r="A728" s="1"/>
      <c r="B728">
        <v>0</v>
      </c>
      <c r="C728">
        <v>10</v>
      </c>
      <c r="D728">
        <v>0</v>
      </c>
      <c r="E728">
        <v>23</v>
      </c>
      <c r="F728">
        <v>0</v>
      </c>
      <c r="G728">
        <v>2</v>
      </c>
      <c r="H728">
        <v>2.38</v>
      </c>
      <c r="I728">
        <v>20</v>
      </c>
      <c r="J728">
        <v>55</v>
      </c>
      <c r="K728" s="10">
        <v>2041.7</v>
      </c>
      <c r="L728">
        <v>1</v>
      </c>
      <c r="M728">
        <v>8</v>
      </c>
      <c r="N728">
        <v>1996</v>
      </c>
      <c r="O728">
        <f t="shared" si="11"/>
        <v>23.799999999999997</v>
      </c>
    </row>
    <row r="729" spans="1:34" ht="13.5" x14ac:dyDescent="0.25">
      <c r="A729" s="1"/>
      <c r="B729">
        <v>2</v>
      </c>
      <c r="C729">
        <v>12.5</v>
      </c>
      <c r="D729">
        <v>0</v>
      </c>
      <c r="E729">
        <v>14</v>
      </c>
      <c r="F729">
        <v>1</v>
      </c>
      <c r="G729">
        <v>26</v>
      </c>
      <c r="H729">
        <v>3</v>
      </c>
      <c r="I729">
        <v>-90</v>
      </c>
      <c r="J729">
        <v>60</v>
      </c>
      <c r="K729" s="10">
        <v>1778.5</v>
      </c>
      <c r="L729">
        <v>1</v>
      </c>
      <c r="M729">
        <v>9</v>
      </c>
      <c r="N729">
        <v>1996</v>
      </c>
      <c r="O729">
        <f t="shared" si="11"/>
        <v>37.5</v>
      </c>
    </row>
    <row r="730" spans="1:34" ht="13.5" x14ac:dyDescent="0.25">
      <c r="A730" s="1"/>
      <c r="B730">
        <v>0</v>
      </c>
      <c r="C730">
        <v>22.5</v>
      </c>
      <c r="D730">
        <v>0</v>
      </c>
      <c r="E730">
        <v>1</v>
      </c>
      <c r="F730">
        <v>1</v>
      </c>
      <c r="G730">
        <v>23</v>
      </c>
      <c r="H730">
        <v>3.14</v>
      </c>
      <c r="I730">
        <v>-15</v>
      </c>
      <c r="J730">
        <v>47.5</v>
      </c>
      <c r="K730" s="10">
        <v>1687.7</v>
      </c>
      <c r="L730">
        <v>1</v>
      </c>
      <c r="M730">
        <v>9</v>
      </c>
      <c r="N730">
        <v>1996</v>
      </c>
      <c r="O730">
        <f t="shared" si="11"/>
        <v>70.650000000000006</v>
      </c>
    </row>
    <row r="731" spans="1:34" ht="13.5" x14ac:dyDescent="0.25">
      <c r="A731" s="1"/>
      <c r="B731">
        <v>1</v>
      </c>
      <c r="C731">
        <v>5.5</v>
      </c>
      <c r="D731">
        <v>0</v>
      </c>
      <c r="E731">
        <v>29</v>
      </c>
      <c r="F731">
        <v>1</v>
      </c>
      <c r="G731">
        <v>4</v>
      </c>
      <c r="H731">
        <v>2.64</v>
      </c>
      <c r="I731">
        <v>180</v>
      </c>
      <c r="J731">
        <v>55</v>
      </c>
      <c r="K731" s="10">
        <v>2431.1999999999998</v>
      </c>
      <c r="L731">
        <v>2</v>
      </c>
      <c r="M731">
        <v>10</v>
      </c>
      <c r="N731">
        <v>1996</v>
      </c>
      <c r="O731">
        <f t="shared" si="11"/>
        <v>14.520000000000001</v>
      </c>
    </row>
    <row r="732" spans="1:34" ht="13.5" x14ac:dyDescent="0.25">
      <c r="A732" s="1"/>
      <c r="B732">
        <v>2</v>
      </c>
      <c r="C732">
        <v>6</v>
      </c>
      <c r="D732">
        <v>1</v>
      </c>
      <c r="E732">
        <v>6</v>
      </c>
      <c r="F732">
        <v>1</v>
      </c>
      <c r="G732">
        <v>12</v>
      </c>
      <c r="H732">
        <v>2.33</v>
      </c>
      <c r="I732">
        <v>60</v>
      </c>
      <c r="J732">
        <v>67.5</v>
      </c>
      <c r="K732" s="10">
        <v>2171</v>
      </c>
      <c r="L732">
        <v>2</v>
      </c>
      <c r="M732">
        <v>11</v>
      </c>
      <c r="N732">
        <v>1996</v>
      </c>
      <c r="O732">
        <f t="shared" si="11"/>
        <v>13.98</v>
      </c>
    </row>
    <row r="733" spans="1:34" ht="13.5" x14ac:dyDescent="0.25">
      <c r="A733" s="1"/>
      <c r="B733">
        <v>2</v>
      </c>
      <c r="C733">
        <v>8</v>
      </c>
      <c r="D733">
        <v>0</v>
      </c>
      <c r="E733">
        <v>20</v>
      </c>
      <c r="F733">
        <v>0</v>
      </c>
      <c r="G733">
        <v>28</v>
      </c>
      <c r="H733">
        <v>4.76</v>
      </c>
      <c r="I733">
        <v>50</v>
      </c>
      <c r="J733">
        <v>45</v>
      </c>
      <c r="K733" s="10">
        <v>1745.5</v>
      </c>
      <c r="L733">
        <v>2</v>
      </c>
      <c r="M733">
        <v>11</v>
      </c>
      <c r="N733">
        <v>1996</v>
      </c>
      <c r="O733">
        <f t="shared" si="11"/>
        <v>38.08</v>
      </c>
    </row>
    <row r="734" spans="1:34" ht="13.5" x14ac:dyDescent="0.25">
      <c r="A734" s="1"/>
      <c r="B734">
        <v>2</v>
      </c>
      <c r="C734">
        <v>8</v>
      </c>
      <c r="D734">
        <v>1</v>
      </c>
      <c r="E734">
        <v>29</v>
      </c>
      <c r="F734">
        <v>1</v>
      </c>
      <c r="G734">
        <v>7</v>
      </c>
      <c r="H734">
        <v>3.78</v>
      </c>
      <c r="I734">
        <v>50</v>
      </c>
      <c r="J734">
        <v>50</v>
      </c>
      <c r="K734" s="10">
        <v>1992.7</v>
      </c>
      <c r="L734">
        <v>2</v>
      </c>
      <c r="M734">
        <v>12</v>
      </c>
      <c r="N734">
        <v>1996</v>
      </c>
      <c r="O734">
        <f t="shared" si="11"/>
        <v>30.24</v>
      </c>
    </row>
    <row r="735" spans="1:34" ht="13.5" x14ac:dyDescent="0.25">
      <c r="A735" s="1"/>
      <c r="B735">
        <v>0</v>
      </c>
      <c r="C735">
        <v>5</v>
      </c>
      <c r="D735">
        <v>1</v>
      </c>
      <c r="E735">
        <v>10</v>
      </c>
      <c r="F735">
        <v>1</v>
      </c>
      <c r="G735">
        <v>15</v>
      </c>
      <c r="H735">
        <v>3.2</v>
      </c>
      <c r="I735">
        <v>-40</v>
      </c>
      <c r="J735">
        <v>40</v>
      </c>
      <c r="K735" s="10">
        <v>2711.6</v>
      </c>
      <c r="L735">
        <v>2</v>
      </c>
      <c r="M735">
        <v>12</v>
      </c>
      <c r="N735">
        <v>1996</v>
      </c>
      <c r="O735">
        <f t="shared" si="11"/>
        <v>16</v>
      </c>
    </row>
    <row r="736" spans="1:34" ht="13.5" x14ac:dyDescent="0.25">
      <c r="A736" s="1"/>
      <c r="B736">
        <v>0</v>
      </c>
      <c r="C736">
        <v>7</v>
      </c>
      <c r="D736">
        <v>0</v>
      </c>
      <c r="E736">
        <v>18</v>
      </c>
      <c r="F736">
        <v>0</v>
      </c>
      <c r="G736">
        <v>25</v>
      </c>
      <c r="H736">
        <v>4.22</v>
      </c>
      <c r="I736">
        <v>-25</v>
      </c>
      <c r="J736">
        <v>65</v>
      </c>
      <c r="K736" s="10">
        <v>2418.4</v>
      </c>
      <c r="L736">
        <v>2</v>
      </c>
      <c r="M736">
        <v>12</v>
      </c>
      <c r="N736">
        <v>1996</v>
      </c>
      <c r="O736">
        <f t="shared" si="11"/>
        <v>29.54</v>
      </c>
    </row>
    <row r="737" spans="1:22" ht="13.5" x14ac:dyDescent="0.25">
      <c r="A737" s="1"/>
      <c r="B737">
        <v>1</v>
      </c>
      <c r="C737">
        <v>9</v>
      </c>
      <c r="D737">
        <v>0</v>
      </c>
      <c r="E737">
        <v>22</v>
      </c>
      <c r="F737">
        <v>0</v>
      </c>
      <c r="G737">
        <v>31</v>
      </c>
      <c r="H737">
        <v>6.16</v>
      </c>
      <c r="I737">
        <v>-165</v>
      </c>
      <c r="J737">
        <v>60</v>
      </c>
      <c r="K737" s="10">
        <v>3432.8</v>
      </c>
      <c r="L737">
        <v>2</v>
      </c>
      <c r="M737">
        <v>12</v>
      </c>
      <c r="N737">
        <v>1996</v>
      </c>
      <c r="O737">
        <f t="shared" si="11"/>
        <v>55.44</v>
      </c>
    </row>
    <row r="738" spans="1:22" ht="13.5" x14ac:dyDescent="0.25">
      <c r="A738" s="1"/>
      <c r="B738">
        <v>0</v>
      </c>
      <c r="C738">
        <v>11.5</v>
      </c>
      <c r="D738">
        <v>1</v>
      </c>
      <c r="E738">
        <v>27</v>
      </c>
      <c r="F738">
        <v>0</v>
      </c>
      <c r="G738">
        <v>8</v>
      </c>
      <c r="H738">
        <v>5.14</v>
      </c>
      <c r="I738">
        <v>-10</v>
      </c>
      <c r="J738">
        <v>55</v>
      </c>
      <c r="K738" s="10">
        <v>2474.1999999999998</v>
      </c>
      <c r="L738">
        <v>3</v>
      </c>
      <c r="M738">
        <v>1</v>
      </c>
      <c r="N738">
        <v>1996</v>
      </c>
      <c r="O738">
        <f t="shared" si="11"/>
        <v>59.11</v>
      </c>
    </row>
    <row r="739" spans="1:22" ht="13.5" x14ac:dyDescent="0.25">
      <c r="A739" s="1"/>
      <c r="B739">
        <v>1</v>
      </c>
      <c r="C739">
        <v>5</v>
      </c>
      <c r="D739">
        <v>0</v>
      </c>
      <c r="E739">
        <v>1</v>
      </c>
      <c r="F739">
        <v>0</v>
      </c>
      <c r="G739">
        <v>6</v>
      </c>
      <c r="H739">
        <v>1.98</v>
      </c>
      <c r="I739">
        <v>150</v>
      </c>
      <c r="J739">
        <v>65</v>
      </c>
      <c r="K739" s="10">
        <v>1801.9</v>
      </c>
      <c r="L739">
        <v>3</v>
      </c>
      <c r="M739">
        <v>1</v>
      </c>
      <c r="N739">
        <v>1996</v>
      </c>
      <c r="O739">
        <f t="shared" si="11"/>
        <v>9.9</v>
      </c>
    </row>
    <row r="740" spans="1:22" ht="13.5" x14ac:dyDescent="0.25">
      <c r="A740" s="1"/>
      <c r="B740">
        <v>0</v>
      </c>
      <c r="C740">
        <v>5</v>
      </c>
      <c r="D740">
        <v>1</v>
      </c>
      <c r="E740">
        <v>11</v>
      </c>
      <c r="F740">
        <v>1</v>
      </c>
      <c r="G740">
        <v>16</v>
      </c>
      <c r="H740">
        <v>4.5999999999999996</v>
      </c>
      <c r="I740">
        <v>-10</v>
      </c>
      <c r="J740">
        <v>35</v>
      </c>
      <c r="K740" s="10">
        <v>2821.6</v>
      </c>
      <c r="L740">
        <v>3</v>
      </c>
      <c r="M740">
        <v>1</v>
      </c>
      <c r="N740">
        <v>1996</v>
      </c>
      <c r="O740">
        <f t="shared" si="11"/>
        <v>23</v>
      </c>
    </row>
    <row r="741" spans="1:22" ht="13.5" x14ac:dyDescent="0.25">
      <c r="A741" s="1"/>
      <c r="B741">
        <v>1</v>
      </c>
      <c r="C741">
        <v>10</v>
      </c>
      <c r="D741">
        <v>1</v>
      </c>
      <c r="E741">
        <v>23</v>
      </c>
      <c r="F741">
        <v>1</v>
      </c>
      <c r="G741">
        <v>1</v>
      </c>
      <c r="H741">
        <v>3.93</v>
      </c>
      <c r="I741">
        <v>-150</v>
      </c>
      <c r="J741">
        <v>50</v>
      </c>
      <c r="K741" s="10">
        <v>2146.3000000000002</v>
      </c>
      <c r="L741">
        <v>3</v>
      </c>
      <c r="M741">
        <v>1</v>
      </c>
      <c r="N741">
        <v>1996</v>
      </c>
      <c r="O741">
        <f t="shared" si="11"/>
        <v>39.300000000000004</v>
      </c>
    </row>
    <row r="742" spans="1:22" ht="13.5" x14ac:dyDescent="0.25">
      <c r="A742" s="1"/>
      <c r="B742">
        <v>0</v>
      </c>
      <c r="C742">
        <v>5.5</v>
      </c>
      <c r="D742">
        <v>0</v>
      </c>
      <c r="E742">
        <v>25</v>
      </c>
      <c r="F742">
        <v>1</v>
      </c>
      <c r="G742">
        <v>30</v>
      </c>
      <c r="H742">
        <v>5.18</v>
      </c>
      <c r="I742">
        <v>-5</v>
      </c>
      <c r="J742">
        <v>52.5</v>
      </c>
      <c r="K742" s="10">
        <v>2705.4</v>
      </c>
      <c r="L742">
        <v>3</v>
      </c>
      <c r="M742">
        <v>1</v>
      </c>
      <c r="N742">
        <v>1996</v>
      </c>
      <c r="O742">
        <f t="shared" si="11"/>
        <v>28.49</v>
      </c>
    </row>
    <row r="743" spans="1:22" ht="13.5" x14ac:dyDescent="0.25">
      <c r="A743" s="1"/>
      <c r="B743">
        <v>1</v>
      </c>
      <c r="C743">
        <v>5</v>
      </c>
      <c r="D743">
        <v>0</v>
      </c>
      <c r="E743">
        <v>23</v>
      </c>
      <c r="F743">
        <v>0</v>
      </c>
      <c r="G743">
        <v>28</v>
      </c>
      <c r="H743">
        <v>5.37</v>
      </c>
      <c r="I743">
        <v>-130</v>
      </c>
      <c r="J743">
        <v>45</v>
      </c>
      <c r="K743" s="10">
        <v>1745.2</v>
      </c>
      <c r="L743">
        <v>3</v>
      </c>
      <c r="M743">
        <v>2</v>
      </c>
      <c r="N743">
        <v>1996</v>
      </c>
      <c r="O743">
        <f t="shared" si="11"/>
        <v>26.85</v>
      </c>
    </row>
    <row r="744" spans="1:22" ht="13.5" x14ac:dyDescent="0.25">
      <c r="A744" s="1"/>
      <c r="B744">
        <v>1</v>
      </c>
      <c r="C744">
        <v>6</v>
      </c>
      <c r="D744">
        <v>1</v>
      </c>
      <c r="E744">
        <v>11</v>
      </c>
      <c r="F744">
        <v>1</v>
      </c>
      <c r="G744">
        <v>16</v>
      </c>
      <c r="H744">
        <v>4.7</v>
      </c>
      <c r="I744">
        <v>-170</v>
      </c>
      <c r="J744">
        <v>55</v>
      </c>
      <c r="K744" s="10">
        <v>2528.5</v>
      </c>
      <c r="L744">
        <v>3</v>
      </c>
      <c r="M744">
        <v>3</v>
      </c>
      <c r="N744">
        <v>1996</v>
      </c>
      <c r="O744">
        <f t="shared" si="11"/>
        <v>28.200000000000003</v>
      </c>
    </row>
    <row r="745" spans="1:22" ht="13.5" x14ac:dyDescent="0.25">
      <c r="A745" s="1"/>
      <c r="B745">
        <v>0</v>
      </c>
      <c r="C745">
        <v>6</v>
      </c>
      <c r="D745">
        <v>1</v>
      </c>
      <c r="E745">
        <v>26</v>
      </c>
      <c r="F745">
        <v>1</v>
      </c>
      <c r="G745">
        <v>1</v>
      </c>
      <c r="H745">
        <v>2.95</v>
      </c>
      <c r="I745">
        <v>-15</v>
      </c>
      <c r="J745">
        <v>40</v>
      </c>
      <c r="K745" s="10">
        <v>2435.4</v>
      </c>
      <c r="L745">
        <v>3</v>
      </c>
      <c r="M745">
        <v>3</v>
      </c>
      <c r="N745">
        <v>1996</v>
      </c>
      <c r="O745">
        <f t="shared" si="11"/>
        <v>17.700000000000003</v>
      </c>
    </row>
    <row r="746" spans="1:22" ht="13.5" x14ac:dyDescent="0.25">
      <c r="A746" s="1"/>
      <c r="B746">
        <v>0</v>
      </c>
      <c r="C746">
        <v>17</v>
      </c>
      <c r="D746">
        <v>0</v>
      </c>
      <c r="E746">
        <v>3</v>
      </c>
      <c r="F746">
        <v>0</v>
      </c>
      <c r="G746">
        <v>20</v>
      </c>
      <c r="H746">
        <v>3.71</v>
      </c>
      <c r="I746">
        <v>-20</v>
      </c>
      <c r="J746">
        <v>45</v>
      </c>
      <c r="K746" s="10">
        <v>2092.4</v>
      </c>
      <c r="L746">
        <v>4</v>
      </c>
      <c r="M746">
        <v>4</v>
      </c>
      <c r="N746">
        <v>1996</v>
      </c>
      <c r="O746">
        <f t="shared" si="11"/>
        <v>63.07</v>
      </c>
    </row>
    <row r="747" spans="1:22" ht="13.5" x14ac:dyDescent="0.25">
      <c r="A747" s="1"/>
      <c r="B747">
        <v>0</v>
      </c>
      <c r="C747">
        <v>5</v>
      </c>
      <c r="D747">
        <v>1</v>
      </c>
      <c r="E747">
        <v>4</v>
      </c>
      <c r="F747">
        <v>1</v>
      </c>
      <c r="G747">
        <v>9</v>
      </c>
      <c r="H747">
        <v>3.79</v>
      </c>
      <c r="I747">
        <v>-45</v>
      </c>
      <c r="J747">
        <v>55</v>
      </c>
      <c r="K747" s="10">
        <v>2807.7</v>
      </c>
      <c r="L747">
        <v>4</v>
      </c>
      <c r="M747">
        <v>5</v>
      </c>
      <c r="N747">
        <v>1996</v>
      </c>
      <c r="O747">
        <f t="shared" si="11"/>
        <v>18.95</v>
      </c>
    </row>
    <row r="748" spans="1:22" ht="13.5" x14ac:dyDescent="0.25">
      <c r="A748" s="1"/>
      <c r="B748">
        <v>1</v>
      </c>
      <c r="C748">
        <v>5</v>
      </c>
      <c r="D748">
        <v>0</v>
      </c>
      <c r="E748">
        <v>11</v>
      </c>
      <c r="F748">
        <v>0</v>
      </c>
      <c r="G748">
        <v>16</v>
      </c>
      <c r="H748">
        <v>2.74</v>
      </c>
      <c r="I748">
        <v>-120</v>
      </c>
      <c r="J748">
        <v>57.5</v>
      </c>
      <c r="K748" s="10">
        <v>1062.3</v>
      </c>
      <c r="L748">
        <v>4</v>
      </c>
      <c r="M748">
        <v>5</v>
      </c>
      <c r="N748">
        <v>1996</v>
      </c>
      <c r="O748">
        <f t="shared" si="11"/>
        <v>13.700000000000001</v>
      </c>
    </row>
    <row r="749" spans="1:22" ht="13.5" x14ac:dyDescent="0.25">
      <c r="A749" s="1"/>
      <c r="B749">
        <v>1</v>
      </c>
      <c r="C749">
        <v>11</v>
      </c>
      <c r="D749">
        <v>0</v>
      </c>
      <c r="E749">
        <v>19</v>
      </c>
      <c r="F749">
        <v>0</v>
      </c>
      <c r="G749">
        <v>30</v>
      </c>
      <c r="H749">
        <v>2.5499999999999998</v>
      </c>
      <c r="I749">
        <v>-150</v>
      </c>
      <c r="J749">
        <v>50</v>
      </c>
      <c r="K749" s="10">
        <v>1727.7</v>
      </c>
      <c r="L749">
        <v>4</v>
      </c>
      <c r="M749">
        <v>5</v>
      </c>
      <c r="N749">
        <v>1996</v>
      </c>
      <c r="O749">
        <f t="shared" si="11"/>
        <v>28.049999999999997</v>
      </c>
    </row>
    <row r="750" spans="1:22" ht="13.5" x14ac:dyDescent="0.25">
      <c r="A750" s="1"/>
      <c r="B750">
        <v>0</v>
      </c>
      <c r="C750">
        <v>9</v>
      </c>
      <c r="D750">
        <v>0</v>
      </c>
      <c r="E750">
        <v>25</v>
      </c>
      <c r="F750">
        <v>0</v>
      </c>
      <c r="G750">
        <v>3</v>
      </c>
      <c r="H750">
        <v>3.22</v>
      </c>
      <c r="I750">
        <v>-20</v>
      </c>
      <c r="J750">
        <v>52.5</v>
      </c>
      <c r="K750" s="10">
        <v>2533.9</v>
      </c>
      <c r="L750">
        <v>4</v>
      </c>
      <c r="M750">
        <v>5</v>
      </c>
      <c r="N750">
        <v>1996</v>
      </c>
      <c r="O750">
        <f t="shared" si="11"/>
        <v>28.98</v>
      </c>
    </row>
    <row r="751" spans="1:22" ht="13.5" x14ac:dyDescent="0.25">
      <c r="A751" s="1"/>
      <c r="B751">
        <v>1</v>
      </c>
      <c r="C751">
        <v>11</v>
      </c>
      <c r="D751">
        <v>0</v>
      </c>
      <c r="E751">
        <v>2</v>
      </c>
      <c r="F751">
        <v>0</v>
      </c>
      <c r="G751">
        <v>13</v>
      </c>
      <c r="H751">
        <v>1.88</v>
      </c>
      <c r="I751">
        <v>140</v>
      </c>
      <c r="J751">
        <v>60</v>
      </c>
      <c r="K751" s="10">
        <v>2627.2</v>
      </c>
      <c r="L751">
        <v>4</v>
      </c>
      <c r="M751">
        <v>6</v>
      </c>
      <c r="N751">
        <v>1996</v>
      </c>
      <c r="O751">
        <f t="shared" si="11"/>
        <v>20.68</v>
      </c>
      <c r="T751">
        <v>13</v>
      </c>
      <c r="U751">
        <f>AVERAGE(C727,C728,C730,C735,C736,C738,C740,C742,C745:C747,C750,C753)</f>
        <v>9</v>
      </c>
      <c r="V751">
        <f>SUM(O727,O728,O730,O735,O736,O738,O740,O742,O745:O747,O750,O753)/SUM(C727,C728,C730,C735,C736,C738,C740,C742,C745:C747,C750,C753)</f>
        <v>3.4749145299145301</v>
      </c>
    </row>
    <row r="752" spans="1:22" ht="13.5" x14ac:dyDescent="0.25">
      <c r="A752" s="1"/>
      <c r="B752">
        <v>2</v>
      </c>
      <c r="C752">
        <v>7</v>
      </c>
      <c r="D752">
        <v>0</v>
      </c>
      <c r="E752">
        <v>26</v>
      </c>
      <c r="F752">
        <v>0</v>
      </c>
      <c r="G752">
        <v>1</v>
      </c>
      <c r="H752">
        <v>2.56</v>
      </c>
      <c r="I752">
        <v>-20</v>
      </c>
      <c r="J752">
        <v>45</v>
      </c>
      <c r="K752" s="10">
        <v>2435.4</v>
      </c>
      <c r="L752">
        <v>4</v>
      </c>
      <c r="M752">
        <v>6</v>
      </c>
      <c r="N752">
        <v>1996</v>
      </c>
      <c r="O752">
        <f t="shared" si="11"/>
        <v>17.920000000000002</v>
      </c>
      <c r="T752">
        <v>9</v>
      </c>
      <c r="U752">
        <f>AVERAGE(C731,C737,C739,C741,C743,C744,C748,C749,C751)</f>
        <v>7.5</v>
      </c>
      <c r="V752">
        <f>SUM(O731,O737,O739,O741,O743,O744,O748,O749,O751)/SUM(C731,C737,C739,C741,C743,C744,C748,C749,C751)</f>
        <v>3.5057777777777774</v>
      </c>
    </row>
    <row r="753" spans="1:34" ht="13.5" x14ac:dyDescent="0.25">
      <c r="A753" s="1"/>
      <c r="B753">
        <v>0</v>
      </c>
      <c r="C753">
        <v>5</v>
      </c>
      <c r="D753">
        <v>1</v>
      </c>
      <c r="E753">
        <v>3</v>
      </c>
      <c r="F753">
        <v>1</v>
      </c>
      <c r="G753">
        <v>10</v>
      </c>
      <c r="H753">
        <v>2.14</v>
      </c>
      <c r="I753">
        <v>-85</v>
      </c>
      <c r="J753">
        <v>70</v>
      </c>
      <c r="K753" s="10">
        <v>1932.4</v>
      </c>
      <c r="L753">
        <v>4</v>
      </c>
      <c r="M753">
        <v>6</v>
      </c>
      <c r="N753">
        <v>1996</v>
      </c>
      <c r="O753">
        <f t="shared" si="11"/>
        <v>10.700000000000001</v>
      </c>
      <c r="P753">
        <v>41.5</v>
      </c>
      <c r="Q753">
        <v>29</v>
      </c>
      <c r="R753">
        <f>AVERAGE(C725:C753)</f>
        <v>8.3448275862068968</v>
      </c>
      <c r="S753">
        <f>SUM(O725:O753)/SUM(C725:C753)</f>
        <v>3.3586157024793395</v>
      </c>
      <c r="T753">
        <v>7</v>
      </c>
      <c r="U753">
        <f>AVERAGE(C725,C726,C729,C732:C734,C752)</f>
        <v>8.2142857142857135</v>
      </c>
      <c r="V753">
        <f>SUM(O725,O726,O729,O732:O734,O752)/SUM(C725,C726,C729,C732:C734,C752)</f>
        <v>2.9492173913043476</v>
      </c>
      <c r="W753">
        <v>6</v>
      </c>
      <c r="X753">
        <f>AVERAGE(C725:C730)</f>
        <v>11.583333333333334</v>
      </c>
      <c r="Y753">
        <f>SUM(O725:O730)/SUM(C725:C730)</f>
        <v>2.5954676258992806</v>
      </c>
      <c r="Z753">
        <v>7</v>
      </c>
      <c r="AA753">
        <f>AVERAGE(C731:C737)</f>
        <v>6.9285714285714288</v>
      </c>
      <c r="AB753">
        <f>SUM(O731:O737)/SUM(C731:C737)</f>
        <v>4.0783505154639172</v>
      </c>
      <c r="AC753">
        <v>8</v>
      </c>
      <c r="AD753">
        <f>AVERAGE(C738:C745)</f>
        <v>6.75</v>
      </c>
      <c r="AE753">
        <f>SUM(O738:O745)/SUM(C738:C745)</f>
        <v>4.306481481481482</v>
      </c>
      <c r="AF753">
        <v>8</v>
      </c>
      <c r="AG753">
        <f>AVERAGE(C746:C753)</f>
        <v>8.75</v>
      </c>
      <c r="AH753">
        <f>SUM(O746:O753)/SUM(C746:C753)</f>
        <v>2.8864285714285716</v>
      </c>
    </row>
    <row r="754" spans="1:34" ht="13.5" x14ac:dyDescent="0.25">
      <c r="A754" s="1"/>
    </row>
    <row r="755" spans="1:34" ht="13.5" x14ac:dyDescent="0.25">
      <c r="A755" s="1" t="s">
        <v>2</v>
      </c>
      <c r="B755">
        <v>0</v>
      </c>
      <c r="C755">
        <v>9.5</v>
      </c>
      <c r="D755">
        <v>1</v>
      </c>
      <c r="E755">
        <v>8</v>
      </c>
      <c r="F755">
        <v>0</v>
      </c>
      <c r="G755">
        <v>18</v>
      </c>
      <c r="H755">
        <v>1.66</v>
      </c>
      <c r="I755">
        <v>0</v>
      </c>
      <c r="J755">
        <v>50</v>
      </c>
      <c r="K755" s="9">
        <v>2357.6999999999998</v>
      </c>
      <c r="L755">
        <v>1</v>
      </c>
      <c r="M755">
        <v>7</v>
      </c>
      <c r="N755">
        <v>1997</v>
      </c>
      <c r="O755">
        <f t="shared" si="11"/>
        <v>15.77</v>
      </c>
    </row>
    <row r="756" spans="1:34" ht="13.5" x14ac:dyDescent="0.25">
      <c r="A756" s="1"/>
      <c r="B756">
        <v>0</v>
      </c>
      <c r="C756">
        <v>5</v>
      </c>
      <c r="D756">
        <v>0</v>
      </c>
      <c r="E756">
        <v>20</v>
      </c>
      <c r="F756">
        <v>0</v>
      </c>
      <c r="G756">
        <v>25</v>
      </c>
      <c r="H756">
        <v>0.86</v>
      </c>
      <c r="I756">
        <v>10</v>
      </c>
      <c r="J756">
        <v>65</v>
      </c>
      <c r="K756" s="9">
        <v>2818.7</v>
      </c>
      <c r="L756">
        <v>1</v>
      </c>
      <c r="M756">
        <v>7</v>
      </c>
      <c r="N756">
        <v>1997</v>
      </c>
      <c r="O756">
        <f t="shared" si="11"/>
        <v>4.3</v>
      </c>
    </row>
    <row r="757" spans="1:34" ht="13.5" x14ac:dyDescent="0.25">
      <c r="A757" s="1"/>
      <c r="B757">
        <v>0</v>
      </c>
      <c r="C757">
        <v>5.5</v>
      </c>
      <c r="D757">
        <v>0</v>
      </c>
      <c r="E757">
        <v>17</v>
      </c>
      <c r="F757">
        <v>1</v>
      </c>
      <c r="G757">
        <v>22</v>
      </c>
      <c r="H757">
        <v>2.04</v>
      </c>
      <c r="I757">
        <v>10</v>
      </c>
      <c r="J757">
        <v>55</v>
      </c>
      <c r="K757" s="9">
        <v>2989.8</v>
      </c>
      <c r="L757">
        <v>1</v>
      </c>
      <c r="M757">
        <v>8</v>
      </c>
      <c r="N757">
        <v>1997</v>
      </c>
      <c r="O757">
        <f t="shared" si="11"/>
        <v>11.22</v>
      </c>
    </row>
    <row r="758" spans="1:34" ht="13.5" x14ac:dyDescent="0.25">
      <c r="A758" s="1"/>
      <c r="B758">
        <v>2</v>
      </c>
      <c r="C758">
        <v>8.5</v>
      </c>
      <c r="D758">
        <v>0</v>
      </c>
      <c r="E758">
        <v>8</v>
      </c>
      <c r="F758">
        <v>1</v>
      </c>
      <c r="G758">
        <v>16</v>
      </c>
      <c r="H758">
        <v>1.59</v>
      </c>
      <c r="I758">
        <v>60</v>
      </c>
      <c r="J758">
        <v>65</v>
      </c>
      <c r="K758" s="9">
        <v>2098.1999999999998</v>
      </c>
      <c r="L758">
        <v>1</v>
      </c>
      <c r="M758">
        <v>9</v>
      </c>
      <c r="N758">
        <v>1997</v>
      </c>
      <c r="O758">
        <f t="shared" si="11"/>
        <v>13.515000000000001</v>
      </c>
    </row>
    <row r="759" spans="1:34" ht="13.5" x14ac:dyDescent="0.25">
      <c r="A759" s="1"/>
      <c r="B759">
        <v>0</v>
      </c>
      <c r="C759">
        <v>5</v>
      </c>
      <c r="D759">
        <v>0</v>
      </c>
      <c r="E759">
        <v>30</v>
      </c>
      <c r="F759">
        <v>0</v>
      </c>
      <c r="G759">
        <v>5</v>
      </c>
      <c r="H759">
        <v>2.42</v>
      </c>
      <c r="I759">
        <v>0</v>
      </c>
      <c r="J759">
        <v>47.5</v>
      </c>
      <c r="K759" s="9">
        <v>1683.2</v>
      </c>
      <c r="L759">
        <v>2</v>
      </c>
      <c r="M759">
        <v>10</v>
      </c>
      <c r="N759">
        <v>1997</v>
      </c>
      <c r="O759">
        <f t="shared" si="11"/>
        <v>12.1</v>
      </c>
    </row>
    <row r="760" spans="1:34" ht="13.5" x14ac:dyDescent="0.25">
      <c r="A760" s="1"/>
      <c r="B760">
        <v>0</v>
      </c>
      <c r="C760">
        <v>6.5</v>
      </c>
      <c r="D760">
        <v>1</v>
      </c>
      <c r="E760">
        <v>18</v>
      </c>
      <c r="F760">
        <v>0</v>
      </c>
      <c r="G760">
        <v>25</v>
      </c>
      <c r="H760">
        <v>3.34</v>
      </c>
      <c r="I760">
        <v>10</v>
      </c>
      <c r="J760">
        <v>45</v>
      </c>
      <c r="K760" s="9">
        <v>1933.5</v>
      </c>
      <c r="L760">
        <v>2</v>
      </c>
      <c r="M760">
        <v>10</v>
      </c>
      <c r="N760">
        <v>1997</v>
      </c>
      <c r="O760">
        <f t="shared" si="11"/>
        <v>21.71</v>
      </c>
    </row>
    <row r="761" spans="1:34" ht="13.5" x14ac:dyDescent="0.25">
      <c r="A761" s="1"/>
      <c r="B761">
        <v>2</v>
      </c>
      <c r="C761">
        <v>8</v>
      </c>
      <c r="D761">
        <v>1</v>
      </c>
      <c r="E761">
        <v>21</v>
      </c>
      <c r="F761">
        <v>1</v>
      </c>
      <c r="G761">
        <v>29</v>
      </c>
      <c r="H761">
        <v>3.94</v>
      </c>
      <c r="I761">
        <v>70</v>
      </c>
      <c r="J761">
        <v>45</v>
      </c>
      <c r="K761" s="9">
        <v>2052.6999999999998</v>
      </c>
      <c r="L761">
        <v>2</v>
      </c>
      <c r="M761">
        <v>10</v>
      </c>
      <c r="N761">
        <v>1997</v>
      </c>
      <c r="O761">
        <f t="shared" si="11"/>
        <v>31.52</v>
      </c>
    </row>
    <row r="762" spans="1:34" ht="13.5" x14ac:dyDescent="0.25">
      <c r="A762" s="1"/>
      <c r="B762">
        <v>0</v>
      </c>
      <c r="C762">
        <v>5</v>
      </c>
      <c r="D762">
        <v>0</v>
      </c>
      <c r="E762">
        <v>9</v>
      </c>
      <c r="F762">
        <v>1</v>
      </c>
      <c r="G762">
        <v>16</v>
      </c>
      <c r="H762">
        <v>2.98</v>
      </c>
      <c r="I762">
        <v>-120</v>
      </c>
      <c r="J762">
        <v>55</v>
      </c>
      <c r="K762" s="9">
        <v>2328.3000000000002</v>
      </c>
      <c r="L762">
        <v>2</v>
      </c>
      <c r="M762">
        <v>11</v>
      </c>
      <c r="N762">
        <v>1997</v>
      </c>
      <c r="O762">
        <f t="shared" si="11"/>
        <v>14.9</v>
      </c>
    </row>
    <row r="763" spans="1:34" ht="13.5" x14ac:dyDescent="0.25">
      <c r="A763" s="1"/>
      <c r="B763">
        <v>1</v>
      </c>
      <c r="C763">
        <v>7.5</v>
      </c>
      <c r="D763">
        <v>1</v>
      </c>
      <c r="E763">
        <v>17</v>
      </c>
      <c r="F763">
        <v>1</v>
      </c>
      <c r="G763">
        <v>23</v>
      </c>
      <c r="H763">
        <v>4.0999999999999996</v>
      </c>
      <c r="I763">
        <v>20</v>
      </c>
      <c r="J763">
        <v>57.5</v>
      </c>
      <c r="K763" s="9">
        <v>2523.1999999999998</v>
      </c>
      <c r="L763">
        <v>2</v>
      </c>
      <c r="M763">
        <v>11</v>
      </c>
      <c r="N763">
        <v>1997</v>
      </c>
      <c r="O763">
        <f t="shared" si="11"/>
        <v>30.749999999999996</v>
      </c>
    </row>
    <row r="764" spans="1:34" ht="13.5" x14ac:dyDescent="0.25">
      <c r="A764" s="1"/>
      <c r="B764">
        <v>0</v>
      </c>
      <c r="C764">
        <v>6</v>
      </c>
      <c r="D764">
        <v>1</v>
      </c>
      <c r="E764">
        <v>28</v>
      </c>
      <c r="F764">
        <v>1</v>
      </c>
      <c r="G764">
        <v>2</v>
      </c>
      <c r="H764">
        <v>6.31</v>
      </c>
      <c r="I764">
        <v>-10</v>
      </c>
      <c r="J764">
        <v>72.5</v>
      </c>
      <c r="K764" s="9">
        <v>2640.2</v>
      </c>
      <c r="L764">
        <v>2</v>
      </c>
      <c r="M764">
        <v>11</v>
      </c>
      <c r="N764">
        <v>1997</v>
      </c>
      <c r="O764">
        <f t="shared" si="11"/>
        <v>37.86</v>
      </c>
    </row>
    <row r="765" spans="1:34" ht="13.5" x14ac:dyDescent="0.25">
      <c r="A765" s="1"/>
      <c r="B765">
        <v>2</v>
      </c>
      <c r="C765">
        <v>5</v>
      </c>
      <c r="D765">
        <v>1</v>
      </c>
      <c r="E765">
        <v>4</v>
      </c>
      <c r="F765">
        <v>1</v>
      </c>
      <c r="G765">
        <v>9</v>
      </c>
      <c r="H765">
        <v>3.05</v>
      </c>
      <c r="I765">
        <v>-95</v>
      </c>
      <c r="J765">
        <v>60</v>
      </c>
      <c r="K765" s="9">
        <v>1687.8</v>
      </c>
      <c r="L765">
        <v>2</v>
      </c>
      <c r="M765">
        <v>12</v>
      </c>
      <c r="N765">
        <v>1997</v>
      </c>
      <c r="O765">
        <f t="shared" si="11"/>
        <v>15.25</v>
      </c>
    </row>
    <row r="766" spans="1:34" ht="13.5" x14ac:dyDescent="0.25">
      <c r="A766" s="1"/>
      <c r="B766">
        <v>0</v>
      </c>
      <c r="C766">
        <v>7</v>
      </c>
      <c r="D766">
        <v>1</v>
      </c>
      <c r="E766">
        <v>12</v>
      </c>
      <c r="F766">
        <v>1</v>
      </c>
      <c r="G766">
        <v>19</v>
      </c>
      <c r="H766">
        <v>5.35</v>
      </c>
      <c r="I766">
        <v>30</v>
      </c>
      <c r="J766">
        <v>70</v>
      </c>
      <c r="K766" s="9">
        <v>2492</v>
      </c>
      <c r="L766">
        <v>2</v>
      </c>
      <c r="M766">
        <v>12</v>
      </c>
      <c r="N766">
        <v>1997</v>
      </c>
      <c r="O766">
        <f t="shared" si="11"/>
        <v>37.449999999999996</v>
      </c>
    </row>
    <row r="767" spans="1:34" ht="13.5" x14ac:dyDescent="0.25">
      <c r="A767" s="1"/>
      <c r="B767">
        <v>1</v>
      </c>
      <c r="C767">
        <v>5</v>
      </c>
      <c r="D767">
        <v>0</v>
      </c>
      <c r="E767">
        <v>16</v>
      </c>
      <c r="F767">
        <v>0</v>
      </c>
      <c r="G767">
        <v>21</v>
      </c>
      <c r="H767">
        <v>2.12</v>
      </c>
      <c r="I767">
        <v>180</v>
      </c>
      <c r="J767">
        <v>60</v>
      </c>
      <c r="K767" s="9">
        <v>1687.4</v>
      </c>
      <c r="L767">
        <v>2</v>
      </c>
      <c r="M767">
        <v>12</v>
      </c>
      <c r="N767">
        <v>1997</v>
      </c>
      <c r="O767">
        <f t="shared" si="11"/>
        <v>10.600000000000001</v>
      </c>
    </row>
    <row r="768" spans="1:34" ht="13.5" x14ac:dyDescent="0.25">
      <c r="A768" s="1"/>
      <c r="B768">
        <v>0</v>
      </c>
      <c r="C768">
        <v>9</v>
      </c>
      <c r="D768">
        <v>0</v>
      </c>
      <c r="E768">
        <v>21</v>
      </c>
      <c r="F768">
        <v>0</v>
      </c>
      <c r="G768">
        <v>30</v>
      </c>
      <c r="H768">
        <v>3.11</v>
      </c>
      <c r="I768">
        <v>30</v>
      </c>
      <c r="J768">
        <v>45</v>
      </c>
      <c r="K768" s="9">
        <v>3597.3</v>
      </c>
      <c r="L768">
        <v>3</v>
      </c>
      <c r="M768">
        <v>2</v>
      </c>
      <c r="N768">
        <v>1997</v>
      </c>
      <c r="O768">
        <f t="shared" si="11"/>
        <v>27.99</v>
      </c>
    </row>
    <row r="769" spans="1:34" ht="13.5" x14ac:dyDescent="0.25">
      <c r="A769" s="1"/>
      <c r="B769">
        <v>2</v>
      </c>
      <c r="C769">
        <v>6</v>
      </c>
      <c r="D769">
        <v>0</v>
      </c>
      <c r="E769">
        <v>27</v>
      </c>
      <c r="F769">
        <v>0</v>
      </c>
      <c r="G769">
        <v>5</v>
      </c>
      <c r="H769">
        <v>2.2799999999999998</v>
      </c>
      <c r="I769">
        <v>-80</v>
      </c>
      <c r="J769">
        <v>50</v>
      </c>
      <c r="K769" s="9">
        <v>1849.7</v>
      </c>
      <c r="L769">
        <v>3</v>
      </c>
      <c r="M769">
        <v>3</v>
      </c>
      <c r="N769">
        <v>1997</v>
      </c>
      <c r="O769">
        <f t="shared" si="11"/>
        <v>13.68</v>
      </c>
    </row>
    <row r="770" spans="1:34" ht="13.5" x14ac:dyDescent="0.25">
      <c r="A770" s="1"/>
      <c r="B770">
        <v>1</v>
      </c>
      <c r="C770">
        <v>7</v>
      </c>
      <c r="D770">
        <v>0</v>
      </c>
      <c r="E770">
        <v>18</v>
      </c>
      <c r="F770">
        <v>0</v>
      </c>
      <c r="G770">
        <v>25</v>
      </c>
      <c r="H770">
        <v>3.22</v>
      </c>
      <c r="I770">
        <v>-150</v>
      </c>
      <c r="J770">
        <v>55</v>
      </c>
      <c r="K770" s="9">
        <v>2366.3000000000002</v>
      </c>
      <c r="L770">
        <v>4</v>
      </c>
      <c r="M770">
        <v>4</v>
      </c>
      <c r="N770">
        <v>1997</v>
      </c>
      <c r="O770">
        <f t="shared" si="11"/>
        <v>22.540000000000003</v>
      </c>
    </row>
    <row r="771" spans="1:34" ht="13.5" x14ac:dyDescent="0.25">
      <c r="A771" s="1"/>
      <c r="B771">
        <v>2</v>
      </c>
      <c r="C771">
        <v>9</v>
      </c>
      <c r="D771">
        <v>0</v>
      </c>
      <c r="E771">
        <v>12</v>
      </c>
      <c r="F771">
        <v>0</v>
      </c>
      <c r="G771">
        <v>21</v>
      </c>
      <c r="H771">
        <v>3.38</v>
      </c>
      <c r="I771">
        <v>60</v>
      </c>
      <c r="J771">
        <v>50</v>
      </c>
      <c r="K771" s="9">
        <v>1688</v>
      </c>
      <c r="L771">
        <v>3</v>
      </c>
      <c r="M771">
        <v>3</v>
      </c>
      <c r="N771">
        <v>1997</v>
      </c>
      <c r="O771">
        <f t="shared" ref="O771:O834" si="12">H771*C771</f>
        <v>30.419999999999998</v>
      </c>
    </row>
    <row r="772" spans="1:34" ht="13.5" x14ac:dyDescent="0.25">
      <c r="A772" s="1"/>
      <c r="B772">
        <v>0</v>
      </c>
      <c r="C772">
        <v>6</v>
      </c>
      <c r="D772">
        <v>0</v>
      </c>
      <c r="E772">
        <v>18</v>
      </c>
      <c r="F772">
        <v>0</v>
      </c>
      <c r="G772">
        <v>24</v>
      </c>
      <c r="H772">
        <v>4.37</v>
      </c>
      <c r="I772">
        <v>0</v>
      </c>
      <c r="J772">
        <v>50</v>
      </c>
      <c r="K772" s="9">
        <v>1760.8</v>
      </c>
      <c r="L772">
        <v>3</v>
      </c>
      <c r="M772">
        <v>3</v>
      </c>
      <c r="N772">
        <v>1997</v>
      </c>
      <c r="O772">
        <f t="shared" si="12"/>
        <v>26.22</v>
      </c>
    </row>
    <row r="773" spans="1:34" ht="13.5" x14ac:dyDescent="0.25">
      <c r="A773" s="1"/>
      <c r="B773">
        <v>0</v>
      </c>
      <c r="C773">
        <v>5</v>
      </c>
      <c r="D773">
        <v>0</v>
      </c>
      <c r="E773">
        <v>12</v>
      </c>
      <c r="F773">
        <v>0</v>
      </c>
      <c r="G773">
        <v>17</v>
      </c>
      <c r="H773">
        <v>2.64</v>
      </c>
      <c r="I773">
        <v>10</v>
      </c>
      <c r="J773">
        <v>45</v>
      </c>
      <c r="K773" s="9">
        <v>2027.4</v>
      </c>
      <c r="L773">
        <v>4</v>
      </c>
      <c r="M773">
        <v>5</v>
      </c>
      <c r="N773">
        <v>1997</v>
      </c>
      <c r="O773">
        <f t="shared" si="12"/>
        <v>13.200000000000001</v>
      </c>
    </row>
    <row r="774" spans="1:34" ht="13.5" x14ac:dyDescent="0.25">
      <c r="A774" s="1"/>
      <c r="B774">
        <v>1</v>
      </c>
      <c r="C774">
        <v>7</v>
      </c>
      <c r="D774">
        <v>0</v>
      </c>
      <c r="E774">
        <v>24</v>
      </c>
      <c r="F774">
        <v>0</v>
      </c>
      <c r="G774">
        <v>31</v>
      </c>
      <c r="H774">
        <v>3.21</v>
      </c>
      <c r="I774">
        <v>-110</v>
      </c>
      <c r="J774">
        <v>55</v>
      </c>
      <c r="K774" s="9">
        <v>3078.7</v>
      </c>
      <c r="L774">
        <v>4</v>
      </c>
      <c r="M774">
        <v>5</v>
      </c>
      <c r="N774">
        <v>1997</v>
      </c>
      <c r="O774">
        <f t="shared" si="12"/>
        <v>22.47</v>
      </c>
    </row>
    <row r="775" spans="1:34" ht="13.5" x14ac:dyDescent="0.25">
      <c r="A775" s="1"/>
      <c r="B775">
        <v>1</v>
      </c>
      <c r="C775">
        <v>12</v>
      </c>
      <c r="D775">
        <v>1</v>
      </c>
      <c r="E775">
        <v>29</v>
      </c>
      <c r="F775">
        <v>1</v>
      </c>
      <c r="G775">
        <v>10</v>
      </c>
      <c r="H775">
        <v>1.97</v>
      </c>
      <c r="I775">
        <v>150</v>
      </c>
      <c r="J775">
        <v>55</v>
      </c>
      <c r="K775" s="9">
        <v>2057.5</v>
      </c>
      <c r="L775">
        <v>4</v>
      </c>
      <c r="M775">
        <v>6</v>
      </c>
      <c r="N775">
        <v>1997</v>
      </c>
      <c r="O775">
        <f t="shared" si="12"/>
        <v>23.64</v>
      </c>
      <c r="T775">
        <v>12</v>
      </c>
      <c r="U775">
        <f>AVERAGE(C755:C757,C759,C760,C762,C764,C766,C768,C772,C773,C776)</f>
        <v>6.541666666666667</v>
      </c>
      <c r="V775">
        <f>SUM(O755:O757,O759,O760,O762,O764,O766,O768,O772,O773,O776)/SUM(C755:C757,C759,C760,C762,C764,C766,C768,C772,C773,C776)</f>
        <v>3.1536305732484076</v>
      </c>
    </row>
    <row r="776" spans="1:34" ht="13.5" x14ac:dyDescent="0.25">
      <c r="A776" s="1"/>
      <c r="B776">
        <v>0</v>
      </c>
      <c r="C776">
        <v>9</v>
      </c>
      <c r="D776">
        <v>0</v>
      </c>
      <c r="E776">
        <v>8</v>
      </c>
      <c r="F776">
        <v>0</v>
      </c>
      <c r="G776">
        <v>17</v>
      </c>
      <c r="H776">
        <v>2.76</v>
      </c>
      <c r="I776">
        <v>30</v>
      </c>
      <c r="J776">
        <v>52.5</v>
      </c>
      <c r="K776" s="9">
        <v>3078.7</v>
      </c>
      <c r="L776">
        <v>4</v>
      </c>
      <c r="M776">
        <v>6</v>
      </c>
      <c r="N776">
        <v>1997</v>
      </c>
      <c r="O776">
        <f t="shared" si="12"/>
        <v>24.839999999999996</v>
      </c>
      <c r="T776">
        <v>5</v>
      </c>
      <c r="U776">
        <f>AVERAGE(C763,C767,C770,C774,C775)</f>
        <v>7.7</v>
      </c>
      <c r="V776">
        <f>SUM(O763,O767,O770,O774,O775)/SUM(C763,C767,C770,C774,C775)</f>
        <v>2.8571428571428572</v>
      </c>
    </row>
    <row r="777" spans="1:34" ht="13.5" x14ac:dyDescent="0.25">
      <c r="A777" s="1"/>
      <c r="B777">
        <v>2</v>
      </c>
      <c r="C777">
        <v>11.5</v>
      </c>
      <c r="D777">
        <v>0</v>
      </c>
      <c r="E777">
        <v>12</v>
      </c>
      <c r="F777">
        <v>1</v>
      </c>
      <c r="G777">
        <v>23</v>
      </c>
      <c r="H777">
        <v>2.23</v>
      </c>
      <c r="I777">
        <v>130</v>
      </c>
      <c r="J777">
        <v>60</v>
      </c>
      <c r="K777" s="9">
        <v>2396</v>
      </c>
      <c r="L777">
        <v>4</v>
      </c>
      <c r="M777">
        <v>6</v>
      </c>
      <c r="N777">
        <v>1997</v>
      </c>
      <c r="O777">
        <f t="shared" si="12"/>
        <v>25.645</v>
      </c>
      <c r="P777">
        <v>22</v>
      </c>
      <c r="Q777">
        <v>23</v>
      </c>
      <c r="R777">
        <f>AVERAGE(C755:C777)</f>
        <v>7.1739130434782608</v>
      </c>
      <c r="S777">
        <f>SUM(O755:O777)/SUM(C755:C777)</f>
        <v>2.955090909090909</v>
      </c>
      <c r="T777">
        <v>6</v>
      </c>
      <c r="U777">
        <f>AVERAGE(C758,C761,C765,C769,C771,C777)</f>
        <v>8</v>
      </c>
      <c r="V777">
        <f>SUM(O758,O761,O765,O769,O771,O777)/SUM(C758,C761,C765,C769,C771,C777)</f>
        <v>2.7089583333333334</v>
      </c>
      <c r="W777">
        <v>4</v>
      </c>
      <c r="X777">
        <f>AVERAGE(C755:C758)</f>
        <v>7.125</v>
      </c>
      <c r="Y777">
        <f>SUM(O755:O758)/SUM(C755:C758)</f>
        <v>1.5721052631578947</v>
      </c>
      <c r="Z777">
        <v>9</v>
      </c>
      <c r="AA777">
        <f>AVERAGE(C759:C767)</f>
        <v>6.1111111111111107</v>
      </c>
      <c r="AB777">
        <f>SUM(O759:O767)/SUM(C759:C767)</f>
        <v>3.8570909090909087</v>
      </c>
      <c r="AC777">
        <v>5</v>
      </c>
      <c r="AD777">
        <f>AVERAGE(C768:C772)</f>
        <v>7.4</v>
      </c>
      <c r="AE777">
        <f>SUM(O768:O772)/SUM(C768:C772)</f>
        <v>3.2662162162162165</v>
      </c>
      <c r="AF777">
        <v>5</v>
      </c>
      <c r="AG777">
        <f>AVERAGE(C773:C777)</f>
        <v>8.9</v>
      </c>
      <c r="AH777">
        <f>SUM(O773:O777)/SUM(C773:C777)</f>
        <v>2.4673033707865168</v>
      </c>
    </row>
    <row r="778" spans="1:34" ht="13.5" x14ac:dyDescent="0.25">
      <c r="A778" s="1"/>
    </row>
    <row r="779" spans="1:34" ht="13.5" x14ac:dyDescent="0.25">
      <c r="A779" s="1" t="s">
        <v>3</v>
      </c>
      <c r="B779">
        <v>2</v>
      </c>
      <c r="C779">
        <v>9</v>
      </c>
      <c r="D779">
        <v>0</v>
      </c>
      <c r="E779">
        <v>3</v>
      </c>
      <c r="F779">
        <v>0</v>
      </c>
      <c r="G779">
        <v>12</v>
      </c>
      <c r="H779">
        <v>2</v>
      </c>
      <c r="I779">
        <v>125</v>
      </c>
      <c r="J779">
        <v>62.5</v>
      </c>
      <c r="K779" s="8">
        <v>2858.7</v>
      </c>
      <c r="L779">
        <v>1</v>
      </c>
      <c r="M779">
        <v>7</v>
      </c>
      <c r="N779">
        <v>1998</v>
      </c>
      <c r="O779">
        <f t="shared" si="12"/>
        <v>18</v>
      </c>
    </row>
    <row r="780" spans="1:34" ht="13.5" x14ac:dyDescent="0.25">
      <c r="A780" s="1"/>
      <c r="B780">
        <v>2</v>
      </c>
      <c r="C780">
        <v>6</v>
      </c>
      <c r="D780">
        <v>0</v>
      </c>
      <c r="E780">
        <v>3</v>
      </c>
      <c r="F780">
        <v>0</v>
      </c>
      <c r="G780">
        <v>9</v>
      </c>
      <c r="H780">
        <v>1.23</v>
      </c>
      <c r="I780">
        <v>120</v>
      </c>
      <c r="J780">
        <v>55</v>
      </c>
      <c r="K780" s="8">
        <v>2744.1</v>
      </c>
      <c r="L780">
        <v>1</v>
      </c>
      <c r="M780">
        <v>8</v>
      </c>
      <c r="N780">
        <v>1998</v>
      </c>
      <c r="O780">
        <f t="shared" si="12"/>
        <v>7.38</v>
      </c>
    </row>
    <row r="781" spans="1:34" ht="13.5" x14ac:dyDescent="0.25">
      <c r="A781" s="1"/>
      <c r="B781">
        <v>2</v>
      </c>
      <c r="C781">
        <v>9.5</v>
      </c>
      <c r="D781">
        <v>1</v>
      </c>
      <c r="E781">
        <v>9</v>
      </c>
      <c r="F781">
        <v>0</v>
      </c>
      <c r="G781">
        <v>19</v>
      </c>
      <c r="H781">
        <v>2.16</v>
      </c>
      <c r="I781">
        <v>90</v>
      </c>
      <c r="J781">
        <v>60</v>
      </c>
      <c r="K781" s="8">
        <v>2228.3000000000002</v>
      </c>
      <c r="L781">
        <v>1</v>
      </c>
      <c r="M781">
        <v>8</v>
      </c>
      <c r="N781">
        <v>1998</v>
      </c>
      <c r="O781">
        <f t="shared" si="12"/>
        <v>20.520000000000003</v>
      </c>
    </row>
    <row r="782" spans="1:34" ht="13.5" x14ac:dyDescent="0.25">
      <c r="A782" s="1"/>
      <c r="B782">
        <v>0</v>
      </c>
      <c r="C782">
        <v>10</v>
      </c>
      <c r="D782">
        <v>0</v>
      </c>
      <c r="E782">
        <v>30</v>
      </c>
      <c r="F782">
        <v>0</v>
      </c>
      <c r="G782">
        <v>9</v>
      </c>
      <c r="H782">
        <v>2.5099999999999998</v>
      </c>
      <c r="I782">
        <v>30</v>
      </c>
      <c r="J782">
        <v>75</v>
      </c>
      <c r="K782" s="8">
        <v>1908.1</v>
      </c>
      <c r="L782">
        <v>1</v>
      </c>
      <c r="M782">
        <v>9</v>
      </c>
      <c r="N782">
        <v>1998</v>
      </c>
      <c r="O782">
        <f t="shared" si="12"/>
        <v>25.099999999999998</v>
      </c>
    </row>
    <row r="783" spans="1:34" ht="13.5" x14ac:dyDescent="0.25">
      <c r="A783" s="1"/>
      <c r="B783">
        <v>0</v>
      </c>
      <c r="C783">
        <v>6.5</v>
      </c>
      <c r="D783">
        <v>1</v>
      </c>
      <c r="E783">
        <v>18</v>
      </c>
      <c r="F783">
        <v>0</v>
      </c>
      <c r="G783">
        <v>25</v>
      </c>
      <c r="H783">
        <v>3.33</v>
      </c>
      <c r="I783">
        <v>-10</v>
      </c>
      <c r="J783">
        <v>45</v>
      </c>
      <c r="K783" s="8">
        <v>2544.6999999999998</v>
      </c>
      <c r="L783">
        <v>1</v>
      </c>
      <c r="M783">
        <v>9</v>
      </c>
      <c r="N783">
        <v>1998</v>
      </c>
      <c r="O783">
        <f t="shared" si="12"/>
        <v>21.645</v>
      </c>
    </row>
    <row r="784" spans="1:34" ht="13.5" x14ac:dyDescent="0.25">
      <c r="A784" s="1"/>
      <c r="B784">
        <v>0</v>
      </c>
      <c r="C784">
        <v>9.5</v>
      </c>
      <c r="D784">
        <v>0</v>
      </c>
      <c r="E784">
        <v>29</v>
      </c>
      <c r="F784">
        <v>1</v>
      </c>
      <c r="G784">
        <v>8</v>
      </c>
      <c r="H784">
        <v>3.15</v>
      </c>
      <c r="I784">
        <v>10</v>
      </c>
      <c r="J784">
        <v>75</v>
      </c>
      <c r="K784" s="8">
        <v>1603.5</v>
      </c>
      <c r="L784">
        <v>2</v>
      </c>
      <c r="M784">
        <v>10</v>
      </c>
      <c r="N784">
        <v>1998</v>
      </c>
      <c r="O784">
        <f t="shared" si="12"/>
        <v>29.925000000000001</v>
      </c>
    </row>
    <row r="785" spans="1:15" ht="13.5" x14ac:dyDescent="0.25">
      <c r="A785" s="1"/>
      <c r="B785">
        <v>1</v>
      </c>
      <c r="C785">
        <v>5</v>
      </c>
      <c r="D785">
        <v>0</v>
      </c>
      <c r="E785">
        <v>20</v>
      </c>
      <c r="F785">
        <v>0</v>
      </c>
      <c r="G785">
        <v>25</v>
      </c>
      <c r="H785">
        <v>5.0199999999999996</v>
      </c>
      <c r="I785">
        <v>-120</v>
      </c>
      <c r="J785">
        <v>45</v>
      </c>
      <c r="K785" s="8">
        <v>2106.9</v>
      </c>
      <c r="L785">
        <v>2</v>
      </c>
      <c r="M785">
        <v>10</v>
      </c>
      <c r="N785">
        <v>1998</v>
      </c>
      <c r="O785">
        <f t="shared" si="12"/>
        <v>25.099999999999998</v>
      </c>
    </row>
    <row r="786" spans="1:15" ht="13.5" x14ac:dyDescent="0.25">
      <c r="A786" s="1"/>
      <c r="B786">
        <v>1</v>
      </c>
      <c r="C786">
        <v>8.5</v>
      </c>
      <c r="D786">
        <v>0</v>
      </c>
      <c r="E786">
        <v>2</v>
      </c>
      <c r="F786">
        <v>1</v>
      </c>
      <c r="G786">
        <v>10</v>
      </c>
      <c r="H786">
        <v>3.42</v>
      </c>
      <c r="I786">
        <v>-135</v>
      </c>
      <c r="J786">
        <v>55</v>
      </c>
      <c r="K786" s="8">
        <v>2099.1999999999998</v>
      </c>
      <c r="L786">
        <v>2</v>
      </c>
      <c r="M786">
        <v>11</v>
      </c>
      <c r="N786">
        <v>1998</v>
      </c>
      <c r="O786">
        <f t="shared" si="12"/>
        <v>29.07</v>
      </c>
    </row>
    <row r="787" spans="1:15" ht="13.5" x14ac:dyDescent="0.25">
      <c r="A787" s="1"/>
      <c r="B787">
        <v>0</v>
      </c>
      <c r="C787">
        <v>11</v>
      </c>
      <c r="D787">
        <v>0</v>
      </c>
      <c r="E787">
        <v>23</v>
      </c>
      <c r="F787">
        <v>0</v>
      </c>
      <c r="G787">
        <v>4</v>
      </c>
      <c r="H787">
        <v>3.22</v>
      </c>
      <c r="I787">
        <v>30</v>
      </c>
      <c r="J787">
        <v>55</v>
      </c>
      <c r="K787" s="8">
        <v>2853.1</v>
      </c>
      <c r="L787">
        <v>2</v>
      </c>
      <c r="M787">
        <v>11</v>
      </c>
      <c r="N787">
        <v>1998</v>
      </c>
      <c r="O787">
        <f t="shared" si="12"/>
        <v>35.42</v>
      </c>
    </row>
    <row r="788" spans="1:15" ht="13.5" x14ac:dyDescent="0.25">
      <c r="A788" s="1"/>
      <c r="B788">
        <v>0</v>
      </c>
      <c r="C788">
        <v>5</v>
      </c>
      <c r="D788">
        <v>1</v>
      </c>
      <c r="E788">
        <v>13</v>
      </c>
      <c r="F788">
        <v>1</v>
      </c>
      <c r="G788">
        <v>18</v>
      </c>
      <c r="H788">
        <v>2.7</v>
      </c>
      <c r="I788">
        <v>-10</v>
      </c>
      <c r="J788">
        <v>37.5</v>
      </c>
      <c r="K788" s="8">
        <v>2357.5</v>
      </c>
      <c r="L788">
        <v>2</v>
      </c>
      <c r="M788">
        <v>12</v>
      </c>
      <c r="N788">
        <v>1998</v>
      </c>
      <c r="O788">
        <f t="shared" si="12"/>
        <v>13.5</v>
      </c>
    </row>
    <row r="789" spans="1:15" ht="13.5" x14ac:dyDescent="0.25">
      <c r="A789" s="1"/>
      <c r="B789">
        <v>1</v>
      </c>
      <c r="C789">
        <v>12</v>
      </c>
      <c r="D789">
        <v>1</v>
      </c>
      <c r="E789">
        <v>16</v>
      </c>
      <c r="F789">
        <v>1</v>
      </c>
      <c r="G789">
        <v>28</v>
      </c>
      <c r="H789">
        <v>5.09</v>
      </c>
      <c r="I789">
        <v>-130</v>
      </c>
      <c r="J789">
        <v>40</v>
      </c>
      <c r="K789" s="8">
        <v>2506.4</v>
      </c>
      <c r="L789">
        <v>2</v>
      </c>
      <c r="M789">
        <v>12</v>
      </c>
      <c r="N789">
        <v>1998</v>
      </c>
      <c r="O789">
        <f t="shared" si="12"/>
        <v>61.08</v>
      </c>
    </row>
    <row r="790" spans="1:15" ht="13.5" x14ac:dyDescent="0.25">
      <c r="A790" s="1"/>
      <c r="B790">
        <v>0</v>
      </c>
      <c r="C790">
        <v>6</v>
      </c>
      <c r="D790">
        <v>0</v>
      </c>
      <c r="E790">
        <v>17</v>
      </c>
      <c r="F790">
        <v>0</v>
      </c>
      <c r="G790">
        <v>23</v>
      </c>
      <c r="H790">
        <v>1.49</v>
      </c>
      <c r="I790">
        <v>20</v>
      </c>
      <c r="J790">
        <v>45</v>
      </c>
      <c r="K790" s="8">
        <v>1411.4</v>
      </c>
      <c r="L790">
        <v>3</v>
      </c>
      <c r="M790">
        <v>1</v>
      </c>
      <c r="N790">
        <v>1998</v>
      </c>
      <c r="O790">
        <f t="shared" si="12"/>
        <v>8.94</v>
      </c>
    </row>
    <row r="791" spans="1:15" ht="13.5" x14ac:dyDescent="0.25">
      <c r="A791" s="1"/>
      <c r="B791">
        <v>0</v>
      </c>
      <c r="C791">
        <v>10.5</v>
      </c>
      <c r="D791">
        <v>1</v>
      </c>
      <c r="E791">
        <v>26</v>
      </c>
      <c r="F791">
        <v>0</v>
      </c>
      <c r="G791">
        <v>5</v>
      </c>
      <c r="H791">
        <v>4.0599999999999996</v>
      </c>
      <c r="I791">
        <v>-30</v>
      </c>
      <c r="J791">
        <v>37.5</v>
      </c>
      <c r="K791" s="8">
        <v>3190</v>
      </c>
      <c r="L791">
        <v>3</v>
      </c>
      <c r="M791">
        <v>1</v>
      </c>
      <c r="N791">
        <v>1998</v>
      </c>
      <c r="O791">
        <f t="shared" si="12"/>
        <v>42.629999999999995</v>
      </c>
    </row>
    <row r="792" spans="1:15" ht="13.5" x14ac:dyDescent="0.25">
      <c r="A792" s="1"/>
      <c r="B792">
        <v>0</v>
      </c>
      <c r="C792">
        <v>9</v>
      </c>
      <c r="D792">
        <v>0</v>
      </c>
      <c r="E792">
        <v>14</v>
      </c>
      <c r="F792">
        <v>0</v>
      </c>
      <c r="G792">
        <v>23</v>
      </c>
      <c r="H792">
        <v>3.34</v>
      </c>
      <c r="I792">
        <v>-30</v>
      </c>
      <c r="J792">
        <v>45</v>
      </c>
      <c r="K792" s="8">
        <v>3229</v>
      </c>
      <c r="L792">
        <v>3</v>
      </c>
      <c r="M792">
        <v>2</v>
      </c>
      <c r="N792">
        <v>1998</v>
      </c>
      <c r="O792">
        <f t="shared" si="12"/>
        <v>30.06</v>
      </c>
    </row>
    <row r="793" spans="1:15" ht="13.5" x14ac:dyDescent="0.25">
      <c r="A793" s="1"/>
      <c r="B793">
        <v>2</v>
      </c>
      <c r="C793">
        <v>10</v>
      </c>
      <c r="D793">
        <v>0</v>
      </c>
      <c r="E793">
        <v>15</v>
      </c>
      <c r="F793">
        <v>0</v>
      </c>
      <c r="G793">
        <v>25</v>
      </c>
      <c r="H793">
        <v>3.9</v>
      </c>
      <c r="I793">
        <v>80</v>
      </c>
      <c r="J793">
        <v>50</v>
      </c>
      <c r="K793" s="8">
        <v>1850.4</v>
      </c>
      <c r="L793">
        <v>3</v>
      </c>
      <c r="M793">
        <v>2</v>
      </c>
      <c r="N793">
        <v>1998</v>
      </c>
      <c r="O793">
        <f t="shared" si="12"/>
        <v>39</v>
      </c>
    </row>
    <row r="794" spans="1:15" ht="13.5" x14ac:dyDescent="0.25">
      <c r="A794" s="1"/>
      <c r="B794">
        <v>0</v>
      </c>
      <c r="C794">
        <v>6</v>
      </c>
      <c r="D794">
        <v>0</v>
      </c>
      <c r="E794">
        <v>6</v>
      </c>
      <c r="F794">
        <v>0</v>
      </c>
      <c r="G794">
        <v>12</v>
      </c>
      <c r="H794">
        <v>2.59</v>
      </c>
      <c r="I794">
        <v>-40</v>
      </c>
      <c r="J794">
        <v>55</v>
      </c>
      <c r="K794" s="8">
        <v>2533.9</v>
      </c>
      <c r="L794">
        <v>3</v>
      </c>
      <c r="M794">
        <v>3</v>
      </c>
      <c r="N794">
        <v>1998</v>
      </c>
      <c r="O794">
        <f t="shared" si="12"/>
        <v>15.54</v>
      </c>
    </row>
    <row r="795" spans="1:15" ht="13.5" x14ac:dyDescent="0.25">
      <c r="A795" s="1"/>
      <c r="B795">
        <v>2</v>
      </c>
      <c r="C795">
        <v>6</v>
      </c>
      <c r="D795">
        <v>0</v>
      </c>
      <c r="E795">
        <v>14</v>
      </c>
      <c r="F795">
        <v>0</v>
      </c>
      <c r="G795">
        <v>20</v>
      </c>
      <c r="H795">
        <v>3.47</v>
      </c>
      <c r="I795">
        <v>60</v>
      </c>
      <c r="J795">
        <v>65</v>
      </c>
      <c r="K795" s="8">
        <v>2496.4</v>
      </c>
      <c r="L795">
        <v>3</v>
      </c>
      <c r="M795">
        <v>3</v>
      </c>
      <c r="N795">
        <v>1998</v>
      </c>
      <c r="O795">
        <f t="shared" si="12"/>
        <v>20.82</v>
      </c>
    </row>
    <row r="796" spans="1:15" ht="13.5" x14ac:dyDescent="0.25">
      <c r="A796" s="1"/>
      <c r="B796">
        <v>0</v>
      </c>
      <c r="C796">
        <v>8</v>
      </c>
      <c r="D796">
        <v>0</v>
      </c>
      <c r="E796">
        <v>15</v>
      </c>
      <c r="F796">
        <v>0</v>
      </c>
      <c r="G796">
        <v>23</v>
      </c>
      <c r="H796">
        <v>3.27</v>
      </c>
      <c r="I796">
        <v>-10</v>
      </c>
      <c r="J796">
        <v>45</v>
      </c>
      <c r="K796" s="8">
        <v>1520.5</v>
      </c>
      <c r="L796">
        <v>3</v>
      </c>
      <c r="M796">
        <v>3</v>
      </c>
      <c r="N796">
        <v>1998</v>
      </c>
      <c r="O796">
        <f t="shared" si="12"/>
        <v>26.16</v>
      </c>
    </row>
    <row r="797" spans="1:15" ht="13.5" x14ac:dyDescent="0.25">
      <c r="A797" s="1"/>
      <c r="B797">
        <v>2</v>
      </c>
      <c r="C797">
        <v>9</v>
      </c>
      <c r="D797">
        <v>1</v>
      </c>
      <c r="E797">
        <v>16</v>
      </c>
      <c r="F797">
        <v>1</v>
      </c>
      <c r="G797">
        <v>25</v>
      </c>
      <c r="H797">
        <v>3.52</v>
      </c>
      <c r="I797">
        <v>45</v>
      </c>
      <c r="J797">
        <v>55</v>
      </c>
      <c r="K797" s="8">
        <v>2229</v>
      </c>
      <c r="L797">
        <v>4</v>
      </c>
      <c r="M797">
        <v>4</v>
      </c>
      <c r="N797">
        <v>1998</v>
      </c>
      <c r="O797">
        <f t="shared" si="12"/>
        <v>31.68</v>
      </c>
    </row>
    <row r="798" spans="1:15" ht="13.5" x14ac:dyDescent="0.25">
      <c r="A798" s="1"/>
      <c r="B798">
        <v>1</v>
      </c>
      <c r="C798">
        <v>5</v>
      </c>
      <c r="D798">
        <v>0</v>
      </c>
      <c r="E798">
        <v>20</v>
      </c>
      <c r="F798">
        <v>0</v>
      </c>
      <c r="G798">
        <v>25</v>
      </c>
      <c r="H798">
        <v>2.04</v>
      </c>
      <c r="I798">
        <v>170</v>
      </c>
      <c r="J798">
        <v>45</v>
      </c>
      <c r="K798" s="8">
        <v>1750.5</v>
      </c>
      <c r="L798">
        <v>4</v>
      </c>
      <c r="M798">
        <v>4</v>
      </c>
      <c r="N798">
        <v>1998</v>
      </c>
      <c r="O798">
        <f t="shared" si="12"/>
        <v>10.199999999999999</v>
      </c>
    </row>
    <row r="799" spans="1:15" ht="13.5" x14ac:dyDescent="0.25">
      <c r="A799" s="1"/>
      <c r="B799">
        <v>2</v>
      </c>
      <c r="C799">
        <v>10.5</v>
      </c>
      <c r="D799">
        <v>1</v>
      </c>
      <c r="E799">
        <v>26</v>
      </c>
      <c r="F799">
        <v>0</v>
      </c>
      <c r="G799">
        <v>7</v>
      </c>
      <c r="H799">
        <v>2.87</v>
      </c>
      <c r="I799">
        <v>-90</v>
      </c>
      <c r="J799">
        <v>52.5</v>
      </c>
      <c r="K799" s="8">
        <v>2950.7</v>
      </c>
      <c r="L799">
        <v>4</v>
      </c>
      <c r="M799">
        <v>5</v>
      </c>
      <c r="N799">
        <v>1998</v>
      </c>
      <c r="O799">
        <f t="shared" si="12"/>
        <v>30.135000000000002</v>
      </c>
    </row>
    <row r="800" spans="1:15" ht="13.5" x14ac:dyDescent="0.25">
      <c r="A800" s="1"/>
      <c r="B800">
        <v>2</v>
      </c>
      <c r="C800">
        <v>6</v>
      </c>
      <c r="D800">
        <v>0</v>
      </c>
      <c r="E800">
        <v>12</v>
      </c>
      <c r="F800">
        <v>0</v>
      </c>
      <c r="G800">
        <v>18</v>
      </c>
      <c r="H800">
        <v>2.11</v>
      </c>
      <c r="I800">
        <v>-80</v>
      </c>
      <c r="J800">
        <v>55</v>
      </c>
      <c r="K800" s="8">
        <v>2333.1</v>
      </c>
      <c r="L800">
        <v>4</v>
      </c>
      <c r="M800">
        <v>5</v>
      </c>
      <c r="N800">
        <v>1998</v>
      </c>
      <c r="O800">
        <f t="shared" si="12"/>
        <v>12.66</v>
      </c>
    </row>
    <row r="801" spans="1:34" ht="13.5" x14ac:dyDescent="0.25">
      <c r="A801" s="1"/>
      <c r="B801">
        <v>2</v>
      </c>
      <c r="C801">
        <v>5</v>
      </c>
      <c r="D801">
        <v>0</v>
      </c>
      <c r="E801">
        <v>14</v>
      </c>
      <c r="F801">
        <v>0</v>
      </c>
      <c r="G801">
        <v>19</v>
      </c>
      <c r="H801">
        <v>2</v>
      </c>
      <c r="I801">
        <v>100</v>
      </c>
      <c r="J801">
        <v>40</v>
      </c>
      <c r="K801" s="8">
        <v>1891.5</v>
      </c>
      <c r="L801">
        <v>4</v>
      </c>
      <c r="M801">
        <v>5</v>
      </c>
      <c r="N801">
        <v>1998</v>
      </c>
      <c r="O801">
        <f t="shared" si="12"/>
        <v>10</v>
      </c>
    </row>
    <row r="802" spans="1:34" ht="13.5" x14ac:dyDescent="0.25">
      <c r="A802" s="1"/>
      <c r="B802">
        <v>1</v>
      </c>
      <c r="C802">
        <v>7</v>
      </c>
      <c r="D802">
        <v>0</v>
      </c>
      <c r="E802">
        <v>16</v>
      </c>
      <c r="F802">
        <v>0</v>
      </c>
      <c r="G802">
        <v>23</v>
      </c>
      <c r="H802">
        <v>1.82</v>
      </c>
      <c r="I802">
        <v>-170</v>
      </c>
      <c r="J802">
        <v>65</v>
      </c>
      <c r="K802" s="8">
        <v>3127</v>
      </c>
      <c r="L802">
        <v>4</v>
      </c>
      <c r="M802">
        <v>5</v>
      </c>
      <c r="N802">
        <v>1998</v>
      </c>
      <c r="O802">
        <f t="shared" si="12"/>
        <v>12.74</v>
      </c>
    </row>
    <row r="803" spans="1:34" ht="13.5" x14ac:dyDescent="0.25">
      <c r="A803" s="1"/>
      <c r="B803">
        <v>2</v>
      </c>
      <c r="C803">
        <v>5</v>
      </c>
      <c r="D803">
        <v>1</v>
      </c>
      <c r="E803">
        <v>21</v>
      </c>
      <c r="F803">
        <v>0</v>
      </c>
      <c r="G803">
        <v>26</v>
      </c>
      <c r="H803">
        <v>3.19</v>
      </c>
      <c r="I803">
        <v>80</v>
      </c>
      <c r="J803">
        <v>50</v>
      </c>
      <c r="K803" s="8">
        <v>2332.3000000000002</v>
      </c>
      <c r="L803">
        <v>4</v>
      </c>
      <c r="M803">
        <v>5</v>
      </c>
      <c r="N803">
        <v>1998</v>
      </c>
      <c r="O803">
        <f t="shared" si="12"/>
        <v>15.95</v>
      </c>
    </row>
    <row r="804" spans="1:34" ht="13.5" x14ac:dyDescent="0.25">
      <c r="A804" s="1"/>
      <c r="B804">
        <v>0</v>
      </c>
      <c r="C804">
        <v>13</v>
      </c>
      <c r="D804">
        <v>0</v>
      </c>
      <c r="E804">
        <v>5</v>
      </c>
      <c r="F804">
        <v>0</v>
      </c>
      <c r="G804">
        <v>18</v>
      </c>
      <c r="H804">
        <v>2.29</v>
      </c>
      <c r="I804">
        <v>45</v>
      </c>
      <c r="J804">
        <v>50</v>
      </c>
      <c r="K804" s="8">
        <v>2413</v>
      </c>
      <c r="L804">
        <v>4</v>
      </c>
      <c r="M804">
        <v>6</v>
      </c>
      <c r="N804">
        <v>1998</v>
      </c>
      <c r="O804">
        <f t="shared" si="12"/>
        <v>29.77</v>
      </c>
    </row>
    <row r="805" spans="1:34" ht="13.5" x14ac:dyDescent="0.25">
      <c r="A805" s="1"/>
      <c r="B805">
        <v>1</v>
      </c>
      <c r="C805">
        <v>6</v>
      </c>
      <c r="D805">
        <v>0</v>
      </c>
      <c r="E805">
        <v>8</v>
      </c>
      <c r="F805">
        <v>0</v>
      </c>
      <c r="G805">
        <v>14</v>
      </c>
      <c r="H805">
        <v>2.54</v>
      </c>
      <c r="I805">
        <v>-150</v>
      </c>
      <c r="J805">
        <v>60</v>
      </c>
      <c r="K805" s="8">
        <v>1806.4</v>
      </c>
      <c r="L805">
        <v>4</v>
      </c>
      <c r="M805">
        <v>6</v>
      </c>
      <c r="N805">
        <v>1998</v>
      </c>
      <c r="O805">
        <f t="shared" si="12"/>
        <v>15.24</v>
      </c>
      <c r="T805">
        <v>12</v>
      </c>
      <c r="U805">
        <f>AVERAGE(C782:C784,C787,C788,C790:C792,C794,C796,C804,C807)</f>
        <v>8.7916666666666661</v>
      </c>
      <c r="V805">
        <f>SUM(O782:O784,O787,O788,O790:O792,O794,O796,O804,O807)/SUM(C782:C784,C787,C788,C790:C792,C794,C796,C804,C807)</f>
        <v>2.8814218009478676</v>
      </c>
    </row>
    <row r="806" spans="1:34" ht="13.5" x14ac:dyDescent="0.25">
      <c r="A806" s="1"/>
      <c r="B806">
        <v>2</v>
      </c>
      <c r="C806">
        <v>6</v>
      </c>
      <c r="D806">
        <v>0</v>
      </c>
      <c r="E806">
        <v>16</v>
      </c>
      <c r="F806">
        <v>0</v>
      </c>
      <c r="G806">
        <v>22</v>
      </c>
      <c r="H806">
        <v>2.11</v>
      </c>
      <c r="I806">
        <v>110</v>
      </c>
      <c r="J806">
        <v>55</v>
      </c>
      <c r="K806" s="8">
        <v>2273.4</v>
      </c>
      <c r="L806">
        <v>4</v>
      </c>
      <c r="M806">
        <v>6</v>
      </c>
      <c r="N806">
        <v>1998</v>
      </c>
      <c r="O806">
        <f t="shared" si="12"/>
        <v>12.66</v>
      </c>
      <c r="T806">
        <v>6</v>
      </c>
      <c r="U806">
        <f>AVERAGE(C785,C786,C789,C798,C802,C805)</f>
        <v>7.25</v>
      </c>
      <c r="V806">
        <f>SUM(O785,O786,O789,O798,O802,O805)/SUM(C785,C786,C789,C798,C802,C805)</f>
        <v>3.5271264367816095</v>
      </c>
    </row>
    <row r="807" spans="1:34" ht="13.5" x14ac:dyDescent="0.25">
      <c r="A807" s="1"/>
      <c r="B807">
        <v>0</v>
      </c>
      <c r="C807">
        <v>11</v>
      </c>
      <c r="D807">
        <v>0</v>
      </c>
      <c r="E807">
        <v>20</v>
      </c>
      <c r="F807">
        <v>0</v>
      </c>
      <c r="G807">
        <v>1</v>
      </c>
      <c r="H807">
        <v>2.2999999999999998</v>
      </c>
      <c r="I807">
        <v>40</v>
      </c>
      <c r="J807">
        <v>55</v>
      </c>
      <c r="K807" s="8">
        <v>2588.1</v>
      </c>
      <c r="L807">
        <v>4</v>
      </c>
      <c r="M807">
        <v>6</v>
      </c>
      <c r="N807">
        <v>1998</v>
      </c>
      <c r="O807">
        <f t="shared" si="12"/>
        <v>25.299999999999997</v>
      </c>
      <c r="P807">
        <v>47.5</v>
      </c>
      <c r="Q807">
        <v>29</v>
      </c>
      <c r="R807">
        <f>AVERAGE(C779:C807)</f>
        <v>7.9655172413793105</v>
      </c>
      <c r="S807">
        <f>SUM(O779:O807)/SUM(C779:C807)</f>
        <v>2.9273809523809522</v>
      </c>
      <c r="T807">
        <v>11</v>
      </c>
      <c r="U807">
        <f>AVERAGE(C779:C781,C793,C795,C797,C799:C801,C803,C806)</f>
        <v>7.4545454545454541</v>
      </c>
      <c r="V807">
        <f>SUM(O779:O781,O793,O795,O797,O799:O801,O803,O806)/SUM(C779:C781,C793,C795,C797,C799:C801,C803,C806)</f>
        <v>2.668353658536585</v>
      </c>
      <c r="W807">
        <v>5</v>
      </c>
      <c r="X807">
        <f>AVERAGE(C779:C783)</f>
        <v>8.1999999999999993</v>
      </c>
      <c r="Y807">
        <f>SUM(O779:O783)/SUM(C779:C783)</f>
        <v>2.2596341463414635</v>
      </c>
      <c r="Z807">
        <v>6</v>
      </c>
      <c r="AA807">
        <f>AVERAGE(C784:C789)</f>
        <v>8.5</v>
      </c>
      <c r="AB807">
        <f>SUM(O784:O789)/SUM(C784:C789)</f>
        <v>3.8057843137254896</v>
      </c>
      <c r="AC807">
        <v>7</v>
      </c>
      <c r="AD807">
        <f>AVERAGE(C790:C796)</f>
        <v>7.9285714285714288</v>
      </c>
      <c r="AE807">
        <f>SUM(O790:O796)/SUM(C790:C796)</f>
        <v>3.2999999999999994</v>
      </c>
      <c r="AF807">
        <v>11</v>
      </c>
      <c r="AG807">
        <f>AVERAGE(C797:C807)</f>
        <v>7.5909090909090908</v>
      </c>
      <c r="AH807">
        <f>SUM(O797:O807)/SUM(C797:C807)</f>
        <v>2.471077844311377</v>
      </c>
    </row>
    <row r="808" spans="1:34" ht="13.5" x14ac:dyDescent="0.25">
      <c r="A808" s="1"/>
    </row>
    <row r="809" spans="1:34" ht="13.5" x14ac:dyDescent="0.25">
      <c r="A809" s="1" t="s">
        <v>3</v>
      </c>
      <c r="B809">
        <v>0</v>
      </c>
      <c r="C809">
        <v>5</v>
      </c>
      <c r="D809">
        <v>0</v>
      </c>
      <c r="E809">
        <v>13</v>
      </c>
      <c r="F809">
        <v>0</v>
      </c>
      <c r="G809">
        <v>18</v>
      </c>
      <c r="H809">
        <v>2.2400000000000002</v>
      </c>
      <c r="I809">
        <v>30</v>
      </c>
      <c r="J809">
        <v>52.5</v>
      </c>
      <c r="K809" s="7">
        <v>2954.1</v>
      </c>
      <c r="L809">
        <v>1</v>
      </c>
      <c r="M809">
        <v>7</v>
      </c>
      <c r="N809">
        <v>1999</v>
      </c>
      <c r="O809">
        <f t="shared" si="12"/>
        <v>11.200000000000001</v>
      </c>
    </row>
    <row r="810" spans="1:34" ht="13.5" x14ac:dyDescent="0.25">
      <c r="A810" s="1"/>
      <c r="B810">
        <v>0</v>
      </c>
      <c r="C810">
        <v>5</v>
      </c>
      <c r="D810">
        <v>0</v>
      </c>
      <c r="E810">
        <v>15</v>
      </c>
      <c r="F810">
        <v>0</v>
      </c>
      <c r="G810">
        <v>20</v>
      </c>
      <c r="H810">
        <v>1.49</v>
      </c>
      <c r="I810">
        <v>-40</v>
      </c>
      <c r="J810">
        <v>65</v>
      </c>
      <c r="K810" s="7">
        <v>2034.4</v>
      </c>
      <c r="L810">
        <v>1</v>
      </c>
      <c r="M810">
        <v>8</v>
      </c>
      <c r="N810">
        <v>1999</v>
      </c>
      <c r="O810">
        <f t="shared" si="12"/>
        <v>7.45</v>
      </c>
    </row>
    <row r="811" spans="1:34" ht="13.5" x14ac:dyDescent="0.25">
      <c r="A811" s="1"/>
      <c r="B811">
        <v>2</v>
      </c>
      <c r="C811">
        <v>7</v>
      </c>
      <c r="D811">
        <v>0</v>
      </c>
      <c r="E811">
        <v>22</v>
      </c>
      <c r="F811">
        <v>0</v>
      </c>
      <c r="G811">
        <v>29</v>
      </c>
      <c r="H811">
        <v>2.06</v>
      </c>
      <c r="I811">
        <v>105</v>
      </c>
      <c r="J811">
        <v>55</v>
      </c>
      <c r="K811" s="7">
        <v>2087.4</v>
      </c>
      <c r="L811">
        <v>1</v>
      </c>
      <c r="M811">
        <v>8</v>
      </c>
      <c r="N811">
        <v>1999</v>
      </c>
      <c r="O811">
        <f t="shared" si="12"/>
        <v>14.42</v>
      </c>
    </row>
    <row r="812" spans="1:34" ht="13.5" x14ac:dyDescent="0.25">
      <c r="A812" s="1"/>
      <c r="B812">
        <v>0</v>
      </c>
      <c r="C812">
        <v>13</v>
      </c>
      <c r="D812">
        <v>0</v>
      </c>
      <c r="E812">
        <v>12</v>
      </c>
      <c r="F812">
        <v>0</v>
      </c>
      <c r="G812">
        <v>25</v>
      </c>
      <c r="H812">
        <v>2.15</v>
      </c>
      <c r="I812">
        <v>15</v>
      </c>
      <c r="J812">
        <v>55</v>
      </c>
      <c r="K812" s="7">
        <v>1048.7</v>
      </c>
      <c r="L812">
        <v>1</v>
      </c>
      <c r="M812">
        <v>9</v>
      </c>
      <c r="N812">
        <v>1999</v>
      </c>
      <c r="O812">
        <f t="shared" si="12"/>
        <v>27.95</v>
      </c>
    </row>
    <row r="813" spans="1:34" ht="13.5" x14ac:dyDescent="0.25">
      <c r="A813" s="1"/>
      <c r="B813">
        <v>2</v>
      </c>
      <c r="C813">
        <v>6</v>
      </c>
      <c r="D813">
        <v>0</v>
      </c>
      <c r="E813">
        <v>13</v>
      </c>
      <c r="F813">
        <v>0</v>
      </c>
      <c r="G813">
        <v>19</v>
      </c>
      <c r="H813">
        <v>2.37</v>
      </c>
      <c r="I813">
        <v>75</v>
      </c>
      <c r="J813">
        <v>55</v>
      </c>
      <c r="K813" s="7">
        <v>1754.4</v>
      </c>
      <c r="L813">
        <v>1</v>
      </c>
      <c r="M813">
        <v>9</v>
      </c>
      <c r="N813">
        <v>1999</v>
      </c>
      <c r="O813">
        <f t="shared" si="12"/>
        <v>14.22</v>
      </c>
    </row>
    <row r="814" spans="1:34" ht="13.5" x14ac:dyDescent="0.25">
      <c r="A814" s="1"/>
      <c r="B814">
        <v>0</v>
      </c>
      <c r="C814">
        <v>10</v>
      </c>
      <c r="D814">
        <v>0</v>
      </c>
      <c r="E814">
        <v>14</v>
      </c>
      <c r="F814">
        <v>0</v>
      </c>
      <c r="G814">
        <v>24</v>
      </c>
      <c r="H814">
        <v>3.32</v>
      </c>
      <c r="I814">
        <v>0</v>
      </c>
      <c r="J814">
        <v>55</v>
      </c>
      <c r="K814" s="7">
        <v>1663.6</v>
      </c>
      <c r="L814">
        <v>2</v>
      </c>
      <c r="M814">
        <v>10</v>
      </c>
      <c r="N814">
        <v>1999</v>
      </c>
      <c r="O814">
        <f t="shared" si="12"/>
        <v>33.199999999999996</v>
      </c>
    </row>
    <row r="815" spans="1:34" ht="13.5" x14ac:dyDescent="0.25">
      <c r="A815" s="1"/>
      <c r="B815">
        <v>0</v>
      </c>
      <c r="C815">
        <v>6</v>
      </c>
      <c r="D815">
        <v>0</v>
      </c>
      <c r="E815">
        <v>4</v>
      </c>
      <c r="F815">
        <v>0</v>
      </c>
      <c r="G815">
        <v>10</v>
      </c>
      <c r="H815">
        <v>1.65</v>
      </c>
      <c r="I815">
        <v>25</v>
      </c>
      <c r="J815">
        <v>45</v>
      </c>
      <c r="K815" s="7">
        <v>1585.7</v>
      </c>
      <c r="L815">
        <v>2</v>
      </c>
      <c r="M815">
        <v>11</v>
      </c>
      <c r="N815">
        <v>1999</v>
      </c>
      <c r="O815">
        <f t="shared" si="12"/>
        <v>9.8999999999999986</v>
      </c>
    </row>
    <row r="816" spans="1:34" ht="13.5" x14ac:dyDescent="0.25">
      <c r="A816" s="1"/>
      <c r="B816">
        <v>0</v>
      </c>
      <c r="C816">
        <v>5</v>
      </c>
      <c r="D816">
        <v>0</v>
      </c>
      <c r="E816">
        <v>9</v>
      </c>
      <c r="F816">
        <v>0</v>
      </c>
      <c r="G816">
        <v>14</v>
      </c>
      <c r="H816">
        <v>3.48</v>
      </c>
      <c r="I816">
        <v>-10</v>
      </c>
      <c r="J816">
        <v>45</v>
      </c>
      <c r="K816" s="7">
        <v>1471.7</v>
      </c>
      <c r="L816">
        <v>2</v>
      </c>
      <c r="M816">
        <v>11</v>
      </c>
      <c r="N816">
        <v>1999</v>
      </c>
      <c r="O816">
        <f t="shared" si="12"/>
        <v>17.399999999999999</v>
      </c>
    </row>
    <row r="817" spans="1:15" ht="13.5" x14ac:dyDescent="0.25">
      <c r="A817" s="1"/>
      <c r="B817">
        <v>1</v>
      </c>
      <c r="C817">
        <v>6</v>
      </c>
      <c r="D817">
        <v>0</v>
      </c>
      <c r="E817">
        <v>15</v>
      </c>
      <c r="F817">
        <v>0</v>
      </c>
      <c r="G817">
        <v>21</v>
      </c>
      <c r="H817">
        <v>2.7</v>
      </c>
      <c r="I817">
        <v>-30</v>
      </c>
      <c r="J817">
        <v>45</v>
      </c>
      <c r="K817" s="7">
        <v>2527.6</v>
      </c>
      <c r="L817">
        <v>2</v>
      </c>
      <c r="M817">
        <v>11</v>
      </c>
      <c r="N817">
        <v>1999</v>
      </c>
      <c r="O817">
        <f t="shared" si="12"/>
        <v>16.200000000000003</v>
      </c>
    </row>
    <row r="818" spans="1:15" ht="13.5" x14ac:dyDescent="0.25">
      <c r="A818" s="1"/>
    </row>
    <row r="819" spans="1:15" ht="13.5" x14ac:dyDescent="0.25">
      <c r="A819" s="1"/>
    </row>
    <row r="820" spans="1:15" ht="13.5" x14ac:dyDescent="0.25">
      <c r="A820" s="1"/>
      <c r="B820">
        <v>1</v>
      </c>
      <c r="C820">
        <v>10</v>
      </c>
      <c r="D820">
        <v>0</v>
      </c>
      <c r="E820">
        <v>19</v>
      </c>
      <c r="F820">
        <v>0</v>
      </c>
      <c r="G820">
        <v>29</v>
      </c>
      <c r="H820">
        <v>4.5599999999999996</v>
      </c>
      <c r="I820">
        <v>-125</v>
      </c>
      <c r="J820">
        <v>35</v>
      </c>
      <c r="K820" s="7">
        <v>1966.7</v>
      </c>
      <c r="L820">
        <v>2</v>
      </c>
      <c r="M820">
        <v>12</v>
      </c>
      <c r="N820">
        <v>1999</v>
      </c>
      <c r="O820">
        <f t="shared" si="12"/>
        <v>45.599999999999994</v>
      </c>
    </row>
    <row r="821" spans="1:15" ht="13.5" x14ac:dyDescent="0.25">
      <c r="A821" s="1"/>
      <c r="B821">
        <v>1</v>
      </c>
      <c r="C821">
        <v>6</v>
      </c>
      <c r="D821">
        <v>0</v>
      </c>
      <c r="E821">
        <v>12</v>
      </c>
      <c r="F821">
        <v>0</v>
      </c>
      <c r="G821">
        <v>18</v>
      </c>
      <c r="H821">
        <v>1.62</v>
      </c>
      <c r="I821">
        <v>180</v>
      </c>
      <c r="J821">
        <v>45</v>
      </c>
      <c r="K821" s="7">
        <v>1983.1</v>
      </c>
      <c r="L821">
        <v>3</v>
      </c>
      <c r="M821">
        <v>1</v>
      </c>
      <c r="N821">
        <v>1999</v>
      </c>
      <c r="O821">
        <f t="shared" si="12"/>
        <v>9.7200000000000006</v>
      </c>
    </row>
    <row r="822" spans="1:15" ht="13.5" x14ac:dyDescent="0.25">
      <c r="A822" s="1"/>
      <c r="B822">
        <v>0</v>
      </c>
      <c r="C822">
        <v>12</v>
      </c>
      <c r="D822">
        <v>0</v>
      </c>
      <c r="E822">
        <v>13</v>
      </c>
      <c r="F822">
        <v>0</v>
      </c>
      <c r="G822">
        <v>25</v>
      </c>
      <c r="H822">
        <v>4.46</v>
      </c>
      <c r="I822">
        <v>-30</v>
      </c>
      <c r="J822">
        <v>35</v>
      </c>
      <c r="K822" s="7">
        <v>2077.1999999999998</v>
      </c>
      <c r="L822">
        <v>3</v>
      </c>
      <c r="M822">
        <v>1</v>
      </c>
      <c r="N822">
        <v>1999</v>
      </c>
      <c r="O822">
        <f t="shared" si="12"/>
        <v>53.519999999999996</v>
      </c>
    </row>
    <row r="823" spans="1:15" ht="13.5" x14ac:dyDescent="0.25">
      <c r="A823" s="1"/>
      <c r="B823">
        <v>1</v>
      </c>
      <c r="C823">
        <v>7</v>
      </c>
      <c r="D823">
        <v>0</v>
      </c>
      <c r="E823">
        <v>19</v>
      </c>
      <c r="F823">
        <v>0</v>
      </c>
      <c r="G823">
        <v>26</v>
      </c>
      <c r="H823">
        <v>5.14</v>
      </c>
      <c r="I823">
        <v>-150</v>
      </c>
      <c r="J823">
        <v>52.5</v>
      </c>
      <c r="K823" s="7">
        <v>2433.3000000000002</v>
      </c>
      <c r="L823">
        <v>3</v>
      </c>
      <c r="M823">
        <v>1</v>
      </c>
      <c r="N823">
        <v>1999</v>
      </c>
      <c r="O823">
        <f t="shared" si="12"/>
        <v>35.979999999999997</v>
      </c>
    </row>
    <row r="824" spans="1:15" ht="13.5" x14ac:dyDescent="0.25">
      <c r="A824" s="1"/>
      <c r="B824">
        <v>2</v>
      </c>
      <c r="C824">
        <v>5</v>
      </c>
      <c r="D824">
        <v>0</v>
      </c>
      <c r="E824">
        <v>21</v>
      </c>
      <c r="F824">
        <v>0</v>
      </c>
      <c r="G824">
        <v>26</v>
      </c>
      <c r="H824">
        <v>4.17</v>
      </c>
      <c r="I824">
        <v>70</v>
      </c>
      <c r="J824">
        <v>65</v>
      </c>
      <c r="K824" s="7">
        <v>2230.3000000000002</v>
      </c>
      <c r="L824">
        <v>3</v>
      </c>
      <c r="M824">
        <v>1</v>
      </c>
      <c r="N824">
        <v>1999</v>
      </c>
      <c r="O824">
        <f t="shared" si="12"/>
        <v>20.85</v>
      </c>
    </row>
    <row r="825" spans="1:15" ht="13.5" x14ac:dyDescent="0.25">
      <c r="A825" s="1"/>
      <c r="B825">
        <v>1</v>
      </c>
      <c r="C825">
        <v>18</v>
      </c>
      <c r="D825">
        <v>0</v>
      </c>
      <c r="E825">
        <v>2</v>
      </c>
      <c r="F825">
        <v>0</v>
      </c>
      <c r="G825">
        <v>20</v>
      </c>
      <c r="H825">
        <v>2.5299999999999998</v>
      </c>
      <c r="I825">
        <v>-150</v>
      </c>
      <c r="J825">
        <v>55</v>
      </c>
      <c r="K825" s="7">
        <v>3719.1</v>
      </c>
      <c r="L825">
        <v>3</v>
      </c>
      <c r="M825">
        <v>2</v>
      </c>
      <c r="N825">
        <v>1999</v>
      </c>
      <c r="O825">
        <f t="shared" si="12"/>
        <v>45.54</v>
      </c>
    </row>
    <row r="826" spans="1:15" ht="13.5" x14ac:dyDescent="0.25">
      <c r="A826" s="1"/>
      <c r="B826">
        <v>0</v>
      </c>
      <c r="C826">
        <v>9</v>
      </c>
      <c r="D826">
        <v>0</v>
      </c>
      <c r="E826">
        <v>20</v>
      </c>
      <c r="F826">
        <v>0</v>
      </c>
      <c r="G826">
        <v>29</v>
      </c>
      <c r="H826">
        <v>1.04</v>
      </c>
      <c r="I826">
        <v>0</v>
      </c>
      <c r="J826">
        <v>40</v>
      </c>
      <c r="K826" s="7">
        <v>2094.8000000000002</v>
      </c>
      <c r="L826">
        <v>3</v>
      </c>
      <c r="M826">
        <v>2</v>
      </c>
      <c r="N826">
        <v>1999</v>
      </c>
      <c r="O826">
        <f t="shared" si="12"/>
        <v>9.36</v>
      </c>
    </row>
    <row r="827" spans="1:15" ht="13.5" x14ac:dyDescent="0.25">
      <c r="A827" s="1"/>
      <c r="B827">
        <v>2</v>
      </c>
      <c r="C827">
        <v>10</v>
      </c>
      <c r="D827">
        <v>0</v>
      </c>
      <c r="E827">
        <v>5</v>
      </c>
      <c r="F827">
        <v>0</v>
      </c>
      <c r="G827">
        <v>15</v>
      </c>
      <c r="H827">
        <v>2.27</v>
      </c>
      <c r="I827">
        <v>80</v>
      </c>
      <c r="J827">
        <v>52.5</v>
      </c>
      <c r="K827" s="7">
        <v>2060.1999999999998</v>
      </c>
      <c r="L827">
        <v>3</v>
      </c>
      <c r="M827">
        <v>3</v>
      </c>
      <c r="N827">
        <v>1999</v>
      </c>
      <c r="O827">
        <f t="shared" si="12"/>
        <v>22.7</v>
      </c>
    </row>
    <row r="828" spans="1:15" ht="13.5" x14ac:dyDescent="0.25">
      <c r="A828" s="1"/>
      <c r="B828">
        <v>1</v>
      </c>
      <c r="C828">
        <v>5</v>
      </c>
      <c r="D828">
        <v>0</v>
      </c>
      <c r="E828">
        <v>16</v>
      </c>
      <c r="F828">
        <v>0</v>
      </c>
      <c r="G828">
        <v>21</v>
      </c>
      <c r="H828">
        <v>1.53</v>
      </c>
      <c r="I828">
        <v>50</v>
      </c>
      <c r="J828">
        <v>65</v>
      </c>
      <c r="K828" s="7">
        <v>1439.8</v>
      </c>
      <c r="L828">
        <v>3</v>
      </c>
      <c r="M828">
        <v>3</v>
      </c>
      <c r="N828">
        <v>1999</v>
      </c>
      <c r="O828">
        <f t="shared" si="12"/>
        <v>7.65</v>
      </c>
    </row>
    <row r="829" spans="1:15" ht="13.5" x14ac:dyDescent="0.25">
      <c r="A829" s="1"/>
      <c r="B829">
        <v>1</v>
      </c>
      <c r="C829">
        <v>8</v>
      </c>
      <c r="D829">
        <v>0</v>
      </c>
      <c r="E829">
        <v>7</v>
      </c>
      <c r="F829">
        <v>0</v>
      </c>
      <c r="G829">
        <v>15</v>
      </c>
      <c r="H829">
        <v>2.54</v>
      </c>
      <c r="I829">
        <v>180</v>
      </c>
      <c r="J829">
        <v>70</v>
      </c>
      <c r="K829" s="7">
        <v>3151.2</v>
      </c>
      <c r="L829">
        <v>4</v>
      </c>
      <c r="M829">
        <v>4</v>
      </c>
      <c r="N829">
        <v>1999</v>
      </c>
      <c r="O829">
        <f t="shared" si="12"/>
        <v>20.32</v>
      </c>
    </row>
    <row r="830" spans="1:15" ht="13.5" x14ac:dyDescent="0.25">
      <c r="A830" s="1"/>
      <c r="B830">
        <v>0</v>
      </c>
      <c r="C830">
        <v>14</v>
      </c>
      <c r="D830">
        <v>0</v>
      </c>
      <c r="E830">
        <v>10</v>
      </c>
      <c r="F830">
        <v>0</v>
      </c>
      <c r="G830">
        <v>24</v>
      </c>
      <c r="H830">
        <v>2.64</v>
      </c>
      <c r="I830">
        <v>-50</v>
      </c>
      <c r="J830">
        <v>50</v>
      </c>
      <c r="K830" s="7">
        <v>3499.4</v>
      </c>
      <c r="L830">
        <v>4</v>
      </c>
      <c r="M830">
        <v>4</v>
      </c>
      <c r="N830">
        <v>1999</v>
      </c>
      <c r="O830">
        <f t="shared" si="12"/>
        <v>36.96</v>
      </c>
    </row>
    <row r="831" spans="1:15" ht="13.5" x14ac:dyDescent="0.25">
      <c r="A831" s="1"/>
      <c r="B831">
        <v>2</v>
      </c>
      <c r="C831">
        <v>5</v>
      </c>
      <c r="D831">
        <v>0</v>
      </c>
      <c r="E831">
        <v>28</v>
      </c>
      <c r="F831">
        <v>0</v>
      </c>
      <c r="G831">
        <v>3</v>
      </c>
      <c r="H831">
        <v>2.3199999999999998</v>
      </c>
      <c r="I831">
        <v>15</v>
      </c>
      <c r="J831">
        <v>65</v>
      </c>
      <c r="K831" s="7">
        <v>1452.6</v>
      </c>
      <c r="L831">
        <v>4</v>
      </c>
      <c r="M831">
        <v>4</v>
      </c>
      <c r="N831">
        <v>1999</v>
      </c>
      <c r="O831">
        <f t="shared" si="12"/>
        <v>11.6</v>
      </c>
    </row>
    <row r="832" spans="1:15" ht="13.5" x14ac:dyDescent="0.25">
      <c r="A832" s="1"/>
      <c r="B832">
        <v>0</v>
      </c>
      <c r="C832">
        <v>11</v>
      </c>
      <c r="D832">
        <v>0</v>
      </c>
      <c r="E832">
        <v>10</v>
      </c>
      <c r="F832">
        <v>0</v>
      </c>
      <c r="G832">
        <v>21</v>
      </c>
      <c r="H832">
        <v>2.4</v>
      </c>
      <c r="I832">
        <v>0</v>
      </c>
      <c r="J832">
        <v>55</v>
      </c>
      <c r="K832" s="7">
        <v>1650.4</v>
      </c>
      <c r="L832">
        <v>4</v>
      </c>
      <c r="M832">
        <v>5</v>
      </c>
      <c r="N832">
        <v>1999</v>
      </c>
      <c r="O832">
        <f t="shared" si="12"/>
        <v>26.4</v>
      </c>
    </row>
    <row r="833" spans="1:34" ht="13.5" x14ac:dyDescent="0.25">
      <c r="A833" s="1"/>
      <c r="B833">
        <v>2</v>
      </c>
      <c r="C833">
        <v>6</v>
      </c>
      <c r="D833">
        <v>0</v>
      </c>
      <c r="E833">
        <v>12</v>
      </c>
      <c r="F833">
        <v>0</v>
      </c>
      <c r="G833">
        <v>18</v>
      </c>
      <c r="H833">
        <v>2.17</v>
      </c>
      <c r="I833">
        <v>65</v>
      </c>
      <c r="J833">
        <v>62.5</v>
      </c>
      <c r="K833" s="7">
        <v>2236.4</v>
      </c>
      <c r="L833">
        <v>4</v>
      </c>
      <c r="M833">
        <v>5</v>
      </c>
      <c r="N833">
        <v>1999</v>
      </c>
      <c r="O833">
        <f t="shared" si="12"/>
        <v>13.02</v>
      </c>
    </row>
    <row r="834" spans="1:34" ht="13.5" x14ac:dyDescent="0.25">
      <c r="A834" s="1"/>
      <c r="B834">
        <v>2</v>
      </c>
      <c r="C834">
        <v>5</v>
      </c>
      <c r="D834">
        <v>0</v>
      </c>
      <c r="E834">
        <v>29</v>
      </c>
      <c r="F834">
        <v>0</v>
      </c>
      <c r="G834">
        <v>3</v>
      </c>
      <c r="H834">
        <v>1.63</v>
      </c>
      <c r="I834">
        <v>45</v>
      </c>
      <c r="J834">
        <v>50</v>
      </c>
      <c r="K834" s="7">
        <v>1953.2</v>
      </c>
      <c r="L834">
        <v>4</v>
      </c>
      <c r="M834">
        <v>5</v>
      </c>
      <c r="N834">
        <v>1999</v>
      </c>
      <c r="O834">
        <f t="shared" si="12"/>
        <v>8.1499999999999986</v>
      </c>
    </row>
    <row r="835" spans="1:34" ht="13.5" x14ac:dyDescent="0.25">
      <c r="A835" s="1"/>
      <c r="B835">
        <v>2</v>
      </c>
      <c r="C835">
        <v>6</v>
      </c>
      <c r="D835">
        <v>0</v>
      </c>
      <c r="E835">
        <v>4</v>
      </c>
      <c r="F835">
        <v>0</v>
      </c>
      <c r="G835">
        <v>10</v>
      </c>
      <c r="H835">
        <v>2.29</v>
      </c>
      <c r="I835">
        <v>110</v>
      </c>
      <c r="J835">
        <v>65</v>
      </c>
      <c r="K835" s="7">
        <v>1824.5</v>
      </c>
      <c r="L835">
        <v>4</v>
      </c>
      <c r="M835">
        <v>6</v>
      </c>
      <c r="N835">
        <v>1999</v>
      </c>
      <c r="O835">
        <f t="shared" ref="O835:O898" si="13">H835*C835</f>
        <v>13.74</v>
      </c>
    </row>
    <row r="836" spans="1:34" ht="13.5" x14ac:dyDescent="0.25">
      <c r="A836" s="1"/>
      <c r="B836">
        <v>0</v>
      </c>
      <c r="C836">
        <v>6</v>
      </c>
      <c r="D836">
        <v>0</v>
      </c>
      <c r="E836">
        <v>26</v>
      </c>
      <c r="F836">
        <v>0</v>
      </c>
      <c r="G836">
        <v>2</v>
      </c>
      <c r="H836">
        <v>1.68</v>
      </c>
      <c r="I836">
        <v>-5</v>
      </c>
      <c r="J836">
        <v>45</v>
      </c>
      <c r="K836" s="7">
        <v>1607.5</v>
      </c>
      <c r="L836">
        <v>4</v>
      </c>
      <c r="M836">
        <v>6</v>
      </c>
      <c r="N836">
        <v>1999</v>
      </c>
      <c r="O836">
        <f t="shared" si="13"/>
        <v>10.08</v>
      </c>
      <c r="T836">
        <v>11</v>
      </c>
      <c r="U836">
        <f>AVERAGE(C809,C810,C812,C814:C816,C822,C826,C830,C832,C836)</f>
        <v>8.7272727272727266</v>
      </c>
      <c r="V836">
        <f>SUM(O809,O810,O812,O814:O816,O822,O826,O830,O832,O836)/SUM(C809,C810,C812,C814:C816,C822,C826,C830,C832,C836)</f>
        <v>2.5356250000000005</v>
      </c>
    </row>
    <row r="837" spans="1:34" ht="13.5" x14ac:dyDescent="0.25">
      <c r="A837" s="1"/>
      <c r="B837">
        <v>1</v>
      </c>
      <c r="C837">
        <v>9</v>
      </c>
      <c r="D837">
        <v>0</v>
      </c>
      <c r="E837">
        <v>24</v>
      </c>
      <c r="F837">
        <v>0</v>
      </c>
      <c r="G837">
        <v>3</v>
      </c>
      <c r="H837">
        <v>1.5</v>
      </c>
      <c r="I837">
        <v>165</v>
      </c>
      <c r="J837">
        <v>55</v>
      </c>
      <c r="K837" s="7">
        <v>1974.5</v>
      </c>
      <c r="L837">
        <v>4</v>
      </c>
      <c r="M837">
        <v>6</v>
      </c>
      <c r="N837">
        <v>1999</v>
      </c>
      <c r="O837">
        <f t="shared" si="13"/>
        <v>13.5</v>
      </c>
      <c r="T837">
        <v>8</v>
      </c>
      <c r="U837">
        <f>AVERAGE(C817,C820,C821,C823,C825,C828,C829,C837)</f>
        <v>8.625</v>
      </c>
      <c r="V837">
        <f>SUM(O817,O820,O821,O823,O825,O828,O829,O837)/SUM(C817,C820,C821,C823,C825,C828,C829,C837)</f>
        <v>2.8189855072463765</v>
      </c>
    </row>
    <row r="838" spans="1:34" ht="13.5" x14ac:dyDescent="0.25">
      <c r="A838" s="1"/>
      <c r="B838">
        <v>2</v>
      </c>
      <c r="C838">
        <v>12</v>
      </c>
      <c r="D838">
        <v>0</v>
      </c>
      <c r="E838">
        <v>25</v>
      </c>
      <c r="F838">
        <v>0</v>
      </c>
      <c r="G838">
        <v>7</v>
      </c>
      <c r="H838">
        <v>1.24</v>
      </c>
      <c r="I838">
        <v>-125</v>
      </c>
      <c r="J838">
        <v>60</v>
      </c>
      <c r="K838" s="7">
        <v>1406.8</v>
      </c>
      <c r="L838">
        <v>4</v>
      </c>
      <c r="M838">
        <v>6</v>
      </c>
      <c r="N838">
        <v>1999</v>
      </c>
      <c r="O838">
        <f t="shared" si="13"/>
        <v>14.879999999999999</v>
      </c>
      <c r="P838">
        <v>37</v>
      </c>
      <c r="Q838">
        <v>28</v>
      </c>
      <c r="R838">
        <f>AVERAGE(C809:C838)</f>
        <v>8.1071428571428577</v>
      </c>
      <c r="S838">
        <f>SUM(O809:O838)/SUM(C809:C838)</f>
        <v>2.5176651982378853</v>
      </c>
      <c r="T838">
        <v>9</v>
      </c>
      <c r="U838">
        <f>AVERAGE(C811,C813,C824,C827,C831,C833:C835,C838)</f>
        <v>6.8888888888888893</v>
      </c>
      <c r="V838">
        <f>SUM(O811,O813,O824,O827,O831,O833:O835,O838)/SUM(C811,C813,C824,C827,C831,C833:C835,C838)</f>
        <v>2.1545161290322579</v>
      </c>
      <c r="W838">
        <v>5</v>
      </c>
      <c r="X838">
        <f>AVERAGE(C809:C813)</f>
        <v>7.2</v>
      </c>
      <c r="Y838">
        <f>SUM(O809:O813)/SUM(C809:C813)</f>
        <v>2.09</v>
      </c>
      <c r="Z838">
        <v>5</v>
      </c>
      <c r="AA838">
        <f>AVERAGE(C814:C820)</f>
        <v>7.4</v>
      </c>
      <c r="AB838">
        <f>SUM(O814:O820)/SUM(C814:C820)</f>
        <v>3.3054054054054047</v>
      </c>
      <c r="AC838">
        <v>8</v>
      </c>
      <c r="AD838">
        <f>AVERAGE(C821:C828)</f>
        <v>9</v>
      </c>
      <c r="AE838">
        <f>SUM(O821:O828)/SUM(C821:C828)</f>
        <v>2.8516666666666661</v>
      </c>
      <c r="AF838">
        <v>10</v>
      </c>
      <c r="AG838">
        <f>AVERAGE(C829:C838)</f>
        <v>8.1999999999999993</v>
      </c>
      <c r="AH838">
        <f>SUM(O829:O838)/SUM(C829:C838)</f>
        <v>2.0567073170731707</v>
      </c>
    </row>
    <row r="839" spans="1:34" ht="13.5" x14ac:dyDescent="0.25">
      <c r="A839" s="1"/>
      <c r="B839" t="s">
        <v>0</v>
      </c>
      <c r="C839" t="s">
        <v>0</v>
      </c>
      <c r="D839" t="s">
        <v>0</v>
      </c>
      <c r="E839" t="s">
        <v>0</v>
      </c>
      <c r="F839" t="s">
        <v>0</v>
      </c>
    </row>
    <row r="840" spans="1:34" ht="13.5" x14ac:dyDescent="0.25">
      <c r="A840" s="1" t="s">
        <v>6</v>
      </c>
      <c r="B840">
        <v>1</v>
      </c>
      <c r="C840">
        <v>8</v>
      </c>
      <c r="D840">
        <v>0</v>
      </c>
      <c r="E840">
        <v>30</v>
      </c>
      <c r="F840">
        <v>0</v>
      </c>
      <c r="G840">
        <v>7</v>
      </c>
      <c r="H840">
        <v>0.96</v>
      </c>
      <c r="I840">
        <v>-110</v>
      </c>
      <c r="J840">
        <v>57.5</v>
      </c>
      <c r="K840" s="6">
        <v>1982.1</v>
      </c>
      <c r="L840">
        <v>1</v>
      </c>
      <c r="M840">
        <v>7</v>
      </c>
      <c r="N840">
        <v>2000</v>
      </c>
      <c r="O840">
        <f t="shared" si="13"/>
        <v>7.68</v>
      </c>
    </row>
    <row r="841" spans="1:34" ht="13.5" x14ac:dyDescent="0.25">
      <c r="A841" s="1"/>
      <c r="B841">
        <v>2</v>
      </c>
      <c r="C841">
        <v>14</v>
      </c>
      <c r="D841">
        <v>0</v>
      </c>
      <c r="E841">
        <v>11</v>
      </c>
      <c r="F841">
        <v>0</v>
      </c>
      <c r="G841">
        <v>25</v>
      </c>
      <c r="H841">
        <v>1.1399999999999999</v>
      </c>
      <c r="I841">
        <v>40</v>
      </c>
      <c r="J841">
        <v>62.5</v>
      </c>
      <c r="K841" s="6">
        <v>1817.6</v>
      </c>
      <c r="L841">
        <v>1</v>
      </c>
      <c r="M841">
        <v>7</v>
      </c>
      <c r="N841">
        <v>2000</v>
      </c>
      <c r="O841">
        <f t="shared" si="13"/>
        <v>15.959999999999999</v>
      </c>
    </row>
    <row r="842" spans="1:34" ht="13.5" x14ac:dyDescent="0.25">
      <c r="A842" s="1"/>
      <c r="B842">
        <v>1</v>
      </c>
      <c r="C842">
        <v>6</v>
      </c>
      <c r="D842">
        <v>0</v>
      </c>
      <c r="E842">
        <v>14</v>
      </c>
      <c r="F842">
        <v>0</v>
      </c>
      <c r="G842">
        <v>20</v>
      </c>
      <c r="H842">
        <v>0.75</v>
      </c>
      <c r="I842">
        <v>150</v>
      </c>
      <c r="J842">
        <v>65</v>
      </c>
      <c r="K842" s="6">
        <v>2181.6999999999998</v>
      </c>
      <c r="L842">
        <v>1</v>
      </c>
      <c r="M842">
        <v>7</v>
      </c>
      <c r="N842">
        <v>2000</v>
      </c>
      <c r="O842">
        <f t="shared" si="13"/>
        <v>4.5</v>
      </c>
    </row>
    <row r="843" spans="1:34" ht="13.5" x14ac:dyDescent="0.25">
      <c r="A843" s="1"/>
      <c r="B843">
        <v>0</v>
      </c>
      <c r="C843">
        <v>7</v>
      </c>
      <c r="D843">
        <v>0</v>
      </c>
      <c r="E843">
        <v>17</v>
      </c>
      <c r="F843">
        <v>0</v>
      </c>
      <c r="G843">
        <v>24</v>
      </c>
      <c r="H843">
        <v>1.2</v>
      </c>
      <c r="I843">
        <v>-45</v>
      </c>
      <c r="J843">
        <v>42.5</v>
      </c>
      <c r="K843" s="6">
        <v>1505.1</v>
      </c>
      <c r="L843">
        <v>1</v>
      </c>
      <c r="M843">
        <v>8</v>
      </c>
      <c r="N843">
        <v>2000</v>
      </c>
      <c r="O843">
        <f t="shared" si="13"/>
        <v>8.4</v>
      </c>
    </row>
    <row r="844" spans="1:34" ht="13.5" x14ac:dyDescent="0.25">
      <c r="A844" s="1"/>
    </row>
    <row r="845" spans="1:34" ht="13.5" x14ac:dyDescent="0.25">
      <c r="A845" s="1"/>
      <c r="B845">
        <v>0</v>
      </c>
      <c r="C845">
        <v>15</v>
      </c>
      <c r="D845">
        <v>0</v>
      </c>
      <c r="E845">
        <v>18</v>
      </c>
      <c r="F845">
        <v>0</v>
      </c>
      <c r="G845">
        <v>3</v>
      </c>
      <c r="H845">
        <v>2.8</v>
      </c>
      <c r="I845">
        <v>-35</v>
      </c>
      <c r="J845">
        <v>60</v>
      </c>
      <c r="K845" s="6">
        <v>2074.6999999999998</v>
      </c>
      <c r="L845">
        <v>1</v>
      </c>
      <c r="M845">
        <v>9</v>
      </c>
      <c r="N845">
        <v>2000</v>
      </c>
      <c r="O845">
        <f t="shared" si="13"/>
        <v>42</v>
      </c>
    </row>
    <row r="846" spans="1:34" ht="13.5" x14ac:dyDescent="0.25">
      <c r="A846" s="1"/>
      <c r="B846">
        <v>0</v>
      </c>
      <c r="C846">
        <v>8</v>
      </c>
      <c r="D846">
        <v>0</v>
      </c>
      <c r="E846">
        <v>6</v>
      </c>
      <c r="F846">
        <v>0</v>
      </c>
      <c r="G846">
        <v>14</v>
      </c>
      <c r="H846">
        <v>2.2999999999999998</v>
      </c>
      <c r="I846">
        <v>40</v>
      </c>
      <c r="J846">
        <v>45</v>
      </c>
      <c r="K846" s="6">
        <v>2129</v>
      </c>
      <c r="L846">
        <v>2</v>
      </c>
      <c r="M846">
        <v>10</v>
      </c>
      <c r="N846">
        <v>2000</v>
      </c>
      <c r="O846">
        <f t="shared" si="13"/>
        <v>18.399999999999999</v>
      </c>
    </row>
    <row r="847" spans="1:34" ht="13.5" x14ac:dyDescent="0.25">
      <c r="A847" s="1"/>
      <c r="B847">
        <v>0</v>
      </c>
      <c r="C847">
        <v>5</v>
      </c>
      <c r="D847">
        <v>0</v>
      </c>
      <c r="E847">
        <v>16</v>
      </c>
      <c r="F847">
        <v>0</v>
      </c>
      <c r="G847">
        <v>21</v>
      </c>
      <c r="H847">
        <v>3.19</v>
      </c>
      <c r="I847">
        <v>25</v>
      </c>
      <c r="J847">
        <v>45</v>
      </c>
      <c r="K847" s="6">
        <v>1917.4</v>
      </c>
      <c r="L847">
        <v>2</v>
      </c>
      <c r="M847">
        <v>10</v>
      </c>
      <c r="N847">
        <v>2000</v>
      </c>
      <c r="O847">
        <f t="shared" si="13"/>
        <v>15.95</v>
      </c>
    </row>
    <row r="848" spans="1:34" ht="13.5" x14ac:dyDescent="0.25">
      <c r="A848" s="1"/>
      <c r="B848">
        <v>2</v>
      </c>
      <c r="C848">
        <v>5</v>
      </c>
      <c r="D848">
        <v>0</v>
      </c>
      <c r="E848">
        <v>6</v>
      </c>
      <c r="F848">
        <v>0</v>
      </c>
      <c r="G848">
        <v>11</v>
      </c>
      <c r="H848">
        <v>2.7</v>
      </c>
      <c r="I848">
        <v>45</v>
      </c>
      <c r="J848">
        <v>55</v>
      </c>
      <c r="K848" s="6">
        <v>1704</v>
      </c>
      <c r="L848">
        <v>2</v>
      </c>
      <c r="M848">
        <v>11</v>
      </c>
      <c r="N848">
        <v>2000</v>
      </c>
      <c r="O848">
        <f t="shared" si="13"/>
        <v>13.5</v>
      </c>
    </row>
    <row r="849" spans="1:15" ht="13.5" x14ac:dyDescent="0.25">
      <c r="A849" s="1"/>
      <c r="B849">
        <v>0</v>
      </c>
      <c r="C849">
        <v>5</v>
      </c>
      <c r="D849">
        <v>0</v>
      </c>
      <c r="E849">
        <v>19</v>
      </c>
      <c r="F849">
        <v>0</v>
      </c>
      <c r="G849">
        <v>24</v>
      </c>
      <c r="H849">
        <v>1.6</v>
      </c>
      <c r="I849">
        <v>-25</v>
      </c>
      <c r="J849">
        <v>55</v>
      </c>
      <c r="K849" s="6">
        <v>3640.8</v>
      </c>
      <c r="L849">
        <v>2</v>
      </c>
      <c r="M849">
        <v>11</v>
      </c>
      <c r="N849">
        <v>2000</v>
      </c>
      <c r="O849">
        <f t="shared" si="13"/>
        <v>8</v>
      </c>
    </row>
    <row r="850" spans="1:15" ht="13.5" x14ac:dyDescent="0.25">
      <c r="A850" s="1"/>
      <c r="B850">
        <v>1</v>
      </c>
      <c r="C850">
        <v>7</v>
      </c>
      <c r="D850">
        <v>0</v>
      </c>
      <c r="E850">
        <v>9</v>
      </c>
      <c r="F850">
        <v>0</v>
      </c>
      <c r="G850">
        <v>16</v>
      </c>
      <c r="H850">
        <v>3.09</v>
      </c>
      <c r="I850">
        <v>-145</v>
      </c>
      <c r="J850">
        <v>55</v>
      </c>
      <c r="K850" s="6">
        <v>2373</v>
      </c>
      <c r="L850">
        <v>2</v>
      </c>
      <c r="M850">
        <v>12</v>
      </c>
      <c r="N850">
        <v>2000</v>
      </c>
      <c r="O850">
        <f t="shared" si="13"/>
        <v>21.63</v>
      </c>
    </row>
    <row r="851" spans="1:15" ht="13.5" x14ac:dyDescent="0.25">
      <c r="A851" s="1"/>
      <c r="B851">
        <v>1</v>
      </c>
      <c r="C851">
        <v>5</v>
      </c>
      <c r="D851">
        <v>0</v>
      </c>
      <c r="E851">
        <v>20</v>
      </c>
      <c r="F851">
        <v>0</v>
      </c>
      <c r="G851">
        <v>25</v>
      </c>
      <c r="H851">
        <v>2.81</v>
      </c>
      <c r="I851">
        <v>-140</v>
      </c>
      <c r="J851">
        <v>57.5</v>
      </c>
      <c r="K851" s="6">
        <v>2679.8</v>
      </c>
      <c r="L851">
        <v>2</v>
      </c>
      <c r="M851">
        <v>12</v>
      </c>
      <c r="N851">
        <v>2000</v>
      </c>
      <c r="O851">
        <f t="shared" si="13"/>
        <v>14.05</v>
      </c>
    </row>
    <row r="852" spans="1:15" ht="13.5" x14ac:dyDescent="0.25">
      <c r="A852" s="1"/>
      <c r="B852">
        <v>0</v>
      </c>
      <c r="C852">
        <v>7</v>
      </c>
      <c r="D852">
        <v>0</v>
      </c>
      <c r="E852">
        <v>22</v>
      </c>
      <c r="F852">
        <v>0</v>
      </c>
      <c r="G852">
        <v>29</v>
      </c>
      <c r="H852">
        <v>2.42</v>
      </c>
      <c r="I852">
        <v>-25</v>
      </c>
      <c r="J852">
        <v>52.5</v>
      </c>
      <c r="K852" s="6">
        <v>2506.6</v>
      </c>
      <c r="L852">
        <v>2</v>
      </c>
      <c r="M852">
        <v>12</v>
      </c>
      <c r="N852">
        <v>2000</v>
      </c>
      <c r="O852">
        <f t="shared" si="13"/>
        <v>16.939999999999998</v>
      </c>
    </row>
    <row r="853" spans="1:15" ht="13.5" x14ac:dyDescent="0.25">
      <c r="A853" s="1"/>
      <c r="B853">
        <v>0</v>
      </c>
      <c r="C853">
        <v>14</v>
      </c>
      <c r="D853">
        <v>0</v>
      </c>
      <c r="E853">
        <v>9</v>
      </c>
      <c r="F853">
        <v>0</v>
      </c>
      <c r="G853">
        <v>23</v>
      </c>
      <c r="H853">
        <v>2.73</v>
      </c>
      <c r="I853">
        <v>-25</v>
      </c>
      <c r="J853">
        <v>55</v>
      </c>
      <c r="K853" s="6">
        <v>2607.9</v>
      </c>
      <c r="L853">
        <v>3</v>
      </c>
      <c r="M853">
        <v>1</v>
      </c>
      <c r="N853">
        <v>2000</v>
      </c>
      <c r="O853">
        <f t="shared" si="13"/>
        <v>38.22</v>
      </c>
    </row>
    <row r="854" spans="1:15" ht="13.5" x14ac:dyDescent="0.25">
      <c r="A854" s="1"/>
      <c r="B854">
        <v>0</v>
      </c>
      <c r="C854">
        <v>10</v>
      </c>
      <c r="D854">
        <v>0</v>
      </c>
      <c r="E854">
        <v>29</v>
      </c>
      <c r="F854">
        <v>0</v>
      </c>
      <c r="G854">
        <v>7</v>
      </c>
      <c r="H854">
        <v>2.61</v>
      </c>
      <c r="I854">
        <v>-10</v>
      </c>
      <c r="J854">
        <v>35</v>
      </c>
      <c r="K854" s="6">
        <v>1421</v>
      </c>
      <c r="L854">
        <v>3</v>
      </c>
      <c r="M854">
        <v>2</v>
      </c>
      <c r="N854">
        <v>2000</v>
      </c>
      <c r="O854">
        <f t="shared" si="13"/>
        <v>26.099999999999998</v>
      </c>
    </row>
    <row r="855" spans="1:15" ht="13.5" x14ac:dyDescent="0.25">
      <c r="A855" s="1"/>
      <c r="B855">
        <v>1</v>
      </c>
      <c r="C855">
        <v>12</v>
      </c>
      <c r="D855">
        <v>0</v>
      </c>
      <c r="E855">
        <v>11</v>
      </c>
      <c r="F855">
        <v>0</v>
      </c>
      <c r="G855">
        <v>23</v>
      </c>
      <c r="H855">
        <v>4.22</v>
      </c>
      <c r="I855">
        <v>-150</v>
      </c>
      <c r="J855">
        <v>35</v>
      </c>
      <c r="K855" s="6">
        <v>1712.3</v>
      </c>
      <c r="L855">
        <v>3</v>
      </c>
      <c r="M855">
        <v>2</v>
      </c>
      <c r="N855">
        <v>2000</v>
      </c>
      <c r="O855">
        <f t="shared" si="13"/>
        <v>50.64</v>
      </c>
    </row>
    <row r="856" spans="1:15" ht="13.5" x14ac:dyDescent="0.25">
      <c r="A856" s="1"/>
      <c r="B856">
        <v>0</v>
      </c>
      <c r="C856">
        <v>10</v>
      </c>
      <c r="D856">
        <v>0</v>
      </c>
      <c r="E856">
        <v>23</v>
      </c>
      <c r="F856">
        <v>0</v>
      </c>
      <c r="G856">
        <v>5</v>
      </c>
      <c r="H856">
        <v>2.2999999999999998</v>
      </c>
      <c r="I856">
        <v>-35</v>
      </c>
      <c r="J856">
        <v>50</v>
      </c>
      <c r="K856" s="6">
        <v>1887.4</v>
      </c>
      <c r="L856">
        <v>3</v>
      </c>
      <c r="M856">
        <v>2</v>
      </c>
      <c r="N856">
        <v>2000</v>
      </c>
      <c r="O856">
        <f t="shared" si="13"/>
        <v>23</v>
      </c>
    </row>
    <row r="857" spans="1:15" ht="13.5" x14ac:dyDescent="0.25">
      <c r="A857" s="1"/>
      <c r="B857">
        <v>0</v>
      </c>
      <c r="C857">
        <v>8</v>
      </c>
      <c r="D857">
        <v>0</v>
      </c>
      <c r="E857">
        <v>12</v>
      </c>
      <c r="F857">
        <v>0</v>
      </c>
      <c r="G857">
        <v>20</v>
      </c>
      <c r="H857">
        <v>1.73</v>
      </c>
      <c r="I857">
        <v>-40</v>
      </c>
      <c r="J857">
        <v>65</v>
      </c>
      <c r="K857" s="6">
        <v>2579.6</v>
      </c>
      <c r="L857">
        <v>3</v>
      </c>
      <c r="M857">
        <v>3</v>
      </c>
      <c r="N857">
        <v>2000</v>
      </c>
      <c r="O857">
        <f t="shared" si="13"/>
        <v>13.84</v>
      </c>
    </row>
    <row r="858" spans="1:15" ht="13.5" x14ac:dyDescent="0.25">
      <c r="A858" s="1"/>
      <c r="B858">
        <v>1</v>
      </c>
      <c r="C858">
        <v>13</v>
      </c>
      <c r="D858">
        <v>0</v>
      </c>
      <c r="E858">
        <v>18</v>
      </c>
      <c r="F858">
        <v>0</v>
      </c>
      <c r="G858">
        <v>31</v>
      </c>
      <c r="H858">
        <v>2.68</v>
      </c>
      <c r="I858">
        <v>-175</v>
      </c>
      <c r="J858">
        <v>50</v>
      </c>
      <c r="K858" s="6">
        <v>1926</v>
      </c>
      <c r="L858">
        <v>3</v>
      </c>
      <c r="M858">
        <v>3</v>
      </c>
      <c r="N858">
        <v>2000</v>
      </c>
      <c r="O858">
        <f t="shared" si="13"/>
        <v>34.840000000000003</v>
      </c>
    </row>
    <row r="859" spans="1:15" ht="13.5" x14ac:dyDescent="0.25">
      <c r="A859" s="1"/>
      <c r="B859">
        <v>0</v>
      </c>
      <c r="C859">
        <v>9</v>
      </c>
      <c r="D859">
        <v>0</v>
      </c>
      <c r="E859">
        <v>11</v>
      </c>
      <c r="F859">
        <v>0</v>
      </c>
      <c r="G859">
        <v>20</v>
      </c>
      <c r="H859">
        <v>1.47</v>
      </c>
      <c r="I859">
        <v>-25</v>
      </c>
      <c r="J859">
        <v>55</v>
      </c>
      <c r="K859" s="6">
        <v>2599</v>
      </c>
      <c r="L859">
        <v>4</v>
      </c>
      <c r="M859">
        <v>4</v>
      </c>
      <c r="N859">
        <v>2000</v>
      </c>
      <c r="O859">
        <f t="shared" si="13"/>
        <v>13.23</v>
      </c>
    </row>
    <row r="860" spans="1:15" ht="13.5" x14ac:dyDescent="0.25">
      <c r="A860" s="1"/>
      <c r="B860">
        <v>1</v>
      </c>
      <c r="C860">
        <v>6</v>
      </c>
      <c r="D860">
        <v>0</v>
      </c>
      <c r="E860">
        <v>11</v>
      </c>
      <c r="F860">
        <v>0</v>
      </c>
      <c r="G860">
        <v>17</v>
      </c>
      <c r="H860">
        <v>1</v>
      </c>
      <c r="I860">
        <v>-135</v>
      </c>
      <c r="J860">
        <v>55</v>
      </c>
      <c r="K860" s="6">
        <v>1743.7</v>
      </c>
      <c r="L860">
        <v>4</v>
      </c>
      <c r="M860">
        <v>4</v>
      </c>
      <c r="N860">
        <v>2000</v>
      </c>
      <c r="O860">
        <f t="shared" si="13"/>
        <v>6</v>
      </c>
    </row>
    <row r="861" spans="1:15" ht="13.5" x14ac:dyDescent="0.25">
      <c r="A861" s="1"/>
      <c r="B861">
        <v>2</v>
      </c>
      <c r="C861">
        <v>12</v>
      </c>
      <c r="D861">
        <v>0</v>
      </c>
      <c r="E861">
        <v>24</v>
      </c>
      <c r="F861">
        <v>0</v>
      </c>
      <c r="G861">
        <v>6</v>
      </c>
      <c r="H861">
        <v>2.39</v>
      </c>
      <c r="I861">
        <v>50</v>
      </c>
      <c r="J861">
        <v>55</v>
      </c>
      <c r="K861" s="6">
        <v>1194.2</v>
      </c>
      <c r="L861">
        <v>4</v>
      </c>
      <c r="M861">
        <v>4</v>
      </c>
      <c r="N861">
        <v>2000</v>
      </c>
      <c r="O861">
        <f t="shared" si="13"/>
        <v>28.68</v>
      </c>
    </row>
    <row r="862" spans="1:15" ht="13.5" x14ac:dyDescent="0.25">
      <c r="A862" s="1"/>
      <c r="B862">
        <v>0</v>
      </c>
      <c r="C862">
        <v>10</v>
      </c>
      <c r="D862">
        <v>0</v>
      </c>
      <c r="E862">
        <v>3</v>
      </c>
      <c r="F862">
        <v>0</v>
      </c>
      <c r="G862">
        <v>13</v>
      </c>
      <c r="H862">
        <v>1.93</v>
      </c>
      <c r="I862">
        <v>-20</v>
      </c>
      <c r="J862">
        <v>45</v>
      </c>
      <c r="K862" s="6">
        <v>1780.8</v>
      </c>
      <c r="L862">
        <v>4</v>
      </c>
      <c r="M862">
        <v>5</v>
      </c>
      <c r="N862">
        <v>2000</v>
      </c>
      <c r="O862">
        <f t="shared" si="13"/>
        <v>19.3</v>
      </c>
    </row>
    <row r="863" spans="1:15" ht="13.5" x14ac:dyDescent="0.25">
      <c r="A863" s="1"/>
      <c r="B863">
        <v>0</v>
      </c>
      <c r="C863">
        <v>11</v>
      </c>
      <c r="D863">
        <v>0</v>
      </c>
      <c r="E863">
        <v>17</v>
      </c>
      <c r="F863">
        <v>0</v>
      </c>
      <c r="G863">
        <v>28</v>
      </c>
      <c r="H863">
        <v>2.5</v>
      </c>
      <c r="I863">
        <v>-80</v>
      </c>
      <c r="J863">
        <v>50</v>
      </c>
      <c r="K863" s="6">
        <v>3447.2</v>
      </c>
      <c r="L863">
        <v>4</v>
      </c>
      <c r="M863">
        <v>5</v>
      </c>
      <c r="N863">
        <v>2000</v>
      </c>
      <c r="O863">
        <f t="shared" si="13"/>
        <v>27.5</v>
      </c>
    </row>
    <row r="864" spans="1:15" ht="13.5" x14ac:dyDescent="0.25">
      <c r="A864" s="1"/>
      <c r="B864">
        <v>2</v>
      </c>
      <c r="C864">
        <v>8</v>
      </c>
      <c r="D864">
        <v>0</v>
      </c>
      <c r="E864">
        <v>22</v>
      </c>
      <c r="F864">
        <v>0</v>
      </c>
      <c r="G864">
        <v>30</v>
      </c>
      <c r="H864">
        <v>2</v>
      </c>
      <c r="I864">
        <v>70</v>
      </c>
      <c r="J864">
        <v>50</v>
      </c>
      <c r="K864" s="6">
        <v>1939.2</v>
      </c>
      <c r="L864">
        <v>4</v>
      </c>
      <c r="M864">
        <v>5</v>
      </c>
      <c r="N864">
        <v>2000</v>
      </c>
      <c r="O864">
        <f t="shared" si="13"/>
        <v>16</v>
      </c>
    </row>
    <row r="865" spans="1:34" ht="13.5" x14ac:dyDescent="0.25">
      <c r="A865" s="1"/>
      <c r="B865">
        <v>0</v>
      </c>
      <c r="C865">
        <v>7</v>
      </c>
      <c r="D865">
        <v>0</v>
      </c>
      <c r="E865">
        <v>6</v>
      </c>
      <c r="F865">
        <v>0</v>
      </c>
      <c r="G865">
        <v>13</v>
      </c>
      <c r="H865">
        <v>1.63</v>
      </c>
      <c r="I865">
        <v>-40</v>
      </c>
      <c r="J865">
        <v>52.5</v>
      </c>
      <c r="K865" s="6">
        <v>2238.5</v>
      </c>
      <c r="L865">
        <v>4</v>
      </c>
      <c r="M865">
        <v>6</v>
      </c>
      <c r="N865">
        <v>2000</v>
      </c>
      <c r="O865">
        <f t="shared" si="13"/>
        <v>11.41</v>
      </c>
    </row>
    <row r="866" spans="1:34" ht="13.5" x14ac:dyDescent="0.25">
      <c r="A866" s="1"/>
      <c r="B866">
        <v>2</v>
      </c>
      <c r="C866">
        <v>8</v>
      </c>
      <c r="D866">
        <v>0</v>
      </c>
      <c r="E866">
        <v>10</v>
      </c>
      <c r="F866">
        <v>0</v>
      </c>
      <c r="G866">
        <v>18</v>
      </c>
      <c r="H866">
        <v>2.27</v>
      </c>
      <c r="I866">
        <v>115</v>
      </c>
      <c r="J866">
        <v>65</v>
      </c>
      <c r="K866" s="6">
        <v>2697.3</v>
      </c>
      <c r="L866">
        <v>4</v>
      </c>
      <c r="M866">
        <v>6</v>
      </c>
      <c r="N866">
        <v>2000</v>
      </c>
      <c r="O866">
        <f t="shared" si="13"/>
        <v>18.16</v>
      </c>
      <c r="T866">
        <v>15</v>
      </c>
      <c r="U866">
        <f>AVERAGE(C843:C847,C849,C852:C854,C856,C857,C859,C862,C863,C865,C868)</f>
        <v>8.8000000000000007</v>
      </c>
      <c r="V866">
        <f>SUM(O843:O847,O849,O852:O854,O856,O857,O859,O862,O863,O865,O868)/SUM(C843:C847,C849,C852:C854,C856,C857,C859,C862,C863,C865,C868)</f>
        <v>2.2035606060606061</v>
      </c>
    </row>
    <row r="867" spans="1:34" ht="13.5" x14ac:dyDescent="0.25">
      <c r="A867" s="1"/>
      <c r="B867">
        <v>1</v>
      </c>
      <c r="C867">
        <v>14</v>
      </c>
      <c r="D867">
        <v>0</v>
      </c>
      <c r="E867">
        <v>15</v>
      </c>
      <c r="F867">
        <v>0</v>
      </c>
      <c r="G867">
        <v>29</v>
      </c>
      <c r="H867">
        <v>1.47</v>
      </c>
      <c r="I867">
        <v>175</v>
      </c>
      <c r="J867">
        <v>55</v>
      </c>
      <c r="K867" s="6">
        <v>2657.9</v>
      </c>
      <c r="L867">
        <v>4</v>
      </c>
      <c r="M867">
        <v>6</v>
      </c>
      <c r="N867">
        <v>2000</v>
      </c>
      <c r="O867">
        <f t="shared" si="13"/>
        <v>20.58</v>
      </c>
      <c r="T867">
        <v>8</v>
      </c>
      <c r="U867">
        <f>AVERAGE(C840,C842,C850,C851,C855,C858,C860,C867)</f>
        <v>8.875</v>
      </c>
      <c r="V867">
        <f>SUM(O840,O842,O850,O851,O855,O858,O860,O867)/SUM(C840,C842,C850,C851,C855,C858,C860,C867)</f>
        <v>2.2523943661971835</v>
      </c>
    </row>
    <row r="868" spans="1:34" ht="13.5" x14ac:dyDescent="0.25">
      <c r="A868" s="1"/>
      <c r="B868">
        <v>0</v>
      </c>
      <c r="C868">
        <v>6</v>
      </c>
      <c r="D868">
        <v>0</v>
      </c>
      <c r="E868">
        <v>22</v>
      </c>
      <c r="F868">
        <v>0</v>
      </c>
      <c r="G868">
        <v>28</v>
      </c>
      <c r="H868">
        <v>1.43</v>
      </c>
      <c r="I868">
        <v>0</v>
      </c>
      <c r="J868">
        <v>65</v>
      </c>
      <c r="K868" s="6">
        <v>1581.3</v>
      </c>
      <c r="L868">
        <v>4</v>
      </c>
      <c r="M868">
        <v>6</v>
      </c>
      <c r="N868">
        <v>2000</v>
      </c>
      <c r="O868">
        <f t="shared" si="13"/>
        <v>8.58</v>
      </c>
      <c r="P868">
        <v>46</v>
      </c>
      <c r="Q868">
        <v>28</v>
      </c>
      <c r="R868">
        <f>AVERAGE(C840:C868)</f>
        <v>8.9285714285714288</v>
      </c>
      <c r="S868">
        <f>SUM(O840:O868)/SUM(C840:C868)</f>
        <v>2.1723600000000007</v>
      </c>
      <c r="T868">
        <v>5</v>
      </c>
      <c r="U868">
        <f>AVERAGE(C841,C848,C861,C864,C866)</f>
        <v>9.4</v>
      </c>
      <c r="V868">
        <f>SUM(O841,O848,O861,O864,O866)/SUM(C841,C848,C861,C864,C866)</f>
        <v>1.9638297872340424</v>
      </c>
      <c r="W868">
        <v>5</v>
      </c>
      <c r="X868">
        <f>AVERAGE(C840:C845)</f>
        <v>10</v>
      </c>
      <c r="Y868">
        <f>SUM(O840:O845)/SUM(C840:C845)</f>
        <v>1.5707999999999998</v>
      </c>
      <c r="Z868">
        <v>7</v>
      </c>
      <c r="AA868">
        <f>AVERAGE(C846:C852)</f>
        <v>6</v>
      </c>
      <c r="AB868">
        <f>SUM(O846:O852)/SUM(C846:C852)</f>
        <v>2.5826190476190471</v>
      </c>
      <c r="AC868">
        <v>6</v>
      </c>
      <c r="AD868">
        <f>AVERAGE(C853:C858)</f>
        <v>11.166666666666666</v>
      </c>
      <c r="AE868">
        <f>SUM(O853:O858)/SUM(C853:C858)</f>
        <v>2.7856716417910445</v>
      </c>
      <c r="AF868">
        <v>10</v>
      </c>
      <c r="AG868">
        <f>AVERAGE(C859:C868)</f>
        <v>9.1</v>
      </c>
      <c r="AH868">
        <f>SUM(O859:O868)/SUM(C859:C868)</f>
        <v>1.8619780219780222</v>
      </c>
    </row>
    <row r="869" spans="1:34" ht="13.5" x14ac:dyDescent="0.25">
      <c r="A869" s="1"/>
      <c r="G869" t="s">
        <v>0</v>
      </c>
    </row>
    <row r="870" spans="1:34" ht="13.5" x14ac:dyDescent="0.25">
      <c r="A870" s="1" t="s">
        <v>6</v>
      </c>
      <c r="B870">
        <v>2</v>
      </c>
      <c r="C870">
        <v>7</v>
      </c>
      <c r="D870">
        <v>0</v>
      </c>
      <c r="E870">
        <v>9</v>
      </c>
      <c r="F870">
        <v>0</v>
      </c>
      <c r="G870">
        <v>16</v>
      </c>
      <c r="H870">
        <v>1.59</v>
      </c>
      <c r="I870">
        <v>110</v>
      </c>
      <c r="J870">
        <v>65</v>
      </c>
      <c r="K870" s="5">
        <v>2507.8000000000002</v>
      </c>
      <c r="L870">
        <v>1</v>
      </c>
      <c r="M870">
        <v>7</v>
      </c>
      <c r="N870">
        <v>2001</v>
      </c>
      <c r="O870">
        <f t="shared" si="13"/>
        <v>11.13</v>
      </c>
    </row>
    <row r="871" spans="1:34" ht="13.5" x14ac:dyDescent="0.25">
      <c r="A871" s="1"/>
      <c r="B871">
        <v>0</v>
      </c>
      <c r="C871">
        <v>14</v>
      </c>
      <c r="D871">
        <v>0</v>
      </c>
      <c r="E871">
        <v>9</v>
      </c>
      <c r="F871">
        <v>0</v>
      </c>
      <c r="G871">
        <v>23</v>
      </c>
      <c r="H871">
        <v>2.63</v>
      </c>
      <c r="I871">
        <v>35</v>
      </c>
      <c r="J871">
        <v>60</v>
      </c>
      <c r="K871" s="5">
        <v>2721.3</v>
      </c>
      <c r="L871">
        <v>1</v>
      </c>
      <c r="M871">
        <v>7</v>
      </c>
      <c r="N871">
        <v>2001</v>
      </c>
      <c r="O871">
        <f t="shared" si="13"/>
        <v>36.82</v>
      </c>
    </row>
    <row r="872" spans="1:34" ht="13.5" x14ac:dyDescent="0.25">
      <c r="A872" s="1"/>
      <c r="B872">
        <v>2</v>
      </c>
      <c r="C872">
        <v>8</v>
      </c>
      <c r="D872">
        <v>0</v>
      </c>
      <c r="E872">
        <v>20</v>
      </c>
      <c r="F872">
        <v>0</v>
      </c>
      <c r="G872">
        <v>28</v>
      </c>
      <c r="H872">
        <v>2.78</v>
      </c>
      <c r="I872">
        <v>-95</v>
      </c>
      <c r="J872">
        <v>45</v>
      </c>
      <c r="K872" s="5">
        <v>2391.8000000000002</v>
      </c>
      <c r="L872">
        <v>1</v>
      </c>
      <c r="M872">
        <v>7</v>
      </c>
      <c r="N872">
        <v>2001</v>
      </c>
      <c r="O872">
        <f t="shared" si="13"/>
        <v>22.24</v>
      </c>
    </row>
    <row r="873" spans="1:34" ht="13.5" x14ac:dyDescent="0.25">
      <c r="A873" s="1"/>
      <c r="B873">
        <v>2</v>
      </c>
      <c r="C873">
        <v>11</v>
      </c>
      <c r="D873">
        <v>0</v>
      </c>
      <c r="E873">
        <v>24</v>
      </c>
      <c r="F873">
        <v>0</v>
      </c>
      <c r="G873">
        <v>4</v>
      </c>
      <c r="H873">
        <v>2.4300000000000002</v>
      </c>
      <c r="I873">
        <v>140</v>
      </c>
      <c r="J873">
        <v>65</v>
      </c>
      <c r="K873" s="5">
        <v>2101.5</v>
      </c>
      <c r="L873">
        <v>1</v>
      </c>
      <c r="M873">
        <v>7</v>
      </c>
      <c r="N873">
        <v>2001</v>
      </c>
      <c r="O873">
        <f t="shared" si="13"/>
        <v>26.73</v>
      </c>
    </row>
    <row r="874" spans="1:34" ht="13.5" x14ac:dyDescent="0.25">
      <c r="A874" s="1"/>
      <c r="B874">
        <v>2</v>
      </c>
      <c r="C874">
        <v>5</v>
      </c>
      <c r="D874">
        <v>0</v>
      </c>
      <c r="E874">
        <v>3</v>
      </c>
      <c r="F874">
        <v>0</v>
      </c>
      <c r="G874">
        <v>8</v>
      </c>
      <c r="H874">
        <v>1.84</v>
      </c>
      <c r="I874">
        <v>90</v>
      </c>
      <c r="J874">
        <v>60</v>
      </c>
      <c r="K874" s="5">
        <v>1889.9</v>
      </c>
      <c r="L874">
        <v>1</v>
      </c>
      <c r="M874">
        <v>8</v>
      </c>
      <c r="N874">
        <v>2001</v>
      </c>
      <c r="O874">
        <f t="shared" si="13"/>
        <v>9.2000000000000011</v>
      </c>
    </row>
    <row r="875" spans="1:34" ht="13.5" x14ac:dyDescent="0.25">
      <c r="A875" s="1"/>
      <c r="B875">
        <v>2</v>
      </c>
      <c r="C875">
        <v>5</v>
      </c>
      <c r="D875">
        <v>0</v>
      </c>
      <c r="E875">
        <v>19</v>
      </c>
      <c r="F875">
        <v>0</v>
      </c>
      <c r="G875">
        <v>24</v>
      </c>
      <c r="H875">
        <v>2.96</v>
      </c>
      <c r="I875">
        <v>105</v>
      </c>
      <c r="J875">
        <v>62.5</v>
      </c>
      <c r="K875" s="5">
        <v>1676.5</v>
      </c>
      <c r="L875">
        <v>1</v>
      </c>
      <c r="M875">
        <v>8</v>
      </c>
      <c r="N875">
        <v>2001</v>
      </c>
      <c r="O875">
        <f t="shared" si="13"/>
        <v>14.8</v>
      </c>
    </row>
    <row r="876" spans="1:34" ht="13.5" x14ac:dyDescent="0.25">
      <c r="A876" s="1"/>
      <c r="B876">
        <v>0</v>
      </c>
      <c r="C876">
        <v>6</v>
      </c>
      <c r="D876">
        <v>0</v>
      </c>
      <c r="E876">
        <v>26</v>
      </c>
      <c r="F876">
        <v>0</v>
      </c>
      <c r="G876">
        <v>1</v>
      </c>
      <c r="H876">
        <v>1.81</v>
      </c>
      <c r="I876">
        <v>30</v>
      </c>
      <c r="J876">
        <v>45</v>
      </c>
      <c r="K876" s="5">
        <v>3613.3</v>
      </c>
      <c r="L876">
        <v>1</v>
      </c>
      <c r="M876">
        <v>8</v>
      </c>
      <c r="N876">
        <v>2001</v>
      </c>
      <c r="O876">
        <f t="shared" si="13"/>
        <v>10.86</v>
      </c>
    </row>
    <row r="877" spans="1:34" ht="13.5" x14ac:dyDescent="0.25">
      <c r="A877" s="1"/>
      <c r="B877">
        <v>2</v>
      </c>
      <c r="C877">
        <v>14</v>
      </c>
      <c r="D877">
        <v>0</v>
      </c>
      <c r="E877">
        <v>8</v>
      </c>
      <c r="F877">
        <v>0</v>
      </c>
      <c r="G877">
        <v>22</v>
      </c>
      <c r="H877">
        <v>2</v>
      </c>
      <c r="I877">
        <v>45</v>
      </c>
      <c r="J877">
        <v>65</v>
      </c>
      <c r="K877" s="5">
        <v>2808</v>
      </c>
      <c r="L877">
        <v>1</v>
      </c>
      <c r="M877">
        <v>9</v>
      </c>
      <c r="N877">
        <v>2001</v>
      </c>
      <c r="O877">
        <f t="shared" si="13"/>
        <v>28</v>
      </c>
    </row>
    <row r="878" spans="1:34" ht="13.5" x14ac:dyDescent="0.25">
      <c r="A878" s="1"/>
      <c r="B878">
        <v>0</v>
      </c>
      <c r="C878">
        <v>7</v>
      </c>
      <c r="D878">
        <v>0</v>
      </c>
      <c r="E878">
        <v>23</v>
      </c>
      <c r="F878">
        <v>0</v>
      </c>
      <c r="G878">
        <v>30</v>
      </c>
      <c r="H878">
        <v>2.27</v>
      </c>
      <c r="I878">
        <v>0</v>
      </c>
      <c r="J878">
        <v>62.5</v>
      </c>
      <c r="K878" s="5">
        <v>3847.2</v>
      </c>
      <c r="L878">
        <v>1</v>
      </c>
      <c r="M878">
        <v>9</v>
      </c>
      <c r="N878">
        <v>2001</v>
      </c>
      <c r="O878">
        <f t="shared" si="13"/>
        <v>15.89</v>
      </c>
    </row>
    <row r="879" spans="1:34" ht="13.5" x14ac:dyDescent="0.25">
      <c r="A879" s="1"/>
      <c r="B879">
        <v>2</v>
      </c>
      <c r="C879">
        <v>5</v>
      </c>
      <c r="D879">
        <v>0</v>
      </c>
      <c r="E879">
        <v>4</v>
      </c>
      <c r="F879">
        <v>0</v>
      </c>
      <c r="G879">
        <v>9</v>
      </c>
      <c r="H879">
        <v>3.31</v>
      </c>
      <c r="I879">
        <v>125</v>
      </c>
      <c r="J879">
        <v>65</v>
      </c>
      <c r="K879" s="5">
        <v>1457.8000000000002</v>
      </c>
      <c r="L879">
        <v>2</v>
      </c>
      <c r="M879">
        <v>10</v>
      </c>
      <c r="N879">
        <v>2001</v>
      </c>
      <c r="O879">
        <f t="shared" si="13"/>
        <v>16.55</v>
      </c>
    </row>
    <row r="880" spans="1:34" ht="13.5" x14ac:dyDescent="0.25">
      <c r="A880" s="1"/>
      <c r="B880">
        <v>0</v>
      </c>
      <c r="C880">
        <v>10</v>
      </c>
      <c r="D880">
        <v>0</v>
      </c>
      <c r="E880">
        <v>15</v>
      </c>
      <c r="F880">
        <v>0</v>
      </c>
      <c r="G880">
        <v>25</v>
      </c>
      <c r="H880">
        <v>3.33</v>
      </c>
      <c r="I880">
        <v>10</v>
      </c>
      <c r="J880">
        <v>50</v>
      </c>
      <c r="K880" s="5">
        <v>1512.7</v>
      </c>
      <c r="L880">
        <v>2</v>
      </c>
      <c r="M880">
        <v>10</v>
      </c>
      <c r="N880">
        <v>2001</v>
      </c>
      <c r="O880">
        <f t="shared" si="13"/>
        <v>33.299999999999997</v>
      </c>
    </row>
    <row r="881" spans="1:15" ht="13.5" x14ac:dyDescent="0.25">
      <c r="A881" s="1"/>
      <c r="B881">
        <v>2</v>
      </c>
      <c r="C881">
        <v>6</v>
      </c>
      <c r="D881">
        <v>0</v>
      </c>
      <c r="E881">
        <v>23</v>
      </c>
      <c r="F881">
        <v>0</v>
      </c>
      <c r="G881">
        <v>29</v>
      </c>
      <c r="H881">
        <v>3.95</v>
      </c>
      <c r="I881">
        <v>75</v>
      </c>
      <c r="J881">
        <v>65</v>
      </c>
      <c r="K881" s="5">
        <v>2427.6</v>
      </c>
      <c r="L881">
        <v>2</v>
      </c>
      <c r="M881">
        <v>11</v>
      </c>
      <c r="N881">
        <v>2001</v>
      </c>
      <c r="O881">
        <f t="shared" si="13"/>
        <v>23.700000000000003</v>
      </c>
    </row>
    <row r="882" spans="1:15" ht="13.5" x14ac:dyDescent="0.25">
      <c r="A882" s="1"/>
      <c r="B882">
        <v>2</v>
      </c>
      <c r="C882">
        <v>5</v>
      </c>
      <c r="D882">
        <v>0</v>
      </c>
      <c r="E882">
        <v>26</v>
      </c>
      <c r="F882">
        <v>0</v>
      </c>
      <c r="G882">
        <v>1</v>
      </c>
      <c r="H882">
        <v>3.12</v>
      </c>
      <c r="I882">
        <v>50</v>
      </c>
      <c r="J882">
        <v>65</v>
      </c>
      <c r="K882" s="5">
        <v>2028.1000000000001</v>
      </c>
      <c r="L882">
        <v>2</v>
      </c>
      <c r="M882">
        <v>11</v>
      </c>
      <c r="N882">
        <v>2001</v>
      </c>
      <c r="O882">
        <f t="shared" si="13"/>
        <v>15.600000000000001</v>
      </c>
    </row>
    <row r="883" spans="1:15" ht="13.5" x14ac:dyDescent="0.25">
      <c r="A883" s="1"/>
      <c r="B883">
        <v>0</v>
      </c>
      <c r="C883">
        <v>19</v>
      </c>
      <c r="D883">
        <v>0</v>
      </c>
      <c r="E883">
        <v>8</v>
      </c>
      <c r="F883">
        <v>0</v>
      </c>
      <c r="G883">
        <v>27</v>
      </c>
      <c r="H883">
        <v>4.0199999999999996</v>
      </c>
      <c r="I883">
        <v>0</v>
      </c>
      <c r="J883">
        <v>50</v>
      </c>
      <c r="K883" s="5">
        <v>1764.9</v>
      </c>
      <c r="L883">
        <v>2</v>
      </c>
      <c r="M883">
        <v>12</v>
      </c>
      <c r="N883">
        <v>2001</v>
      </c>
      <c r="O883">
        <f t="shared" si="13"/>
        <v>76.38</v>
      </c>
    </row>
    <row r="884" spans="1:15" ht="13.5" x14ac:dyDescent="0.25">
      <c r="A884" s="1"/>
      <c r="B884">
        <v>1</v>
      </c>
      <c r="C884">
        <v>11</v>
      </c>
      <c r="D884">
        <v>0</v>
      </c>
      <c r="E884">
        <v>23</v>
      </c>
      <c r="F884">
        <v>0</v>
      </c>
      <c r="G884">
        <v>3</v>
      </c>
      <c r="H884">
        <v>3.88</v>
      </c>
      <c r="I884">
        <v>-115</v>
      </c>
      <c r="J884">
        <v>45</v>
      </c>
      <c r="K884" s="5">
        <v>1674.1000000000001</v>
      </c>
      <c r="L884">
        <v>2</v>
      </c>
      <c r="M884">
        <v>12</v>
      </c>
      <c r="N884">
        <v>2001</v>
      </c>
      <c r="O884">
        <f t="shared" si="13"/>
        <v>42.68</v>
      </c>
    </row>
    <row r="885" spans="1:15" ht="13.5" x14ac:dyDescent="0.25">
      <c r="A885" s="1"/>
      <c r="B885">
        <v>0</v>
      </c>
      <c r="C885">
        <v>9</v>
      </c>
      <c r="D885">
        <v>0</v>
      </c>
      <c r="E885">
        <v>2</v>
      </c>
      <c r="F885">
        <v>0</v>
      </c>
      <c r="G885">
        <v>11</v>
      </c>
      <c r="H885">
        <v>3.09</v>
      </c>
      <c r="I885">
        <v>0</v>
      </c>
      <c r="J885">
        <v>50</v>
      </c>
      <c r="K885" s="5">
        <v>2417.6</v>
      </c>
      <c r="L885">
        <v>3</v>
      </c>
      <c r="M885">
        <v>1</v>
      </c>
      <c r="N885">
        <v>2001</v>
      </c>
      <c r="O885">
        <f t="shared" si="13"/>
        <v>27.81</v>
      </c>
    </row>
    <row r="886" spans="1:15" ht="13.5" x14ac:dyDescent="0.25">
      <c r="A886" s="1"/>
      <c r="B886">
        <v>1</v>
      </c>
      <c r="C886">
        <v>5</v>
      </c>
      <c r="D886">
        <v>0</v>
      </c>
      <c r="E886">
        <v>10</v>
      </c>
      <c r="F886">
        <v>0</v>
      </c>
      <c r="G886">
        <v>15</v>
      </c>
      <c r="H886">
        <v>3.6</v>
      </c>
      <c r="I886">
        <v>155</v>
      </c>
      <c r="J886">
        <v>60</v>
      </c>
      <c r="K886" s="5">
        <v>2157.4</v>
      </c>
      <c r="L886">
        <v>3</v>
      </c>
      <c r="M886">
        <v>2</v>
      </c>
      <c r="N886">
        <v>2001</v>
      </c>
      <c r="O886">
        <f t="shared" si="13"/>
        <v>18</v>
      </c>
    </row>
    <row r="887" spans="1:15" ht="13.5" x14ac:dyDescent="0.25">
      <c r="A887" s="1"/>
      <c r="B887">
        <v>1</v>
      </c>
      <c r="C887">
        <v>8</v>
      </c>
      <c r="D887">
        <v>0</v>
      </c>
      <c r="E887">
        <v>23</v>
      </c>
      <c r="F887">
        <v>0</v>
      </c>
      <c r="G887">
        <v>3</v>
      </c>
      <c r="H887">
        <v>2.5099999999999998</v>
      </c>
      <c r="I887">
        <v>-140</v>
      </c>
      <c r="J887">
        <v>50</v>
      </c>
      <c r="K887" s="5">
        <v>1731.9</v>
      </c>
      <c r="L887">
        <v>3</v>
      </c>
      <c r="M887">
        <v>2</v>
      </c>
      <c r="N887">
        <v>2001</v>
      </c>
      <c r="O887">
        <f t="shared" si="13"/>
        <v>20.079999999999998</v>
      </c>
    </row>
    <row r="888" spans="1:15" ht="13.5" x14ac:dyDescent="0.25">
      <c r="A888" s="1"/>
      <c r="B888">
        <v>2</v>
      </c>
      <c r="C888">
        <v>8</v>
      </c>
      <c r="D888">
        <v>0</v>
      </c>
      <c r="E888">
        <v>26</v>
      </c>
      <c r="F888">
        <v>0</v>
      </c>
      <c r="G888">
        <v>6</v>
      </c>
      <c r="H888">
        <v>2.5499999999999998</v>
      </c>
      <c r="I888">
        <v>80</v>
      </c>
      <c r="J888">
        <v>55</v>
      </c>
      <c r="K888" s="5">
        <v>1979.1000000000001</v>
      </c>
      <c r="L888">
        <v>3</v>
      </c>
      <c r="M888">
        <v>3</v>
      </c>
      <c r="N888">
        <v>2001</v>
      </c>
      <c r="O888">
        <f t="shared" si="13"/>
        <v>20.399999999999999</v>
      </c>
    </row>
    <row r="889" spans="1:15" ht="13.5" x14ac:dyDescent="0.25">
      <c r="A889" s="1"/>
      <c r="B889">
        <v>1</v>
      </c>
      <c r="C889">
        <v>6</v>
      </c>
      <c r="D889">
        <v>0</v>
      </c>
      <c r="E889">
        <v>4</v>
      </c>
      <c r="F889">
        <v>0</v>
      </c>
      <c r="G889">
        <v>10</v>
      </c>
      <c r="H889">
        <v>4.17</v>
      </c>
      <c r="I889">
        <v>-165</v>
      </c>
      <c r="J889">
        <v>55</v>
      </c>
      <c r="K889" s="5">
        <v>2698</v>
      </c>
      <c r="L889">
        <v>3</v>
      </c>
      <c r="M889">
        <v>3</v>
      </c>
      <c r="N889">
        <v>2001</v>
      </c>
      <c r="O889">
        <f t="shared" si="13"/>
        <v>25.02</v>
      </c>
    </row>
    <row r="890" spans="1:15" ht="13.5" x14ac:dyDescent="0.25">
      <c r="A890" s="1"/>
      <c r="B890">
        <v>1</v>
      </c>
      <c r="C890">
        <v>8</v>
      </c>
      <c r="D890">
        <v>0</v>
      </c>
      <c r="E890">
        <v>15</v>
      </c>
      <c r="F890">
        <v>0</v>
      </c>
      <c r="G890">
        <v>23</v>
      </c>
      <c r="H890">
        <v>4.18</v>
      </c>
      <c r="I890">
        <v>-150</v>
      </c>
      <c r="J890">
        <v>72.5</v>
      </c>
      <c r="K890" s="5">
        <v>2404.8000000000002</v>
      </c>
      <c r="L890">
        <v>3</v>
      </c>
      <c r="M890">
        <v>3</v>
      </c>
      <c r="N890">
        <v>2001</v>
      </c>
      <c r="O890">
        <f t="shared" si="13"/>
        <v>33.44</v>
      </c>
    </row>
    <row r="891" spans="1:15" ht="13.5" x14ac:dyDescent="0.25">
      <c r="A891" s="1"/>
      <c r="B891">
        <v>0</v>
      </c>
      <c r="C891">
        <v>9</v>
      </c>
      <c r="D891">
        <v>0</v>
      </c>
      <c r="E891">
        <v>21</v>
      </c>
      <c r="F891">
        <v>0</v>
      </c>
      <c r="G891">
        <v>30</v>
      </c>
      <c r="H891">
        <v>2.16</v>
      </c>
      <c r="I891">
        <v>-10</v>
      </c>
      <c r="J891">
        <v>70</v>
      </c>
      <c r="K891" s="5">
        <v>3419.2000000000003</v>
      </c>
      <c r="L891">
        <v>3</v>
      </c>
      <c r="M891">
        <v>3</v>
      </c>
      <c r="N891">
        <v>2001</v>
      </c>
      <c r="O891">
        <f t="shared" si="13"/>
        <v>19.440000000000001</v>
      </c>
    </row>
    <row r="892" spans="1:15" ht="13.5" x14ac:dyDescent="0.25">
      <c r="A892" s="1"/>
      <c r="B892">
        <v>1</v>
      </c>
      <c r="C892">
        <v>9</v>
      </c>
      <c r="D892">
        <v>0</v>
      </c>
      <c r="E892">
        <v>29</v>
      </c>
      <c r="F892">
        <v>0</v>
      </c>
      <c r="G892">
        <v>7</v>
      </c>
      <c r="H892">
        <v>2.02</v>
      </c>
      <c r="I892">
        <v>-160</v>
      </c>
      <c r="J892">
        <v>35</v>
      </c>
      <c r="K892" s="5">
        <v>2460.6</v>
      </c>
      <c r="L892">
        <v>4</v>
      </c>
      <c r="M892">
        <v>4</v>
      </c>
      <c r="N892">
        <v>2001</v>
      </c>
      <c r="O892">
        <f t="shared" si="13"/>
        <v>18.18</v>
      </c>
    </row>
    <row r="893" spans="1:15" ht="13.5" x14ac:dyDescent="0.25">
      <c r="A893" s="1"/>
      <c r="B893">
        <v>0</v>
      </c>
      <c r="C893">
        <v>6</v>
      </c>
      <c r="D893">
        <v>0</v>
      </c>
      <c r="E893">
        <v>2</v>
      </c>
      <c r="F893">
        <v>0</v>
      </c>
      <c r="G893">
        <v>8</v>
      </c>
      <c r="H893">
        <v>2.37</v>
      </c>
      <c r="I893">
        <v>15</v>
      </c>
      <c r="J893">
        <v>50</v>
      </c>
      <c r="K893" s="5">
        <v>1788.3000000000002</v>
      </c>
      <c r="L893">
        <v>4</v>
      </c>
      <c r="M893">
        <v>4</v>
      </c>
      <c r="N893">
        <v>2001</v>
      </c>
      <c r="O893">
        <f t="shared" si="13"/>
        <v>14.22</v>
      </c>
    </row>
    <row r="894" spans="1:15" ht="13.5" x14ac:dyDescent="0.25">
      <c r="A894" s="1"/>
    </row>
    <row r="895" spans="1:15" ht="13.5" x14ac:dyDescent="0.25">
      <c r="A895" s="1"/>
      <c r="B895">
        <v>0</v>
      </c>
      <c r="C895">
        <v>10</v>
      </c>
      <c r="D895">
        <v>0</v>
      </c>
      <c r="E895">
        <v>25</v>
      </c>
      <c r="F895">
        <v>0</v>
      </c>
      <c r="G895">
        <v>5</v>
      </c>
      <c r="H895">
        <v>2.6</v>
      </c>
      <c r="I895">
        <v>30</v>
      </c>
      <c r="J895">
        <v>35</v>
      </c>
      <c r="K895" s="5">
        <v>2132.7000000000003</v>
      </c>
      <c r="L895">
        <v>4</v>
      </c>
      <c r="M895">
        <v>4</v>
      </c>
      <c r="N895">
        <v>2001</v>
      </c>
      <c r="O895">
        <f t="shared" si="13"/>
        <v>26</v>
      </c>
    </row>
    <row r="896" spans="1:15" ht="13.5" x14ac:dyDescent="0.25">
      <c r="A896" s="1"/>
      <c r="B896">
        <v>0</v>
      </c>
      <c r="C896">
        <v>9</v>
      </c>
      <c r="D896">
        <v>0</v>
      </c>
      <c r="E896">
        <v>10</v>
      </c>
      <c r="F896">
        <v>0</v>
      </c>
      <c r="G896">
        <v>19</v>
      </c>
      <c r="H896">
        <v>2.37</v>
      </c>
      <c r="I896">
        <v>-25</v>
      </c>
      <c r="J896">
        <v>47.5</v>
      </c>
      <c r="K896" s="5">
        <v>2691.8</v>
      </c>
      <c r="L896">
        <v>4</v>
      </c>
      <c r="M896">
        <v>5</v>
      </c>
      <c r="N896">
        <v>2001</v>
      </c>
      <c r="O896">
        <f t="shared" si="13"/>
        <v>21.330000000000002</v>
      </c>
    </row>
    <row r="897" spans="1:34" ht="13.5" x14ac:dyDescent="0.25">
      <c r="A897" s="1"/>
      <c r="B897">
        <v>1</v>
      </c>
      <c r="C897">
        <v>6</v>
      </c>
      <c r="D897">
        <v>0</v>
      </c>
      <c r="E897">
        <v>15</v>
      </c>
      <c r="F897">
        <v>0</v>
      </c>
      <c r="G897">
        <v>21</v>
      </c>
      <c r="H897">
        <v>2.62</v>
      </c>
      <c r="I897">
        <v>-110</v>
      </c>
      <c r="J897">
        <v>60</v>
      </c>
      <c r="K897" s="5">
        <v>1731.6000000000001</v>
      </c>
      <c r="L897">
        <v>4</v>
      </c>
      <c r="M897">
        <v>5</v>
      </c>
      <c r="N897">
        <v>2001</v>
      </c>
      <c r="O897">
        <f t="shared" si="13"/>
        <v>15.72</v>
      </c>
    </row>
    <row r="898" spans="1:34" ht="13.5" x14ac:dyDescent="0.25">
      <c r="A898" s="1"/>
      <c r="B898">
        <v>1</v>
      </c>
      <c r="C898">
        <v>8</v>
      </c>
      <c r="D898">
        <v>0</v>
      </c>
      <c r="E898">
        <v>18</v>
      </c>
      <c r="F898">
        <v>0</v>
      </c>
      <c r="G898">
        <v>26</v>
      </c>
      <c r="H898">
        <v>3.61</v>
      </c>
      <c r="I898">
        <v>-155</v>
      </c>
      <c r="J898">
        <v>55</v>
      </c>
      <c r="K898" s="5">
        <v>2514.9</v>
      </c>
      <c r="L898">
        <v>4</v>
      </c>
      <c r="M898">
        <v>5</v>
      </c>
      <c r="N898">
        <v>2001</v>
      </c>
      <c r="O898">
        <f t="shared" si="13"/>
        <v>28.88</v>
      </c>
    </row>
    <row r="899" spans="1:34" ht="13.5" x14ac:dyDescent="0.25">
      <c r="A899" s="1"/>
      <c r="B899">
        <v>0</v>
      </c>
      <c r="C899">
        <v>9</v>
      </c>
      <c r="D899">
        <v>0</v>
      </c>
      <c r="E899">
        <v>23</v>
      </c>
      <c r="F899">
        <v>0</v>
      </c>
      <c r="G899">
        <v>1</v>
      </c>
      <c r="H899">
        <v>3.46</v>
      </c>
      <c r="I899">
        <v>30</v>
      </c>
      <c r="J899">
        <v>60</v>
      </c>
      <c r="K899" s="5">
        <v>2421.8000000000002</v>
      </c>
      <c r="L899">
        <v>4</v>
      </c>
      <c r="M899">
        <v>5</v>
      </c>
      <c r="N899">
        <v>2001</v>
      </c>
      <c r="O899">
        <f t="shared" ref="O899:O962" si="14">H899*C899</f>
        <v>31.14</v>
      </c>
      <c r="T899">
        <v>12</v>
      </c>
      <c r="U899">
        <f>AVERAGE(C871,C876,C878,C880,C883,C885,C891,C893:C896,C899,C900)</f>
        <v>9.8333333333333339</v>
      </c>
      <c r="V899">
        <f>SUM(O871,O876,O878,O880,O883,O885,O891,O893:O896,O899,O900)/SUM(C871,C876,C878,C880,C883,C885,C891,C893:C896,C899,C900)</f>
        <v>2.8600847457627121</v>
      </c>
    </row>
    <row r="900" spans="1:34" ht="13.5" x14ac:dyDescent="0.25">
      <c r="A900" s="1"/>
      <c r="B900">
        <v>0</v>
      </c>
      <c r="C900">
        <v>10</v>
      </c>
      <c r="D900">
        <v>0</v>
      </c>
      <c r="E900">
        <v>3</v>
      </c>
      <c r="F900">
        <v>0</v>
      </c>
      <c r="G900">
        <v>13</v>
      </c>
      <c r="H900">
        <v>2.4300000000000002</v>
      </c>
      <c r="I900">
        <v>20</v>
      </c>
      <c r="J900">
        <v>55</v>
      </c>
      <c r="K900" s="5">
        <v>2078.8000000000002</v>
      </c>
      <c r="L900">
        <v>4</v>
      </c>
      <c r="M900">
        <v>6</v>
      </c>
      <c r="N900">
        <v>2001</v>
      </c>
      <c r="O900">
        <f t="shared" si="14"/>
        <v>24.3</v>
      </c>
      <c r="T900">
        <v>8</v>
      </c>
      <c r="U900">
        <f>AVERAGE(C884,C886,C887,C889,C890,C892,C897,C898)</f>
        <v>7.625</v>
      </c>
      <c r="V900">
        <f>SUM(O884,O886,O887,O889,O890,O892,O897,O898)/SUM(C884,C886,C887,C889,C890,C892,C897,C898)</f>
        <v>3.3114754098360653</v>
      </c>
    </row>
    <row r="901" spans="1:34" ht="13.5" x14ac:dyDescent="0.25">
      <c r="A901" s="1"/>
      <c r="B901">
        <v>2</v>
      </c>
      <c r="C901">
        <v>5</v>
      </c>
      <c r="D901">
        <v>0</v>
      </c>
      <c r="E901">
        <v>17</v>
      </c>
      <c r="F901">
        <v>0</v>
      </c>
      <c r="G901">
        <v>22</v>
      </c>
      <c r="H901">
        <v>1.93</v>
      </c>
      <c r="I901">
        <v>85</v>
      </c>
      <c r="J901">
        <v>60</v>
      </c>
      <c r="K901" s="5">
        <v>2794.1</v>
      </c>
      <c r="L901">
        <v>4</v>
      </c>
      <c r="M901">
        <v>6</v>
      </c>
      <c r="N901">
        <v>2001</v>
      </c>
      <c r="O901">
        <f t="shared" si="14"/>
        <v>9.65</v>
      </c>
      <c r="P901">
        <v>53</v>
      </c>
      <c r="Q901">
        <v>31</v>
      </c>
      <c r="R901">
        <f>AVERAGE(C870:C901)</f>
        <v>8.32258064516129</v>
      </c>
      <c r="S901">
        <f>SUM(O870:O901)/SUM(C870:C901)</f>
        <v>2.8584883720930234</v>
      </c>
      <c r="T901">
        <v>11</v>
      </c>
      <c r="U901">
        <f>AVERAGE(C870,C872:C875,C877,C879,C881,C882,C888,C901)</f>
        <v>7.1818181818181817</v>
      </c>
      <c r="V901">
        <f>SUM(O870,O872:O875,O877,O879,O881,O882,O888,O901)/SUM(C870,C872:C875,C877,C879,C881,C882,C888,C901)</f>
        <v>2.5063291139240511</v>
      </c>
      <c r="W901">
        <v>9</v>
      </c>
      <c r="X901">
        <f>AVERAGE(C870:C878)</f>
        <v>8.5555555555555554</v>
      </c>
      <c r="Y901">
        <f>SUM(O870:O878)/SUM(C870:C878)</f>
        <v>2.2814285714285716</v>
      </c>
      <c r="Z901">
        <v>6</v>
      </c>
      <c r="AA901">
        <f>AVERAGE(C879:C884)</f>
        <v>9.3333333333333339</v>
      </c>
      <c r="AB901">
        <f>SUM(O879:O884)/SUM(C879:C884)</f>
        <v>3.7180357142857146</v>
      </c>
      <c r="AC901">
        <v>7</v>
      </c>
      <c r="AD901">
        <f>AVERAGE(C885:C891)</f>
        <v>7.5714285714285712</v>
      </c>
      <c r="AE901">
        <f>SUM(O885:O891)/SUM(C885:C891)</f>
        <v>3.0979245283018866</v>
      </c>
      <c r="AF901">
        <v>9</v>
      </c>
      <c r="AG901">
        <f>AVERAGE(C892:C901)</f>
        <v>8</v>
      </c>
      <c r="AH901">
        <f>SUM(O892:O901)/SUM(C892:C901)</f>
        <v>2.6308333333333334</v>
      </c>
    </row>
    <row r="902" spans="1:34" ht="13.5" x14ac:dyDescent="0.25">
      <c r="A902" s="1"/>
    </row>
    <row r="903" spans="1:34" ht="13.5" x14ac:dyDescent="0.25">
      <c r="A903" s="1" t="s">
        <v>2</v>
      </c>
      <c r="B903">
        <v>2</v>
      </c>
      <c r="C903">
        <v>9</v>
      </c>
      <c r="D903">
        <v>0</v>
      </c>
      <c r="E903">
        <v>30</v>
      </c>
      <c r="F903">
        <v>0</v>
      </c>
      <c r="G903">
        <v>8</v>
      </c>
      <c r="H903">
        <v>2.56</v>
      </c>
      <c r="I903">
        <v>50</v>
      </c>
      <c r="J903">
        <v>52.5</v>
      </c>
      <c r="K903" s="4">
        <v>1714.1000000000001</v>
      </c>
      <c r="L903">
        <v>1</v>
      </c>
      <c r="M903">
        <v>7</v>
      </c>
      <c r="N903">
        <v>2002</v>
      </c>
      <c r="O903">
        <f t="shared" si="14"/>
        <v>23.04</v>
      </c>
    </row>
    <row r="904" spans="1:34" ht="13.5" x14ac:dyDescent="0.25">
      <c r="A904" s="1"/>
      <c r="B904">
        <v>0</v>
      </c>
      <c r="C904">
        <v>9</v>
      </c>
      <c r="D904">
        <v>0</v>
      </c>
      <c r="E904">
        <v>6</v>
      </c>
      <c r="F904">
        <v>0</v>
      </c>
      <c r="G904">
        <v>17</v>
      </c>
      <c r="H904">
        <v>1.52</v>
      </c>
      <c r="I904">
        <v>55</v>
      </c>
      <c r="J904">
        <v>55</v>
      </c>
      <c r="K904" s="4">
        <v>2520.3000000000002</v>
      </c>
      <c r="L904">
        <v>1</v>
      </c>
      <c r="M904">
        <v>7</v>
      </c>
      <c r="N904">
        <v>2002</v>
      </c>
      <c r="O904">
        <f t="shared" si="14"/>
        <v>13.68</v>
      </c>
    </row>
    <row r="905" spans="1:34" ht="13.5" x14ac:dyDescent="0.25">
      <c r="A905" s="1"/>
      <c r="B905">
        <v>1</v>
      </c>
      <c r="C905">
        <v>8</v>
      </c>
      <c r="D905">
        <v>0</v>
      </c>
      <c r="E905">
        <v>30</v>
      </c>
      <c r="F905">
        <v>0</v>
      </c>
      <c r="G905">
        <v>7</v>
      </c>
      <c r="H905">
        <v>2.4300000000000002</v>
      </c>
      <c r="I905">
        <v>-160</v>
      </c>
      <c r="J905">
        <v>65</v>
      </c>
      <c r="K905" s="4">
        <v>2613.6</v>
      </c>
      <c r="L905">
        <v>1</v>
      </c>
      <c r="M905">
        <v>8</v>
      </c>
      <c r="N905">
        <v>2002</v>
      </c>
      <c r="O905">
        <f t="shared" si="14"/>
        <v>19.440000000000001</v>
      </c>
    </row>
    <row r="906" spans="1:34" ht="13.5" x14ac:dyDescent="0.25">
      <c r="A906" s="1"/>
      <c r="B906">
        <v>0</v>
      </c>
      <c r="C906">
        <v>10</v>
      </c>
      <c r="D906">
        <v>0</v>
      </c>
      <c r="E906">
        <v>1</v>
      </c>
      <c r="F906">
        <v>0</v>
      </c>
      <c r="G906">
        <v>11</v>
      </c>
      <c r="H906">
        <v>1.75</v>
      </c>
      <c r="I906">
        <v>0</v>
      </c>
      <c r="J906">
        <v>55</v>
      </c>
      <c r="K906" s="4">
        <v>2421.8000000000002</v>
      </c>
      <c r="L906">
        <v>1</v>
      </c>
      <c r="M906">
        <v>8</v>
      </c>
      <c r="N906">
        <v>2002</v>
      </c>
      <c r="O906">
        <f t="shared" si="14"/>
        <v>17.5</v>
      </c>
    </row>
    <row r="907" spans="1:34" ht="13.5" x14ac:dyDescent="0.25">
      <c r="A907" s="1"/>
      <c r="B907">
        <v>0</v>
      </c>
      <c r="C907">
        <v>13</v>
      </c>
      <c r="D907">
        <v>0</v>
      </c>
      <c r="E907">
        <v>15</v>
      </c>
      <c r="F907">
        <v>0</v>
      </c>
      <c r="G907">
        <v>28</v>
      </c>
      <c r="H907">
        <v>2.37</v>
      </c>
      <c r="I907">
        <v>20</v>
      </c>
      <c r="J907">
        <v>55</v>
      </c>
      <c r="K907" s="4">
        <v>1918.8000000000002</v>
      </c>
      <c r="L907">
        <v>1</v>
      </c>
      <c r="M907">
        <v>8</v>
      </c>
      <c r="N907">
        <v>2002</v>
      </c>
      <c r="O907">
        <f t="shared" si="14"/>
        <v>30.810000000000002</v>
      </c>
    </row>
    <row r="908" spans="1:34" ht="13.5" x14ac:dyDescent="0.25">
      <c r="A908" s="1"/>
      <c r="B908">
        <v>0</v>
      </c>
      <c r="C908">
        <v>11</v>
      </c>
      <c r="D908">
        <v>0</v>
      </c>
      <c r="E908">
        <v>7</v>
      </c>
      <c r="F908">
        <v>0</v>
      </c>
      <c r="G908">
        <v>18</v>
      </c>
      <c r="H908">
        <v>3.49</v>
      </c>
      <c r="I908">
        <v>-40</v>
      </c>
      <c r="J908">
        <v>45</v>
      </c>
      <c r="K908" s="4">
        <v>2061.1</v>
      </c>
      <c r="L908">
        <v>1</v>
      </c>
      <c r="M908">
        <v>9</v>
      </c>
      <c r="N908">
        <v>2002</v>
      </c>
      <c r="O908">
        <f t="shared" si="14"/>
        <v>38.39</v>
      </c>
    </row>
    <row r="909" spans="1:34" ht="13.5" x14ac:dyDescent="0.25">
      <c r="A909" s="1"/>
      <c r="B909">
        <v>1</v>
      </c>
      <c r="C909">
        <v>5</v>
      </c>
      <c r="D909">
        <v>1</v>
      </c>
      <c r="E909">
        <v>23</v>
      </c>
      <c r="F909">
        <v>1</v>
      </c>
      <c r="G909">
        <v>28</v>
      </c>
      <c r="H909">
        <v>2.95</v>
      </c>
      <c r="I909">
        <v>-150</v>
      </c>
      <c r="J909">
        <v>62.5</v>
      </c>
      <c r="K909" s="4">
        <v>2344.1</v>
      </c>
      <c r="L909">
        <v>1</v>
      </c>
      <c r="M909">
        <v>9</v>
      </c>
      <c r="N909">
        <v>2002</v>
      </c>
      <c r="O909">
        <f t="shared" si="14"/>
        <v>14.75</v>
      </c>
    </row>
    <row r="910" spans="1:34" ht="13.5" x14ac:dyDescent="0.25">
      <c r="A910" s="1"/>
      <c r="B910">
        <v>0</v>
      </c>
      <c r="C910">
        <v>12</v>
      </c>
      <c r="D910">
        <v>0</v>
      </c>
      <c r="E910">
        <v>20</v>
      </c>
      <c r="F910">
        <v>0</v>
      </c>
      <c r="G910">
        <v>2</v>
      </c>
      <c r="H910">
        <v>2.0499999999999998</v>
      </c>
      <c r="I910">
        <v>-20</v>
      </c>
      <c r="J910">
        <v>55</v>
      </c>
      <c r="K910" s="4">
        <v>2805.1</v>
      </c>
      <c r="L910">
        <v>1</v>
      </c>
      <c r="M910">
        <v>9</v>
      </c>
      <c r="N910">
        <v>2002</v>
      </c>
      <c r="O910">
        <f t="shared" si="14"/>
        <v>24.599999999999998</v>
      </c>
    </row>
    <row r="911" spans="1:34" ht="13.5" x14ac:dyDescent="0.25">
      <c r="A911" s="1"/>
      <c r="B911">
        <v>0</v>
      </c>
      <c r="C911">
        <v>9</v>
      </c>
      <c r="D911">
        <v>0</v>
      </c>
      <c r="E911">
        <v>6</v>
      </c>
      <c r="F911">
        <v>0</v>
      </c>
      <c r="G911">
        <v>15</v>
      </c>
      <c r="H911">
        <v>2.87</v>
      </c>
      <c r="I911">
        <v>0</v>
      </c>
      <c r="J911">
        <v>55</v>
      </c>
      <c r="K911" s="4">
        <v>2976.2000000000003</v>
      </c>
      <c r="L911">
        <v>2</v>
      </c>
      <c r="M911">
        <v>10</v>
      </c>
      <c r="N911">
        <v>2002</v>
      </c>
      <c r="O911">
        <f t="shared" si="14"/>
        <v>25.830000000000002</v>
      </c>
    </row>
    <row r="912" spans="1:34" ht="13.5" x14ac:dyDescent="0.25">
      <c r="A912" s="1"/>
      <c r="B912">
        <v>1</v>
      </c>
      <c r="C912">
        <v>5</v>
      </c>
      <c r="D912">
        <v>1</v>
      </c>
      <c r="E912">
        <v>13</v>
      </c>
      <c r="F912">
        <v>1</v>
      </c>
      <c r="G912">
        <v>18</v>
      </c>
      <c r="H912">
        <v>4.3</v>
      </c>
      <c r="I912">
        <v>-130</v>
      </c>
      <c r="J912">
        <v>42.5</v>
      </c>
      <c r="K912" s="4">
        <v>2084.6</v>
      </c>
      <c r="L912">
        <v>2</v>
      </c>
      <c r="M912">
        <v>10</v>
      </c>
      <c r="N912">
        <v>2002</v>
      </c>
      <c r="O912">
        <f t="shared" si="14"/>
        <v>21.5</v>
      </c>
    </row>
    <row r="913" spans="1:15" ht="13.5" x14ac:dyDescent="0.25">
      <c r="A913" s="1"/>
      <c r="B913">
        <v>1</v>
      </c>
      <c r="C913">
        <v>12</v>
      </c>
      <c r="D913">
        <v>0</v>
      </c>
      <c r="E913">
        <v>22</v>
      </c>
      <c r="F913">
        <v>0</v>
      </c>
      <c r="G913">
        <v>3</v>
      </c>
      <c r="H913">
        <v>3.72</v>
      </c>
      <c r="I913">
        <v>-130</v>
      </c>
      <c r="J913">
        <v>55</v>
      </c>
      <c r="K913" s="4">
        <v>1669.6000000000001</v>
      </c>
      <c r="L913">
        <v>2</v>
      </c>
      <c r="M913">
        <v>10</v>
      </c>
      <c r="N913">
        <v>2002</v>
      </c>
      <c r="O913">
        <f t="shared" si="14"/>
        <v>44.64</v>
      </c>
    </row>
    <row r="914" spans="1:15" ht="13.5" x14ac:dyDescent="0.25">
      <c r="A914" s="1"/>
      <c r="B914">
        <v>2</v>
      </c>
      <c r="C914">
        <v>5</v>
      </c>
      <c r="D914">
        <v>0</v>
      </c>
      <c r="E914">
        <v>25</v>
      </c>
      <c r="F914">
        <v>0</v>
      </c>
      <c r="G914">
        <v>30</v>
      </c>
      <c r="H914">
        <v>2.34</v>
      </c>
      <c r="I914">
        <v>120</v>
      </c>
      <c r="J914">
        <v>65</v>
      </c>
      <c r="K914" s="4">
        <v>1919.9</v>
      </c>
      <c r="L914">
        <v>2</v>
      </c>
      <c r="M914">
        <v>10</v>
      </c>
      <c r="N914">
        <v>2002</v>
      </c>
      <c r="O914">
        <f t="shared" si="14"/>
        <v>11.7</v>
      </c>
    </row>
    <row r="915" spans="1:15" ht="13.5" x14ac:dyDescent="0.25">
      <c r="A915" s="1"/>
      <c r="B915">
        <v>0</v>
      </c>
      <c r="C915">
        <v>5.5</v>
      </c>
      <c r="D915">
        <v>0</v>
      </c>
      <c r="E915">
        <v>1</v>
      </c>
      <c r="F915">
        <v>1</v>
      </c>
      <c r="G915">
        <v>6</v>
      </c>
      <c r="H915">
        <v>2.97</v>
      </c>
      <c r="I915">
        <v>0</v>
      </c>
      <c r="J915">
        <v>45</v>
      </c>
      <c r="K915" s="4">
        <v>2039.1</v>
      </c>
      <c r="L915">
        <v>2</v>
      </c>
      <c r="M915">
        <v>11</v>
      </c>
      <c r="N915">
        <v>2002</v>
      </c>
      <c r="O915">
        <f t="shared" si="14"/>
        <v>16.335000000000001</v>
      </c>
    </row>
    <row r="916" spans="1:15" ht="13.5" x14ac:dyDescent="0.25">
      <c r="A916" s="1"/>
      <c r="B916">
        <v>0</v>
      </c>
      <c r="C916">
        <v>7</v>
      </c>
      <c r="D916">
        <v>0</v>
      </c>
      <c r="E916">
        <v>18</v>
      </c>
      <c r="F916">
        <v>0</v>
      </c>
      <c r="G916">
        <v>25</v>
      </c>
      <c r="H916">
        <v>3.24</v>
      </c>
      <c r="I916">
        <v>0</v>
      </c>
      <c r="J916">
        <v>65</v>
      </c>
      <c r="K916" s="4">
        <v>2314.7000000000003</v>
      </c>
      <c r="L916">
        <v>2</v>
      </c>
      <c r="M916">
        <v>11</v>
      </c>
      <c r="N916">
        <v>2002</v>
      </c>
      <c r="O916">
        <f t="shared" si="14"/>
        <v>22.68</v>
      </c>
    </row>
    <row r="917" spans="1:15" ht="13.5" x14ac:dyDescent="0.25">
      <c r="A917" s="1"/>
      <c r="B917">
        <v>1</v>
      </c>
      <c r="C917">
        <v>21</v>
      </c>
      <c r="D917">
        <v>0</v>
      </c>
      <c r="E917">
        <v>20</v>
      </c>
      <c r="F917">
        <v>0</v>
      </c>
      <c r="G917">
        <v>11</v>
      </c>
      <c r="H917">
        <v>3.77</v>
      </c>
      <c r="I917">
        <v>-120</v>
      </c>
      <c r="J917">
        <v>37.5</v>
      </c>
      <c r="K917" s="4">
        <v>2509.6</v>
      </c>
      <c r="L917">
        <v>2</v>
      </c>
      <c r="M917">
        <v>11</v>
      </c>
      <c r="N917">
        <v>2002</v>
      </c>
      <c r="O917">
        <f t="shared" si="14"/>
        <v>79.17</v>
      </c>
    </row>
    <row r="918" spans="1:15" ht="13.5" x14ac:dyDescent="0.25">
      <c r="A918" s="1"/>
      <c r="B918">
        <v>0</v>
      </c>
      <c r="C918">
        <v>32.5</v>
      </c>
      <c r="D918">
        <v>1</v>
      </c>
      <c r="E918">
        <v>26</v>
      </c>
      <c r="F918">
        <v>0</v>
      </c>
      <c r="G918">
        <v>28</v>
      </c>
      <c r="H918">
        <v>4.3</v>
      </c>
      <c r="I918">
        <v>10</v>
      </c>
      <c r="J918">
        <v>50</v>
      </c>
      <c r="K918" s="4">
        <v>2626.6</v>
      </c>
      <c r="L918">
        <v>2</v>
      </c>
      <c r="M918">
        <v>12</v>
      </c>
      <c r="N918">
        <v>2002</v>
      </c>
      <c r="O918">
        <f t="shared" si="14"/>
        <v>139.75</v>
      </c>
    </row>
    <row r="919" spans="1:15" ht="13.5" x14ac:dyDescent="0.25">
      <c r="A919" s="1"/>
      <c r="B919">
        <v>0</v>
      </c>
      <c r="C919">
        <v>9.5</v>
      </c>
      <c r="D919">
        <v>0</v>
      </c>
      <c r="E919">
        <v>2</v>
      </c>
      <c r="F919">
        <v>1</v>
      </c>
      <c r="G919">
        <v>11</v>
      </c>
      <c r="H919">
        <v>3.62</v>
      </c>
      <c r="I919">
        <v>-20</v>
      </c>
      <c r="J919">
        <v>62.5</v>
      </c>
      <c r="K919" s="4">
        <v>1674.2</v>
      </c>
      <c r="L919">
        <v>3</v>
      </c>
      <c r="M919">
        <v>1</v>
      </c>
      <c r="N919">
        <v>2002</v>
      </c>
      <c r="O919">
        <f t="shared" si="14"/>
        <v>34.39</v>
      </c>
    </row>
    <row r="920" spans="1:15" ht="13.5" x14ac:dyDescent="0.25">
      <c r="A920" s="1"/>
      <c r="B920">
        <v>1</v>
      </c>
      <c r="C920">
        <v>5</v>
      </c>
      <c r="D920">
        <v>0</v>
      </c>
      <c r="E920">
        <v>3</v>
      </c>
      <c r="F920">
        <v>0</v>
      </c>
      <c r="G920">
        <v>8</v>
      </c>
      <c r="H920">
        <v>2.19</v>
      </c>
      <c r="I920">
        <v>140</v>
      </c>
      <c r="J920">
        <v>65</v>
      </c>
      <c r="K920" s="4">
        <v>2478.4</v>
      </c>
      <c r="L920">
        <v>3</v>
      </c>
      <c r="M920">
        <v>1</v>
      </c>
      <c r="N920">
        <v>2002</v>
      </c>
      <c r="O920">
        <f t="shared" si="14"/>
        <v>10.95</v>
      </c>
    </row>
    <row r="921" spans="1:15" ht="13.5" x14ac:dyDescent="0.25">
      <c r="A921" s="1"/>
      <c r="B921">
        <v>1</v>
      </c>
      <c r="C921">
        <v>21</v>
      </c>
      <c r="D921">
        <v>0</v>
      </c>
      <c r="E921">
        <v>7</v>
      </c>
      <c r="F921">
        <v>0</v>
      </c>
      <c r="G921">
        <v>28</v>
      </c>
      <c r="H921">
        <v>4.5</v>
      </c>
      <c r="I921">
        <v>-110</v>
      </c>
      <c r="J921">
        <v>45</v>
      </c>
      <c r="K921" s="4">
        <v>2144</v>
      </c>
      <c r="L921">
        <v>3</v>
      </c>
      <c r="M921">
        <v>1</v>
      </c>
      <c r="N921">
        <v>2002</v>
      </c>
      <c r="O921">
        <f t="shared" si="14"/>
        <v>94.5</v>
      </c>
    </row>
    <row r="922" spans="1:15" ht="13.5" x14ac:dyDescent="0.25">
      <c r="A922" s="1"/>
      <c r="B922">
        <v>0</v>
      </c>
      <c r="C922">
        <v>14</v>
      </c>
      <c r="D922">
        <v>0</v>
      </c>
      <c r="E922">
        <v>13</v>
      </c>
      <c r="F922">
        <v>0</v>
      </c>
      <c r="G922">
        <v>27</v>
      </c>
      <c r="H922">
        <v>2.09</v>
      </c>
      <c r="I922">
        <v>-20</v>
      </c>
      <c r="J922">
        <v>45</v>
      </c>
      <c r="K922" s="4">
        <v>2109.3999999999996</v>
      </c>
      <c r="L922">
        <v>3</v>
      </c>
      <c r="M922">
        <v>1</v>
      </c>
      <c r="N922">
        <v>2002</v>
      </c>
      <c r="O922">
        <f t="shared" si="14"/>
        <v>29.259999999999998</v>
      </c>
    </row>
    <row r="923" spans="1:15" ht="13.5" x14ac:dyDescent="0.25">
      <c r="A923" s="1"/>
      <c r="B923">
        <v>0</v>
      </c>
      <c r="C923">
        <v>5</v>
      </c>
      <c r="D923">
        <v>0</v>
      </c>
      <c r="E923">
        <v>25</v>
      </c>
      <c r="F923">
        <v>0</v>
      </c>
      <c r="G923">
        <v>30</v>
      </c>
      <c r="H923">
        <v>4.8899999999999997</v>
      </c>
      <c r="I923">
        <v>-20</v>
      </c>
      <c r="J923">
        <v>35</v>
      </c>
      <c r="K923" s="4">
        <v>1489</v>
      </c>
      <c r="L923">
        <v>3</v>
      </c>
      <c r="M923">
        <v>1</v>
      </c>
      <c r="N923">
        <v>2002</v>
      </c>
      <c r="O923">
        <f t="shared" si="14"/>
        <v>24.45</v>
      </c>
    </row>
    <row r="924" spans="1:15" ht="13.5" x14ac:dyDescent="0.25">
      <c r="A924" s="1"/>
      <c r="B924">
        <v>1</v>
      </c>
      <c r="C924">
        <v>6</v>
      </c>
      <c r="D924">
        <v>1</v>
      </c>
      <c r="E924">
        <v>30</v>
      </c>
      <c r="F924">
        <v>1</v>
      </c>
      <c r="G924">
        <v>5</v>
      </c>
      <c r="H924">
        <v>1.34</v>
      </c>
      <c r="I924">
        <v>180</v>
      </c>
      <c r="J924">
        <v>65</v>
      </c>
      <c r="K924" s="4">
        <v>3200.3999999999996</v>
      </c>
      <c r="L924">
        <v>3</v>
      </c>
      <c r="M924">
        <v>2</v>
      </c>
      <c r="N924">
        <v>2002</v>
      </c>
      <c r="O924">
        <f t="shared" si="14"/>
        <v>8.0400000000000009</v>
      </c>
    </row>
    <row r="925" spans="1:15" ht="13.5" x14ac:dyDescent="0.25">
      <c r="A925" s="1"/>
      <c r="B925">
        <v>0</v>
      </c>
      <c r="C925">
        <v>5.5</v>
      </c>
      <c r="D925">
        <v>1</v>
      </c>
      <c r="E925">
        <v>31</v>
      </c>
      <c r="F925">
        <v>0</v>
      </c>
      <c r="G925">
        <v>6</v>
      </c>
      <c r="H925">
        <v>3.75</v>
      </c>
      <c r="I925">
        <v>-40</v>
      </c>
      <c r="J925">
        <v>40</v>
      </c>
      <c r="K925" s="4">
        <v>3548.6</v>
      </c>
      <c r="L925">
        <v>3</v>
      </c>
      <c r="M925">
        <v>2</v>
      </c>
      <c r="N925">
        <v>2002</v>
      </c>
      <c r="O925">
        <f t="shared" si="14"/>
        <v>20.625</v>
      </c>
    </row>
    <row r="926" spans="1:15" ht="13.5" x14ac:dyDescent="0.25">
      <c r="A926" s="1"/>
      <c r="B926">
        <v>2</v>
      </c>
      <c r="C926">
        <v>5</v>
      </c>
      <c r="D926">
        <v>0</v>
      </c>
      <c r="E926">
        <v>6</v>
      </c>
      <c r="F926">
        <v>0</v>
      </c>
      <c r="G926">
        <v>11</v>
      </c>
      <c r="H926">
        <v>3.15</v>
      </c>
      <c r="I926">
        <v>50</v>
      </c>
      <c r="J926">
        <v>60</v>
      </c>
      <c r="K926" s="4">
        <v>1501.8</v>
      </c>
      <c r="L926">
        <v>3</v>
      </c>
      <c r="M926">
        <v>2</v>
      </c>
      <c r="N926">
        <v>2002</v>
      </c>
      <c r="O926">
        <f t="shared" si="14"/>
        <v>15.75</v>
      </c>
    </row>
    <row r="927" spans="1:15" ht="13.5" x14ac:dyDescent="0.25">
      <c r="A927" s="1"/>
      <c r="B927">
        <v>1</v>
      </c>
      <c r="C927">
        <v>10</v>
      </c>
      <c r="D927">
        <v>0</v>
      </c>
      <c r="E927">
        <v>2</v>
      </c>
      <c r="F927">
        <v>0</v>
      </c>
      <c r="G927">
        <v>12</v>
      </c>
      <c r="H927">
        <v>4.6399999999999997</v>
      </c>
      <c r="I927">
        <v>-130</v>
      </c>
      <c r="J927">
        <v>35</v>
      </c>
      <c r="K927" s="4">
        <v>1699.6000000000001</v>
      </c>
      <c r="L927">
        <v>3</v>
      </c>
      <c r="M927">
        <v>2</v>
      </c>
      <c r="N927">
        <v>2002</v>
      </c>
      <c r="O927">
        <f t="shared" si="14"/>
        <v>46.4</v>
      </c>
    </row>
    <row r="928" spans="1:15" ht="13.5" x14ac:dyDescent="0.25">
      <c r="A928" s="1"/>
      <c r="B928">
        <v>1</v>
      </c>
      <c r="C928">
        <v>5</v>
      </c>
      <c r="D928">
        <v>0</v>
      </c>
      <c r="E928">
        <v>12</v>
      </c>
      <c r="F928">
        <v>0</v>
      </c>
      <c r="G928">
        <v>17</v>
      </c>
      <c r="H928">
        <v>3.5</v>
      </c>
      <c r="I928">
        <v>180</v>
      </c>
      <c r="J928">
        <v>65</v>
      </c>
      <c r="K928" s="4">
        <v>2285.6</v>
      </c>
      <c r="L928">
        <v>3</v>
      </c>
      <c r="M928">
        <v>2</v>
      </c>
      <c r="N928">
        <v>2002</v>
      </c>
      <c r="O928">
        <f t="shared" si="14"/>
        <v>17.5</v>
      </c>
    </row>
    <row r="929" spans="1:34" ht="13.5" x14ac:dyDescent="0.25">
      <c r="A929" s="1"/>
      <c r="B929">
        <v>0</v>
      </c>
      <c r="C929">
        <v>17</v>
      </c>
      <c r="D929">
        <v>1</v>
      </c>
      <c r="E929">
        <v>11</v>
      </c>
      <c r="F929">
        <v>1</v>
      </c>
      <c r="G929">
        <v>28</v>
      </c>
      <c r="H929">
        <v>4.79</v>
      </c>
      <c r="I929">
        <v>10</v>
      </c>
      <c r="J929">
        <v>55</v>
      </c>
      <c r="K929" s="4">
        <v>2002.4</v>
      </c>
      <c r="L929">
        <v>3</v>
      </c>
      <c r="M929">
        <v>2</v>
      </c>
      <c r="N929">
        <v>2002</v>
      </c>
      <c r="O929">
        <f t="shared" si="14"/>
        <v>81.430000000000007</v>
      </c>
    </row>
    <row r="930" spans="1:34" ht="13.5" x14ac:dyDescent="0.25">
      <c r="A930" s="1"/>
      <c r="B930">
        <v>1</v>
      </c>
      <c r="C930">
        <v>6</v>
      </c>
      <c r="D930">
        <v>0</v>
      </c>
      <c r="E930">
        <v>1</v>
      </c>
      <c r="F930">
        <v>0</v>
      </c>
      <c r="G930">
        <v>7</v>
      </c>
      <c r="H930">
        <v>2.5</v>
      </c>
      <c r="I930">
        <v>-130</v>
      </c>
      <c r="J930">
        <v>40</v>
      </c>
      <c r="K930" s="4">
        <v>1873.7</v>
      </c>
      <c r="L930">
        <v>3</v>
      </c>
      <c r="M930">
        <v>3</v>
      </c>
      <c r="N930">
        <v>2002</v>
      </c>
      <c r="O930">
        <f t="shared" si="14"/>
        <v>15</v>
      </c>
    </row>
    <row r="931" spans="1:34" ht="13.5" x14ac:dyDescent="0.25">
      <c r="A931" s="1"/>
      <c r="B931">
        <v>1</v>
      </c>
      <c r="C931">
        <v>17</v>
      </c>
      <c r="D931">
        <v>0</v>
      </c>
      <c r="E931">
        <v>4</v>
      </c>
      <c r="F931">
        <v>0</v>
      </c>
      <c r="G931">
        <v>21</v>
      </c>
      <c r="H931">
        <v>4.0999999999999996</v>
      </c>
      <c r="I931">
        <v>180</v>
      </c>
      <c r="J931">
        <v>47.5</v>
      </c>
      <c r="K931" s="4">
        <v>1656.7</v>
      </c>
      <c r="L931">
        <v>3</v>
      </c>
      <c r="M931">
        <v>3</v>
      </c>
      <c r="N931">
        <v>2002</v>
      </c>
      <c r="O931">
        <f t="shared" si="14"/>
        <v>69.699999999999989</v>
      </c>
    </row>
    <row r="932" spans="1:34" ht="13.5" x14ac:dyDescent="0.25">
      <c r="A932" s="1"/>
      <c r="B932">
        <v>0</v>
      </c>
      <c r="C932">
        <v>15</v>
      </c>
      <c r="D932">
        <v>0</v>
      </c>
      <c r="E932">
        <v>6</v>
      </c>
      <c r="F932">
        <v>0</v>
      </c>
      <c r="G932">
        <v>21</v>
      </c>
      <c r="H932">
        <v>1.88</v>
      </c>
      <c r="I932">
        <v>30</v>
      </c>
      <c r="J932">
        <v>57.5</v>
      </c>
      <c r="K932" s="4">
        <v>2023.7</v>
      </c>
      <c r="L932">
        <v>3</v>
      </c>
      <c r="M932">
        <v>3</v>
      </c>
      <c r="N932">
        <v>2002</v>
      </c>
      <c r="O932">
        <f t="shared" si="14"/>
        <v>28.2</v>
      </c>
    </row>
    <row r="933" spans="1:34" ht="13.5" x14ac:dyDescent="0.25">
      <c r="A933" s="1"/>
      <c r="B933">
        <v>0</v>
      </c>
      <c r="C933">
        <v>19</v>
      </c>
      <c r="D933">
        <v>0</v>
      </c>
      <c r="E933">
        <v>9</v>
      </c>
      <c r="F933">
        <v>0</v>
      </c>
      <c r="G933">
        <v>28</v>
      </c>
      <c r="H933">
        <v>3.83</v>
      </c>
      <c r="I933">
        <v>0</v>
      </c>
      <c r="J933">
        <v>45</v>
      </c>
      <c r="K933" s="4">
        <v>1456</v>
      </c>
      <c r="L933">
        <v>3</v>
      </c>
      <c r="M933">
        <v>3</v>
      </c>
      <c r="N933">
        <v>2002</v>
      </c>
      <c r="O933">
        <f t="shared" si="14"/>
        <v>72.77</v>
      </c>
    </row>
    <row r="934" spans="1:34" ht="13.5" x14ac:dyDescent="0.25">
      <c r="A934" s="1"/>
      <c r="B934">
        <v>0</v>
      </c>
      <c r="C934">
        <v>17</v>
      </c>
      <c r="D934">
        <v>0</v>
      </c>
      <c r="E934">
        <v>1</v>
      </c>
      <c r="F934">
        <v>0</v>
      </c>
      <c r="G934">
        <v>18</v>
      </c>
      <c r="H934">
        <v>4.13</v>
      </c>
      <c r="I934">
        <v>-30</v>
      </c>
      <c r="J934">
        <v>45</v>
      </c>
      <c r="K934" s="4">
        <v>3896.3999999999996</v>
      </c>
      <c r="L934">
        <v>4</v>
      </c>
      <c r="M934">
        <v>4</v>
      </c>
      <c r="N934">
        <v>2002</v>
      </c>
      <c r="O934">
        <f t="shared" si="14"/>
        <v>70.209999999999994</v>
      </c>
    </row>
    <row r="935" spans="1:34" ht="13.5" x14ac:dyDescent="0.25">
      <c r="A935" s="1"/>
      <c r="B935">
        <v>2</v>
      </c>
      <c r="C935">
        <v>5</v>
      </c>
      <c r="D935">
        <v>0</v>
      </c>
      <c r="E935">
        <v>2</v>
      </c>
      <c r="F935">
        <v>0</v>
      </c>
      <c r="G935">
        <v>7</v>
      </c>
      <c r="H935">
        <v>3.14</v>
      </c>
      <c r="I935">
        <v>60</v>
      </c>
      <c r="J935">
        <v>50</v>
      </c>
      <c r="K935" s="4">
        <v>2031.3</v>
      </c>
      <c r="L935">
        <v>4</v>
      </c>
      <c r="M935">
        <v>4</v>
      </c>
      <c r="N935">
        <v>2002</v>
      </c>
      <c r="O935">
        <f t="shared" si="14"/>
        <v>15.700000000000001</v>
      </c>
    </row>
    <row r="936" spans="1:34" ht="13.5" x14ac:dyDescent="0.25">
      <c r="A936" s="1"/>
      <c r="B936">
        <v>0</v>
      </c>
      <c r="C936">
        <v>9</v>
      </c>
      <c r="D936">
        <v>0</v>
      </c>
      <c r="E936">
        <v>15</v>
      </c>
      <c r="F936">
        <v>0</v>
      </c>
      <c r="G936">
        <v>24</v>
      </c>
      <c r="H936">
        <v>4.22</v>
      </c>
      <c r="I936">
        <v>10</v>
      </c>
      <c r="J936">
        <v>55</v>
      </c>
      <c r="K936" s="4">
        <v>1866.8</v>
      </c>
      <c r="L936">
        <v>4</v>
      </c>
      <c r="M936">
        <v>4</v>
      </c>
      <c r="N936">
        <v>2002</v>
      </c>
      <c r="O936">
        <f t="shared" si="14"/>
        <v>37.979999999999997</v>
      </c>
    </row>
    <row r="937" spans="1:34" ht="13.5" x14ac:dyDescent="0.25">
      <c r="A937" s="1"/>
      <c r="B937">
        <v>1</v>
      </c>
      <c r="C937">
        <v>13.5</v>
      </c>
      <c r="D937">
        <v>1</v>
      </c>
      <c r="E937">
        <v>19</v>
      </c>
      <c r="F937">
        <v>0</v>
      </c>
      <c r="G937">
        <v>4</v>
      </c>
      <c r="H937">
        <v>2.54</v>
      </c>
      <c r="I937">
        <v>-110</v>
      </c>
      <c r="J937">
        <v>45</v>
      </c>
      <c r="K937" s="4">
        <v>2230.8999999999996</v>
      </c>
      <c r="L937">
        <v>4</v>
      </c>
      <c r="M937">
        <v>4</v>
      </c>
      <c r="N937">
        <v>2002</v>
      </c>
      <c r="O937">
        <f t="shared" si="14"/>
        <v>34.29</v>
      </c>
    </row>
    <row r="938" spans="1:34" ht="13.5" x14ac:dyDescent="0.25">
      <c r="A938" s="1"/>
      <c r="B938">
        <v>0</v>
      </c>
      <c r="C938">
        <v>8.5</v>
      </c>
      <c r="D938">
        <v>1</v>
      </c>
      <c r="E938">
        <v>23</v>
      </c>
      <c r="F938">
        <v>0</v>
      </c>
      <c r="G938">
        <v>3</v>
      </c>
      <c r="H938">
        <v>2.81</v>
      </c>
      <c r="I938">
        <v>-50</v>
      </c>
      <c r="J938">
        <v>65</v>
      </c>
      <c r="K938" s="4">
        <v>1554.3</v>
      </c>
      <c r="L938">
        <v>4</v>
      </c>
      <c r="M938">
        <v>4</v>
      </c>
      <c r="N938">
        <v>2002</v>
      </c>
      <c r="O938">
        <f t="shared" si="14"/>
        <v>23.885000000000002</v>
      </c>
    </row>
    <row r="939" spans="1:34" ht="13.5" x14ac:dyDescent="0.25">
      <c r="A939" s="1"/>
      <c r="B939">
        <v>1</v>
      </c>
      <c r="C939">
        <v>9</v>
      </c>
      <c r="D939">
        <v>0</v>
      </c>
      <c r="E939">
        <v>10</v>
      </c>
      <c r="F939">
        <v>0</v>
      </c>
      <c r="G939">
        <v>19</v>
      </c>
      <c r="H939">
        <v>2.4500000000000002</v>
      </c>
      <c r="I939">
        <v>-130</v>
      </c>
      <c r="J939">
        <v>55</v>
      </c>
      <c r="K939" s="4">
        <v>1470.2</v>
      </c>
      <c r="L939">
        <v>4</v>
      </c>
      <c r="M939">
        <v>5</v>
      </c>
      <c r="N939">
        <v>2002</v>
      </c>
      <c r="O939">
        <f t="shared" si="14"/>
        <v>22.05</v>
      </c>
    </row>
    <row r="940" spans="1:34" ht="13.5" x14ac:dyDescent="0.25">
      <c r="A940" s="1"/>
      <c r="B940">
        <v>2</v>
      </c>
      <c r="C940">
        <v>20</v>
      </c>
      <c r="D940">
        <v>0</v>
      </c>
      <c r="E940">
        <v>9</v>
      </c>
      <c r="F940">
        <v>0</v>
      </c>
      <c r="G940">
        <v>29</v>
      </c>
      <c r="H940">
        <v>2.41</v>
      </c>
      <c r="I940">
        <v>80</v>
      </c>
      <c r="J940">
        <v>50</v>
      </c>
      <c r="K940" s="4">
        <v>2835.8</v>
      </c>
      <c r="L940">
        <v>4</v>
      </c>
      <c r="M940">
        <v>5</v>
      </c>
      <c r="N940">
        <v>2002</v>
      </c>
      <c r="O940">
        <f t="shared" si="14"/>
        <v>48.2</v>
      </c>
    </row>
    <row r="941" spans="1:34" ht="13.5" x14ac:dyDescent="0.25">
      <c r="A941" s="1"/>
      <c r="B941">
        <v>0</v>
      </c>
      <c r="C941">
        <v>9</v>
      </c>
      <c r="D941">
        <v>0</v>
      </c>
      <c r="E941">
        <v>1</v>
      </c>
      <c r="F941">
        <v>0</v>
      </c>
      <c r="G941">
        <v>10</v>
      </c>
      <c r="H941">
        <v>2.27</v>
      </c>
      <c r="I941">
        <v>10</v>
      </c>
      <c r="J941">
        <v>50</v>
      </c>
      <c r="K941" s="4">
        <v>2006.3</v>
      </c>
      <c r="L941">
        <v>4</v>
      </c>
      <c r="M941">
        <v>6</v>
      </c>
      <c r="N941">
        <v>2002</v>
      </c>
      <c r="O941">
        <f t="shared" si="14"/>
        <v>20.43</v>
      </c>
      <c r="T941">
        <v>20</v>
      </c>
      <c r="U941">
        <f>AVERAGE(C904,C906:C908,C910,C911,C915,C916,C918,C919,C922,C923,C925,C929,C932:C934,C936,C938,C941)</f>
        <v>11.875</v>
      </c>
      <c r="V941">
        <f>SUM(O904,O906:O908,O910,O911,O915,O916,O918,O919,O922,O923,O925,O929,O932:O934,O936,O938,O941)/SUM(C904,C906:C908,C910,C911,C915,C916,C918,C919,C922,C923,C925,C929,C932:C934,C936,C938,C941)</f>
        <v>3.2556000000000003</v>
      </c>
    </row>
    <row r="942" spans="1:34" ht="13.5" x14ac:dyDescent="0.25">
      <c r="A942" s="1"/>
      <c r="B942">
        <v>2</v>
      </c>
      <c r="C942">
        <v>35</v>
      </c>
      <c r="D942">
        <v>0</v>
      </c>
      <c r="E942">
        <v>4</v>
      </c>
      <c r="F942">
        <v>0</v>
      </c>
      <c r="G942">
        <v>9</v>
      </c>
      <c r="H942">
        <v>1.99</v>
      </c>
      <c r="I942">
        <v>90</v>
      </c>
      <c r="J942">
        <v>47.5</v>
      </c>
      <c r="K942" s="4">
        <v>2573</v>
      </c>
      <c r="L942">
        <v>4</v>
      </c>
      <c r="M942">
        <v>6</v>
      </c>
      <c r="N942">
        <v>2002</v>
      </c>
      <c r="O942">
        <f t="shared" si="14"/>
        <v>69.650000000000006</v>
      </c>
      <c r="T942">
        <v>15</v>
      </c>
      <c r="U942">
        <f>AVERAGE(C905,C909,C912,C913,C917,C920,C921,C924,C927,C928,C930,C931,C937,C939,C943)</f>
        <v>10.1</v>
      </c>
      <c r="V942">
        <f>SUM(O905,O909,O912,O913,O917,O920,O921,O924,O927,O928,O930,O931,O937,O939,O943)/SUM(C905,C909,C912,C913,C917,C920,C921,C924,C927,C928,C930,C931,C937,C939,C943)</f>
        <v>3.3737953795379538</v>
      </c>
    </row>
    <row r="943" spans="1:34" ht="13.5" x14ac:dyDescent="0.25">
      <c r="A943" s="1"/>
      <c r="B943">
        <v>1</v>
      </c>
      <c r="C943">
        <v>8</v>
      </c>
      <c r="D943">
        <v>0</v>
      </c>
      <c r="E943">
        <v>22</v>
      </c>
      <c r="F943">
        <v>0</v>
      </c>
      <c r="G943">
        <v>30</v>
      </c>
      <c r="H943">
        <v>1.65</v>
      </c>
      <c r="I943">
        <v>-150</v>
      </c>
      <c r="J943">
        <v>65</v>
      </c>
      <c r="K943" s="4">
        <v>1945.6</v>
      </c>
      <c r="L943">
        <v>4</v>
      </c>
      <c r="M943">
        <v>6</v>
      </c>
      <c r="N943">
        <v>2002</v>
      </c>
      <c r="O943">
        <f t="shared" si="14"/>
        <v>13.2</v>
      </c>
      <c r="P943">
        <v>150.5</v>
      </c>
      <c r="Q943">
        <v>41</v>
      </c>
      <c r="R943">
        <f>AVERAGE(C903:C943)</f>
        <v>11.414634146341463</v>
      </c>
      <c r="S943">
        <f>SUM(O903:O943)/SUM(C903:C943)</f>
        <v>3.13755341880342</v>
      </c>
      <c r="T943">
        <v>6</v>
      </c>
      <c r="U943">
        <f>AVERAGE(C903,C914,C926,C935,C940,C942)</f>
        <v>13.166666666666666</v>
      </c>
      <c r="V943">
        <f>SUM(O903,O914,O926,O935,O940,O942)/SUM(C903,C914,C926,C935,C940,C942)</f>
        <v>2.3296202531645571</v>
      </c>
      <c r="W943">
        <v>8</v>
      </c>
      <c r="X943">
        <f>AVERAGE(C903:C910)</f>
        <v>9.625</v>
      </c>
      <c r="Y943">
        <f>SUM(O903:O910)/SUM(C903:C910)</f>
        <v>2.3663636363636367</v>
      </c>
      <c r="Z943">
        <v>8</v>
      </c>
      <c r="AA943">
        <f>AVERAGE(C911:C918)</f>
        <v>12.125</v>
      </c>
      <c r="AB943">
        <f>SUM(O911:O918)/SUM(C911:C918)</f>
        <v>3.7278865979381446</v>
      </c>
      <c r="AC943">
        <v>15</v>
      </c>
      <c r="AD943">
        <f>AVERAGE(C919:C933)</f>
        <v>10.666666666666666</v>
      </c>
      <c r="AE943">
        <f>SUM(O919:O933)/SUM(C919:C933)</f>
        <v>3.5560312499999993</v>
      </c>
      <c r="AF943">
        <v>10</v>
      </c>
      <c r="AG943">
        <f>AVERAGE(C934:C943)</f>
        <v>13.4</v>
      </c>
      <c r="AH943">
        <f>SUM(O934:O943)/SUM(C934:C943)</f>
        <v>2.6536940298507461</v>
      </c>
    </row>
    <row r="944" spans="1:34" ht="13.5" x14ac:dyDescent="0.25">
      <c r="A944" s="1"/>
    </row>
    <row r="945" spans="1:15" ht="13.5" x14ac:dyDescent="0.25">
      <c r="A945" s="1" t="s">
        <v>6</v>
      </c>
      <c r="B945">
        <v>2</v>
      </c>
      <c r="C945">
        <v>8.5</v>
      </c>
      <c r="D945">
        <v>0</v>
      </c>
      <c r="E945">
        <v>28</v>
      </c>
      <c r="F945">
        <v>0</v>
      </c>
      <c r="G945">
        <v>9</v>
      </c>
      <c r="H945">
        <v>1.19</v>
      </c>
      <c r="I945">
        <v>60</v>
      </c>
      <c r="J945">
        <v>62.5</v>
      </c>
      <c r="K945" s="2">
        <v>1595.4</v>
      </c>
      <c r="L945">
        <v>1</v>
      </c>
      <c r="M945">
        <v>7</v>
      </c>
      <c r="N945">
        <v>2003</v>
      </c>
      <c r="O945">
        <f t="shared" si="14"/>
        <v>10.115</v>
      </c>
    </row>
    <row r="946" spans="1:15" ht="13.5" x14ac:dyDescent="0.25">
      <c r="A946" s="1"/>
      <c r="B946">
        <v>1</v>
      </c>
      <c r="C946">
        <v>9</v>
      </c>
      <c r="D946">
        <v>1</v>
      </c>
      <c r="E946">
        <v>28</v>
      </c>
      <c r="F946">
        <v>1</v>
      </c>
      <c r="G946">
        <v>7</v>
      </c>
      <c r="H946">
        <v>1.23</v>
      </c>
      <c r="I946">
        <v>140</v>
      </c>
      <c r="J946">
        <v>52.5</v>
      </c>
      <c r="K946" s="2">
        <v>1650.3</v>
      </c>
      <c r="L946">
        <v>1</v>
      </c>
      <c r="M946">
        <v>7</v>
      </c>
      <c r="N946">
        <v>2003</v>
      </c>
      <c r="O946">
        <f t="shared" si="14"/>
        <v>11.07</v>
      </c>
    </row>
    <row r="947" spans="1:15" ht="13.5" x14ac:dyDescent="0.25">
      <c r="A947" s="1"/>
      <c r="B947">
        <v>2</v>
      </c>
      <c r="C947">
        <v>32</v>
      </c>
      <c r="D947">
        <v>0</v>
      </c>
      <c r="E947">
        <v>9</v>
      </c>
      <c r="F947">
        <v>0</v>
      </c>
      <c r="G947">
        <v>10</v>
      </c>
      <c r="H947">
        <v>1.77</v>
      </c>
      <c r="I947">
        <v>50</v>
      </c>
      <c r="J947">
        <v>57.5</v>
      </c>
      <c r="K947" s="2">
        <v>2565.1999999999998</v>
      </c>
      <c r="L947">
        <v>1</v>
      </c>
      <c r="M947">
        <v>7</v>
      </c>
      <c r="N947">
        <v>2003</v>
      </c>
      <c r="O947">
        <f t="shared" si="14"/>
        <v>56.64</v>
      </c>
    </row>
    <row r="948" spans="1:15" ht="13.5" x14ac:dyDescent="0.25">
      <c r="A948" s="1"/>
      <c r="B948">
        <v>1</v>
      </c>
      <c r="C948">
        <v>7.5</v>
      </c>
      <c r="D948">
        <v>1</v>
      </c>
      <c r="E948">
        <v>11</v>
      </c>
      <c r="F948">
        <v>0</v>
      </c>
      <c r="G948">
        <v>19</v>
      </c>
      <c r="H948">
        <v>1.75</v>
      </c>
      <c r="I948">
        <v>150</v>
      </c>
      <c r="J948">
        <v>65</v>
      </c>
      <c r="K948" s="2">
        <v>2165.6999999999998</v>
      </c>
      <c r="L948">
        <v>1</v>
      </c>
      <c r="M948">
        <v>7</v>
      </c>
      <c r="N948">
        <v>2003</v>
      </c>
      <c r="O948">
        <f t="shared" si="14"/>
        <v>13.125</v>
      </c>
    </row>
    <row r="949" spans="1:15" ht="13.5" x14ac:dyDescent="0.25">
      <c r="A949" s="1"/>
      <c r="B949">
        <v>2</v>
      </c>
      <c r="C949">
        <v>18</v>
      </c>
      <c r="D949">
        <v>0</v>
      </c>
      <c r="E949">
        <v>18</v>
      </c>
      <c r="F949">
        <v>0</v>
      </c>
      <c r="G949">
        <v>5</v>
      </c>
      <c r="H949">
        <v>2.23</v>
      </c>
      <c r="I949">
        <v>120</v>
      </c>
      <c r="J949">
        <v>60</v>
      </c>
      <c r="K949" s="2">
        <v>1902.5</v>
      </c>
      <c r="L949">
        <v>1</v>
      </c>
      <c r="M949">
        <v>7</v>
      </c>
      <c r="N949">
        <v>2003</v>
      </c>
      <c r="O949">
        <f t="shared" si="14"/>
        <v>40.14</v>
      </c>
    </row>
    <row r="950" spans="1:15" ht="13.5" x14ac:dyDescent="0.25">
      <c r="A950" s="1"/>
      <c r="B950">
        <v>0</v>
      </c>
      <c r="C950">
        <v>7</v>
      </c>
      <c r="D950">
        <v>0</v>
      </c>
      <c r="E950">
        <v>6</v>
      </c>
      <c r="F950">
        <v>0</v>
      </c>
      <c r="G950">
        <v>13</v>
      </c>
      <c r="H950">
        <v>1.96</v>
      </c>
      <c r="I950">
        <v>0</v>
      </c>
      <c r="J950">
        <v>45</v>
      </c>
      <c r="K950" s="2">
        <v>1811.7</v>
      </c>
      <c r="L950">
        <v>1</v>
      </c>
      <c r="M950">
        <v>8</v>
      </c>
      <c r="N950">
        <v>2003</v>
      </c>
      <c r="O950">
        <f t="shared" si="14"/>
        <v>13.719999999999999</v>
      </c>
    </row>
    <row r="951" spans="1:15" ht="13.5" x14ac:dyDescent="0.25">
      <c r="A951" s="1"/>
      <c r="B951">
        <v>2</v>
      </c>
      <c r="C951">
        <v>14</v>
      </c>
      <c r="D951">
        <v>0</v>
      </c>
      <c r="E951">
        <v>12</v>
      </c>
      <c r="F951">
        <v>0</v>
      </c>
      <c r="G951">
        <v>26</v>
      </c>
      <c r="H951">
        <v>2.15</v>
      </c>
      <c r="I951">
        <v>90</v>
      </c>
      <c r="J951">
        <v>72.5</v>
      </c>
      <c r="K951" s="2">
        <v>2555.1999999999998</v>
      </c>
      <c r="L951">
        <v>1</v>
      </c>
      <c r="M951">
        <v>8</v>
      </c>
      <c r="N951">
        <v>2003</v>
      </c>
      <c r="O951">
        <f t="shared" si="14"/>
        <v>30.099999999999998</v>
      </c>
    </row>
    <row r="952" spans="1:15" ht="13.5" x14ac:dyDescent="0.25">
      <c r="A952" s="1"/>
      <c r="B952">
        <v>0</v>
      </c>
      <c r="C952">
        <v>21.5</v>
      </c>
      <c r="D952">
        <v>0</v>
      </c>
      <c r="E952">
        <v>24</v>
      </c>
      <c r="F952">
        <v>1</v>
      </c>
      <c r="G952">
        <v>13</v>
      </c>
      <c r="H952">
        <v>2.52</v>
      </c>
      <c r="I952">
        <v>-10</v>
      </c>
      <c r="J952">
        <v>45</v>
      </c>
      <c r="K952" s="2">
        <v>2295</v>
      </c>
      <c r="L952">
        <v>1</v>
      </c>
      <c r="M952">
        <v>9</v>
      </c>
      <c r="N952">
        <v>2003</v>
      </c>
      <c r="O952">
        <f t="shared" si="14"/>
        <v>54.18</v>
      </c>
    </row>
    <row r="953" spans="1:15" ht="13.5" x14ac:dyDescent="0.25">
      <c r="A953" s="1"/>
      <c r="B953">
        <v>2</v>
      </c>
      <c r="C953">
        <v>9</v>
      </c>
      <c r="D953">
        <v>0</v>
      </c>
      <c r="E953">
        <v>1</v>
      </c>
      <c r="F953">
        <v>0</v>
      </c>
      <c r="G953">
        <v>10</v>
      </c>
      <c r="H953">
        <v>1.96</v>
      </c>
      <c r="I953">
        <v>100</v>
      </c>
      <c r="J953">
        <v>60</v>
      </c>
      <c r="K953" s="2">
        <v>1869.5</v>
      </c>
      <c r="L953">
        <v>1</v>
      </c>
      <c r="M953">
        <v>9</v>
      </c>
      <c r="N953">
        <v>2003</v>
      </c>
      <c r="O953">
        <f t="shared" si="14"/>
        <v>17.64</v>
      </c>
    </row>
    <row r="954" spans="1:15" ht="13.5" x14ac:dyDescent="0.25">
      <c r="A954" s="1"/>
      <c r="B954">
        <v>2</v>
      </c>
      <c r="C954">
        <v>10</v>
      </c>
      <c r="D954">
        <v>0</v>
      </c>
      <c r="E954">
        <v>10</v>
      </c>
      <c r="F954">
        <v>0</v>
      </c>
      <c r="G954">
        <v>20</v>
      </c>
      <c r="H954">
        <v>2.15</v>
      </c>
      <c r="I954">
        <v>-80</v>
      </c>
      <c r="J954">
        <v>45</v>
      </c>
      <c r="K954" s="2">
        <v>2116.6999999999998</v>
      </c>
      <c r="L954">
        <v>1</v>
      </c>
      <c r="M954">
        <v>9</v>
      </c>
      <c r="N954">
        <v>2003</v>
      </c>
      <c r="O954">
        <f t="shared" si="14"/>
        <v>21.5</v>
      </c>
    </row>
    <row r="955" spans="1:15" ht="13.5" x14ac:dyDescent="0.25">
      <c r="A955" s="1"/>
      <c r="B955">
        <v>1</v>
      </c>
      <c r="C955">
        <v>9</v>
      </c>
      <c r="D955">
        <v>0</v>
      </c>
      <c r="E955">
        <v>11</v>
      </c>
      <c r="F955">
        <v>0</v>
      </c>
      <c r="G955">
        <v>20</v>
      </c>
      <c r="H955">
        <v>2.31</v>
      </c>
      <c r="I955">
        <v>180</v>
      </c>
      <c r="J955">
        <v>60</v>
      </c>
      <c r="K955" s="2">
        <v>2835.6</v>
      </c>
      <c r="L955">
        <v>1</v>
      </c>
      <c r="M955">
        <v>9</v>
      </c>
      <c r="N955">
        <v>2003</v>
      </c>
      <c r="O955">
        <f t="shared" si="14"/>
        <v>20.79</v>
      </c>
    </row>
    <row r="956" spans="1:15" ht="13.5" x14ac:dyDescent="0.25">
      <c r="A956" s="1"/>
      <c r="B956">
        <v>0</v>
      </c>
      <c r="C956">
        <v>12</v>
      </c>
      <c r="D956">
        <v>0</v>
      </c>
      <c r="E956">
        <v>13</v>
      </c>
      <c r="F956">
        <v>0</v>
      </c>
      <c r="G956">
        <v>25</v>
      </c>
      <c r="H956">
        <v>2.12</v>
      </c>
      <c r="I956">
        <v>-10</v>
      </c>
      <c r="J956">
        <v>45</v>
      </c>
      <c r="K956" s="2">
        <v>2542.4</v>
      </c>
      <c r="L956">
        <v>1</v>
      </c>
      <c r="M956">
        <v>9</v>
      </c>
      <c r="N956">
        <v>2003</v>
      </c>
      <c r="O956">
        <f t="shared" si="14"/>
        <v>25.44</v>
      </c>
    </row>
    <row r="957" spans="1:15" ht="13.5" x14ac:dyDescent="0.25">
      <c r="A957" s="1"/>
      <c r="B957">
        <v>0</v>
      </c>
      <c r="C957">
        <v>16</v>
      </c>
      <c r="D957">
        <v>0</v>
      </c>
      <c r="E957">
        <v>24</v>
      </c>
      <c r="F957">
        <v>0</v>
      </c>
      <c r="G957">
        <v>10</v>
      </c>
      <c r="H957">
        <v>3.37</v>
      </c>
      <c r="I957">
        <v>-60</v>
      </c>
      <c r="J957">
        <v>35</v>
      </c>
      <c r="K957" s="2">
        <v>3556.8</v>
      </c>
      <c r="L957">
        <v>2</v>
      </c>
      <c r="M957">
        <v>10</v>
      </c>
      <c r="N957">
        <v>2003</v>
      </c>
      <c r="O957">
        <f t="shared" si="14"/>
        <v>53.92</v>
      </c>
    </row>
    <row r="958" spans="1:15" ht="13.5" x14ac:dyDescent="0.25">
      <c r="A958" s="1"/>
      <c r="B958">
        <v>1</v>
      </c>
      <c r="C958">
        <v>12</v>
      </c>
      <c r="D958">
        <v>0</v>
      </c>
      <c r="E958">
        <v>25</v>
      </c>
      <c r="F958">
        <v>0</v>
      </c>
      <c r="G958">
        <v>7</v>
      </c>
      <c r="H958">
        <v>4.38</v>
      </c>
      <c r="I958">
        <v>-130</v>
      </c>
      <c r="J958">
        <v>42.5</v>
      </c>
      <c r="K958" s="2">
        <v>2598.1999999999998</v>
      </c>
      <c r="L958">
        <v>1</v>
      </c>
      <c r="M958">
        <v>9</v>
      </c>
      <c r="N958">
        <v>2003</v>
      </c>
      <c r="O958">
        <f t="shared" si="14"/>
        <v>52.56</v>
      </c>
    </row>
    <row r="959" spans="1:15" ht="13.5" x14ac:dyDescent="0.25">
      <c r="A959" s="1"/>
      <c r="B959">
        <v>2</v>
      </c>
      <c r="C959">
        <v>7</v>
      </c>
      <c r="D959">
        <v>1</v>
      </c>
      <c r="E959">
        <v>28</v>
      </c>
      <c r="F959">
        <v>1</v>
      </c>
      <c r="G959">
        <v>5</v>
      </c>
      <c r="H959">
        <v>1.62</v>
      </c>
      <c r="I959">
        <v>50</v>
      </c>
      <c r="J959">
        <v>55</v>
      </c>
      <c r="K959" s="2">
        <v>1925.9</v>
      </c>
      <c r="L959">
        <v>2</v>
      </c>
      <c r="M959">
        <v>10</v>
      </c>
      <c r="N959">
        <v>2003</v>
      </c>
      <c r="O959">
        <f t="shared" si="14"/>
        <v>11.34</v>
      </c>
    </row>
    <row r="960" spans="1:15" ht="13.5" x14ac:dyDescent="0.25">
      <c r="A960" s="1"/>
      <c r="B960">
        <v>1</v>
      </c>
      <c r="C960">
        <v>7</v>
      </c>
      <c r="D960">
        <v>1</v>
      </c>
      <c r="E960">
        <v>28</v>
      </c>
      <c r="F960">
        <v>1</v>
      </c>
      <c r="G960">
        <v>5</v>
      </c>
      <c r="H960">
        <v>0.91</v>
      </c>
      <c r="I960">
        <v>150</v>
      </c>
      <c r="J960">
        <v>55</v>
      </c>
      <c r="K960" s="2">
        <v>2945.6</v>
      </c>
      <c r="L960">
        <v>2</v>
      </c>
      <c r="M960">
        <v>10</v>
      </c>
      <c r="N960">
        <v>2003</v>
      </c>
      <c r="O960">
        <f t="shared" si="14"/>
        <v>6.37</v>
      </c>
    </row>
    <row r="961" spans="1:15" ht="13.5" x14ac:dyDescent="0.25">
      <c r="A961" s="1"/>
      <c r="B961">
        <v>0</v>
      </c>
      <c r="C961">
        <v>11</v>
      </c>
      <c r="D961">
        <v>0</v>
      </c>
      <c r="E961">
        <v>13</v>
      </c>
      <c r="F961">
        <v>0</v>
      </c>
      <c r="G961">
        <v>24</v>
      </c>
      <c r="H961">
        <v>3.12</v>
      </c>
      <c r="I961">
        <v>0</v>
      </c>
      <c r="J961">
        <v>55</v>
      </c>
      <c r="K961" s="2">
        <v>2270.3000000000002</v>
      </c>
      <c r="L961">
        <v>2</v>
      </c>
      <c r="M961">
        <v>10</v>
      </c>
      <c r="N961">
        <v>2003</v>
      </c>
      <c r="O961">
        <f t="shared" si="14"/>
        <v>34.32</v>
      </c>
    </row>
    <row r="962" spans="1:15" ht="13.5" x14ac:dyDescent="0.25">
      <c r="A962" s="1"/>
      <c r="B962">
        <v>1</v>
      </c>
      <c r="C962">
        <v>9.5</v>
      </c>
      <c r="D962">
        <v>1</v>
      </c>
      <c r="E962">
        <v>29</v>
      </c>
      <c r="F962">
        <v>0</v>
      </c>
      <c r="G962">
        <v>8</v>
      </c>
      <c r="H962">
        <v>4.32</v>
      </c>
      <c r="I962">
        <v>-140</v>
      </c>
      <c r="J962">
        <v>45</v>
      </c>
      <c r="K962" s="2">
        <v>2829.4</v>
      </c>
      <c r="L962">
        <v>2</v>
      </c>
      <c r="M962">
        <v>11</v>
      </c>
      <c r="N962">
        <v>2003</v>
      </c>
      <c r="O962">
        <f t="shared" si="14"/>
        <v>41.040000000000006</v>
      </c>
    </row>
    <row r="963" spans="1:15" ht="13.5" x14ac:dyDescent="0.25">
      <c r="A963" s="1"/>
      <c r="B963">
        <v>2</v>
      </c>
      <c r="C963">
        <v>5</v>
      </c>
      <c r="D963">
        <v>0</v>
      </c>
      <c r="E963">
        <v>1</v>
      </c>
      <c r="F963">
        <v>0</v>
      </c>
      <c r="G963">
        <v>6</v>
      </c>
      <c r="H963">
        <v>2.95</v>
      </c>
      <c r="I963">
        <v>50</v>
      </c>
      <c r="J963">
        <v>55</v>
      </c>
      <c r="K963" s="2">
        <v>1869.2</v>
      </c>
      <c r="L963">
        <v>2</v>
      </c>
      <c r="M963">
        <v>11</v>
      </c>
      <c r="N963">
        <v>2003</v>
      </c>
      <c r="O963">
        <f t="shared" ref="O963:O1026" si="15">H963*C963</f>
        <v>14.75</v>
      </c>
    </row>
    <row r="964" spans="1:15" ht="13.5" x14ac:dyDescent="0.25">
      <c r="A964" s="1"/>
      <c r="B964">
        <v>0</v>
      </c>
      <c r="C964">
        <v>11</v>
      </c>
      <c r="D964">
        <v>0</v>
      </c>
      <c r="E964">
        <v>5</v>
      </c>
      <c r="F964">
        <v>0</v>
      </c>
      <c r="G964">
        <v>16</v>
      </c>
      <c r="H964">
        <v>4.21</v>
      </c>
      <c r="I964">
        <v>10</v>
      </c>
      <c r="J964">
        <v>47.5</v>
      </c>
      <c r="K964" s="2">
        <v>2652.5</v>
      </c>
      <c r="L964">
        <v>2</v>
      </c>
      <c r="M964">
        <v>11</v>
      </c>
      <c r="N964">
        <v>2003</v>
      </c>
      <c r="O964">
        <f t="shared" si="15"/>
        <v>46.31</v>
      </c>
    </row>
    <row r="965" spans="1:15" ht="13.5" x14ac:dyDescent="0.25">
      <c r="A965" s="1"/>
      <c r="B965">
        <v>0</v>
      </c>
      <c r="C965">
        <v>7</v>
      </c>
      <c r="D965">
        <v>0</v>
      </c>
      <c r="E965">
        <v>27</v>
      </c>
      <c r="F965">
        <v>0</v>
      </c>
      <c r="G965">
        <v>4</v>
      </c>
      <c r="H965">
        <v>3.51</v>
      </c>
      <c r="I965">
        <v>30</v>
      </c>
      <c r="J965">
        <v>60</v>
      </c>
      <c r="K965" s="2">
        <v>2559.4</v>
      </c>
      <c r="L965">
        <v>2</v>
      </c>
      <c r="M965">
        <v>11</v>
      </c>
      <c r="N965">
        <v>2003</v>
      </c>
      <c r="O965">
        <f t="shared" si="15"/>
        <v>24.57</v>
      </c>
    </row>
    <row r="966" spans="1:15" ht="13.5" x14ac:dyDescent="0.25">
      <c r="A966" s="1"/>
      <c r="B966">
        <v>0</v>
      </c>
      <c r="C966">
        <v>6.5</v>
      </c>
      <c r="D966">
        <v>0</v>
      </c>
      <c r="E966">
        <v>4</v>
      </c>
      <c r="F966">
        <v>1</v>
      </c>
      <c r="G966">
        <v>10</v>
      </c>
      <c r="H966">
        <v>4.32</v>
      </c>
      <c r="I966">
        <v>-20</v>
      </c>
      <c r="J966">
        <v>45</v>
      </c>
      <c r="K966" s="2">
        <v>2216.4</v>
      </c>
      <c r="L966">
        <v>2</v>
      </c>
      <c r="M966">
        <v>12</v>
      </c>
      <c r="N966">
        <v>2003</v>
      </c>
      <c r="O966">
        <f t="shared" si="15"/>
        <v>28.080000000000002</v>
      </c>
    </row>
    <row r="967" spans="1:15" ht="13.5" x14ac:dyDescent="0.25">
      <c r="A967" s="1"/>
      <c r="B967">
        <v>2</v>
      </c>
      <c r="C967">
        <v>5</v>
      </c>
      <c r="D967">
        <v>0</v>
      </c>
      <c r="E967">
        <v>16</v>
      </c>
      <c r="F967">
        <v>0</v>
      </c>
      <c r="G967">
        <v>21</v>
      </c>
      <c r="H967">
        <v>2.15</v>
      </c>
      <c r="I967">
        <v>70</v>
      </c>
      <c r="J967">
        <v>45</v>
      </c>
      <c r="K967" s="2">
        <v>2931.7</v>
      </c>
      <c r="L967">
        <v>2</v>
      </c>
      <c r="M967">
        <v>12</v>
      </c>
      <c r="N967">
        <v>2003</v>
      </c>
      <c r="O967">
        <f t="shared" si="15"/>
        <v>10.75</v>
      </c>
    </row>
    <row r="968" spans="1:15" ht="13.5" x14ac:dyDescent="0.25">
      <c r="A968" s="1"/>
      <c r="B968">
        <v>0</v>
      </c>
      <c r="C968">
        <v>7</v>
      </c>
      <c r="D968">
        <v>0</v>
      </c>
      <c r="E968">
        <v>19</v>
      </c>
      <c r="F968">
        <v>0</v>
      </c>
      <c r="G968">
        <v>26</v>
      </c>
      <c r="H968">
        <v>3.33</v>
      </c>
      <c r="I968">
        <v>-40</v>
      </c>
      <c r="J968">
        <v>45</v>
      </c>
      <c r="K968" s="2">
        <v>1186.3</v>
      </c>
      <c r="L968">
        <v>2</v>
      </c>
      <c r="M968">
        <v>12</v>
      </c>
      <c r="N968">
        <v>2003</v>
      </c>
      <c r="O968">
        <f t="shared" si="15"/>
        <v>23.310000000000002</v>
      </c>
    </row>
    <row r="969" spans="1:15" ht="13.5" x14ac:dyDescent="0.25">
      <c r="A969" s="1"/>
      <c r="B969">
        <v>0</v>
      </c>
      <c r="C969">
        <v>8</v>
      </c>
      <c r="D969">
        <v>0</v>
      </c>
      <c r="E969">
        <v>28</v>
      </c>
      <c r="F969">
        <v>0</v>
      </c>
      <c r="G969">
        <v>5</v>
      </c>
      <c r="H969">
        <v>2.2000000000000002</v>
      </c>
      <c r="I969">
        <v>30</v>
      </c>
      <c r="J969">
        <v>50</v>
      </c>
      <c r="K969" s="2">
        <v>1851.7</v>
      </c>
      <c r="L969">
        <v>2</v>
      </c>
      <c r="M969">
        <v>12</v>
      </c>
      <c r="N969">
        <v>2003</v>
      </c>
      <c r="O969">
        <f t="shared" si="15"/>
        <v>17.600000000000001</v>
      </c>
    </row>
    <row r="970" spans="1:15" ht="13.5" x14ac:dyDescent="0.25">
      <c r="A970" s="1"/>
      <c r="B970">
        <v>0</v>
      </c>
      <c r="C970">
        <v>6</v>
      </c>
      <c r="D970">
        <v>0</v>
      </c>
      <c r="E970">
        <v>29</v>
      </c>
      <c r="F970">
        <v>0</v>
      </c>
      <c r="G970">
        <v>4</v>
      </c>
      <c r="H970">
        <v>3.17</v>
      </c>
      <c r="I970">
        <v>-30</v>
      </c>
      <c r="J970">
        <v>35</v>
      </c>
      <c r="K970" s="2">
        <v>2657.9</v>
      </c>
      <c r="L970">
        <v>2</v>
      </c>
      <c r="M970">
        <v>12</v>
      </c>
      <c r="N970">
        <v>2003</v>
      </c>
      <c r="O970">
        <f t="shared" si="15"/>
        <v>19.02</v>
      </c>
    </row>
    <row r="971" spans="1:15" ht="13.5" x14ac:dyDescent="0.25">
      <c r="A971" s="1"/>
      <c r="B971">
        <v>1</v>
      </c>
      <c r="C971">
        <v>8</v>
      </c>
      <c r="D971">
        <v>0</v>
      </c>
      <c r="E971">
        <v>2</v>
      </c>
      <c r="F971">
        <v>0</v>
      </c>
      <c r="G971">
        <v>10</v>
      </c>
      <c r="H971">
        <v>5.3</v>
      </c>
      <c r="I971">
        <v>-160</v>
      </c>
      <c r="J971">
        <v>42.5</v>
      </c>
      <c r="K971" s="2">
        <v>2751.2</v>
      </c>
      <c r="L971">
        <v>3</v>
      </c>
      <c r="M971">
        <v>1</v>
      </c>
      <c r="N971">
        <v>2003</v>
      </c>
      <c r="O971">
        <f t="shared" si="15"/>
        <v>42.4</v>
      </c>
    </row>
    <row r="972" spans="1:15" ht="13.5" x14ac:dyDescent="0.25">
      <c r="A972" s="1"/>
      <c r="B972">
        <v>1</v>
      </c>
      <c r="C972">
        <v>6</v>
      </c>
      <c r="D972">
        <v>0</v>
      </c>
      <c r="E972">
        <v>12</v>
      </c>
      <c r="F972">
        <v>0</v>
      </c>
      <c r="G972">
        <v>18</v>
      </c>
      <c r="H972">
        <v>2.2400000000000002</v>
      </c>
      <c r="I972">
        <v>-160</v>
      </c>
      <c r="J972">
        <v>45</v>
      </c>
      <c r="K972" s="2">
        <v>2559.4</v>
      </c>
      <c r="L972">
        <v>3</v>
      </c>
      <c r="M972">
        <v>1</v>
      </c>
      <c r="N972">
        <v>2003</v>
      </c>
      <c r="O972">
        <f t="shared" si="15"/>
        <v>13.440000000000001</v>
      </c>
    </row>
    <row r="973" spans="1:15" ht="13.5" x14ac:dyDescent="0.25">
      <c r="A973" s="1"/>
      <c r="B973">
        <v>2</v>
      </c>
      <c r="C973">
        <v>6</v>
      </c>
      <c r="D973">
        <v>0</v>
      </c>
      <c r="E973">
        <v>14</v>
      </c>
      <c r="F973">
        <v>0</v>
      </c>
      <c r="G973">
        <v>20</v>
      </c>
      <c r="H973">
        <v>3.07</v>
      </c>
      <c r="I973">
        <v>70</v>
      </c>
      <c r="J973">
        <v>50</v>
      </c>
      <c r="K973" s="2">
        <v>2056.4</v>
      </c>
      <c r="L973">
        <v>3</v>
      </c>
      <c r="M973">
        <v>1</v>
      </c>
      <c r="N973">
        <v>2003</v>
      </c>
      <c r="O973">
        <f t="shared" si="15"/>
        <v>18.419999999999998</v>
      </c>
    </row>
    <row r="974" spans="1:15" ht="13.5" x14ac:dyDescent="0.25">
      <c r="A974" s="1"/>
      <c r="B974">
        <v>2</v>
      </c>
      <c r="C974">
        <v>14.5</v>
      </c>
      <c r="D974">
        <v>0</v>
      </c>
      <c r="E974">
        <v>23</v>
      </c>
      <c r="F974">
        <v>1</v>
      </c>
      <c r="G974">
        <v>6</v>
      </c>
      <c r="H974">
        <v>2.76</v>
      </c>
      <c r="I974">
        <v>80</v>
      </c>
      <c r="J974">
        <v>55</v>
      </c>
      <c r="K974" s="2">
        <v>2198.6999999999998</v>
      </c>
      <c r="L974">
        <v>3</v>
      </c>
      <c r="M974">
        <v>1</v>
      </c>
      <c r="N974">
        <v>2003</v>
      </c>
      <c r="O974">
        <f t="shared" si="15"/>
        <v>40.019999999999996</v>
      </c>
    </row>
    <row r="975" spans="1:15" ht="13.5" x14ac:dyDescent="0.25">
      <c r="A975" s="1"/>
      <c r="B975">
        <v>0</v>
      </c>
      <c r="C975">
        <v>7</v>
      </c>
      <c r="D975">
        <v>1</v>
      </c>
      <c r="E975">
        <v>25</v>
      </c>
      <c r="F975">
        <v>1</v>
      </c>
      <c r="G975">
        <v>1</v>
      </c>
      <c r="H975">
        <v>3.4</v>
      </c>
      <c r="I975">
        <v>-30</v>
      </c>
      <c r="J975">
        <v>55</v>
      </c>
      <c r="K975" s="2">
        <v>2481.6999999999998</v>
      </c>
      <c r="L975">
        <v>3</v>
      </c>
      <c r="M975">
        <v>1</v>
      </c>
      <c r="N975">
        <v>2003</v>
      </c>
      <c r="O975">
        <f t="shared" si="15"/>
        <v>23.8</v>
      </c>
    </row>
    <row r="976" spans="1:15" ht="13.5" x14ac:dyDescent="0.25">
      <c r="A976" s="1"/>
      <c r="B976">
        <v>1</v>
      </c>
      <c r="C976">
        <v>6</v>
      </c>
      <c r="D976">
        <v>0</v>
      </c>
      <c r="E976">
        <v>9</v>
      </c>
      <c r="F976">
        <v>0</v>
      </c>
      <c r="G976">
        <v>15</v>
      </c>
      <c r="H976">
        <v>3.67</v>
      </c>
      <c r="I976">
        <v>-130</v>
      </c>
      <c r="J976">
        <v>40</v>
      </c>
      <c r="K976" s="2">
        <v>2942.7</v>
      </c>
      <c r="L976">
        <v>3</v>
      </c>
      <c r="M976">
        <v>2</v>
      </c>
      <c r="N976">
        <v>2003</v>
      </c>
      <c r="O976">
        <f t="shared" si="15"/>
        <v>22.02</v>
      </c>
    </row>
    <row r="977" spans="1:22" ht="13.5" x14ac:dyDescent="0.25">
      <c r="A977" s="1"/>
      <c r="B977">
        <v>0</v>
      </c>
      <c r="C977">
        <v>13</v>
      </c>
      <c r="D977">
        <v>0</v>
      </c>
      <c r="E977">
        <v>9</v>
      </c>
      <c r="F977">
        <v>0</v>
      </c>
      <c r="G977">
        <v>22</v>
      </c>
      <c r="H977">
        <v>4.6500000000000004</v>
      </c>
      <c r="I977">
        <v>-10</v>
      </c>
      <c r="J977">
        <v>32.5</v>
      </c>
      <c r="K977" s="2">
        <v>3113.8</v>
      </c>
      <c r="L977">
        <v>3</v>
      </c>
      <c r="M977">
        <v>2</v>
      </c>
      <c r="N977">
        <v>2003</v>
      </c>
      <c r="O977">
        <f t="shared" si="15"/>
        <v>60.45</v>
      </c>
    </row>
    <row r="978" spans="1:22" ht="13.5" x14ac:dyDescent="0.25">
      <c r="A978" s="1"/>
      <c r="B978">
        <v>0</v>
      </c>
      <c r="C978">
        <v>11</v>
      </c>
      <c r="D978">
        <v>0</v>
      </c>
      <c r="E978">
        <v>20</v>
      </c>
      <c r="F978">
        <v>0</v>
      </c>
      <c r="G978">
        <v>2</v>
      </c>
      <c r="H978">
        <v>3.39</v>
      </c>
      <c r="I978">
        <v>-40</v>
      </c>
      <c r="J978">
        <v>45</v>
      </c>
      <c r="K978" s="2">
        <v>2222.1999999999998</v>
      </c>
      <c r="L978">
        <v>3</v>
      </c>
      <c r="M978">
        <v>2</v>
      </c>
      <c r="N978">
        <v>2003</v>
      </c>
      <c r="O978">
        <f t="shared" si="15"/>
        <v>37.29</v>
      </c>
    </row>
    <row r="979" spans="1:22" ht="13.5" x14ac:dyDescent="0.25">
      <c r="A979" s="1"/>
      <c r="B979">
        <v>1</v>
      </c>
      <c r="C979">
        <v>6</v>
      </c>
      <c r="D979">
        <v>0</v>
      </c>
      <c r="E979">
        <v>20</v>
      </c>
      <c r="F979">
        <v>0</v>
      </c>
      <c r="G979">
        <v>6</v>
      </c>
      <c r="H979">
        <v>2.4700000000000002</v>
      </c>
      <c r="I979">
        <v>-130</v>
      </c>
      <c r="J979">
        <v>45</v>
      </c>
      <c r="K979" s="2">
        <v>1807.2</v>
      </c>
      <c r="L979">
        <v>3</v>
      </c>
      <c r="M979">
        <v>2</v>
      </c>
      <c r="N979">
        <v>2003</v>
      </c>
      <c r="O979">
        <f t="shared" si="15"/>
        <v>14.82</v>
      </c>
    </row>
    <row r="980" spans="1:22" ht="13.5" x14ac:dyDescent="0.25">
      <c r="A980" s="1"/>
      <c r="B980">
        <v>0</v>
      </c>
      <c r="C980">
        <v>10.5</v>
      </c>
      <c r="D980">
        <v>1</v>
      </c>
      <c r="E980">
        <v>7</v>
      </c>
      <c r="F980">
        <v>0</v>
      </c>
      <c r="G980">
        <v>18</v>
      </c>
      <c r="H980">
        <v>4.21</v>
      </c>
      <c r="I980">
        <v>-10</v>
      </c>
      <c r="J980">
        <v>60</v>
      </c>
      <c r="K980" s="2">
        <v>2057.5</v>
      </c>
      <c r="L980">
        <v>3</v>
      </c>
      <c r="M980">
        <v>3</v>
      </c>
      <c r="N980">
        <v>2003</v>
      </c>
      <c r="O980">
        <f t="shared" si="15"/>
        <v>44.204999999999998</v>
      </c>
    </row>
    <row r="981" spans="1:22" ht="13.5" x14ac:dyDescent="0.25">
      <c r="A981" s="1"/>
      <c r="B981">
        <v>1</v>
      </c>
      <c r="C981">
        <v>6</v>
      </c>
      <c r="D981">
        <v>0</v>
      </c>
      <c r="E981">
        <v>19</v>
      </c>
      <c r="F981">
        <v>0</v>
      </c>
      <c r="G981">
        <v>25</v>
      </c>
      <c r="H981">
        <v>5.39</v>
      </c>
      <c r="I981">
        <v>-170</v>
      </c>
      <c r="J981">
        <v>42.5</v>
      </c>
      <c r="K981" s="2">
        <v>2176.6999999999998</v>
      </c>
      <c r="L981">
        <v>3</v>
      </c>
      <c r="M981">
        <v>3</v>
      </c>
      <c r="N981">
        <v>2003</v>
      </c>
      <c r="O981">
        <f t="shared" si="15"/>
        <v>32.339999999999996</v>
      </c>
    </row>
    <row r="982" spans="1:22" ht="13.5" x14ac:dyDescent="0.25">
      <c r="A982" s="1"/>
      <c r="B982">
        <v>0</v>
      </c>
      <c r="C982">
        <v>9.5</v>
      </c>
      <c r="D982">
        <v>1</v>
      </c>
      <c r="E982">
        <v>29</v>
      </c>
      <c r="F982">
        <v>0</v>
      </c>
      <c r="G982">
        <v>8</v>
      </c>
      <c r="H982">
        <v>3.11</v>
      </c>
      <c r="I982">
        <v>10</v>
      </c>
      <c r="J982">
        <v>50</v>
      </c>
      <c r="K982" s="2">
        <v>2452.3000000000002</v>
      </c>
      <c r="L982">
        <v>4</v>
      </c>
      <c r="M982">
        <v>4</v>
      </c>
      <c r="N982">
        <v>2003</v>
      </c>
      <c r="O982">
        <f t="shared" si="15"/>
        <v>29.544999999999998</v>
      </c>
    </row>
    <row r="983" spans="1:22" ht="13.5" x14ac:dyDescent="0.25">
      <c r="A983" s="1"/>
      <c r="B983">
        <v>0</v>
      </c>
      <c r="C983">
        <v>9</v>
      </c>
      <c r="D983">
        <v>0</v>
      </c>
      <c r="E983">
        <v>4</v>
      </c>
      <c r="F983">
        <v>0</v>
      </c>
      <c r="G983">
        <v>13</v>
      </c>
      <c r="H983">
        <v>2.99</v>
      </c>
      <c r="I983">
        <v>-40</v>
      </c>
      <c r="J983">
        <v>45</v>
      </c>
      <c r="K983" s="2">
        <v>2647.2</v>
      </c>
      <c r="L983">
        <v>4</v>
      </c>
      <c r="M983">
        <v>4</v>
      </c>
      <c r="N983">
        <v>2003</v>
      </c>
      <c r="O983">
        <f t="shared" si="15"/>
        <v>26.910000000000004</v>
      </c>
    </row>
    <row r="984" spans="1:22" ht="13.5" x14ac:dyDescent="0.25">
      <c r="A984" s="1"/>
      <c r="B984">
        <v>0</v>
      </c>
      <c r="C984">
        <v>8.5</v>
      </c>
      <c r="D984">
        <v>0</v>
      </c>
      <c r="E984">
        <v>14</v>
      </c>
      <c r="F984">
        <v>1</v>
      </c>
      <c r="G984">
        <v>22</v>
      </c>
      <c r="H984">
        <v>2.31</v>
      </c>
      <c r="I984">
        <v>10</v>
      </c>
      <c r="J984">
        <v>55</v>
      </c>
      <c r="K984" s="2">
        <v>2764.2</v>
      </c>
      <c r="L984">
        <v>4</v>
      </c>
      <c r="M984">
        <v>4</v>
      </c>
      <c r="N984">
        <v>2003</v>
      </c>
      <c r="O984">
        <f t="shared" si="15"/>
        <v>19.635000000000002</v>
      </c>
    </row>
    <row r="985" spans="1:22" ht="13.5" x14ac:dyDescent="0.25">
      <c r="A985" s="1"/>
      <c r="B985">
        <v>0</v>
      </c>
      <c r="C985">
        <v>10</v>
      </c>
      <c r="D985">
        <v>0</v>
      </c>
      <c r="E985">
        <v>26</v>
      </c>
      <c r="F985">
        <v>0</v>
      </c>
      <c r="G985">
        <v>6</v>
      </c>
      <c r="H985">
        <v>2.7</v>
      </c>
      <c r="I985">
        <v>-20</v>
      </c>
      <c r="J985">
        <v>42.5</v>
      </c>
      <c r="K985" s="2">
        <v>1811.8</v>
      </c>
      <c r="L985">
        <v>4</v>
      </c>
      <c r="M985">
        <v>4</v>
      </c>
      <c r="N985">
        <v>2003</v>
      </c>
      <c r="O985">
        <f t="shared" si="15"/>
        <v>27</v>
      </c>
    </row>
    <row r="986" spans="1:22" ht="13.5" x14ac:dyDescent="0.25">
      <c r="A986" s="1"/>
      <c r="B986">
        <v>1</v>
      </c>
      <c r="C986">
        <v>21</v>
      </c>
      <c r="D986">
        <v>0</v>
      </c>
      <c r="E986">
        <v>1</v>
      </c>
      <c r="F986">
        <v>0</v>
      </c>
      <c r="G986">
        <v>22</v>
      </c>
      <c r="H986">
        <v>2.52</v>
      </c>
      <c r="I986">
        <v>180</v>
      </c>
      <c r="J986">
        <v>55</v>
      </c>
      <c r="K986" s="2">
        <v>2616</v>
      </c>
      <c r="L986">
        <v>4</v>
      </c>
      <c r="M986">
        <v>5</v>
      </c>
      <c r="N986">
        <v>2003</v>
      </c>
      <c r="O986">
        <f t="shared" si="15"/>
        <v>52.92</v>
      </c>
    </row>
    <row r="987" spans="1:22" ht="13.5" x14ac:dyDescent="0.25">
      <c r="A987" s="1"/>
      <c r="B987">
        <v>2</v>
      </c>
      <c r="C987">
        <v>11</v>
      </c>
      <c r="D987">
        <v>0</v>
      </c>
      <c r="E987">
        <v>12</v>
      </c>
      <c r="F987">
        <v>0</v>
      </c>
      <c r="G987">
        <v>23</v>
      </c>
      <c r="H987">
        <v>3.13</v>
      </c>
      <c r="I987">
        <v>70</v>
      </c>
      <c r="J987">
        <v>45</v>
      </c>
      <c r="K987" s="2">
        <v>1811.4</v>
      </c>
      <c r="L987">
        <v>4</v>
      </c>
      <c r="M987">
        <v>5</v>
      </c>
      <c r="N987">
        <v>2003</v>
      </c>
      <c r="O987">
        <f t="shared" si="15"/>
        <v>34.43</v>
      </c>
    </row>
    <row r="988" spans="1:22" ht="13.5" x14ac:dyDescent="0.25">
      <c r="A988" s="1"/>
      <c r="B988">
        <v>0</v>
      </c>
      <c r="C988">
        <v>15</v>
      </c>
      <c r="D988">
        <v>0</v>
      </c>
      <c r="E988">
        <v>13</v>
      </c>
      <c r="F988">
        <v>0</v>
      </c>
      <c r="G988">
        <v>25</v>
      </c>
      <c r="H988">
        <v>2.2200000000000002</v>
      </c>
      <c r="I988">
        <v>-10</v>
      </c>
      <c r="J988">
        <v>45</v>
      </c>
      <c r="K988" s="2">
        <v>3721.3</v>
      </c>
      <c r="L988">
        <v>4</v>
      </c>
      <c r="M988">
        <v>5</v>
      </c>
      <c r="N988">
        <v>2003</v>
      </c>
      <c r="O988">
        <f t="shared" si="15"/>
        <v>33.300000000000004</v>
      </c>
    </row>
    <row r="989" spans="1:22" ht="13.5" x14ac:dyDescent="0.25">
      <c r="A989" s="1"/>
      <c r="B989">
        <v>2</v>
      </c>
      <c r="C989">
        <v>17</v>
      </c>
      <c r="D989">
        <v>1</v>
      </c>
      <c r="E989">
        <v>25</v>
      </c>
      <c r="F989">
        <v>1</v>
      </c>
      <c r="G989">
        <v>12</v>
      </c>
      <c r="H989">
        <v>2.0099999999999998</v>
      </c>
      <c r="I989">
        <v>60</v>
      </c>
      <c r="J989">
        <v>50</v>
      </c>
      <c r="K989" s="2">
        <v>1973.7</v>
      </c>
      <c r="L989">
        <v>4</v>
      </c>
      <c r="M989">
        <v>6</v>
      </c>
      <c r="N989">
        <v>2003</v>
      </c>
      <c r="O989">
        <f t="shared" si="15"/>
        <v>34.169999999999995</v>
      </c>
    </row>
    <row r="990" spans="1:22" ht="13.5" x14ac:dyDescent="0.25">
      <c r="A990" s="1"/>
      <c r="B990">
        <v>0</v>
      </c>
      <c r="C990">
        <v>9</v>
      </c>
      <c r="D990">
        <v>0</v>
      </c>
      <c r="E990">
        <v>3</v>
      </c>
      <c r="F990">
        <v>0</v>
      </c>
      <c r="G990">
        <v>12</v>
      </c>
      <c r="H990">
        <v>1.5</v>
      </c>
      <c r="I990">
        <v>-10</v>
      </c>
      <c r="J990">
        <v>45</v>
      </c>
      <c r="K990" s="2">
        <v>2490.3000000000002</v>
      </c>
      <c r="L990">
        <v>4</v>
      </c>
      <c r="M990">
        <v>6</v>
      </c>
      <c r="N990">
        <v>2003</v>
      </c>
      <c r="O990">
        <f t="shared" si="15"/>
        <v>13.5</v>
      </c>
    </row>
    <row r="991" spans="1:22" ht="13.5" x14ac:dyDescent="0.25">
      <c r="A991" s="1"/>
      <c r="B991">
        <v>1</v>
      </c>
      <c r="C991">
        <v>18.5</v>
      </c>
      <c r="D991">
        <v>0</v>
      </c>
      <c r="E991">
        <v>4</v>
      </c>
      <c r="F991">
        <v>1</v>
      </c>
      <c r="G991">
        <v>22</v>
      </c>
      <c r="H991">
        <v>3.2</v>
      </c>
      <c r="I991">
        <v>-150</v>
      </c>
      <c r="J991">
        <v>65</v>
      </c>
      <c r="K991" s="2">
        <v>1812</v>
      </c>
      <c r="L991">
        <v>4</v>
      </c>
      <c r="M991">
        <v>6</v>
      </c>
      <c r="N991">
        <v>2003</v>
      </c>
      <c r="O991">
        <f t="shared" si="15"/>
        <v>59.2</v>
      </c>
      <c r="T991">
        <v>22</v>
      </c>
      <c r="U991">
        <f>AVERAGE(C950,C952,C956,C957,C961,C964:C966,C968:C970,C975,C977,C978,C980,C982:C985,C988,C990,C992)</f>
        <v>10.295454545454545</v>
      </c>
      <c r="V991">
        <f>SUM(O950,O952,O956,O957,O961,O964:O966,O968:O970,O975,O977,O978,O980,O982:O985,O988,O990,O992)/SUM(C950,C952,C956,C957,C961,C964:C966,C968:C970,C975,C977,C978,C980,C982:C985,C988,C990,C992)</f>
        <v>3.0419205298013239</v>
      </c>
    </row>
    <row r="992" spans="1:22" ht="13.5" x14ac:dyDescent="0.25">
      <c r="A992" s="1"/>
      <c r="B992">
        <v>0</v>
      </c>
      <c r="C992">
        <v>11</v>
      </c>
      <c r="D992">
        <v>0</v>
      </c>
      <c r="E992">
        <v>13</v>
      </c>
      <c r="F992">
        <v>0</v>
      </c>
      <c r="G992">
        <v>24</v>
      </c>
      <c r="H992">
        <v>2.99</v>
      </c>
      <c r="I992">
        <v>-20</v>
      </c>
      <c r="J992">
        <v>45</v>
      </c>
      <c r="K992" s="2">
        <v>1884.8</v>
      </c>
      <c r="L992">
        <v>4</v>
      </c>
      <c r="M992">
        <v>6</v>
      </c>
      <c r="N992">
        <v>2003</v>
      </c>
      <c r="O992">
        <f t="shared" si="15"/>
        <v>32.89</v>
      </c>
      <c r="T992">
        <v>14</v>
      </c>
      <c r="U992">
        <f>AVERAGE(C946,C948,C955,C958,C960,C962,C971,C972,C976,C979,C981,C986,C991,C993)</f>
        <v>9.75</v>
      </c>
      <c r="V992">
        <f>SUM(O946,O948,O955,O958,O960,O962,O971,O972,O976,O979,O981,O986,O991,O993)/SUM(C946,C948,C955,C958,C960,C962,C971,C972,C976,C979,C981,C986,C991,C993)</f>
        <v>3.0571062271062273</v>
      </c>
    </row>
    <row r="993" spans="1:34" ht="13.5" x14ac:dyDescent="0.25">
      <c r="A993" s="1"/>
      <c r="B993">
        <v>1</v>
      </c>
      <c r="C993">
        <v>11</v>
      </c>
      <c r="D993">
        <v>0</v>
      </c>
      <c r="E993">
        <v>24</v>
      </c>
      <c r="F993">
        <v>0</v>
      </c>
      <c r="G993">
        <v>5</v>
      </c>
      <c r="H993">
        <v>3.2</v>
      </c>
      <c r="I993">
        <v>-130</v>
      </c>
      <c r="J993">
        <v>60</v>
      </c>
      <c r="K993" s="2">
        <v>2151.4</v>
      </c>
      <c r="L993">
        <v>4</v>
      </c>
      <c r="M993">
        <v>6</v>
      </c>
      <c r="N993">
        <v>2003</v>
      </c>
      <c r="O993">
        <f t="shared" si="15"/>
        <v>35.200000000000003</v>
      </c>
      <c r="P993">
        <v>182</v>
      </c>
      <c r="Q993">
        <v>49</v>
      </c>
      <c r="R993">
        <f>AVERAGE(C945:C993)</f>
        <v>10.612244897959183</v>
      </c>
      <c r="S993">
        <f>SUM(O945:O993)/SUM(C945:C993)</f>
        <v>2.7813557692307702</v>
      </c>
      <c r="T993">
        <v>13</v>
      </c>
      <c r="U993">
        <f>AVERAGE(C945,C947,C949,C951,C953,C954,C959,C963,C967,C973,C974,C987,C989)</f>
        <v>12.076923076923077</v>
      </c>
      <c r="V993">
        <f>SUM(O945,O947,O949,O951,O953,O954,O959,O963,O967,O973,O974,O987,O989)/SUM(C945,C947,C949,C951,C953,C954,C959,C963,C967,C973,C974,C987,C989)</f>
        <v>2.1657006369426752</v>
      </c>
      <c r="W993">
        <v>13</v>
      </c>
      <c r="X993">
        <f>AVERAGE(C945:C956, C958)</f>
        <v>13.038461538461538</v>
      </c>
      <c r="Y993">
        <f>SUM(O945:O956, O958)/SUM(C945:C956,C958)</f>
        <v>2.1653097345132744</v>
      </c>
      <c r="Z993">
        <v>13</v>
      </c>
      <c r="AA993">
        <f>AVERAGE(C957,C959:C970)</f>
        <v>8.1538461538461533</v>
      </c>
      <c r="AB993">
        <f>SUM(O957,O959:O970)/SUM(C957,C959:C970)</f>
        <v>3.1262264150943397</v>
      </c>
      <c r="AC993">
        <v>11</v>
      </c>
      <c r="AD993">
        <f>AVERAGE(C971:C981)</f>
        <v>8.545454545454545</v>
      </c>
      <c r="AE993">
        <f>SUM(O971:O981)/SUM(C971:C981)</f>
        <v>3.7149468085106383</v>
      </c>
      <c r="AF993">
        <v>12</v>
      </c>
      <c r="AG993">
        <f>AVERAGE(C982:C993)</f>
        <v>12.541666666666666</v>
      </c>
      <c r="AH993">
        <f>SUM(O982:O993)/SUM(C982:C993)</f>
        <v>2.6491694352159469</v>
      </c>
    </row>
    <row r="994" spans="1:34" ht="13.5" x14ac:dyDescent="0.25">
      <c r="A994" s="1"/>
      <c r="K994" s="2"/>
    </row>
    <row r="995" spans="1:34" ht="13.5" x14ac:dyDescent="0.25">
      <c r="A995" s="1" t="s">
        <v>6</v>
      </c>
      <c r="B995">
        <v>2</v>
      </c>
      <c r="C995">
        <v>14</v>
      </c>
      <c r="D995">
        <v>0</v>
      </c>
      <c r="E995">
        <v>26</v>
      </c>
      <c r="F995">
        <v>0</v>
      </c>
      <c r="G995">
        <v>10</v>
      </c>
      <c r="H995">
        <v>2.4700000000000002</v>
      </c>
      <c r="I995">
        <v>50</v>
      </c>
      <c r="J995">
        <v>60</v>
      </c>
      <c r="K995" s="2">
        <v>2181.5</v>
      </c>
      <c r="L995">
        <v>1</v>
      </c>
      <c r="M995">
        <v>7</v>
      </c>
      <c r="N995">
        <v>2004</v>
      </c>
      <c r="O995">
        <f t="shared" si="15"/>
        <v>34.580000000000005</v>
      </c>
    </row>
    <row r="996" spans="1:34" ht="13.5" x14ac:dyDescent="0.25">
      <c r="A996" s="1"/>
      <c r="B996">
        <v>1</v>
      </c>
      <c r="C996">
        <v>10.5</v>
      </c>
      <c r="D996">
        <v>1</v>
      </c>
      <c r="E996">
        <v>2</v>
      </c>
      <c r="F996">
        <v>0</v>
      </c>
      <c r="G996">
        <v>13</v>
      </c>
      <c r="H996">
        <v>2.13</v>
      </c>
      <c r="I996">
        <v>150</v>
      </c>
      <c r="J996">
        <v>57.5</v>
      </c>
      <c r="K996" s="2">
        <v>3202.7</v>
      </c>
      <c r="L996">
        <v>1</v>
      </c>
      <c r="M996">
        <v>7</v>
      </c>
      <c r="N996">
        <v>2004</v>
      </c>
      <c r="O996">
        <f t="shared" si="15"/>
        <v>22.364999999999998</v>
      </c>
    </row>
    <row r="997" spans="1:34" ht="13.5" x14ac:dyDescent="0.25">
      <c r="A997" s="1"/>
      <c r="B997">
        <v>1</v>
      </c>
      <c r="C997">
        <v>5</v>
      </c>
      <c r="D997">
        <v>0</v>
      </c>
      <c r="E997">
        <v>6</v>
      </c>
      <c r="F997">
        <v>0</v>
      </c>
      <c r="G997">
        <v>11</v>
      </c>
      <c r="H997">
        <v>1.52</v>
      </c>
      <c r="I997">
        <v>-170</v>
      </c>
      <c r="J997">
        <v>50</v>
      </c>
      <c r="K997" s="2">
        <v>2520</v>
      </c>
      <c r="L997">
        <v>1</v>
      </c>
      <c r="M997">
        <v>7</v>
      </c>
      <c r="N997">
        <v>2004</v>
      </c>
      <c r="O997">
        <f t="shared" si="15"/>
        <v>7.6</v>
      </c>
    </row>
    <row r="998" spans="1:34" ht="13.5" x14ac:dyDescent="0.25">
      <c r="A998" s="1"/>
      <c r="B998">
        <v>2</v>
      </c>
      <c r="C998">
        <v>11.5</v>
      </c>
      <c r="D998">
        <v>1</v>
      </c>
      <c r="E998">
        <v>12</v>
      </c>
      <c r="F998">
        <v>0</v>
      </c>
      <c r="G998">
        <v>24</v>
      </c>
      <c r="H998">
        <v>2.31</v>
      </c>
      <c r="I998">
        <v>50</v>
      </c>
      <c r="J998">
        <v>55</v>
      </c>
      <c r="K998" s="2">
        <v>3202.7</v>
      </c>
      <c r="L998">
        <v>1</v>
      </c>
      <c r="M998">
        <v>7</v>
      </c>
      <c r="N998">
        <v>2004</v>
      </c>
      <c r="O998">
        <f t="shared" si="15"/>
        <v>26.565000000000001</v>
      </c>
    </row>
    <row r="999" spans="1:34" ht="13.5" x14ac:dyDescent="0.25">
      <c r="A999" s="1"/>
      <c r="B999">
        <v>1</v>
      </c>
      <c r="C999">
        <v>5</v>
      </c>
      <c r="D999">
        <v>1</v>
      </c>
      <c r="E999">
        <v>27</v>
      </c>
      <c r="F999">
        <v>1</v>
      </c>
      <c r="G999">
        <v>1</v>
      </c>
      <c r="H999">
        <v>1.49</v>
      </c>
      <c r="I999">
        <v>140</v>
      </c>
      <c r="J999">
        <v>57.5</v>
      </c>
      <c r="K999" s="2">
        <v>2982.7</v>
      </c>
      <c r="L999">
        <v>1</v>
      </c>
      <c r="M999">
        <v>7</v>
      </c>
      <c r="N999">
        <v>2004</v>
      </c>
      <c r="O999">
        <f t="shared" si="15"/>
        <v>7.45</v>
      </c>
    </row>
    <row r="1000" spans="1:34" ht="13.5" x14ac:dyDescent="0.25">
      <c r="A1000" s="1"/>
      <c r="B1000">
        <v>0</v>
      </c>
      <c r="C1000">
        <v>18.5</v>
      </c>
      <c r="D1000">
        <v>1</v>
      </c>
      <c r="E1000">
        <v>27</v>
      </c>
      <c r="F1000">
        <v>0</v>
      </c>
      <c r="G1000">
        <v>15</v>
      </c>
      <c r="H1000">
        <v>2.91</v>
      </c>
      <c r="I1000">
        <v>30</v>
      </c>
      <c r="J1000">
        <v>55</v>
      </c>
      <c r="K1000" s="2">
        <v>2868.1</v>
      </c>
      <c r="L1000">
        <v>1</v>
      </c>
      <c r="M1000">
        <v>8</v>
      </c>
      <c r="N1000">
        <v>2004</v>
      </c>
      <c r="O1000">
        <f t="shared" si="15"/>
        <v>53.835000000000001</v>
      </c>
    </row>
    <row r="1001" spans="1:34" ht="13.5" x14ac:dyDescent="0.25">
      <c r="A1001" s="1"/>
      <c r="B1001">
        <v>1</v>
      </c>
      <c r="C1001">
        <v>23.5</v>
      </c>
      <c r="D1001">
        <v>0</v>
      </c>
      <c r="E1001">
        <v>5</v>
      </c>
      <c r="F1001">
        <v>1</v>
      </c>
      <c r="G1001">
        <v>28</v>
      </c>
      <c r="H1001">
        <v>2.64</v>
      </c>
      <c r="I1001">
        <v>-150</v>
      </c>
      <c r="J1001">
        <v>60</v>
      </c>
      <c r="K1001" s="2">
        <v>2352.3000000000002</v>
      </c>
      <c r="L1001">
        <v>1</v>
      </c>
      <c r="M1001">
        <v>8</v>
      </c>
      <c r="N1001">
        <v>2004</v>
      </c>
      <c r="O1001">
        <f t="shared" si="15"/>
        <v>62.040000000000006</v>
      </c>
    </row>
    <row r="1002" spans="1:34" ht="13.5" x14ac:dyDescent="0.25">
      <c r="A1002" s="1"/>
      <c r="B1002">
        <v>2</v>
      </c>
      <c r="C1002">
        <v>6.5</v>
      </c>
      <c r="D1002">
        <v>0</v>
      </c>
      <c r="E1002">
        <v>9</v>
      </c>
      <c r="F1002">
        <v>1</v>
      </c>
      <c r="G1002">
        <v>15</v>
      </c>
      <c r="H1002">
        <v>2.14</v>
      </c>
      <c r="I1002">
        <v>140</v>
      </c>
      <c r="J1002">
        <v>60</v>
      </c>
      <c r="K1002" s="2">
        <v>2032.1</v>
      </c>
      <c r="L1002">
        <v>1</v>
      </c>
      <c r="M1002">
        <v>8</v>
      </c>
      <c r="N1002">
        <v>2004</v>
      </c>
      <c r="O1002">
        <f t="shared" si="15"/>
        <v>13.91</v>
      </c>
    </row>
    <row r="1003" spans="1:34" ht="13.5" x14ac:dyDescent="0.25">
      <c r="A1003" s="1"/>
      <c r="B1003">
        <v>2</v>
      </c>
      <c r="C1003">
        <v>5</v>
      </c>
      <c r="D1003">
        <v>1</v>
      </c>
      <c r="E1003">
        <v>6</v>
      </c>
      <c r="F1003">
        <v>1</v>
      </c>
      <c r="G1003">
        <v>11</v>
      </c>
      <c r="H1003">
        <v>2.09</v>
      </c>
      <c r="I1003">
        <v>90</v>
      </c>
      <c r="J1003">
        <v>45</v>
      </c>
      <c r="K1003" s="2">
        <v>2668.7</v>
      </c>
      <c r="L1003">
        <v>1</v>
      </c>
      <c r="M1003">
        <v>9</v>
      </c>
      <c r="N1003">
        <v>2004</v>
      </c>
      <c r="O1003">
        <f t="shared" si="15"/>
        <v>10.45</v>
      </c>
    </row>
    <row r="1004" spans="1:34" ht="13.5" x14ac:dyDescent="0.25">
      <c r="A1004" s="1"/>
      <c r="B1004">
        <v>0</v>
      </c>
      <c r="C1004">
        <v>7</v>
      </c>
      <c r="D1004">
        <v>0</v>
      </c>
      <c r="E1004">
        <v>8</v>
      </c>
      <c r="F1004">
        <v>0</v>
      </c>
      <c r="G1004">
        <v>15</v>
      </c>
      <c r="H1004">
        <v>3.26</v>
      </c>
      <c r="I1004">
        <v>-30</v>
      </c>
      <c r="J1004">
        <v>55</v>
      </c>
      <c r="K1004" s="2">
        <v>1727.5</v>
      </c>
      <c r="L1004">
        <v>2</v>
      </c>
      <c r="M1004">
        <v>10</v>
      </c>
      <c r="N1004">
        <v>2004</v>
      </c>
      <c r="O1004">
        <f t="shared" si="15"/>
        <v>22.82</v>
      </c>
    </row>
    <row r="1005" spans="1:34" ht="13.5" x14ac:dyDescent="0.25">
      <c r="A1005" s="1"/>
      <c r="B1005">
        <v>1</v>
      </c>
      <c r="C1005">
        <v>14</v>
      </c>
      <c r="D1005">
        <v>1</v>
      </c>
      <c r="E1005">
        <v>12</v>
      </c>
      <c r="F1005">
        <v>1</v>
      </c>
      <c r="G1005">
        <v>26</v>
      </c>
      <c r="H1005">
        <v>2.98</v>
      </c>
      <c r="I1005">
        <v>-130</v>
      </c>
      <c r="J1005">
        <v>40</v>
      </c>
      <c r="K1005" s="2">
        <v>2230.9</v>
      </c>
      <c r="L1005">
        <v>2</v>
      </c>
      <c r="M1005">
        <v>10</v>
      </c>
      <c r="N1005">
        <v>2004</v>
      </c>
      <c r="O1005">
        <f t="shared" si="15"/>
        <v>41.72</v>
      </c>
    </row>
    <row r="1006" spans="1:34" ht="13.5" x14ac:dyDescent="0.25">
      <c r="A1006" s="1"/>
      <c r="B1006">
        <v>0</v>
      </c>
      <c r="C1006">
        <v>10</v>
      </c>
      <c r="D1006">
        <v>0</v>
      </c>
      <c r="E1006">
        <v>18</v>
      </c>
      <c r="F1006">
        <v>0</v>
      </c>
      <c r="G1006">
        <v>28</v>
      </c>
      <c r="H1006">
        <v>3.22</v>
      </c>
      <c r="I1006">
        <v>-50</v>
      </c>
      <c r="J1006">
        <v>55</v>
      </c>
      <c r="K1006" s="2">
        <v>2223.1999999999998</v>
      </c>
      <c r="L1006">
        <v>2</v>
      </c>
      <c r="M1006">
        <v>10</v>
      </c>
      <c r="N1006">
        <v>2004</v>
      </c>
      <c r="O1006">
        <f t="shared" si="15"/>
        <v>32.200000000000003</v>
      </c>
    </row>
    <row r="1007" spans="1:34" ht="13.5" x14ac:dyDescent="0.25">
      <c r="A1007" s="1"/>
      <c r="B1007">
        <v>0</v>
      </c>
      <c r="C1007">
        <v>11</v>
      </c>
      <c r="D1007">
        <v>0</v>
      </c>
      <c r="E1007">
        <v>2</v>
      </c>
      <c r="F1007">
        <v>0</v>
      </c>
      <c r="G1007">
        <v>13</v>
      </c>
      <c r="H1007">
        <v>2.2400000000000002</v>
      </c>
      <c r="I1007">
        <v>20</v>
      </c>
      <c r="J1007">
        <v>37.5</v>
      </c>
      <c r="K1007" s="2">
        <v>2977.1</v>
      </c>
      <c r="L1007">
        <v>2</v>
      </c>
      <c r="M1007">
        <v>11</v>
      </c>
      <c r="N1007">
        <v>2004</v>
      </c>
      <c r="O1007">
        <f t="shared" si="15"/>
        <v>24.64</v>
      </c>
    </row>
    <row r="1008" spans="1:34" ht="13.5" x14ac:dyDescent="0.25">
      <c r="A1008" s="1"/>
      <c r="B1008">
        <v>0</v>
      </c>
      <c r="C1008">
        <v>22</v>
      </c>
      <c r="D1008">
        <v>0</v>
      </c>
      <c r="E1008">
        <v>4</v>
      </c>
      <c r="F1008">
        <v>0</v>
      </c>
      <c r="G1008">
        <v>26</v>
      </c>
      <c r="H1008">
        <v>3.02</v>
      </c>
      <c r="I1008">
        <v>-20</v>
      </c>
      <c r="J1008">
        <v>40</v>
      </c>
      <c r="K1008" s="2">
        <v>2481.5</v>
      </c>
      <c r="L1008">
        <v>2</v>
      </c>
      <c r="M1008">
        <v>11</v>
      </c>
      <c r="N1008">
        <v>2004</v>
      </c>
      <c r="O1008">
        <f t="shared" si="15"/>
        <v>66.44</v>
      </c>
    </row>
    <row r="1009" spans="1:15" ht="13.5" x14ac:dyDescent="0.25">
      <c r="A1009" s="1"/>
      <c r="B1009">
        <v>2</v>
      </c>
      <c r="C1009">
        <v>5</v>
      </c>
      <c r="D1009">
        <v>0</v>
      </c>
      <c r="E1009">
        <v>21</v>
      </c>
      <c r="F1009">
        <v>0</v>
      </c>
      <c r="G1009">
        <v>26</v>
      </c>
      <c r="H1009">
        <v>3.56</v>
      </c>
      <c r="I1009">
        <v>70</v>
      </c>
      <c r="J1009">
        <v>47.5</v>
      </c>
      <c r="K1009" s="2">
        <v>2630.4</v>
      </c>
      <c r="L1009">
        <v>2</v>
      </c>
      <c r="M1009">
        <v>11</v>
      </c>
      <c r="N1009">
        <v>2004</v>
      </c>
      <c r="O1009">
        <f t="shared" si="15"/>
        <v>17.8</v>
      </c>
    </row>
    <row r="1010" spans="1:15" ht="13.5" x14ac:dyDescent="0.25">
      <c r="A1010" s="1"/>
      <c r="B1010">
        <v>0</v>
      </c>
      <c r="C1010">
        <v>5</v>
      </c>
      <c r="D1010">
        <v>0</v>
      </c>
      <c r="E1010">
        <v>9</v>
      </c>
      <c r="F1010">
        <v>0</v>
      </c>
      <c r="G1010">
        <v>14</v>
      </c>
      <c r="H1010">
        <v>3.16</v>
      </c>
      <c r="I1010">
        <v>0</v>
      </c>
      <c r="J1010">
        <v>52.5</v>
      </c>
      <c r="K1010" s="2">
        <v>1535.4</v>
      </c>
      <c r="L1010">
        <v>2</v>
      </c>
      <c r="M1010">
        <v>12</v>
      </c>
      <c r="N1010">
        <v>2004</v>
      </c>
      <c r="O1010">
        <f t="shared" si="15"/>
        <v>15.8</v>
      </c>
    </row>
    <row r="1011" spans="1:15" ht="13.5" x14ac:dyDescent="0.25">
      <c r="A1011" s="1"/>
      <c r="B1011">
        <v>1</v>
      </c>
      <c r="C1011">
        <v>6</v>
      </c>
      <c r="D1011">
        <v>0</v>
      </c>
      <c r="E1011">
        <v>19</v>
      </c>
      <c r="F1011">
        <v>0</v>
      </c>
      <c r="G1011">
        <v>25</v>
      </c>
      <c r="H1011">
        <v>3.53</v>
      </c>
      <c r="I1011">
        <v>-130</v>
      </c>
      <c r="J1011">
        <v>40</v>
      </c>
      <c r="K1011" s="2">
        <v>3314</v>
      </c>
      <c r="L1011">
        <v>2</v>
      </c>
      <c r="M1011">
        <v>12</v>
      </c>
      <c r="N1011">
        <v>2004</v>
      </c>
      <c r="O1011">
        <f t="shared" si="15"/>
        <v>21.18</v>
      </c>
    </row>
    <row r="1012" spans="1:15" ht="13.5" x14ac:dyDescent="0.25">
      <c r="A1012" s="1"/>
      <c r="B1012">
        <v>2</v>
      </c>
      <c r="C1012">
        <v>7</v>
      </c>
      <c r="D1012">
        <v>1</v>
      </c>
      <c r="E1012">
        <v>19</v>
      </c>
      <c r="F1012">
        <v>1</v>
      </c>
      <c r="G1012">
        <v>26</v>
      </c>
      <c r="H1012">
        <v>3.25</v>
      </c>
      <c r="I1012">
        <v>90</v>
      </c>
      <c r="J1012">
        <v>65</v>
      </c>
      <c r="K1012" s="2">
        <v>3353</v>
      </c>
      <c r="L1012">
        <v>2</v>
      </c>
      <c r="M1012">
        <v>12</v>
      </c>
      <c r="N1012">
        <v>2004</v>
      </c>
      <c r="O1012">
        <f t="shared" si="15"/>
        <v>22.75</v>
      </c>
    </row>
    <row r="1013" spans="1:15" ht="13.5" x14ac:dyDescent="0.25">
      <c r="A1013" s="1"/>
      <c r="B1013">
        <v>0</v>
      </c>
      <c r="C1013">
        <v>13</v>
      </c>
      <c r="D1013">
        <v>0</v>
      </c>
      <c r="E1013">
        <v>27</v>
      </c>
      <c r="F1013">
        <v>0</v>
      </c>
      <c r="G1013">
        <v>9</v>
      </c>
      <c r="H1013">
        <v>2.58</v>
      </c>
      <c r="I1013">
        <v>-40</v>
      </c>
      <c r="J1013">
        <v>40</v>
      </c>
      <c r="K1013" s="2">
        <v>1974.4</v>
      </c>
      <c r="L1013">
        <v>3</v>
      </c>
      <c r="M1013">
        <v>1</v>
      </c>
      <c r="N1013">
        <v>2004</v>
      </c>
      <c r="O1013">
        <f t="shared" si="15"/>
        <v>33.54</v>
      </c>
    </row>
    <row r="1014" spans="1:15" ht="13.5" x14ac:dyDescent="0.25">
      <c r="A1014" s="1"/>
      <c r="B1014">
        <v>1</v>
      </c>
      <c r="C1014">
        <v>9.5</v>
      </c>
      <c r="D1014">
        <v>0</v>
      </c>
      <c r="E1014">
        <v>2</v>
      </c>
      <c r="F1014">
        <v>1</v>
      </c>
      <c r="G1014">
        <v>11</v>
      </c>
      <c r="H1014">
        <v>4.51</v>
      </c>
      <c r="I1014">
        <v>-150</v>
      </c>
      <c r="J1014">
        <v>45</v>
      </c>
      <c r="K1014" s="2">
        <v>2657.9</v>
      </c>
      <c r="L1014">
        <v>3</v>
      </c>
      <c r="M1014">
        <v>1</v>
      </c>
      <c r="N1014">
        <v>2004</v>
      </c>
      <c r="O1014">
        <f t="shared" si="15"/>
        <v>42.844999999999999</v>
      </c>
    </row>
    <row r="1015" spans="1:15" ht="13.5" x14ac:dyDescent="0.25">
      <c r="A1015" s="1"/>
      <c r="B1015">
        <v>0</v>
      </c>
      <c r="C1015">
        <v>13</v>
      </c>
      <c r="D1015">
        <v>0</v>
      </c>
      <c r="E1015">
        <v>23</v>
      </c>
      <c r="F1015">
        <v>0</v>
      </c>
      <c r="G1015">
        <v>5</v>
      </c>
      <c r="H1015">
        <v>4.5999999999999996</v>
      </c>
      <c r="I1015">
        <v>-20</v>
      </c>
      <c r="J1015">
        <v>55</v>
      </c>
      <c r="K1015" s="2">
        <v>2620.4</v>
      </c>
      <c r="L1015">
        <v>3</v>
      </c>
      <c r="M1015">
        <v>1</v>
      </c>
      <c r="N1015">
        <v>2004</v>
      </c>
      <c r="O1015">
        <f t="shared" si="15"/>
        <v>59.8</v>
      </c>
    </row>
    <row r="1016" spans="1:15" ht="13.5" x14ac:dyDescent="0.25">
      <c r="A1016" s="1"/>
      <c r="B1016">
        <v>0</v>
      </c>
      <c r="C1016">
        <v>31</v>
      </c>
      <c r="D1016">
        <v>0</v>
      </c>
      <c r="E1016">
        <v>18</v>
      </c>
      <c r="F1016">
        <v>0</v>
      </c>
      <c r="G1016">
        <v>18</v>
      </c>
      <c r="H1016">
        <v>3.46</v>
      </c>
      <c r="I1016">
        <v>30</v>
      </c>
      <c r="J1016">
        <v>50</v>
      </c>
      <c r="K1016" s="2">
        <v>1644.5</v>
      </c>
      <c r="L1016">
        <v>3</v>
      </c>
      <c r="M1016">
        <v>2</v>
      </c>
      <c r="N1016">
        <v>2004</v>
      </c>
      <c r="O1016">
        <f t="shared" si="15"/>
        <v>107.26</v>
      </c>
    </row>
    <row r="1017" spans="1:15" ht="13.5" x14ac:dyDescent="0.25">
      <c r="A1017" s="1"/>
      <c r="B1017">
        <v>0</v>
      </c>
      <c r="C1017">
        <v>31.5</v>
      </c>
      <c r="D1017">
        <v>1</v>
      </c>
      <c r="E1017">
        <v>10</v>
      </c>
      <c r="F1017">
        <v>0</v>
      </c>
      <c r="G1017">
        <v>14</v>
      </c>
      <c r="H1017">
        <v>5.15</v>
      </c>
      <c r="I1017">
        <v>-30</v>
      </c>
      <c r="J1017">
        <v>40</v>
      </c>
      <c r="K1017" s="2">
        <v>2353</v>
      </c>
      <c r="L1017">
        <v>3</v>
      </c>
      <c r="M1017">
        <v>2</v>
      </c>
      <c r="N1017">
        <v>2004</v>
      </c>
      <c r="O1017">
        <f t="shared" si="15"/>
        <v>162.22500000000002</v>
      </c>
    </row>
    <row r="1018" spans="1:15" ht="13.5" x14ac:dyDescent="0.25">
      <c r="A1018" s="1"/>
      <c r="B1018">
        <v>1</v>
      </c>
      <c r="C1018">
        <v>14</v>
      </c>
      <c r="D1018">
        <v>1</v>
      </c>
      <c r="E1018">
        <v>14</v>
      </c>
      <c r="F1018">
        <v>1</v>
      </c>
      <c r="G1018">
        <v>28</v>
      </c>
      <c r="H1018">
        <v>3.44</v>
      </c>
      <c r="I1018">
        <v>-140</v>
      </c>
      <c r="J1018">
        <v>45</v>
      </c>
      <c r="K1018" s="2">
        <v>1874.5</v>
      </c>
      <c r="L1018">
        <v>3</v>
      </c>
      <c r="M1018">
        <v>2</v>
      </c>
      <c r="N1018">
        <v>2004</v>
      </c>
      <c r="O1018">
        <f t="shared" si="15"/>
        <v>48.16</v>
      </c>
    </row>
    <row r="1019" spans="1:15" ht="13.5" x14ac:dyDescent="0.25">
      <c r="A1019" s="1"/>
      <c r="B1019">
        <v>1</v>
      </c>
      <c r="C1019">
        <v>5</v>
      </c>
      <c r="D1019">
        <v>0</v>
      </c>
      <c r="E1019">
        <v>28</v>
      </c>
      <c r="F1019">
        <v>0</v>
      </c>
      <c r="G1019">
        <v>5</v>
      </c>
      <c r="H1019">
        <v>2.0099999999999998</v>
      </c>
      <c r="I1019">
        <v>180</v>
      </c>
      <c r="J1019">
        <v>57.5</v>
      </c>
      <c r="K1019" s="2">
        <v>3074.7</v>
      </c>
      <c r="L1019">
        <v>3</v>
      </c>
      <c r="M1019">
        <v>3</v>
      </c>
      <c r="N1019">
        <v>2004</v>
      </c>
      <c r="O1019">
        <f t="shared" si="15"/>
        <v>10.049999999999999</v>
      </c>
    </row>
    <row r="1020" spans="1:15" ht="13.5" x14ac:dyDescent="0.25">
      <c r="A1020" s="1"/>
      <c r="B1020">
        <v>0</v>
      </c>
      <c r="C1020">
        <v>5</v>
      </c>
      <c r="D1020">
        <v>1</v>
      </c>
      <c r="E1020">
        <v>15</v>
      </c>
      <c r="F1020">
        <v>1</v>
      </c>
      <c r="G1020">
        <v>20</v>
      </c>
      <c r="H1020">
        <v>4.62</v>
      </c>
      <c r="I1020">
        <v>0</v>
      </c>
      <c r="J1020">
        <v>37.5</v>
      </c>
      <c r="K1020" s="2">
        <v>2457.1</v>
      </c>
      <c r="L1020">
        <v>3</v>
      </c>
      <c r="M1020">
        <v>3</v>
      </c>
      <c r="N1020">
        <v>2004</v>
      </c>
      <c r="O1020">
        <f t="shared" si="15"/>
        <v>23.1</v>
      </c>
    </row>
    <row r="1021" spans="1:15" ht="13.5" x14ac:dyDescent="0.25">
      <c r="A1021" s="1"/>
      <c r="B1021">
        <v>1</v>
      </c>
      <c r="C1021">
        <v>5</v>
      </c>
      <c r="D1021">
        <v>1</v>
      </c>
      <c r="E1021">
        <v>17</v>
      </c>
      <c r="F1021">
        <v>1</v>
      </c>
      <c r="G1021">
        <v>22</v>
      </c>
      <c r="H1021">
        <v>4.28</v>
      </c>
      <c r="I1021">
        <v>-130</v>
      </c>
      <c r="J1021">
        <v>45</v>
      </c>
      <c r="K1021" s="2">
        <v>2015.5</v>
      </c>
      <c r="L1021">
        <v>3</v>
      </c>
      <c r="M1021">
        <v>3</v>
      </c>
      <c r="N1021">
        <v>2004</v>
      </c>
      <c r="O1021">
        <f t="shared" si="15"/>
        <v>21.400000000000002</v>
      </c>
    </row>
    <row r="1022" spans="1:15" ht="13.5" x14ac:dyDescent="0.25">
      <c r="A1022" s="1"/>
      <c r="B1022">
        <v>2</v>
      </c>
      <c r="C1022">
        <v>7.5</v>
      </c>
      <c r="D1022">
        <v>0</v>
      </c>
      <c r="E1022">
        <v>22</v>
      </c>
      <c r="F1022">
        <v>1</v>
      </c>
      <c r="G1022">
        <v>29</v>
      </c>
      <c r="H1022">
        <v>3.4</v>
      </c>
      <c r="I1022">
        <v>90</v>
      </c>
      <c r="J1022">
        <v>50</v>
      </c>
      <c r="K1022" s="2">
        <v>3251</v>
      </c>
      <c r="L1022">
        <v>3</v>
      </c>
      <c r="M1022">
        <v>3</v>
      </c>
      <c r="N1022">
        <v>2004</v>
      </c>
      <c r="O1022">
        <f t="shared" si="15"/>
        <v>25.5</v>
      </c>
    </row>
    <row r="1023" spans="1:15" ht="13.5" x14ac:dyDescent="0.25">
      <c r="A1023" s="1"/>
      <c r="B1023">
        <v>0</v>
      </c>
      <c r="C1023">
        <v>17</v>
      </c>
      <c r="D1023">
        <v>0</v>
      </c>
      <c r="E1023">
        <v>26</v>
      </c>
      <c r="F1023">
        <v>0</v>
      </c>
      <c r="G1023">
        <v>12</v>
      </c>
      <c r="H1023">
        <v>3.63</v>
      </c>
      <c r="I1023">
        <v>-10</v>
      </c>
      <c r="J1023">
        <v>60</v>
      </c>
      <c r="K1023" s="2">
        <v>2456.3000000000002</v>
      </c>
      <c r="L1023">
        <v>4</v>
      </c>
      <c r="M1023">
        <v>4</v>
      </c>
      <c r="N1023">
        <v>2004</v>
      </c>
      <c r="O1023">
        <f t="shared" si="15"/>
        <v>61.71</v>
      </c>
    </row>
    <row r="1024" spans="1:15" ht="13.5" x14ac:dyDescent="0.25">
      <c r="A1024" s="1"/>
      <c r="B1024">
        <v>2</v>
      </c>
      <c r="C1024">
        <v>5</v>
      </c>
      <c r="D1024">
        <v>0</v>
      </c>
      <c r="E1024">
        <v>11</v>
      </c>
      <c r="F1024">
        <v>0</v>
      </c>
      <c r="G1024">
        <v>16</v>
      </c>
      <c r="H1024">
        <v>2.97</v>
      </c>
      <c r="I1024">
        <v>-90</v>
      </c>
      <c r="J1024">
        <v>50</v>
      </c>
      <c r="K1024" s="2">
        <v>2537</v>
      </c>
      <c r="L1024">
        <v>4</v>
      </c>
      <c r="M1024">
        <v>4</v>
      </c>
      <c r="N1024">
        <v>2004</v>
      </c>
      <c r="O1024">
        <f t="shared" si="15"/>
        <v>14.850000000000001</v>
      </c>
    </row>
    <row r="1025" spans="1:34" ht="13.5" x14ac:dyDescent="0.25">
      <c r="A1025" s="1"/>
      <c r="B1025">
        <v>1</v>
      </c>
      <c r="C1025">
        <v>7.5</v>
      </c>
      <c r="D1025">
        <v>1</v>
      </c>
      <c r="E1025">
        <v>14</v>
      </c>
      <c r="F1025">
        <v>0</v>
      </c>
      <c r="G1025">
        <v>22</v>
      </c>
      <c r="H1025">
        <v>1.44</v>
      </c>
      <c r="I1025">
        <v>170</v>
      </c>
      <c r="J1025">
        <v>55</v>
      </c>
      <c r="K1025" s="2">
        <v>1930.4</v>
      </c>
      <c r="L1025">
        <v>4</v>
      </c>
      <c r="M1025">
        <v>4</v>
      </c>
      <c r="N1025">
        <v>2004</v>
      </c>
      <c r="O1025">
        <f t="shared" si="15"/>
        <v>10.799999999999999</v>
      </c>
    </row>
    <row r="1026" spans="1:34" ht="13.5" x14ac:dyDescent="0.25">
      <c r="A1026" s="1"/>
      <c r="B1026">
        <v>0</v>
      </c>
      <c r="C1026">
        <v>10</v>
      </c>
      <c r="D1026">
        <v>1</v>
      </c>
      <c r="E1026">
        <v>16</v>
      </c>
      <c r="F1026">
        <v>1</v>
      </c>
      <c r="G1026">
        <v>26</v>
      </c>
      <c r="H1026">
        <v>2.72</v>
      </c>
      <c r="I1026">
        <v>0</v>
      </c>
      <c r="J1026">
        <v>65</v>
      </c>
      <c r="K1026" s="2">
        <v>2397.4</v>
      </c>
      <c r="L1026">
        <v>4</v>
      </c>
      <c r="M1026">
        <v>4</v>
      </c>
      <c r="N1026">
        <v>2004</v>
      </c>
      <c r="O1026">
        <f t="shared" si="15"/>
        <v>27.200000000000003</v>
      </c>
    </row>
    <row r="1027" spans="1:34" ht="13.5" x14ac:dyDescent="0.25">
      <c r="A1027" s="1"/>
      <c r="B1027">
        <v>1</v>
      </c>
      <c r="C1027">
        <v>23</v>
      </c>
      <c r="D1027">
        <v>0</v>
      </c>
      <c r="E1027">
        <v>20</v>
      </c>
      <c r="F1027">
        <v>0</v>
      </c>
      <c r="G1027">
        <v>13</v>
      </c>
      <c r="H1027">
        <v>3.81</v>
      </c>
      <c r="I1027">
        <v>-120</v>
      </c>
      <c r="J1027">
        <v>55</v>
      </c>
      <c r="K1027" s="2">
        <v>2712.1</v>
      </c>
      <c r="L1027">
        <v>4</v>
      </c>
      <c r="M1027">
        <v>5</v>
      </c>
      <c r="N1027">
        <v>2004</v>
      </c>
      <c r="O1027">
        <f t="shared" ref="O1027:O1090" si="16">H1027*C1027</f>
        <v>87.63</v>
      </c>
    </row>
    <row r="1028" spans="1:34" ht="13.5" x14ac:dyDescent="0.25">
      <c r="A1028" s="1"/>
      <c r="B1028">
        <v>1</v>
      </c>
      <c r="C1028">
        <v>7.5</v>
      </c>
      <c r="D1028">
        <v>0</v>
      </c>
      <c r="E1028">
        <v>6</v>
      </c>
      <c r="F1028">
        <v>1</v>
      </c>
      <c r="G1028">
        <v>13</v>
      </c>
      <c r="H1028">
        <v>2.48</v>
      </c>
      <c r="I1028">
        <v>-130</v>
      </c>
      <c r="J1028">
        <v>50</v>
      </c>
      <c r="K1028" s="2">
        <v>2515.8000000000002</v>
      </c>
      <c r="L1028">
        <v>4</v>
      </c>
      <c r="M1028">
        <v>5</v>
      </c>
      <c r="N1028">
        <v>2004</v>
      </c>
      <c r="O1028">
        <f t="shared" si="16"/>
        <v>18.600000000000001</v>
      </c>
    </row>
    <row r="1029" spans="1:34" ht="13.5" x14ac:dyDescent="0.25">
      <c r="A1029" s="1"/>
      <c r="B1029">
        <v>2</v>
      </c>
      <c r="C1029">
        <v>15.5</v>
      </c>
      <c r="D1029">
        <v>0</v>
      </c>
      <c r="E1029">
        <v>10</v>
      </c>
      <c r="F1029">
        <v>1</v>
      </c>
      <c r="G1029">
        <v>25</v>
      </c>
      <c r="H1029">
        <v>2.96</v>
      </c>
      <c r="I1029">
        <v>60</v>
      </c>
      <c r="J1029">
        <v>62.5</v>
      </c>
      <c r="K1029" s="2">
        <v>3078.1</v>
      </c>
      <c r="L1029">
        <v>4</v>
      </c>
      <c r="M1029">
        <v>5</v>
      </c>
      <c r="N1029">
        <v>2004</v>
      </c>
      <c r="O1029">
        <f t="shared" si="16"/>
        <v>45.88</v>
      </c>
      <c r="T1029">
        <v>14</v>
      </c>
      <c r="U1029">
        <f>AVERAGE(C1000,C1004,C1006:C1008,C1010,C1013,C1015:C1017,C1020,C1023,C1026,C1030)</f>
        <v>15.285714285714286</v>
      </c>
      <c r="V1029">
        <f>SUM(O1000,O1004,O1006:O1008,O1010,O1013,O1015:O1017,O1020,O1023,O1026,O1030)/SUM(C1000,C1004,C1006:C1008,C1010,C1013,C1015:C1017,C1020,C1023,C1026,C1030)</f>
        <v>3.4680841121495329</v>
      </c>
    </row>
    <row r="1030" spans="1:34" ht="13.5" x14ac:dyDescent="0.25">
      <c r="A1030" s="1"/>
      <c r="B1030">
        <v>0</v>
      </c>
      <c r="C1030">
        <v>20</v>
      </c>
      <c r="D1030">
        <v>0</v>
      </c>
      <c r="E1030">
        <v>12</v>
      </c>
      <c r="F1030">
        <v>0</v>
      </c>
      <c r="G1030">
        <v>1</v>
      </c>
      <c r="H1030">
        <v>2.58</v>
      </c>
      <c r="I1030">
        <v>-40</v>
      </c>
      <c r="J1030">
        <v>50</v>
      </c>
      <c r="K1030" s="2">
        <v>2158.4</v>
      </c>
      <c r="L1030">
        <v>4</v>
      </c>
      <c r="M1030">
        <v>5</v>
      </c>
      <c r="N1030">
        <v>2004</v>
      </c>
      <c r="O1030">
        <f t="shared" si="16"/>
        <v>51.6</v>
      </c>
      <c r="T1030">
        <v>14</v>
      </c>
      <c r="U1030">
        <f>AVERAGE(C996,C997,C999,C1001,C1005,C1011,C1014,C1018,C1019,C1021,C1025,C1027,C1028,C1031)</f>
        <v>10.035714285714286</v>
      </c>
      <c r="V1030">
        <f>SUM(O996,O997,O999,O1001,O1005,O1011,O1014,O1018,O1019,O1021,O1025,O1027,O1028,O1031)/SUM(C996,C997,C999,C1001,C1005,C1011,C1014,C1018,C1019,C1021,C1025,C1027,C1028,C1031)</f>
        <v>2.9447686832740216</v>
      </c>
    </row>
    <row r="1031" spans="1:34" ht="13.5" x14ac:dyDescent="0.25">
      <c r="A1031" s="1"/>
      <c r="B1031">
        <v>1</v>
      </c>
      <c r="C1031">
        <v>5</v>
      </c>
      <c r="D1031">
        <v>0</v>
      </c>
      <c r="E1031">
        <v>5</v>
      </c>
      <c r="F1031">
        <v>0</v>
      </c>
      <c r="G1031">
        <v>10</v>
      </c>
      <c r="H1031">
        <v>2.38</v>
      </c>
      <c r="I1031">
        <v>-110</v>
      </c>
      <c r="J1031">
        <v>52.5</v>
      </c>
      <c r="K1031" s="2">
        <v>2211.4</v>
      </c>
      <c r="L1031">
        <v>4</v>
      </c>
      <c r="M1031">
        <v>6</v>
      </c>
      <c r="N1031">
        <v>2004</v>
      </c>
      <c r="O1031">
        <f t="shared" si="16"/>
        <v>11.899999999999999</v>
      </c>
      <c r="P1031">
        <v>167.5</v>
      </c>
      <c r="Q1031">
        <v>37</v>
      </c>
      <c r="R1031">
        <f>AVERAGE(C995:C1031)</f>
        <v>11.662162162162161</v>
      </c>
      <c r="S1031">
        <f>SUM(O995:O1031)/SUM(C995:C1031)</f>
        <v>3.1707879490150641</v>
      </c>
      <c r="T1031">
        <v>9</v>
      </c>
      <c r="U1031">
        <f>AVERAGE(C995,C998,C1002,C1003,C1009,C1012,C1022,C1024,C1029)</f>
        <v>8.5555555555555554</v>
      </c>
      <c r="V1031">
        <f>SUM(O995,O998,O1002,O1003,O1009,O1012,O1022,O1024,O1029)/SUM(C995,C998,C1002,C1003,C1009,C1012,C1022,C1024,C1029)</f>
        <v>2.756948051948052</v>
      </c>
      <c r="W1031">
        <v>9</v>
      </c>
      <c r="X1031">
        <f>AVERAGE(C995:C1003)</f>
        <v>11.055555555555555</v>
      </c>
      <c r="Y1031">
        <f>SUM(O995:O1003)/SUM(C995:C1003)</f>
        <v>2.3999497487437185</v>
      </c>
      <c r="Z1031">
        <v>9</v>
      </c>
      <c r="AA1031">
        <f>AVERAGE(C1004:C1012)</f>
        <v>9.6666666666666661</v>
      </c>
      <c r="AB1031">
        <f>SUM(O1004:O1012)/SUM(C1004:C1012)</f>
        <v>3.0500000000000003</v>
      </c>
      <c r="AC1031">
        <v>10</v>
      </c>
      <c r="AD1031">
        <f>AVERAGE(C1013:C1022)</f>
        <v>13.45</v>
      </c>
      <c r="AE1031">
        <f>SUM(O1013:O1022)/SUM(C1013:C1022)</f>
        <v>3.969368029739778</v>
      </c>
      <c r="AF1031">
        <v>9</v>
      </c>
      <c r="AG1031">
        <f>AVERAGE(C1023:C1031)</f>
        <v>12.277777777777779</v>
      </c>
      <c r="AH1031">
        <f>SUM(O1023:O1031)/SUM(C1023:C1031)</f>
        <v>2.9879638009049776</v>
      </c>
    </row>
    <row r="1032" spans="1:34" ht="13.5" x14ac:dyDescent="0.25">
      <c r="A1032" s="1"/>
      <c r="K1032" s="2"/>
    </row>
    <row r="1033" spans="1:34" ht="13.5" x14ac:dyDescent="0.25">
      <c r="A1033" s="1" t="s">
        <v>6</v>
      </c>
      <c r="B1033">
        <v>2</v>
      </c>
      <c r="C1033">
        <v>14</v>
      </c>
      <c r="D1033">
        <v>0</v>
      </c>
      <c r="E1033">
        <v>26</v>
      </c>
      <c r="F1033">
        <v>0</v>
      </c>
      <c r="G1033">
        <v>10</v>
      </c>
      <c r="H1033">
        <v>1.5</v>
      </c>
      <c r="I1033">
        <v>120</v>
      </c>
      <c r="J1033">
        <v>45</v>
      </c>
      <c r="K1033" s="2">
        <v>1878.4</v>
      </c>
      <c r="L1033">
        <v>1</v>
      </c>
      <c r="M1033">
        <v>7</v>
      </c>
      <c r="N1033">
        <v>2005</v>
      </c>
      <c r="O1033">
        <f t="shared" si="16"/>
        <v>21</v>
      </c>
    </row>
    <row r="1034" spans="1:34" ht="13.5" x14ac:dyDescent="0.25">
      <c r="A1034" s="1"/>
      <c r="B1034">
        <v>0</v>
      </c>
      <c r="C1034">
        <v>12.5</v>
      </c>
      <c r="D1034">
        <v>1</v>
      </c>
      <c r="E1034">
        <v>29</v>
      </c>
      <c r="F1034">
        <v>0</v>
      </c>
      <c r="G1034">
        <v>12</v>
      </c>
      <c r="H1034">
        <v>2.5</v>
      </c>
      <c r="I1034">
        <v>0</v>
      </c>
      <c r="J1034">
        <v>60</v>
      </c>
      <c r="K1034" s="2">
        <v>1787.6</v>
      </c>
      <c r="L1034">
        <v>1</v>
      </c>
      <c r="M1034">
        <v>7</v>
      </c>
      <c r="N1034">
        <v>2005</v>
      </c>
      <c r="O1034">
        <f t="shared" si="16"/>
        <v>31.25</v>
      </c>
    </row>
    <row r="1035" spans="1:34" ht="13.5" x14ac:dyDescent="0.25">
      <c r="A1035" s="1"/>
      <c r="B1035">
        <v>1</v>
      </c>
      <c r="C1035">
        <v>11.5</v>
      </c>
      <c r="D1035">
        <v>1</v>
      </c>
      <c r="E1035">
        <v>15</v>
      </c>
      <c r="F1035">
        <v>1</v>
      </c>
      <c r="G1035">
        <v>27</v>
      </c>
      <c r="H1035">
        <v>2.33</v>
      </c>
      <c r="I1035">
        <v>-150</v>
      </c>
      <c r="J1035">
        <v>62.5</v>
      </c>
      <c r="K1035" s="2">
        <v>1709.7</v>
      </c>
      <c r="L1035">
        <v>1</v>
      </c>
      <c r="M1035">
        <v>7</v>
      </c>
      <c r="N1035">
        <v>2005</v>
      </c>
      <c r="O1035">
        <f t="shared" si="16"/>
        <v>26.795000000000002</v>
      </c>
    </row>
    <row r="1036" spans="1:34" ht="13.5" x14ac:dyDescent="0.25">
      <c r="A1036" s="1"/>
      <c r="B1036">
        <v>0</v>
      </c>
      <c r="C1036">
        <v>14.5</v>
      </c>
      <c r="D1036">
        <v>1</v>
      </c>
      <c r="E1036">
        <v>14</v>
      </c>
      <c r="F1036">
        <v>0</v>
      </c>
      <c r="G1036">
        <v>29</v>
      </c>
      <c r="H1036">
        <v>1.57</v>
      </c>
      <c r="I1036">
        <v>30</v>
      </c>
      <c r="J1036">
        <v>55</v>
      </c>
      <c r="K1036" s="2">
        <v>1595.7</v>
      </c>
      <c r="L1036">
        <v>1</v>
      </c>
      <c r="M1036">
        <v>7</v>
      </c>
      <c r="N1036">
        <v>2005</v>
      </c>
      <c r="O1036">
        <f t="shared" si="16"/>
        <v>22.765000000000001</v>
      </c>
    </row>
    <row r="1037" spans="1:34" ht="13.5" x14ac:dyDescent="0.25">
      <c r="A1037" s="1"/>
      <c r="B1037">
        <v>0</v>
      </c>
      <c r="C1037">
        <v>6</v>
      </c>
      <c r="D1037">
        <v>0</v>
      </c>
      <c r="E1037">
        <v>21</v>
      </c>
      <c r="F1037">
        <v>0</v>
      </c>
      <c r="G1037">
        <v>27</v>
      </c>
      <c r="H1037">
        <v>2.2999999999999998</v>
      </c>
      <c r="I1037">
        <v>-30</v>
      </c>
      <c r="J1037">
        <v>70</v>
      </c>
      <c r="K1037" s="2">
        <v>2651.6</v>
      </c>
      <c r="L1037">
        <v>1</v>
      </c>
      <c r="M1037">
        <v>7</v>
      </c>
      <c r="N1037">
        <v>2005</v>
      </c>
      <c r="O1037">
        <f t="shared" si="16"/>
        <v>13.799999999999999</v>
      </c>
    </row>
    <row r="1038" spans="1:34" ht="13.5" x14ac:dyDescent="0.25">
      <c r="A1038" s="1"/>
      <c r="B1038">
        <v>2</v>
      </c>
      <c r="C1038">
        <v>9</v>
      </c>
      <c r="D1038">
        <v>0</v>
      </c>
      <c r="E1038">
        <v>5</v>
      </c>
      <c r="F1038">
        <v>0</v>
      </c>
      <c r="G1038">
        <v>14</v>
      </c>
      <c r="H1038">
        <v>2.41</v>
      </c>
      <c r="I1038">
        <v>40</v>
      </c>
      <c r="J1038">
        <v>50</v>
      </c>
      <c r="K1038" s="2">
        <v>2845.3</v>
      </c>
      <c r="L1038">
        <v>1</v>
      </c>
      <c r="M1038">
        <v>8</v>
      </c>
      <c r="N1038">
        <v>2005</v>
      </c>
      <c r="O1038">
        <f t="shared" si="16"/>
        <v>21.69</v>
      </c>
    </row>
    <row r="1039" spans="1:34" ht="13.5" x14ac:dyDescent="0.25">
      <c r="A1039" s="1"/>
      <c r="B1039">
        <v>1</v>
      </c>
      <c r="C1039">
        <v>13</v>
      </c>
      <c r="D1039">
        <v>1</v>
      </c>
      <c r="E1039">
        <v>6</v>
      </c>
      <c r="F1039">
        <v>1</v>
      </c>
      <c r="G1039">
        <v>19</v>
      </c>
      <c r="H1039">
        <v>2.76</v>
      </c>
      <c r="I1039">
        <v>-160</v>
      </c>
      <c r="J1039">
        <v>50</v>
      </c>
      <c r="K1039" s="2">
        <v>3843.1</v>
      </c>
      <c r="L1039">
        <v>1</v>
      </c>
      <c r="M1039">
        <v>8</v>
      </c>
      <c r="N1039">
        <v>2005</v>
      </c>
      <c r="O1039">
        <f t="shared" si="16"/>
        <v>35.879999999999995</v>
      </c>
    </row>
    <row r="1040" spans="1:34" ht="13.5" x14ac:dyDescent="0.25">
      <c r="A1040" s="1"/>
      <c r="B1040">
        <v>0</v>
      </c>
      <c r="C1040">
        <v>14</v>
      </c>
      <c r="D1040">
        <v>0</v>
      </c>
      <c r="E1040">
        <v>18</v>
      </c>
      <c r="F1040">
        <v>0</v>
      </c>
      <c r="G1040">
        <v>1</v>
      </c>
      <c r="H1040">
        <v>2.72</v>
      </c>
      <c r="I1040">
        <v>10</v>
      </c>
      <c r="J1040">
        <v>55</v>
      </c>
      <c r="K1040" s="2">
        <v>2090.6999999999998</v>
      </c>
      <c r="L1040">
        <v>1</v>
      </c>
      <c r="M1040">
        <v>8</v>
      </c>
      <c r="N1040">
        <v>2005</v>
      </c>
      <c r="O1040">
        <f t="shared" si="16"/>
        <v>38.080000000000005</v>
      </c>
    </row>
    <row r="1041" spans="1:15" ht="13.5" x14ac:dyDescent="0.25">
      <c r="A1041" s="1"/>
      <c r="B1041">
        <v>0</v>
      </c>
      <c r="C1041">
        <v>10</v>
      </c>
      <c r="D1041">
        <v>0</v>
      </c>
      <c r="E1041">
        <v>31</v>
      </c>
      <c r="F1041">
        <v>0</v>
      </c>
      <c r="G1041">
        <v>10</v>
      </c>
      <c r="H1041">
        <v>1.88</v>
      </c>
      <c r="I1041">
        <v>10</v>
      </c>
      <c r="J1041">
        <v>50</v>
      </c>
      <c r="K1041" s="2">
        <v>2107.1</v>
      </c>
      <c r="L1041">
        <v>1</v>
      </c>
      <c r="M1041">
        <v>9</v>
      </c>
      <c r="N1041">
        <v>2005</v>
      </c>
      <c r="O1041">
        <f t="shared" si="16"/>
        <v>18.799999999999997</v>
      </c>
    </row>
    <row r="1042" spans="1:15" ht="13.5" x14ac:dyDescent="0.25">
      <c r="A1042" s="1"/>
      <c r="B1042">
        <v>2</v>
      </c>
      <c r="C1042">
        <v>6.5</v>
      </c>
      <c r="D1042">
        <v>0</v>
      </c>
      <c r="E1042">
        <v>17</v>
      </c>
      <c r="F1042">
        <v>1</v>
      </c>
      <c r="G1042">
        <v>23</v>
      </c>
      <c r="H1042">
        <v>2.16</v>
      </c>
      <c r="I1042">
        <v>70</v>
      </c>
      <c r="J1042">
        <v>55</v>
      </c>
      <c r="K1042" s="2">
        <v>2201.1999999999998</v>
      </c>
      <c r="L1042">
        <v>1</v>
      </c>
      <c r="M1042">
        <v>9</v>
      </c>
      <c r="N1042">
        <v>2005</v>
      </c>
      <c r="O1042">
        <f t="shared" si="16"/>
        <v>14.040000000000001</v>
      </c>
    </row>
    <row r="1043" spans="1:15" ht="13.5" x14ac:dyDescent="0.25">
      <c r="A1043" s="1"/>
      <c r="B1043">
        <v>0</v>
      </c>
      <c r="C1043">
        <v>15.5</v>
      </c>
      <c r="D1043">
        <v>1</v>
      </c>
      <c r="E1043">
        <v>18</v>
      </c>
      <c r="F1043">
        <v>0</v>
      </c>
      <c r="G1043">
        <v>4</v>
      </c>
      <c r="H1043">
        <v>2.48</v>
      </c>
      <c r="I1043">
        <v>0</v>
      </c>
      <c r="J1043">
        <v>52.5</v>
      </c>
      <c r="K1043" s="2">
        <v>2557.3000000000002</v>
      </c>
      <c r="L1043">
        <v>1</v>
      </c>
      <c r="M1043">
        <v>9</v>
      </c>
      <c r="N1043">
        <v>2005</v>
      </c>
      <c r="O1043">
        <f t="shared" si="16"/>
        <v>38.44</v>
      </c>
    </row>
    <row r="1044" spans="1:15" ht="13.5" x14ac:dyDescent="0.25">
      <c r="A1044" s="1"/>
      <c r="B1044">
        <v>1</v>
      </c>
      <c r="C1044">
        <v>6.5</v>
      </c>
      <c r="D1044">
        <v>0</v>
      </c>
      <c r="E1044">
        <v>1</v>
      </c>
      <c r="F1044">
        <v>1</v>
      </c>
      <c r="G1044">
        <v>7</v>
      </c>
      <c r="H1044">
        <v>2.2000000000000002</v>
      </c>
      <c r="I1044">
        <v>180</v>
      </c>
      <c r="J1044">
        <v>70</v>
      </c>
      <c r="K1044" s="2">
        <v>2354.3000000000002</v>
      </c>
      <c r="L1044">
        <v>2</v>
      </c>
      <c r="M1044">
        <v>10</v>
      </c>
      <c r="N1044">
        <v>2005</v>
      </c>
      <c r="O1044">
        <f t="shared" si="16"/>
        <v>14.3</v>
      </c>
    </row>
    <row r="1045" spans="1:15" ht="13.5" x14ac:dyDescent="0.25">
      <c r="A1045" s="1"/>
      <c r="B1045">
        <v>0</v>
      </c>
      <c r="C1045">
        <v>12.5</v>
      </c>
      <c r="D1045">
        <v>0</v>
      </c>
      <c r="E1045">
        <v>4</v>
      </c>
      <c r="F1045">
        <v>1</v>
      </c>
      <c r="G1045">
        <v>16</v>
      </c>
      <c r="H1045">
        <v>3.95</v>
      </c>
      <c r="I1045">
        <v>10</v>
      </c>
      <c r="J1045">
        <v>55</v>
      </c>
      <c r="K1045" s="2">
        <v>1490.4</v>
      </c>
      <c r="L1045">
        <v>2</v>
      </c>
      <c r="M1045">
        <v>10</v>
      </c>
      <c r="N1045">
        <v>2005</v>
      </c>
      <c r="O1045">
        <f t="shared" si="16"/>
        <v>49.375</v>
      </c>
    </row>
    <row r="1046" spans="1:15" ht="13.5" x14ac:dyDescent="0.25">
      <c r="A1046" s="1"/>
      <c r="B1046">
        <v>1</v>
      </c>
      <c r="C1046">
        <v>6.5</v>
      </c>
      <c r="D1046">
        <v>1</v>
      </c>
      <c r="E1046">
        <v>22</v>
      </c>
      <c r="F1046">
        <v>0</v>
      </c>
      <c r="G1046">
        <v>29</v>
      </c>
      <c r="H1046">
        <v>2.77</v>
      </c>
      <c r="I1046">
        <v>-120</v>
      </c>
      <c r="J1046">
        <v>45</v>
      </c>
      <c r="K1046" s="2">
        <v>2218.8000000000002</v>
      </c>
      <c r="L1046">
        <v>2</v>
      </c>
      <c r="M1046">
        <v>10</v>
      </c>
      <c r="N1046">
        <v>2005</v>
      </c>
      <c r="O1046">
        <f t="shared" si="16"/>
        <v>18.004999999999999</v>
      </c>
    </row>
    <row r="1047" spans="1:15" ht="13.5" x14ac:dyDescent="0.25">
      <c r="A1047" s="1"/>
      <c r="B1047">
        <v>0</v>
      </c>
      <c r="C1047">
        <v>11</v>
      </c>
      <c r="D1047">
        <v>1</v>
      </c>
      <c r="E1047">
        <v>27</v>
      </c>
      <c r="F1047">
        <v>1</v>
      </c>
      <c r="G1047">
        <v>7</v>
      </c>
      <c r="H1047">
        <v>3.09</v>
      </c>
      <c r="I1047">
        <v>10</v>
      </c>
      <c r="J1047">
        <v>45</v>
      </c>
      <c r="K1047" s="2">
        <v>2184.1999999999998</v>
      </c>
      <c r="L1047">
        <v>2</v>
      </c>
      <c r="M1047">
        <v>11</v>
      </c>
      <c r="N1047">
        <v>2005</v>
      </c>
      <c r="O1047">
        <f t="shared" si="16"/>
        <v>33.989999999999995</v>
      </c>
    </row>
    <row r="1048" spans="1:15" ht="13.5" x14ac:dyDescent="0.25">
      <c r="A1048" s="1"/>
      <c r="B1048">
        <v>0</v>
      </c>
      <c r="C1048">
        <v>5.5</v>
      </c>
      <c r="D1048">
        <v>0</v>
      </c>
      <c r="E1048">
        <v>9</v>
      </c>
      <c r="F1048">
        <v>1</v>
      </c>
      <c r="G1048">
        <v>14</v>
      </c>
      <c r="H1048">
        <v>1.85</v>
      </c>
      <c r="I1048">
        <v>20</v>
      </c>
      <c r="J1048">
        <v>55</v>
      </c>
      <c r="K1048" s="2">
        <v>1563.8</v>
      </c>
      <c r="L1048">
        <v>2</v>
      </c>
      <c r="M1048">
        <v>11</v>
      </c>
      <c r="N1048">
        <v>2005</v>
      </c>
      <c r="O1048">
        <f t="shared" si="16"/>
        <v>10.175000000000001</v>
      </c>
    </row>
    <row r="1049" spans="1:15" ht="13.5" x14ac:dyDescent="0.25">
      <c r="A1049" s="1"/>
      <c r="B1049">
        <v>1</v>
      </c>
      <c r="C1049">
        <v>14</v>
      </c>
      <c r="D1049">
        <v>0</v>
      </c>
      <c r="E1049">
        <v>9</v>
      </c>
      <c r="F1049">
        <v>0</v>
      </c>
      <c r="G1049">
        <v>23</v>
      </c>
      <c r="H1049">
        <v>2.16</v>
      </c>
      <c r="I1049">
        <v>160</v>
      </c>
      <c r="J1049">
        <v>65</v>
      </c>
      <c r="K1049" s="2">
        <v>3275.2</v>
      </c>
      <c r="L1049">
        <v>2</v>
      </c>
      <c r="M1049">
        <v>11</v>
      </c>
      <c r="N1049">
        <v>2005</v>
      </c>
      <c r="O1049">
        <f t="shared" si="16"/>
        <v>30.240000000000002</v>
      </c>
    </row>
    <row r="1050" spans="1:15" ht="13.5" x14ac:dyDescent="0.25">
      <c r="A1050" s="1"/>
      <c r="B1050">
        <v>2</v>
      </c>
      <c r="C1050">
        <v>6</v>
      </c>
      <c r="D1050">
        <v>0</v>
      </c>
      <c r="E1050">
        <v>17</v>
      </c>
      <c r="F1050">
        <v>0</v>
      </c>
      <c r="G1050">
        <v>23</v>
      </c>
      <c r="H1050">
        <v>3.24</v>
      </c>
      <c r="I1050">
        <v>60</v>
      </c>
      <c r="J1050">
        <v>45</v>
      </c>
      <c r="K1050" s="2">
        <v>3623.4</v>
      </c>
      <c r="L1050">
        <v>2</v>
      </c>
      <c r="M1050">
        <v>11</v>
      </c>
      <c r="N1050">
        <v>2005</v>
      </c>
      <c r="O1050">
        <f t="shared" si="16"/>
        <v>19.440000000000001</v>
      </c>
    </row>
    <row r="1051" spans="1:15" ht="13.5" x14ac:dyDescent="0.25">
      <c r="A1051" s="1"/>
      <c r="B1051">
        <v>0</v>
      </c>
      <c r="C1051">
        <v>12</v>
      </c>
      <c r="D1051">
        <v>0</v>
      </c>
      <c r="E1051">
        <v>17</v>
      </c>
      <c r="F1051">
        <v>0</v>
      </c>
      <c r="G1051">
        <v>29</v>
      </c>
      <c r="H1051">
        <v>4.08</v>
      </c>
      <c r="I1051">
        <v>-10</v>
      </c>
      <c r="J1051">
        <v>65</v>
      </c>
      <c r="K1051" s="2">
        <v>1576.6</v>
      </c>
      <c r="L1051">
        <v>2</v>
      </c>
      <c r="M1051">
        <v>11</v>
      </c>
      <c r="N1051">
        <v>2005</v>
      </c>
      <c r="O1051">
        <f t="shared" si="16"/>
        <v>48.96</v>
      </c>
    </row>
    <row r="1052" spans="1:15" ht="13.5" x14ac:dyDescent="0.25">
      <c r="A1052" s="1"/>
      <c r="B1052">
        <v>1</v>
      </c>
      <c r="C1052">
        <v>6</v>
      </c>
      <c r="D1052">
        <v>0</v>
      </c>
      <c r="E1052">
        <v>18</v>
      </c>
      <c r="F1052">
        <v>0</v>
      </c>
      <c r="G1052">
        <v>24</v>
      </c>
      <c r="H1052">
        <v>3.87</v>
      </c>
      <c r="I1052">
        <v>-130</v>
      </c>
      <c r="J1052">
        <v>45</v>
      </c>
      <c r="K1052" s="2">
        <v>1774.4</v>
      </c>
      <c r="L1052">
        <v>2</v>
      </c>
      <c r="M1052">
        <v>11</v>
      </c>
      <c r="N1052">
        <v>2005</v>
      </c>
      <c r="O1052">
        <f t="shared" si="16"/>
        <v>23.22</v>
      </c>
    </row>
    <row r="1053" spans="1:15" ht="13.5" x14ac:dyDescent="0.25">
      <c r="A1053" s="1"/>
      <c r="B1053">
        <v>1</v>
      </c>
      <c r="C1053">
        <v>6</v>
      </c>
      <c r="D1053">
        <v>0</v>
      </c>
      <c r="E1053">
        <v>1</v>
      </c>
      <c r="F1053">
        <v>0</v>
      </c>
      <c r="G1053">
        <v>7</v>
      </c>
      <c r="H1053">
        <v>3.27</v>
      </c>
      <c r="I1053">
        <v>150</v>
      </c>
      <c r="J1053">
        <v>60</v>
      </c>
      <c r="K1053" s="2">
        <v>2360.4</v>
      </c>
      <c r="L1053">
        <v>2</v>
      </c>
      <c r="M1053">
        <v>12</v>
      </c>
      <c r="N1053">
        <v>2005</v>
      </c>
      <c r="O1053">
        <f t="shared" si="16"/>
        <v>19.62</v>
      </c>
    </row>
    <row r="1054" spans="1:15" ht="13.5" x14ac:dyDescent="0.25">
      <c r="A1054" s="1"/>
      <c r="B1054">
        <v>0</v>
      </c>
      <c r="C1054">
        <v>27</v>
      </c>
      <c r="D1054">
        <v>0</v>
      </c>
      <c r="E1054">
        <v>9</v>
      </c>
      <c r="F1054">
        <v>0</v>
      </c>
      <c r="G1054">
        <v>5</v>
      </c>
      <c r="H1054">
        <v>3.56</v>
      </c>
      <c r="I1054">
        <v>-10</v>
      </c>
      <c r="J1054">
        <v>40</v>
      </c>
      <c r="K1054" s="2">
        <v>2077.1999999999998</v>
      </c>
      <c r="L1054">
        <v>2</v>
      </c>
      <c r="M1054">
        <v>12</v>
      </c>
      <c r="N1054">
        <v>2005</v>
      </c>
      <c r="O1054">
        <f t="shared" si="16"/>
        <v>96.12</v>
      </c>
    </row>
    <row r="1055" spans="1:15" ht="13.5" x14ac:dyDescent="0.25">
      <c r="A1055" s="1"/>
      <c r="B1055">
        <v>1</v>
      </c>
      <c r="C1055">
        <v>5</v>
      </c>
      <c r="D1055">
        <v>0</v>
      </c>
      <c r="E1055">
        <v>15</v>
      </c>
      <c r="F1055">
        <v>0</v>
      </c>
      <c r="G1055">
        <v>20</v>
      </c>
      <c r="H1055">
        <v>4.12</v>
      </c>
      <c r="I1055">
        <v>-130</v>
      </c>
      <c r="J1055">
        <v>45</v>
      </c>
      <c r="K1055" s="2">
        <v>1948.5</v>
      </c>
      <c r="L1055">
        <v>2</v>
      </c>
      <c r="M1055">
        <v>12</v>
      </c>
      <c r="N1055">
        <v>2005</v>
      </c>
      <c r="O1055">
        <f t="shared" si="16"/>
        <v>20.6</v>
      </c>
    </row>
    <row r="1056" spans="1:15" ht="13.5" x14ac:dyDescent="0.25">
      <c r="A1056" s="1"/>
      <c r="B1056">
        <v>2</v>
      </c>
      <c r="C1056">
        <v>5</v>
      </c>
      <c r="D1056">
        <v>0</v>
      </c>
      <c r="E1056">
        <v>18</v>
      </c>
      <c r="F1056">
        <v>0</v>
      </c>
      <c r="G1056">
        <v>23</v>
      </c>
      <c r="H1056">
        <v>4.32</v>
      </c>
      <c r="I1056">
        <v>70</v>
      </c>
      <c r="J1056">
        <v>50</v>
      </c>
      <c r="K1056" s="2">
        <v>1731.5</v>
      </c>
      <c r="L1056">
        <v>2</v>
      </c>
      <c r="M1056">
        <v>12</v>
      </c>
      <c r="N1056">
        <v>2005</v>
      </c>
      <c r="O1056">
        <f t="shared" si="16"/>
        <v>21.6</v>
      </c>
    </row>
    <row r="1057" spans="1:22" ht="13.5" x14ac:dyDescent="0.25">
      <c r="A1057" s="1"/>
      <c r="B1057">
        <v>0</v>
      </c>
      <c r="C1057">
        <v>13.5</v>
      </c>
      <c r="D1057">
        <v>1</v>
      </c>
      <c r="E1057">
        <v>3</v>
      </c>
      <c r="F1057">
        <v>0</v>
      </c>
      <c r="G1057">
        <v>17</v>
      </c>
      <c r="H1057">
        <v>4.71</v>
      </c>
      <c r="I1057">
        <v>-20</v>
      </c>
      <c r="J1057">
        <v>45</v>
      </c>
      <c r="K1057" s="2">
        <v>2098.5</v>
      </c>
      <c r="L1057">
        <v>3</v>
      </c>
      <c r="M1057">
        <v>1</v>
      </c>
      <c r="N1057">
        <v>2005</v>
      </c>
      <c r="O1057">
        <f t="shared" si="16"/>
        <v>63.585000000000001</v>
      </c>
    </row>
    <row r="1058" spans="1:22" ht="13.5" x14ac:dyDescent="0.25">
      <c r="A1058" s="1"/>
      <c r="B1058">
        <v>0</v>
      </c>
      <c r="C1058">
        <v>21</v>
      </c>
      <c r="D1058">
        <v>0</v>
      </c>
      <c r="E1058">
        <v>19</v>
      </c>
      <c r="F1058">
        <v>0</v>
      </c>
      <c r="G1058">
        <v>10</v>
      </c>
      <c r="H1058">
        <v>3.46</v>
      </c>
      <c r="I1058">
        <v>0</v>
      </c>
      <c r="J1058">
        <v>45</v>
      </c>
      <c r="K1058" s="2">
        <v>1530.8</v>
      </c>
      <c r="L1058">
        <v>3</v>
      </c>
      <c r="M1058">
        <v>1</v>
      </c>
      <c r="N1058">
        <v>2005</v>
      </c>
      <c r="O1058">
        <f t="shared" si="16"/>
        <v>72.66</v>
      </c>
    </row>
    <row r="1059" spans="1:22" ht="13.5" x14ac:dyDescent="0.25">
      <c r="A1059" s="1"/>
      <c r="B1059">
        <v>1</v>
      </c>
      <c r="C1059">
        <v>5</v>
      </c>
      <c r="D1059">
        <v>1</v>
      </c>
      <c r="E1059">
        <v>17</v>
      </c>
      <c r="F1059">
        <v>1</v>
      </c>
      <c r="G1059">
        <v>22</v>
      </c>
      <c r="H1059">
        <v>2.71</v>
      </c>
      <c r="I1059">
        <v>-140</v>
      </c>
      <c r="J1059">
        <v>52.5</v>
      </c>
      <c r="K1059" s="2">
        <v>3971.2</v>
      </c>
      <c r="L1059">
        <v>3</v>
      </c>
      <c r="M1059">
        <v>2</v>
      </c>
      <c r="N1059">
        <v>2005</v>
      </c>
      <c r="O1059">
        <f t="shared" si="16"/>
        <v>13.55</v>
      </c>
    </row>
    <row r="1060" spans="1:22" ht="13.5" x14ac:dyDescent="0.25">
      <c r="A1060" s="1"/>
      <c r="B1060">
        <v>1</v>
      </c>
      <c r="C1060">
        <v>5</v>
      </c>
      <c r="D1060">
        <v>1</v>
      </c>
      <c r="E1060">
        <v>23</v>
      </c>
      <c r="F1060">
        <v>1</v>
      </c>
      <c r="G1060">
        <v>28</v>
      </c>
      <c r="H1060">
        <v>3.16</v>
      </c>
      <c r="I1060">
        <v>170</v>
      </c>
      <c r="J1060">
        <v>45</v>
      </c>
      <c r="K1060" s="2">
        <v>2106.1</v>
      </c>
      <c r="L1060">
        <v>3</v>
      </c>
      <c r="M1060">
        <v>2</v>
      </c>
      <c r="N1060">
        <v>2005</v>
      </c>
      <c r="O1060">
        <f t="shared" si="16"/>
        <v>15.8</v>
      </c>
    </row>
    <row r="1061" spans="1:22" ht="13.5" x14ac:dyDescent="0.25">
      <c r="A1061" s="1"/>
      <c r="B1061">
        <v>0</v>
      </c>
      <c r="C1061">
        <v>12</v>
      </c>
      <c r="D1061">
        <v>0</v>
      </c>
      <c r="E1061">
        <v>21</v>
      </c>
      <c r="F1061">
        <v>0</v>
      </c>
      <c r="G1061">
        <v>5</v>
      </c>
      <c r="H1061">
        <v>4.71</v>
      </c>
      <c r="I1061">
        <v>-20</v>
      </c>
      <c r="J1061">
        <v>55</v>
      </c>
      <c r="K1061" s="2">
        <v>1941.6</v>
      </c>
      <c r="L1061">
        <v>3</v>
      </c>
      <c r="M1061">
        <v>2</v>
      </c>
      <c r="N1061">
        <v>2005</v>
      </c>
      <c r="O1061">
        <f t="shared" si="16"/>
        <v>56.519999999999996</v>
      </c>
    </row>
    <row r="1062" spans="1:22" ht="13.5" x14ac:dyDescent="0.25">
      <c r="A1062" s="1"/>
      <c r="B1062">
        <v>0</v>
      </c>
      <c r="C1062">
        <v>7.5</v>
      </c>
      <c r="D1062">
        <v>1</v>
      </c>
      <c r="E1062">
        <v>14</v>
      </c>
      <c r="F1062">
        <v>0</v>
      </c>
      <c r="G1062">
        <v>22</v>
      </c>
      <c r="H1062">
        <v>3.88</v>
      </c>
      <c r="I1062">
        <v>-10</v>
      </c>
      <c r="J1062">
        <v>45</v>
      </c>
      <c r="K1062" s="2">
        <v>2305.6999999999998</v>
      </c>
      <c r="L1062">
        <v>3</v>
      </c>
      <c r="M1062">
        <v>3</v>
      </c>
      <c r="N1062">
        <v>2005</v>
      </c>
      <c r="O1062">
        <f t="shared" si="16"/>
        <v>29.099999999999998</v>
      </c>
    </row>
    <row r="1063" spans="1:22" ht="13.5" x14ac:dyDescent="0.25">
      <c r="A1063" s="1"/>
      <c r="B1063">
        <v>2</v>
      </c>
      <c r="C1063">
        <v>7</v>
      </c>
      <c r="D1063">
        <v>0</v>
      </c>
      <c r="E1063">
        <v>17</v>
      </c>
      <c r="F1063">
        <v>0</v>
      </c>
      <c r="G1063">
        <v>24</v>
      </c>
      <c r="H1063">
        <v>1.61</v>
      </c>
      <c r="I1063">
        <v>-90</v>
      </c>
      <c r="J1063">
        <v>50</v>
      </c>
      <c r="K1063" s="2">
        <v>1629.1</v>
      </c>
      <c r="L1063">
        <v>4</v>
      </c>
      <c r="M1063">
        <v>4</v>
      </c>
      <c r="N1063">
        <v>2005</v>
      </c>
      <c r="O1063">
        <f t="shared" si="16"/>
        <v>11.270000000000001</v>
      </c>
    </row>
    <row r="1064" spans="1:22" ht="13.5" x14ac:dyDescent="0.25">
      <c r="A1064" s="1"/>
      <c r="B1064">
        <v>0</v>
      </c>
      <c r="C1064">
        <v>10</v>
      </c>
      <c r="D1064">
        <v>0</v>
      </c>
      <c r="E1064">
        <v>30</v>
      </c>
      <c r="F1064">
        <v>0</v>
      </c>
      <c r="G1064">
        <v>10</v>
      </c>
      <c r="H1064">
        <v>3.67</v>
      </c>
      <c r="I1064">
        <v>30</v>
      </c>
      <c r="J1064">
        <v>67.5</v>
      </c>
      <c r="K1064" s="2">
        <v>1545</v>
      </c>
      <c r="L1064">
        <v>4</v>
      </c>
      <c r="M1064">
        <v>5</v>
      </c>
      <c r="N1064">
        <v>2005</v>
      </c>
      <c r="O1064">
        <f t="shared" si="16"/>
        <v>36.700000000000003</v>
      </c>
    </row>
    <row r="1065" spans="1:22" ht="13.5" x14ac:dyDescent="0.25">
      <c r="A1065" s="1"/>
      <c r="B1065">
        <v>1</v>
      </c>
      <c r="C1065">
        <v>5</v>
      </c>
      <c r="D1065">
        <v>1</v>
      </c>
      <c r="E1065">
        <v>1</v>
      </c>
      <c r="F1065">
        <v>1</v>
      </c>
      <c r="G1065">
        <v>6</v>
      </c>
      <c r="H1065">
        <v>1.88</v>
      </c>
      <c r="I1065">
        <v>160</v>
      </c>
      <c r="J1065">
        <v>65</v>
      </c>
      <c r="K1065" s="2">
        <v>1961.7</v>
      </c>
      <c r="L1065">
        <v>4</v>
      </c>
      <c r="M1065">
        <v>5</v>
      </c>
      <c r="N1065">
        <v>2005</v>
      </c>
      <c r="O1065">
        <f t="shared" si="16"/>
        <v>9.3999999999999986</v>
      </c>
    </row>
    <row r="1066" spans="1:22" ht="13.5" x14ac:dyDescent="0.25">
      <c r="A1066" s="1"/>
      <c r="B1066">
        <v>0</v>
      </c>
      <c r="C1066">
        <v>5</v>
      </c>
      <c r="D1066">
        <v>1</v>
      </c>
      <c r="E1066">
        <v>10</v>
      </c>
      <c r="F1066">
        <v>1</v>
      </c>
      <c r="G1066">
        <v>15</v>
      </c>
      <c r="H1066">
        <v>2.2599999999999998</v>
      </c>
      <c r="I1066">
        <v>-60</v>
      </c>
      <c r="J1066">
        <v>50</v>
      </c>
      <c r="K1066" s="2">
        <v>2253</v>
      </c>
      <c r="L1066">
        <v>4</v>
      </c>
      <c r="M1066">
        <v>5</v>
      </c>
      <c r="N1066">
        <v>2005</v>
      </c>
      <c r="O1066">
        <f t="shared" si="16"/>
        <v>11.299999999999999</v>
      </c>
    </row>
    <row r="1067" spans="1:22" ht="13.5" x14ac:dyDescent="0.25">
      <c r="A1067" s="1"/>
      <c r="B1067">
        <v>1</v>
      </c>
      <c r="C1067">
        <v>6.5</v>
      </c>
      <c r="D1067">
        <v>1</v>
      </c>
      <c r="E1067">
        <v>22</v>
      </c>
      <c r="F1067">
        <v>0</v>
      </c>
      <c r="G1067">
        <v>29</v>
      </c>
      <c r="H1067">
        <v>2.1800000000000002</v>
      </c>
      <c r="I1067">
        <v>-170</v>
      </c>
      <c r="J1067">
        <v>57.5</v>
      </c>
      <c r="K1067" s="2">
        <v>2041.4</v>
      </c>
      <c r="L1067">
        <v>4</v>
      </c>
      <c r="M1067">
        <v>5</v>
      </c>
      <c r="N1067">
        <v>2005</v>
      </c>
      <c r="O1067">
        <f t="shared" si="16"/>
        <v>14.170000000000002</v>
      </c>
    </row>
    <row r="1068" spans="1:22" ht="13.5" x14ac:dyDescent="0.25">
      <c r="A1068" s="1"/>
      <c r="B1068">
        <v>0</v>
      </c>
      <c r="C1068">
        <v>5</v>
      </c>
      <c r="D1068">
        <v>0</v>
      </c>
      <c r="E1068">
        <v>31</v>
      </c>
      <c r="F1068">
        <v>0</v>
      </c>
      <c r="G1068">
        <v>5</v>
      </c>
      <c r="H1068">
        <v>2.25</v>
      </c>
      <c r="I1068">
        <v>-20</v>
      </c>
      <c r="J1068">
        <v>45</v>
      </c>
      <c r="K1068" s="2">
        <v>1828</v>
      </c>
      <c r="L1068">
        <v>4</v>
      </c>
      <c r="M1068">
        <v>6</v>
      </c>
      <c r="N1068">
        <v>2005</v>
      </c>
      <c r="O1068">
        <f t="shared" si="16"/>
        <v>11.25</v>
      </c>
    </row>
    <row r="1069" spans="1:22" ht="13.5" x14ac:dyDescent="0.25">
      <c r="A1069" s="1"/>
      <c r="B1069">
        <v>1</v>
      </c>
      <c r="C1069">
        <v>9.5</v>
      </c>
      <c r="D1069">
        <v>1</v>
      </c>
      <c r="E1069">
        <v>4</v>
      </c>
      <c r="F1069">
        <v>0</v>
      </c>
      <c r="G1069">
        <v>14</v>
      </c>
      <c r="H1069">
        <v>1.77</v>
      </c>
      <c r="I1069">
        <v>140</v>
      </c>
      <c r="J1069">
        <v>60</v>
      </c>
      <c r="K1069" s="2">
        <v>3764.8</v>
      </c>
      <c r="L1069">
        <v>4</v>
      </c>
      <c r="M1069">
        <v>6</v>
      </c>
      <c r="N1069">
        <v>2005</v>
      </c>
      <c r="O1069">
        <f t="shared" si="16"/>
        <v>16.815000000000001</v>
      </c>
    </row>
    <row r="1070" spans="1:22" ht="13.5" x14ac:dyDescent="0.25">
      <c r="A1070" s="1"/>
      <c r="B1070">
        <v>0</v>
      </c>
      <c r="C1070">
        <v>5.5</v>
      </c>
      <c r="D1070">
        <v>0</v>
      </c>
      <c r="E1070">
        <v>8</v>
      </c>
      <c r="F1070">
        <v>1</v>
      </c>
      <c r="G1070">
        <v>13</v>
      </c>
      <c r="H1070">
        <v>2.42</v>
      </c>
      <c r="I1070">
        <v>-10</v>
      </c>
      <c r="J1070">
        <v>50</v>
      </c>
      <c r="K1070" s="2">
        <v>2497</v>
      </c>
      <c r="L1070">
        <v>4</v>
      </c>
      <c r="M1070">
        <v>6</v>
      </c>
      <c r="N1070">
        <v>2005</v>
      </c>
      <c r="O1070">
        <f t="shared" si="16"/>
        <v>13.309999999999999</v>
      </c>
    </row>
    <row r="1071" spans="1:22" ht="13.5" x14ac:dyDescent="0.25">
      <c r="A1071" s="1"/>
      <c r="B1071">
        <v>1</v>
      </c>
      <c r="C1071">
        <v>5</v>
      </c>
      <c r="D1071">
        <v>0</v>
      </c>
      <c r="E1071">
        <v>18</v>
      </c>
      <c r="F1071">
        <v>0</v>
      </c>
      <c r="G1071">
        <v>23</v>
      </c>
      <c r="H1071">
        <v>1.89</v>
      </c>
      <c r="I1071">
        <v>-120</v>
      </c>
      <c r="J1071">
        <v>60</v>
      </c>
      <c r="K1071" s="2">
        <v>2803.8</v>
      </c>
      <c r="L1071">
        <v>4</v>
      </c>
      <c r="M1071">
        <v>6</v>
      </c>
      <c r="N1071">
        <v>2005</v>
      </c>
      <c r="O1071">
        <f t="shared" si="16"/>
        <v>9.4499999999999993</v>
      </c>
      <c r="T1071">
        <v>20</v>
      </c>
      <c r="U1071">
        <f>AVERAGE(C1034,C1036,C1037,C1040,C1041,C1043,C1045,C1047,C1048,C1051,C1054,C1057,C1058,C1061,C1062,C1064,C1066,C1068,C1070,C1072)</f>
        <v>11.35</v>
      </c>
      <c r="V1071">
        <f>SUM(O1034,O1036,O1037,O1040,O1041,O1043,O1045,O1047,O1048,O1051,O1054,O1057,O1058,O1061,O1062,O1064,O1066,O1068,O1070,O1072)/SUM(C1034,C1036,C1037,C1040,C1041,C1043,C1045,C1047,C1048,C1051,C1054,C1057,C1058,C1061,C1062,C1064,C1066,C1068,C1070,C1072)</f>
        <v>3.140881057268722</v>
      </c>
    </row>
    <row r="1072" spans="1:22" ht="13.5" x14ac:dyDescent="0.25">
      <c r="A1072" s="1"/>
      <c r="B1072">
        <v>0</v>
      </c>
      <c r="C1072">
        <v>7</v>
      </c>
      <c r="D1072">
        <v>0</v>
      </c>
      <c r="E1072">
        <v>18</v>
      </c>
      <c r="F1072">
        <v>0</v>
      </c>
      <c r="G1072">
        <v>25</v>
      </c>
      <c r="H1072">
        <v>2.4</v>
      </c>
      <c r="I1072">
        <v>30</v>
      </c>
      <c r="J1072">
        <v>55</v>
      </c>
      <c r="K1072" s="2">
        <v>2630.6</v>
      </c>
      <c r="L1072">
        <v>4</v>
      </c>
      <c r="M1072">
        <v>6</v>
      </c>
      <c r="N1072">
        <v>2005</v>
      </c>
      <c r="O1072">
        <f t="shared" si="16"/>
        <v>16.8</v>
      </c>
      <c r="T1072">
        <v>14</v>
      </c>
      <c r="U1072">
        <f>AVERAGE(C1035, C1039,C1044,C1046,C1049,C1052,C1053,C1055,C1059,C1060,C1065,C1067,C1069,C1071)</f>
        <v>7.4642857142857144</v>
      </c>
      <c r="V1072">
        <f>SUM(O1035,O1039,O1044,O1046,O1049,O1052,O1053,O1055,O1059,O1060,O1065,O1067,O1069,O1071)/SUM(C1035, C1039,C1044,C1046,C1049,C1052,C1053,C1055,C1059,C1060,C1065,C1067,C1069,C1071)</f>
        <v>2.56311004784689</v>
      </c>
    </row>
    <row r="1073" spans="1:34" ht="13.5" x14ac:dyDescent="0.25">
      <c r="A1073" s="1"/>
      <c r="B1073">
        <v>2</v>
      </c>
      <c r="C1073">
        <v>14.5</v>
      </c>
      <c r="D1073">
        <v>0</v>
      </c>
      <c r="E1073">
        <v>20</v>
      </c>
      <c r="F1073">
        <v>1</v>
      </c>
      <c r="G1073">
        <v>4</v>
      </c>
      <c r="H1073">
        <v>1.23</v>
      </c>
      <c r="I1073">
        <v>100</v>
      </c>
      <c r="J1073">
        <v>60</v>
      </c>
      <c r="K1073" s="2">
        <v>2731.9</v>
      </c>
      <c r="L1073">
        <v>4</v>
      </c>
      <c r="M1073">
        <v>6</v>
      </c>
      <c r="N1073">
        <v>2005</v>
      </c>
      <c r="O1073">
        <f t="shared" si="16"/>
        <v>17.835000000000001</v>
      </c>
      <c r="P1073">
        <v>148</v>
      </c>
      <c r="Q1073">
        <v>41</v>
      </c>
      <c r="R1073">
        <f>AVERAGE(C1033:C1073)</f>
        <v>9.5975609756097562</v>
      </c>
      <c r="S1073">
        <f>SUM(O1033:O1073)/SUM(C1033:C1073)</f>
        <v>2.8149936467598469</v>
      </c>
      <c r="T1073">
        <v>7</v>
      </c>
      <c r="U1073">
        <f>AVERAGE(C1033,C1038,C1042,C1050,C1056,C1063,C1073)</f>
        <v>8.8571428571428577</v>
      </c>
      <c r="V1073">
        <f>SUM(O1033,O1038,O1042,O1050,O1056,O1063,O1073)/SUM(C1033,C1038,C1042,C1050,C1056,C1063,C1073)</f>
        <v>2.0463709677419355</v>
      </c>
      <c r="W1073">
        <v>11</v>
      </c>
      <c r="X1073">
        <f>AVERAGE(C1033:C1043)</f>
        <v>11.5</v>
      </c>
      <c r="Y1073">
        <f>SUM(O1033:O1043)/SUM(C1033:C1043)</f>
        <v>2.2335177865612645</v>
      </c>
      <c r="Z1073">
        <v>13</v>
      </c>
      <c r="AA1073">
        <f>AVERAGE(C1044:C1056)</f>
        <v>9.4615384615384617</v>
      </c>
      <c r="AB1073">
        <f>SUM(O1044:O1056)/SUM(C1044:C1056)</f>
        <v>3.2979268292682931</v>
      </c>
      <c r="AC1073">
        <v>6</v>
      </c>
      <c r="AD1073">
        <f>AVERAGE(C1057:C1062)</f>
        <v>10.666666666666666</v>
      </c>
      <c r="AE1073">
        <f>SUM(O1057:O1062)/SUM(C1057:C1062)</f>
        <v>3.9252343750000001</v>
      </c>
      <c r="AF1073">
        <v>11</v>
      </c>
      <c r="AG1073">
        <f>AVERAGE(C1063:C1073)</f>
        <v>7.2727272727272725</v>
      </c>
      <c r="AH1073">
        <f>SUM(O1063:O1073)/SUM(C1063:C1073)</f>
        <v>2.1037500000000002</v>
      </c>
    </row>
    <row r="1074" spans="1:34" ht="13.5" x14ac:dyDescent="0.25">
      <c r="A1074" s="1"/>
      <c r="K1074" s="2"/>
    </row>
    <row r="1075" spans="1:34" ht="13.5" x14ac:dyDescent="0.25">
      <c r="A1075" s="1" t="s">
        <v>7</v>
      </c>
      <c r="B1075">
        <v>0</v>
      </c>
      <c r="C1075">
        <v>18</v>
      </c>
      <c r="D1075">
        <v>1</v>
      </c>
      <c r="E1075">
        <v>30</v>
      </c>
      <c r="F1075">
        <v>1</v>
      </c>
      <c r="G1075">
        <v>18</v>
      </c>
      <c r="H1075">
        <v>1.87</v>
      </c>
      <c r="I1075">
        <v>10</v>
      </c>
      <c r="J1075">
        <v>57.5</v>
      </c>
      <c r="K1075" s="2">
        <v>1836.3</v>
      </c>
      <c r="L1075">
        <v>1</v>
      </c>
      <c r="M1075">
        <v>7</v>
      </c>
      <c r="N1075">
        <v>2006</v>
      </c>
      <c r="O1075">
        <f t="shared" si="16"/>
        <v>33.660000000000004</v>
      </c>
    </row>
    <row r="1076" spans="1:34" ht="13.5" x14ac:dyDescent="0.25">
      <c r="A1076" s="1"/>
      <c r="B1076">
        <v>1</v>
      </c>
      <c r="C1076">
        <v>5</v>
      </c>
      <c r="D1076">
        <v>0</v>
      </c>
      <c r="E1076">
        <v>1</v>
      </c>
      <c r="F1076">
        <v>0</v>
      </c>
      <c r="G1076">
        <v>6</v>
      </c>
      <c r="H1076">
        <v>1.3</v>
      </c>
      <c r="I1076">
        <v>-160</v>
      </c>
      <c r="J1076">
        <v>50</v>
      </c>
      <c r="K1076" s="2">
        <v>2011.4</v>
      </c>
      <c r="L1076">
        <v>1</v>
      </c>
      <c r="M1076">
        <v>7</v>
      </c>
      <c r="N1076">
        <v>2006</v>
      </c>
      <c r="O1076">
        <f t="shared" si="16"/>
        <v>6.5</v>
      </c>
    </row>
    <row r="1077" spans="1:34" ht="13.5" x14ac:dyDescent="0.25">
      <c r="A1077" s="1"/>
      <c r="B1077">
        <v>1</v>
      </c>
      <c r="C1077">
        <v>10</v>
      </c>
      <c r="D1077">
        <v>0</v>
      </c>
      <c r="E1077">
        <v>12</v>
      </c>
      <c r="F1077">
        <v>0</v>
      </c>
      <c r="G1077">
        <v>22</v>
      </c>
      <c r="H1077">
        <v>1.41</v>
      </c>
      <c r="I1077">
        <v>150</v>
      </c>
      <c r="J1077">
        <v>65</v>
      </c>
      <c r="K1077" s="2">
        <v>2703.6</v>
      </c>
      <c r="L1077">
        <v>1</v>
      </c>
      <c r="M1077">
        <v>7</v>
      </c>
      <c r="N1077">
        <v>2006</v>
      </c>
      <c r="O1077">
        <f t="shared" si="16"/>
        <v>14.1</v>
      </c>
    </row>
    <row r="1078" spans="1:34" ht="13.5" x14ac:dyDescent="0.25">
      <c r="A1078" s="1"/>
      <c r="B1078">
        <v>2</v>
      </c>
      <c r="C1078">
        <v>9.5</v>
      </c>
      <c r="D1078">
        <v>1</v>
      </c>
      <c r="E1078">
        <v>19</v>
      </c>
      <c r="F1078">
        <v>0</v>
      </c>
      <c r="G1078">
        <v>29</v>
      </c>
      <c r="H1078">
        <v>2.2200000000000002</v>
      </c>
      <c r="I1078">
        <v>90</v>
      </c>
      <c r="J1078">
        <v>60</v>
      </c>
      <c r="K1078" s="2">
        <v>2715</v>
      </c>
      <c r="L1078">
        <v>1</v>
      </c>
      <c r="M1078">
        <v>7</v>
      </c>
      <c r="N1078">
        <v>2006</v>
      </c>
      <c r="O1078">
        <f t="shared" si="16"/>
        <v>21.090000000000003</v>
      </c>
    </row>
    <row r="1079" spans="1:34" ht="13.5" x14ac:dyDescent="0.25">
      <c r="A1079" s="1"/>
      <c r="B1079">
        <v>2</v>
      </c>
      <c r="C1079">
        <v>5</v>
      </c>
      <c r="D1079">
        <v>0</v>
      </c>
      <c r="E1079">
        <v>6</v>
      </c>
      <c r="F1079">
        <v>0</v>
      </c>
      <c r="G1079">
        <v>11</v>
      </c>
      <c r="H1079">
        <v>2.33</v>
      </c>
      <c r="I1079">
        <v>70</v>
      </c>
      <c r="J1079">
        <v>55</v>
      </c>
      <c r="K1079" s="2">
        <v>2723</v>
      </c>
      <c r="L1079">
        <v>1</v>
      </c>
      <c r="M1079">
        <v>9</v>
      </c>
      <c r="N1079">
        <v>2006</v>
      </c>
      <c r="O1079">
        <f t="shared" si="16"/>
        <v>11.65</v>
      </c>
    </row>
    <row r="1080" spans="1:34" ht="13.5" x14ac:dyDescent="0.25">
      <c r="A1080" s="1"/>
      <c r="B1080">
        <v>0</v>
      </c>
      <c r="C1080">
        <v>8</v>
      </c>
      <c r="D1080">
        <v>1</v>
      </c>
      <c r="E1080">
        <v>10</v>
      </c>
      <c r="F1080">
        <v>1</v>
      </c>
      <c r="G1080">
        <v>18</v>
      </c>
      <c r="H1080">
        <v>2.88</v>
      </c>
      <c r="I1080">
        <v>10</v>
      </c>
      <c r="J1080">
        <v>45</v>
      </c>
      <c r="K1080" s="2">
        <v>1867.7</v>
      </c>
      <c r="L1080">
        <v>1</v>
      </c>
      <c r="M1080">
        <v>9</v>
      </c>
      <c r="N1080">
        <v>2006</v>
      </c>
      <c r="O1080">
        <f t="shared" si="16"/>
        <v>23.04</v>
      </c>
    </row>
    <row r="1081" spans="1:34" ht="13.5" x14ac:dyDescent="0.25">
      <c r="A1081" s="1"/>
      <c r="B1081">
        <v>1</v>
      </c>
      <c r="C1081">
        <v>8.5</v>
      </c>
      <c r="D1081">
        <v>1</v>
      </c>
      <c r="E1081">
        <v>15</v>
      </c>
      <c r="F1081">
        <v>0</v>
      </c>
      <c r="G1081">
        <v>24</v>
      </c>
      <c r="H1081">
        <v>2.58</v>
      </c>
      <c r="I1081">
        <v>-130</v>
      </c>
      <c r="J1081">
        <v>65</v>
      </c>
      <c r="K1081" s="2">
        <v>1318.2</v>
      </c>
      <c r="L1081">
        <v>1</v>
      </c>
      <c r="M1081">
        <v>9</v>
      </c>
      <c r="N1081">
        <v>2006</v>
      </c>
      <c r="O1081">
        <f t="shared" si="16"/>
        <v>21.93</v>
      </c>
    </row>
    <row r="1082" spans="1:34" ht="13.5" x14ac:dyDescent="0.25">
      <c r="A1082" s="1"/>
      <c r="B1082">
        <v>0</v>
      </c>
      <c r="C1082">
        <v>6.5</v>
      </c>
      <c r="D1082">
        <v>1</v>
      </c>
      <c r="E1082">
        <v>21</v>
      </c>
      <c r="F1082">
        <v>0</v>
      </c>
      <c r="G1082">
        <v>28</v>
      </c>
      <c r="H1082">
        <v>2.5499999999999998</v>
      </c>
      <c r="I1082">
        <v>10</v>
      </c>
      <c r="J1082">
        <v>50</v>
      </c>
      <c r="K1082" s="2">
        <v>1904.8</v>
      </c>
      <c r="L1082">
        <v>1</v>
      </c>
      <c r="M1082">
        <v>9</v>
      </c>
      <c r="N1082">
        <v>2006</v>
      </c>
      <c r="O1082">
        <f t="shared" si="16"/>
        <v>16.574999999999999</v>
      </c>
    </row>
    <row r="1083" spans="1:34" ht="13.5" x14ac:dyDescent="0.25">
      <c r="A1083" s="1"/>
      <c r="B1083">
        <v>1</v>
      </c>
      <c r="C1083">
        <v>9.5</v>
      </c>
      <c r="D1083">
        <v>0</v>
      </c>
      <c r="E1083">
        <v>3</v>
      </c>
      <c r="F1083">
        <v>1</v>
      </c>
      <c r="G1083">
        <v>12</v>
      </c>
      <c r="H1083">
        <v>2.54</v>
      </c>
      <c r="I1083">
        <v>-150</v>
      </c>
      <c r="J1083">
        <v>35</v>
      </c>
      <c r="K1083" s="2">
        <v>3571.2</v>
      </c>
      <c r="L1083">
        <v>2</v>
      </c>
      <c r="M1083">
        <v>10</v>
      </c>
      <c r="N1083">
        <v>2006</v>
      </c>
      <c r="O1083">
        <f t="shared" si="16"/>
        <v>24.13</v>
      </c>
    </row>
    <row r="1084" spans="1:34" ht="13.5" x14ac:dyDescent="0.25">
      <c r="A1084" s="1"/>
      <c r="B1084">
        <v>0</v>
      </c>
      <c r="C1084">
        <v>11</v>
      </c>
      <c r="D1084">
        <v>0</v>
      </c>
      <c r="E1084">
        <v>9</v>
      </c>
      <c r="F1084">
        <v>0</v>
      </c>
      <c r="G1084">
        <v>20</v>
      </c>
      <c r="H1084">
        <v>2.64</v>
      </c>
      <c r="I1084">
        <v>10</v>
      </c>
      <c r="J1084">
        <v>45</v>
      </c>
      <c r="K1084" s="2">
        <v>2063.1999999999998</v>
      </c>
      <c r="L1084">
        <v>2</v>
      </c>
      <c r="M1084">
        <v>10</v>
      </c>
      <c r="N1084">
        <v>2006</v>
      </c>
      <c r="O1084">
        <f t="shared" si="16"/>
        <v>29.040000000000003</v>
      </c>
    </row>
    <row r="1085" spans="1:34" ht="13.5" x14ac:dyDescent="0.25">
      <c r="A1085" s="1"/>
      <c r="B1085">
        <v>0</v>
      </c>
      <c r="C1085">
        <v>7</v>
      </c>
      <c r="D1085">
        <v>0</v>
      </c>
      <c r="E1085">
        <v>5</v>
      </c>
      <c r="F1085">
        <v>0</v>
      </c>
      <c r="G1085">
        <v>12</v>
      </c>
      <c r="H1085">
        <v>2.4900000000000002</v>
      </c>
      <c r="I1085">
        <v>-20</v>
      </c>
      <c r="J1085">
        <v>50</v>
      </c>
      <c r="K1085" s="2">
        <v>2362.5</v>
      </c>
      <c r="L1085">
        <v>2</v>
      </c>
      <c r="M1085">
        <v>11</v>
      </c>
      <c r="N1085">
        <v>2006</v>
      </c>
      <c r="O1085">
        <f t="shared" si="16"/>
        <v>17.43</v>
      </c>
    </row>
    <row r="1086" spans="1:34" ht="13.5" x14ac:dyDescent="0.25">
      <c r="A1086" s="1"/>
      <c r="B1086">
        <v>1</v>
      </c>
      <c r="C1086">
        <v>8</v>
      </c>
      <c r="D1086">
        <v>0</v>
      </c>
      <c r="E1086">
        <v>12</v>
      </c>
      <c r="F1086">
        <v>0</v>
      </c>
      <c r="G1086">
        <v>20</v>
      </c>
      <c r="H1086">
        <v>4.8600000000000003</v>
      </c>
      <c r="I1086">
        <v>160</v>
      </c>
      <c r="J1086">
        <v>50</v>
      </c>
      <c r="K1086" s="2">
        <v>2821.3</v>
      </c>
      <c r="L1086">
        <v>2</v>
      </c>
      <c r="M1086">
        <v>11</v>
      </c>
      <c r="N1086">
        <v>2006</v>
      </c>
      <c r="O1086">
        <f t="shared" si="16"/>
        <v>38.880000000000003</v>
      </c>
    </row>
    <row r="1087" spans="1:34" ht="13.5" x14ac:dyDescent="0.25">
      <c r="A1087" s="1"/>
      <c r="B1087">
        <v>0</v>
      </c>
      <c r="C1087">
        <v>10</v>
      </c>
      <c r="D1087">
        <v>0</v>
      </c>
      <c r="E1087">
        <v>26</v>
      </c>
      <c r="F1087">
        <v>0</v>
      </c>
      <c r="G1087">
        <v>6</v>
      </c>
      <c r="H1087">
        <v>3.15</v>
      </c>
      <c r="I1087">
        <v>20</v>
      </c>
      <c r="J1087">
        <v>45</v>
      </c>
      <c r="K1087" s="2">
        <v>2781.9</v>
      </c>
      <c r="L1087">
        <v>2</v>
      </c>
      <c r="M1087">
        <v>11</v>
      </c>
      <c r="N1087">
        <v>2006</v>
      </c>
      <c r="O1087">
        <f t="shared" si="16"/>
        <v>31.5</v>
      </c>
    </row>
    <row r="1088" spans="1:34" ht="13.5" x14ac:dyDescent="0.25">
      <c r="A1088" s="1"/>
      <c r="B1088">
        <v>0</v>
      </c>
      <c r="C1088">
        <v>5.5</v>
      </c>
      <c r="D1088">
        <v>0</v>
      </c>
      <c r="E1088">
        <v>8</v>
      </c>
      <c r="F1088">
        <v>1</v>
      </c>
      <c r="G1088">
        <v>13</v>
      </c>
      <c r="H1088">
        <v>1.37</v>
      </c>
      <c r="I1088">
        <v>30</v>
      </c>
      <c r="J1088">
        <v>45</v>
      </c>
      <c r="K1088" s="2">
        <v>1705.3</v>
      </c>
      <c r="L1088">
        <v>2</v>
      </c>
      <c r="M1088">
        <v>12</v>
      </c>
      <c r="N1088">
        <v>2006</v>
      </c>
      <c r="O1088">
        <f t="shared" si="16"/>
        <v>7.5350000000000001</v>
      </c>
    </row>
    <row r="1089" spans="1:15" ht="13.5" x14ac:dyDescent="0.25">
      <c r="A1089" s="1"/>
      <c r="B1089">
        <v>0</v>
      </c>
      <c r="C1089">
        <v>9.5</v>
      </c>
      <c r="D1089">
        <v>0</v>
      </c>
      <c r="E1089">
        <v>18</v>
      </c>
      <c r="F1089">
        <v>1</v>
      </c>
      <c r="G1089">
        <v>27</v>
      </c>
      <c r="H1089">
        <v>4.9800000000000004</v>
      </c>
      <c r="I1089">
        <v>-20</v>
      </c>
      <c r="J1089">
        <v>45</v>
      </c>
      <c r="K1089" s="2">
        <v>2050</v>
      </c>
      <c r="L1089">
        <v>2</v>
      </c>
      <c r="M1089">
        <v>12</v>
      </c>
      <c r="N1089">
        <v>2006</v>
      </c>
      <c r="O1089">
        <f t="shared" si="16"/>
        <v>47.31</v>
      </c>
    </row>
    <row r="1090" spans="1:15" ht="13.5" x14ac:dyDescent="0.25">
      <c r="A1090" s="1"/>
      <c r="B1090">
        <v>1</v>
      </c>
      <c r="C1090">
        <v>5.5</v>
      </c>
      <c r="D1090">
        <v>0</v>
      </c>
      <c r="E1090">
        <v>29</v>
      </c>
      <c r="F1090">
        <v>1</v>
      </c>
      <c r="G1090">
        <v>3</v>
      </c>
      <c r="H1090">
        <v>1.7</v>
      </c>
      <c r="I1090">
        <v>150</v>
      </c>
      <c r="J1090">
        <v>75</v>
      </c>
      <c r="K1090" s="2">
        <v>2631.8</v>
      </c>
      <c r="L1090">
        <v>2</v>
      </c>
      <c r="M1090">
        <v>12</v>
      </c>
      <c r="N1090">
        <v>2006</v>
      </c>
      <c r="O1090">
        <f t="shared" si="16"/>
        <v>9.35</v>
      </c>
    </row>
    <row r="1091" spans="1:15" ht="13.5" x14ac:dyDescent="0.25">
      <c r="A1091" s="1"/>
      <c r="B1091">
        <v>2</v>
      </c>
      <c r="C1091">
        <v>5</v>
      </c>
      <c r="D1091">
        <v>0</v>
      </c>
      <c r="E1091">
        <v>22</v>
      </c>
      <c r="F1091">
        <v>0</v>
      </c>
      <c r="G1091">
        <v>27</v>
      </c>
      <c r="H1091">
        <v>2.39</v>
      </c>
      <c r="I1091">
        <v>100</v>
      </c>
      <c r="J1091">
        <v>55</v>
      </c>
      <c r="K1091" s="2">
        <v>1598.4</v>
      </c>
      <c r="L1091">
        <v>3</v>
      </c>
      <c r="M1091">
        <v>1</v>
      </c>
      <c r="N1091">
        <v>2006</v>
      </c>
      <c r="O1091">
        <f t="shared" ref="O1091:O1154" si="17">H1091*C1091</f>
        <v>11.950000000000001</v>
      </c>
    </row>
    <row r="1092" spans="1:15" ht="13.5" x14ac:dyDescent="0.25">
      <c r="A1092" s="1"/>
      <c r="B1092">
        <v>0</v>
      </c>
      <c r="C1092">
        <v>13.5</v>
      </c>
      <c r="D1092">
        <v>1</v>
      </c>
      <c r="E1092">
        <v>22</v>
      </c>
      <c r="F1092">
        <v>0</v>
      </c>
      <c r="G1092">
        <v>5</v>
      </c>
      <c r="H1092">
        <v>4.87</v>
      </c>
      <c r="I1092">
        <v>-30</v>
      </c>
      <c r="J1092">
        <v>45</v>
      </c>
      <c r="K1092" s="2">
        <v>2619</v>
      </c>
      <c r="L1092">
        <v>3</v>
      </c>
      <c r="M1092">
        <v>1</v>
      </c>
      <c r="N1092">
        <v>2006</v>
      </c>
      <c r="O1092">
        <f t="shared" si="17"/>
        <v>65.745000000000005</v>
      </c>
    </row>
    <row r="1093" spans="1:15" ht="13.5" x14ac:dyDescent="0.25">
      <c r="A1093" s="1"/>
      <c r="B1093">
        <v>1</v>
      </c>
      <c r="C1093">
        <v>7</v>
      </c>
      <c r="D1093">
        <v>0</v>
      </c>
      <c r="E1093">
        <v>26</v>
      </c>
      <c r="F1093">
        <v>0</v>
      </c>
      <c r="G1093">
        <v>2</v>
      </c>
      <c r="H1093">
        <v>5.55</v>
      </c>
      <c r="I1093">
        <v>-130</v>
      </c>
      <c r="J1093">
        <v>55</v>
      </c>
      <c r="K1093" s="2">
        <v>3205.7</v>
      </c>
      <c r="L1093">
        <v>3</v>
      </c>
      <c r="M1093">
        <v>1</v>
      </c>
      <c r="N1093">
        <v>2006</v>
      </c>
      <c r="O1093">
        <f t="shared" si="17"/>
        <v>38.85</v>
      </c>
    </row>
    <row r="1094" spans="1:15" ht="13.5" x14ac:dyDescent="0.25">
      <c r="A1094" s="1"/>
      <c r="B1094">
        <v>1</v>
      </c>
      <c r="C1094">
        <v>22</v>
      </c>
      <c r="D1094">
        <v>0</v>
      </c>
      <c r="E1094">
        <v>1</v>
      </c>
      <c r="F1094">
        <v>0</v>
      </c>
      <c r="G1094">
        <v>23</v>
      </c>
      <c r="H1094">
        <v>3.48</v>
      </c>
      <c r="I1094">
        <v>180</v>
      </c>
      <c r="J1094">
        <v>60</v>
      </c>
      <c r="K1094" s="2">
        <v>2654.6</v>
      </c>
      <c r="L1094">
        <v>3</v>
      </c>
      <c r="M1094">
        <v>3</v>
      </c>
      <c r="N1094">
        <v>2006</v>
      </c>
      <c r="O1094">
        <f t="shared" si="17"/>
        <v>76.56</v>
      </c>
    </row>
    <row r="1095" spans="1:15" ht="13.5" x14ac:dyDescent="0.25">
      <c r="A1095" s="1"/>
      <c r="B1095">
        <v>2</v>
      </c>
      <c r="C1095">
        <v>7.5</v>
      </c>
      <c r="D1095">
        <v>1</v>
      </c>
      <c r="E1095">
        <v>1</v>
      </c>
      <c r="F1095">
        <v>0</v>
      </c>
      <c r="G1095">
        <v>9</v>
      </c>
      <c r="H1095">
        <v>1.72</v>
      </c>
      <c r="I1095">
        <v>60</v>
      </c>
      <c r="J1095">
        <v>47.5</v>
      </c>
      <c r="K1095" s="2">
        <v>1964.7</v>
      </c>
      <c r="L1095">
        <v>3</v>
      </c>
      <c r="M1095">
        <v>3</v>
      </c>
      <c r="N1095">
        <v>2006</v>
      </c>
      <c r="O1095">
        <f t="shared" si="17"/>
        <v>12.9</v>
      </c>
    </row>
    <row r="1096" spans="1:15" ht="13.5" x14ac:dyDescent="0.25">
      <c r="A1096" s="1"/>
      <c r="B1096">
        <v>0</v>
      </c>
      <c r="C1096">
        <v>5.5</v>
      </c>
      <c r="D1096">
        <v>0</v>
      </c>
      <c r="E1096">
        <v>11</v>
      </c>
      <c r="F1096">
        <v>1</v>
      </c>
      <c r="G1096">
        <v>16</v>
      </c>
      <c r="H1096">
        <v>1.87</v>
      </c>
      <c r="I1096">
        <v>0</v>
      </c>
      <c r="J1096">
        <v>45</v>
      </c>
      <c r="K1096" s="2">
        <v>2562.4</v>
      </c>
      <c r="L1096">
        <v>3</v>
      </c>
      <c r="M1096">
        <v>3</v>
      </c>
      <c r="N1096">
        <v>2006</v>
      </c>
      <c r="O1096">
        <f t="shared" si="17"/>
        <v>10.285</v>
      </c>
    </row>
    <row r="1097" spans="1:15" ht="13.5" x14ac:dyDescent="0.25">
      <c r="A1097" s="1"/>
      <c r="B1097">
        <v>0</v>
      </c>
      <c r="C1097">
        <v>11</v>
      </c>
      <c r="D1097">
        <v>0</v>
      </c>
      <c r="E1097">
        <v>20</v>
      </c>
      <c r="F1097">
        <v>0</v>
      </c>
      <c r="G1097">
        <v>31</v>
      </c>
      <c r="H1097">
        <v>3.8</v>
      </c>
      <c r="I1097">
        <v>40</v>
      </c>
      <c r="J1097">
        <v>45</v>
      </c>
      <c r="K1097" s="2">
        <v>2633.6</v>
      </c>
      <c r="L1097">
        <v>3</v>
      </c>
      <c r="M1097">
        <v>3</v>
      </c>
      <c r="N1097">
        <v>2006</v>
      </c>
      <c r="O1097">
        <f t="shared" si="17"/>
        <v>41.8</v>
      </c>
    </row>
    <row r="1098" spans="1:15" ht="13.5" x14ac:dyDescent="0.25">
      <c r="A1098" s="1"/>
      <c r="B1098">
        <v>0</v>
      </c>
      <c r="C1098">
        <v>20</v>
      </c>
      <c r="D1098">
        <v>1</v>
      </c>
      <c r="E1098">
        <v>31</v>
      </c>
      <c r="F1098">
        <v>1</v>
      </c>
      <c r="G1098">
        <v>20</v>
      </c>
      <c r="H1098">
        <v>3.13</v>
      </c>
      <c r="I1098">
        <v>-10</v>
      </c>
      <c r="J1098">
        <v>55</v>
      </c>
      <c r="K1098" s="2">
        <v>2734.9</v>
      </c>
      <c r="L1098">
        <v>4</v>
      </c>
      <c r="M1098">
        <v>4</v>
      </c>
      <c r="N1098">
        <v>2006</v>
      </c>
      <c r="O1098">
        <f t="shared" si="17"/>
        <v>62.599999999999994</v>
      </c>
    </row>
    <row r="1099" spans="1:15" ht="13.5" x14ac:dyDescent="0.25">
      <c r="A1099" s="1"/>
      <c r="B1099">
        <v>1</v>
      </c>
      <c r="C1099">
        <v>5</v>
      </c>
      <c r="D1099">
        <v>0</v>
      </c>
      <c r="E1099">
        <v>7</v>
      </c>
      <c r="F1099">
        <v>0</v>
      </c>
      <c r="G1099">
        <v>12</v>
      </c>
      <c r="H1099">
        <v>3.31</v>
      </c>
      <c r="I1099">
        <v>-120</v>
      </c>
      <c r="J1099">
        <v>45</v>
      </c>
      <c r="K1099" s="2">
        <v>2568.1999999999998</v>
      </c>
      <c r="L1099">
        <v>4</v>
      </c>
      <c r="M1099">
        <v>4</v>
      </c>
      <c r="N1099">
        <v>2006</v>
      </c>
      <c r="O1099">
        <f t="shared" si="17"/>
        <v>16.55</v>
      </c>
    </row>
    <row r="1100" spans="1:15" ht="13.5" x14ac:dyDescent="0.25">
      <c r="A1100" s="1"/>
      <c r="B1100">
        <v>2</v>
      </c>
      <c r="C1100">
        <v>9.5</v>
      </c>
      <c r="D1100">
        <v>0</v>
      </c>
      <c r="E1100">
        <v>8</v>
      </c>
      <c r="F1100">
        <v>1</v>
      </c>
      <c r="G1100">
        <v>17</v>
      </c>
      <c r="H1100">
        <v>2.48</v>
      </c>
      <c r="I1100">
        <v>100</v>
      </c>
      <c r="J1100">
        <v>65</v>
      </c>
      <c r="K1100" s="2">
        <v>1854.7</v>
      </c>
      <c r="L1100">
        <v>4</v>
      </c>
      <c r="M1100">
        <v>4</v>
      </c>
      <c r="N1100">
        <v>2006</v>
      </c>
      <c r="O1100">
        <f t="shared" si="17"/>
        <v>23.56</v>
      </c>
    </row>
    <row r="1101" spans="1:15" ht="13.5" x14ac:dyDescent="0.25">
      <c r="A1101" s="1"/>
      <c r="B1101">
        <v>2</v>
      </c>
      <c r="C1101">
        <v>5.5</v>
      </c>
      <c r="D1101">
        <v>1</v>
      </c>
      <c r="E1101">
        <v>18</v>
      </c>
      <c r="F1101">
        <v>0</v>
      </c>
      <c r="G1101">
        <v>24</v>
      </c>
      <c r="H1101">
        <v>3.37</v>
      </c>
      <c r="I1101">
        <v>60</v>
      </c>
      <c r="J1101">
        <v>60</v>
      </c>
      <c r="K1101" s="2">
        <v>1951.5</v>
      </c>
      <c r="L1101">
        <v>4</v>
      </c>
      <c r="M1101">
        <v>4</v>
      </c>
      <c r="N1101">
        <v>2006</v>
      </c>
      <c r="O1101">
        <f t="shared" si="17"/>
        <v>18.535</v>
      </c>
    </row>
    <row r="1102" spans="1:15" ht="13.5" x14ac:dyDescent="0.25">
      <c r="A1102" s="1"/>
      <c r="B1102">
        <v>0</v>
      </c>
      <c r="C1102">
        <v>10</v>
      </c>
      <c r="D1102">
        <v>0</v>
      </c>
      <c r="E1102">
        <v>25</v>
      </c>
      <c r="F1102">
        <v>0</v>
      </c>
      <c r="G1102">
        <v>5</v>
      </c>
      <c r="H1102">
        <v>3.1</v>
      </c>
      <c r="I1102">
        <v>10</v>
      </c>
      <c r="J1102">
        <v>50</v>
      </c>
      <c r="K1102" s="2">
        <v>2109.1</v>
      </c>
      <c r="L1102">
        <v>4</v>
      </c>
      <c r="M1102">
        <v>4</v>
      </c>
      <c r="N1102">
        <v>2006</v>
      </c>
      <c r="O1102">
        <f t="shared" si="17"/>
        <v>31</v>
      </c>
    </row>
    <row r="1103" spans="1:15" ht="13.5" x14ac:dyDescent="0.25">
      <c r="A1103" s="1"/>
      <c r="B1103">
        <v>1</v>
      </c>
      <c r="C1103">
        <v>11</v>
      </c>
      <c r="D1103">
        <v>0</v>
      </c>
      <c r="E1103">
        <v>11</v>
      </c>
      <c r="F1103">
        <v>0</v>
      </c>
      <c r="G1103">
        <v>22</v>
      </c>
      <c r="H1103">
        <v>2.34</v>
      </c>
      <c r="I1103">
        <v>180</v>
      </c>
      <c r="J1103">
        <v>37.5</v>
      </c>
      <c r="K1103" s="2">
        <v>2601.1999999999998</v>
      </c>
      <c r="L1103">
        <v>4</v>
      </c>
      <c r="M1103">
        <v>5</v>
      </c>
      <c r="N1103">
        <v>2006</v>
      </c>
      <c r="O1103">
        <f t="shared" si="17"/>
        <v>25.74</v>
      </c>
    </row>
    <row r="1104" spans="1:15" ht="13.5" x14ac:dyDescent="0.25">
      <c r="A1104" s="1"/>
      <c r="B1104">
        <v>0</v>
      </c>
      <c r="C1104">
        <v>9</v>
      </c>
      <c r="D1104">
        <v>1</v>
      </c>
      <c r="E1104">
        <v>13</v>
      </c>
      <c r="F1104">
        <v>1</v>
      </c>
      <c r="G1104">
        <v>22</v>
      </c>
      <c r="H1104">
        <v>1.96</v>
      </c>
      <c r="I1104">
        <v>20</v>
      </c>
      <c r="J1104">
        <v>45</v>
      </c>
      <c r="K1104" s="2">
        <v>2562.4</v>
      </c>
      <c r="L1104">
        <v>4</v>
      </c>
      <c r="M1104">
        <v>5</v>
      </c>
      <c r="N1104">
        <v>2006</v>
      </c>
      <c r="O1104">
        <f t="shared" si="17"/>
        <v>17.64</v>
      </c>
    </row>
    <row r="1105" spans="1:34" ht="13.5" x14ac:dyDescent="0.25">
      <c r="A1105" s="1"/>
      <c r="B1105">
        <v>1</v>
      </c>
      <c r="C1105">
        <v>10</v>
      </c>
      <c r="D1105">
        <v>0</v>
      </c>
      <c r="E1105">
        <v>25</v>
      </c>
      <c r="F1105">
        <v>0</v>
      </c>
      <c r="G1105">
        <v>4</v>
      </c>
      <c r="H1105">
        <v>1.9</v>
      </c>
      <c r="I1105">
        <v>140</v>
      </c>
      <c r="J1105">
        <v>55</v>
      </c>
      <c r="K1105" s="2">
        <v>2221.8000000000002</v>
      </c>
      <c r="L1105">
        <v>4</v>
      </c>
      <c r="M1105">
        <v>5</v>
      </c>
      <c r="N1105">
        <v>2006</v>
      </c>
      <c r="O1105">
        <f t="shared" si="17"/>
        <v>19</v>
      </c>
    </row>
    <row r="1106" spans="1:34" ht="13.5" x14ac:dyDescent="0.25">
      <c r="A1106" s="1"/>
      <c r="B1106">
        <v>0</v>
      </c>
      <c r="C1106">
        <v>11.5</v>
      </c>
      <c r="D1106">
        <v>1</v>
      </c>
      <c r="E1106">
        <v>30</v>
      </c>
      <c r="F1106">
        <v>0</v>
      </c>
      <c r="G1106">
        <v>11</v>
      </c>
      <c r="H1106">
        <v>3.46</v>
      </c>
      <c r="I1106">
        <v>-10</v>
      </c>
      <c r="J1106">
        <v>65</v>
      </c>
      <c r="K1106" s="2">
        <v>1976.7</v>
      </c>
      <c r="L1106">
        <v>4</v>
      </c>
      <c r="M1106">
        <v>6</v>
      </c>
      <c r="N1106">
        <v>2006</v>
      </c>
      <c r="O1106">
        <f t="shared" si="17"/>
        <v>39.79</v>
      </c>
      <c r="T1106">
        <v>15</v>
      </c>
      <c r="U1106">
        <f>AVERAGE(C1075,C1080,C1082,C1084,C1085,C1087:C1089,C1092,C1096:C1098,C1102,C1104,C1106)</f>
        <v>10.4</v>
      </c>
      <c r="V1106">
        <f>SUM(O1075,O1080,O1082,O1084,O1085,O1087:O1089,O1092,O1096:O1098,O1102,O1104,O1106)/SUM(C1075,C1080,C1082,C1084,C1085,C1087:C1089,C1092,C1096:C1098,C1102,C1104,C1106)</f>
        <v>3.0445512820512826</v>
      </c>
    </row>
    <row r="1107" spans="1:34" ht="13.5" x14ac:dyDescent="0.25">
      <c r="A1107" s="1"/>
      <c r="B1107">
        <v>2</v>
      </c>
      <c r="C1107">
        <v>7.5</v>
      </c>
      <c r="D1107">
        <v>1</v>
      </c>
      <c r="E1107">
        <v>5</v>
      </c>
      <c r="F1107">
        <v>0</v>
      </c>
      <c r="G1107">
        <v>13</v>
      </c>
      <c r="H1107">
        <v>1.63</v>
      </c>
      <c r="I1107">
        <v>100</v>
      </c>
      <c r="J1107">
        <v>50</v>
      </c>
      <c r="K1107" s="2">
        <v>2806.8</v>
      </c>
      <c r="L1107">
        <v>4</v>
      </c>
      <c r="M1107">
        <v>6</v>
      </c>
      <c r="N1107">
        <v>2006</v>
      </c>
      <c r="O1107">
        <f t="shared" si="17"/>
        <v>12.225</v>
      </c>
      <c r="T1107">
        <v>12</v>
      </c>
      <c r="U1107">
        <f>AVERAGE(C1076,C1077,C1081,C1083,C1086,C1090,C1093,C1094,C1099,C1103,C1105,C1108)</f>
        <v>9.5416666666666661</v>
      </c>
      <c r="V1107">
        <f>SUM(O1076,O1077,O1081,O1083,O1086,O1090,O1093,O1094,O1099,O1103,O1105,O1108)/SUM(C1076,C1077,C1081,C1083,C1086,C1090,C1093,C1094,C1099,C1103,C1105,C1108)</f>
        <v>2.7464628820960697</v>
      </c>
    </row>
    <row r="1108" spans="1:34" ht="13.5" x14ac:dyDescent="0.25">
      <c r="A1108" s="1"/>
      <c r="B1108">
        <v>1</v>
      </c>
      <c r="C1108">
        <v>13</v>
      </c>
      <c r="D1108">
        <v>0</v>
      </c>
      <c r="E1108">
        <v>18</v>
      </c>
      <c r="F1108">
        <v>0</v>
      </c>
      <c r="G1108">
        <v>1</v>
      </c>
      <c r="H1108">
        <v>1.76</v>
      </c>
      <c r="I1108">
        <v>140</v>
      </c>
      <c r="J1108">
        <v>50</v>
      </c>
      <c r="K1108" s="2">
        <v>2233.9</v>
      </c>
      <c r="L1108">
        <v>4</v>
      </c>
      <c r="M1108">
        <v>6</v>
      </c>
      <c r="N1108">
        <v>2006</v>
      </c>
      <c r="O1108">
        <f t="shared" si="17"/>
        <v>22.88</v>
      </c>
      <c r="P1108">
        <v>73</v>
      </c>
      <c r="Q1108">
        <v>34</v>
      </c>
      <c r="R1108">
        <f>AVERAGE(C1075:C1108)</f>
        <v>9.4117647058823533</v>
      </c>
      <c r="S1108">
        <f>SUM(O1075:O1108)/SUM(C1075:C1108)</f>
        <v>2.8166562499999994</v>
      </c>
      <c r="T1108">
        <v>7</v>
      </c>
      <c r="U1108">
        <f>AVERAGE(C1078,C1079,C1091,C1095,C1100,C1101,C1107)</f>
        <v>7.0714285714285712</v>
      </c>
      <c r="V1108">
        <f>SUM(O1078,O1079,O1091,O1095,O1100,O1101,O1107)/SUM(C1078,C1079,C1091,C1095,C1100,C1101,C1107)</f>
        <v>2.2608080808080806</v>
      </c>
      <c r="W1108">
        <v>8</v>
      </c>
      <c r="X1108">
        <f>AVERAGE(C1075:C1082)</f>
        <v>8.8125</v>
      </c>
      <c r="Y1108">
        <f>SUM(O1075:O1082)/SUM(C1075:C1082)</f>
        <v>2.107021276595745</v>
      </c>
      <c r="Z1108">
        <v>8</v>
      </c>
      <c r="AA1108">
        <f>AVERAGE(C1083:C1090)</f>
        <v>8.25</v>
      </c>
      <c r="AB1108">
        <f>SUM(O1083:O1090)/SUM(C1083:C1090)</f>
        <v>3.1087121212121209</v>
      </c>
      <c r="AC1108">
        <v>7</v>
      </c>
      <c r="AD1108">
        <f>AVERAGE(C1091:C1097)</f>
        <v>10.214285714285714</v>
      </c>
      <c r="AE1108">
        <f>SUM(O1091:O1097)/SUM(C1091:C1097)</f>
        <v>3.6096503496503503</v>
      </c>
      <c r="AF1108">
        <v>11</v>
      </c>
      <c r="AG1108">
        <f>AVERAGE(C1098:C1108)</f>
        <v>10.181818181818182</v>
      </c>
      <c r="AH1108">
        <f>SUM(O1098:O1108)/SUM(C1098:C1108)</f>
        <v>2.585</v>
      </c>
    </row>
    <row r="1109" spans="1:34" ht="13.5" x14ac:dyDescent="0.25">
      <c r="A1109" s="1"/>
      <c r="K1109" s="2"/>
    </row>
    <row r="1110" spans="1:34" ht="13.5" x14ac:dyDescent="0.25">
      <c r="A1110" s="1" t="s">
        <v>3</v>
      </c>
      <c r="B1110">
        <v>2</v>
      </c>
      <c r="C1110">
        <v>6</v>
      </c>
      <c r="D1110">
        <v>0</v>
      </c>
      <c r="E1110">
        <v>2</v>
      </c>
      <c r="F1110">
        <v>0</v>
      </c>
      <c r="G1110">
        <v>8</v>
      </c>
      <c r="H1110">
        <v>2.1800000000000002</v>
      </c>
      <c r="I1110">
        <v>60</v>
      </c>
      <c r="J1110">
        <v>65</v>
      </c>
      <c r="K1110" s="2">
        <v>2225.1999999999998</v>
      </c>
      <c r="L1110">
        <v>1</v>
      </c>
      <c r="M1110">
        <v>7</v>
      </c>
      <c r="N1110">
        <v>2007</v>
      </c>
      <c r="O1110">
        <f t="shared" si="17"/>
        <v>13.080000000000002</v>
      </c>
    </row>
    <row r="1111" spans="1:34" ht="13.5" x14ac:dyDescent="0.25">
      <c r="A1111" s="1"/>
      <c r="B1111">
        <v>1</v>
      </c>
      <c r="C1111">
        <v>9</v>
      </c>
      <c r="D1111">
        <v>0</v>
      </c>
      <c r="E1111">
        <v>2</v>
      </c>
      <c r="F1111">
        <v>0</v>
      </c>
      <c r="G1111">
        <v>11</v>
      </c>
      <c r="H1111">
        <v>1.83</v>
      </c>
      <c r="I1111">
        <v>-150</v>
      </c>
      <c r="J1111">
        <v>70</v>
      </c>
      <c r="K1111" s="2">
        <v>2633.4</v>
      </c>
      <c r="L1111">
        <v>1</v>
      </c>
      <c r="M1111">
        <v>7</v>
      </c>
      <c r="N1111">
        <v>2007</v>
      </c>
      <c r="O1111">
        <f t="shared" si="17"/>
        <v>16.47</v>
      </c>
      <c r="R1111" s="11"/>
    </row>
    <row r="1112" spans="1:34" ht="13.5" x14ac:dyDescent="0.25">
      <c r="A1112" s="1"/>
      <c r="B1112">
        <v>2</v>
      </c>
      <c r="C1112">
        <v>7</v>
      </c>
      <c r="D1112">
        <v>0</v>
      </c>
      <c r="E1112">
        <v>11</v>
      </c>
      <c r="F1112">
        <v>0</v>
      </c>
      <c r="G1112">
        <v>18</v>
      </c>
      <c r="H1112">
        <v>2.4900000000000002</v>
      </c>
      <c r="I1112">
        <v>70</v>
      </c>
      <c r="J1112">
        <v>60</v>
      </c>
      <c r="K1112" s="2">
        <v>1647.5</v>
      </c>
      <c r="L1112">
        <v>1</v>
      </c>
      <c r="M1112">
        <v>7</v>
      </c>
      <c r="N1112">
        <v>2007</v>
      </c>
      <c r="O1112">
        <f t="shared" si="17"/>
        <v>17.43</v>
      </c>
    </row>
    <row r="1113" spans="1:34" ht="13.5" x14ac:dyDescent="0.25">
      <c r="A1113" s="1"/>
      <c r="B1113">
        <v>2</v>
      </c>
      <c r="C1113">
        <v>22</v>
      </c>
      <c r="D1113">
        <v>0</v>
      </c>
      <c r="E1113">
        <v>14</v>
      </c>
      <c r="F1113">
        <v>0</v>
      </c>
      <c r="G1113">
        <v>5</v>
      </c>
      <c r="H1113">
        <v>1.68</v>
      </c>
      <c r="I1113">
        <v>130</v>
      </c>
      <c r="J1113">
        <v>50</v>
      </c>
      <c r="K1113" s="2">
        <v>2545.4</v>
      </c>
      <c r="L1113">
        <v>1</v>
      </c>
      <c r="M1113">
        <v>7</v>
      </c>
      <c r="N1113">
        <v>2007</v>
      </c>
      <c r="O1113">
        <f t="shared" si="17"/>
        <v>36.96</v>
      </c>
    </row>
    <row r="1114" spans="1:34" ht="13.5" x14ac:dyDescent="0.25">
      <c r="A1114" s="1"/>
      <c r="B1114">
        <v>0</v>
      </c>
      <c r="C1114">
        <v>6</v>
      </c>
      <c r="D1114">
        <v>1</v>
      </c>
      <c r="E1114">
        <v>5</v>
      </c>
      <c r="F1114">
        <v>1</v>
      </c>
      <c r="G1114">
        <v>11</v>
      </c>
      <c r="H1114">
        <v>2.63</v>
      </c>
      <c r="I1114">
        <v>20</v>
      </c>
      <c r="J1114">
        <v>55</v>
      </c>
      <c r="K1114" s="2">
        <v>1872.5</v>
      </c>
      <c r="L1114">
        <v>1</v>
      </c>
      <c r="M1114">
        <v>8</v>
      </c>
      <c r="N1114">
        <v>2007</v>
      </c>
      <c r="O1114">
        <f t="shared" si="17"/>
        <v>15.78</v>
      </c>
    </row>
    <row r="1115" spans="1:34" ht="13.5" x14ac:dyDescent="0.25">
      <c r="A1115" s="1"/>
      <c r="B1115">
        <v>2</v>
      </c>
      <c r="C1115">
        <v>6.5</v>
      </c>
      <c r="D1115">
        <v>0</v>
      </c>
      <c r="E1115">
        <v>16</v>
      </c>
      <c r="F1115">
        <v>1</v>
      </c>
      <c r="G1115">
        <v>22</v>
      </c>
      <c r="H1115">
        <v>2.2200000000000002</v>
      </c>
      <c r="I1115">
        <v>50</v>
      </c>
      <c r="J1115">
        <v>55</v>
      </c>
      <c r="K1115" s="2">
        <v>2660.9</v>
      </c>
      <c r="L1115">
        <v>1</v>
      </c>
      <c r="M1115">
        <v>8</v>
      </c>
      <c r="N1115">
        <v>2007</v>
      </c>
      <c r="O1115">
        <f t="shared" si="17"/>
        <v>14.430000000000001</v>
      </c>
    </row>
    <row r="1116" spans="1:34" ht="13.5" x14ac:dyDescent="0.25">
      <c r="A1116" s="1"/>
      <c r="B1116">
        <v>0</v>
      </c>
      <c r="C1116">
        <v>12.5</v>
      </c>
      <c r="D1116">
        <v>1</v>
      </c>
      <c r="E1116">
        <v>2</v>
      </c>
      <c r="F1116">
        <v>0</v>
      </c>
      <c r="G1116">
        <v>15</v>
      </c>
      <c r="H1116">
        <v>2.27</v>
      </c>
      <c r="I1116">
        <v>-30</v>
      </c>
      <c r="J1116">
        <v>45</v>
      </c>
      <c r="K1116" s="2">
        <v>2985.7</v>
      </c>
      <c r="L1116">
        <v>1</v>
      </c>
      <c r="M1116">
        <v>9</v>
      </c>
      <c r="N1116">
        <v>2007</v>
      </c>
      <c r="O1116">
        <f t="shared" si="17"/>
        <v>28.375</v>
      </c>
    </row>
    <row r="1117" spans="1:34" ht="13.5" x14ac:dyDescent="0.25">
      <c r="A1117" s="1"/>
      <c r="B1117">
        <v>0</v>
      </c>
      <c r="C1117">
        <v>19.5</v>
      </c>
      <c r="D1117">
        <v>0</v>
      </c>
      <c r="E1117">
        <v>24</v>
      </c>
      <c r="F1117">
        <v>1</v>
      </c>
      <c r="G1117">
        <v>13</v>
      </c>
      <c r="H1117">
        <v>2.2999999999999998</v>
      </c>
      <c r="I1117">
        <v>20</v>
      </c>
      <c r="J1117">
        <v>50</v>
      </c>
      <c r="K1117" s="2">
        <v>2168.6999999999998</v>
      </c>
      <c r="L1117">
        <v>2</v>
      </c>
      <c r="M1117">
        <v>10</v>
      </c>
      <c r="N1117">
        <v>2007</v>
      </c>
      <c r="O1117">
        <f t="shared" si="17"/>
        <v>44.849999999999994</v>
      </c>
    </row>
    <row r="1118" spans="1:34" ht="13.5" x14ac:dyDescent="0.25">
      <c r="A1118" s="1"/>
      <c r="B1118">
        <v>0</v>
      </c>
      <c r="C1118">
        <v>8</v>
      </c>
      <c r="D1118">
        <v>0</v>
      </c>
      <c r="E1118">
        <v>10</v>
      </c>
      <c r="F1118">
        <v>0</v>
      </c>
      <c r="G1118">
        <v>18</v>
      </c>
      <c r="H1118">
        <v>1.97</v>
      </c>
      <c r="I1118">
        <v>-20</v>
      </c>
      <c r="J1118">
        <v>45</v>
      </c>
      <c r="K1118" s="2">
        <v>2560.3000000000002</v>
      </c>
      <c r="L1118">
        <v>2</v>
      </c>
      <c r="M1118">
        <v>10</v>
      </c>
      <c r="N1118">
        <v>2007</v>
      </c>
      <c r="O1118">
        <f t="shared" si="17"/>
        <v>15.76</v>
      </c>
    </row>
    <row r="1119" spans="1:34" ht="13.5" x14ac:dyDescent="0.25">
      <c r="A1119" s="1"/>
      <c r="B1119">
        <v>0</v>
      </c>
      <c r="C1119">
        <v>6.5</v>
      </c>
      <c r="D1119">
        <v>0</v>
      </c>
      <c r="E1119">
        <v>1</v>
      </c>
      <c r="F1119">
        <v>1</v>
      </c>
      <c r="G1119">
        <v>7</v>
      </c>
      <c r="H1119">
        <v>3.05</v>
      </c>
      <c r="I1119">
        <v>-10</v>
      </c>
      <c r="J1119">
        <v>45</v>
      </c>
      <c r="K1119" s="2">
        <v>2715.1</v>
      </c>
      <c r="L1119">
        <v>2</v>
      </c>
      <c r="M1119">
        <v>11</v>
      </c>
      <c r="N1119">
        <v>2007</v>
      </c>
      <c r="O1119">
        <f t="shared" si="17"/>
        <v>19.824999999999999</v>
      </c>
    </row>
    <row r="1120" spans="1:34" ht="13.5" x14ac:dyDescent="0.25">
      <c r="A1120" s="1"/>
      <c r="B1120">
        <v>1</v>
      </c>
      <c r="C1120">
        <v>5.5</v>
      </c>
      <c r="D1120">
        <v>1</v>
      </c>
      <c r="E1120">
        <v>30</v>
      </c>
      <c r="F1120">
        <v>0</v>
      </c>
      <c r="G1120">
        <v>6</v>
      </c>
      <c r="H1120">
        <v>5.58</v>
      </c>
      <c r="I1120">
        <v>-140</v>
      </c>
      <c r="J1120">
        <v>60</v>
      </c>
      <c r="K1120" s="2">
        <v>2660.9</v>
      </c>
      <c r="L1120">
        <v>2</v>
      </c>
      <c r="M1120">
        <v>12</v>
      </c>
      <c r="N1120">
        <v>2007</v>
      </c>
      <c r="O1120">
        <f t="shared" si="17"/>
        <v>30.69</v>
      </c>
    </row>
    <row r="1121" spans="1:15" ht="13.5" x14ac:dyDescent="0.25">
      <c r="A1121" s="1"/>
      <c r="B1121">
        <v>2</v>
      </c>
      <c r="C1121">
        <v>9.5</v>
      </c>
      <c r="D1121">
        <v>1</v>
      </c>
      <c r="E1121">
        <v>4</v>
      </c>
      <c r="F1121">
        <v>0</v>
      </c>
      <c r="G1121">
        <v>14</v>
      </c>
      <c r="H1121">
        <v>2.78</v>
      </c>
      <c r="I1121">
        <v>50</v>
      </c>
      <c r="J1121">
        <v>45</v>
      </c>
      <c r="K1121" s="2">
        <v>2838.6</v>
      </c>
      <c r="L1121">
        <v>2</v>
      </c>
      <c r="M1121">
        <v>12</v>
      </c>
      <c r="N1121">
        <v>2007</v>
      </c>
      <c r="O1121">
        <f t="shared" si="17"/>
        <v>26.409999999999997</v>
      </c>
    </row>
    <row r="1122" spans="1:15" ht="13.5" x14ac:dyDescent="0.25">
      <c r="A1122" s="1"/>
      <c r="B1122">
        <v>0</v>
      </c>
      <c r="C1122">
        <v>10.5</v>
      </c>
      <c r="D1122">
        <v>0</v>
      </c>
      <c r="E1122">
        <v>12</v>
      </c>
      <c r="F1122">
        <v>1</v>
      </c>
      <c r="G1122">
        <v>22</v>
      </c>
      <c r="H1122">
        <v>5.78</v>
      </c>
      <c r="I1122">
        <v>0</v>
      </c>
      <c r="J1122">
        <v>55</v>
      </c>
      <c r="K1122" s="2">
        <v>2945.7</v>
      </c>
      <c r="L1122">
        <v>2</v>
      </c>
      <c r="M1122">
        <v>12</v>
      </c>
      <c r="N1122">
        <v>2007</v>
      </c>
      <c r="O1122">
        <f t="shared" si="17"/>
        <v>60.690000000000005</v>
      </c>
    </row>
    <row r="1123" spans="1:15" ht="13.5" x14ac:dyDescent="0.25">
      <c r="A1123" s="1"/>
      <c r="B1123">
        <v>1</v>
      </c>
      <c r="C1123">
        <v>5.5</v>
      </c>
      <c r="D1123">
        <v>0</v>
      </c>
      <c r="E1123">
        <v>17</v>
      </c>
      <c r="F1123">
        <v>1</v>
      </c>
      <c r="G1123">
        <v>22</v>
      </c>
      <c r="H1123">
        <v>2.38</v>
      </c>
      <c r="I1123">
        <v>170</v>
      </c>
      <c r="J1123">
        <v>60</v>
      </c>
      <c r="K1123" s="2">
        <v>1977.4</v>
      </c>
      <c r="L1123">
        <v>2</v>
      </c>
      <c r="M1123">
        <v>12</v>
      </c>
      <c r="N1123">
        <v>2007</v>
      </c>
      <c r="O1123">
        <f t="shared" si="17"/>
        <v>13.09</v>
      </c>
    </row>
    <row r="1124" spans="1:15" ht="13.5" x14ac:dyDescent="0.25">
      <c r="A1124" s="1"/>
      <c r="B1124">
        <v>2</v>
      </c>
      <c r="C1124">
        <v>5.5</v>
      </c>
      <c r="D1124">
        <v>1</v>
      </c>
      <c r="E1124">
        <v>26</v>
      </c>
      <c r="F1124">
        <v>0</v>
      </c>
      <c r="G1124">
        <v>1</v>
      </c>
      <c r="H1124">
        <v>2.52</v>
      </c>
      <c r="I1124">
        <v>50</v>
      </c>
      <c r="J1124">
        <v>47.5</v>
      </c>
      <c r="K1124" s="2">
        <v>2214.4</v>
      </c>
      <c r="L1124">
        <v>2</v>
      </c>
      <c r="M1124">
        <v>12</v>
      </c>
      <c r="N1124">
        <v>2007</v>
      </c>
      <c r="O1124">
        <f t="shared" si="17"/>
        <v>13.86</v>
      </c>
    </row>
    <row r="1125" spans="1:15" ht="13.5" x14ac:dyDescent="0.25">
      <c r="A1125" s="1"/>
      <c r="B1125">
        <v>0</v>
      </c>
      <c r="C1125">
        <v>8.5</v>
      </c>
      <c r="D1125">
        <v>1</v>
      </c>
      <c r="E1125">
        <v>31</v>
      </c>
      <c r="F1125">
        <v>0</v>
      </c>
      <c r="G1125">
        <v>9</v>
      </c>
      <c r="H1125">
        <v>5.99</v>
      </c>
      <c r="I1125">
        <v>10</v>
      </c>
      <c r="J1125">
        <v>65</v>
      </c>
      <c r="K1125" s="2">
        <v>1632.1</v>
      </c>
      <c r="L1125">
        <v>3</v>
      </c>
      <c r="M1125">
        <v>1</v>
      </c>
      <c r="N1125">
        <v>2007</v>
      </c>
      <c r="O1125">
        <f t="shared" si="17"/>
        <v>50.914999999999999</v>
      </c>
    </row>
    <row r="1126" spans="1:15" ht="13.5" x14ac:dyDescent="0.25">
      <c r="A1126" s="1"/>
      <c r="B1126">
        <v>2</v>
      </c>
      <c r="C1126">
        <v>5</v>
      </c>
      <c r="D1126">
        <v>1</v>
      </c>
      <c r="E1126">
        <v>10</v>
      </c>
      <c r="F1126">
        <v>1</v>
      </c>
      <c r="G1126">
        <v>15</v>
      </c>
      <c r="H1126">
        <v>1.8</v>
      </c>
      <c r="I1126">
        <v>60</v>
      </c>
      <c r="J1126">
        <v>62.5</v>
      </c>
      <c r="K1126" s="2">
        <v>2655.5</v>
      </c>
      <c r="L1126">
        <v>3</v>
      </c>
      <c r="M1126">
        <v>1</v>
      </c>
      <c r="N1126">
        <v>2007</v>
      </c>
      <c r="O1126">
        <f t="shared" si="17"/>
        <v>9</v>
      </c>
    </row>
    <row r="1127" spans="1:15" ht="13.5" x14ac:dyDescent="0.25">
      <c r="A1127" s="1"/>
      <c r="B1127">
        <v>0</v>
      </c>
      <c r="C1127">
        <v>9.5</v>
      </c>
      <c r="D1127">
        <v>0</v>
      </c>
      <c r="E1127">
        <v>14</v>
      </c>
      <c r="F1127">
        <v>1</v>
      </c>
      <c r="G1127">
        <v>23</v>
      </c>
      <c r="H1127">
        <v>2.29</v>
      </c>
      <c r="I1127">
        <v>30</v>
      </c>
      <c r="J1127">
        <v>45</v>
      </c>
      <c r="K1127" s="2">
        <v>2671.7</v>
      </c>
      <c r="L1127">
        <v>3</v>
      </c>
      <c r="M1127">
        <v>1</v>
      </c>
      <c r="N1127">
        <v>2007</v>
      </c>
      <c r="O1127">
        <f t="shared" si="17"/>
        <v>21.754999999999999</v>
      </c>
    </row>
    <row r="1128" spans="1:15" ht="13.5" x14ac:dyDescent="0.25">
      <c r="A1128" s="1"/>
      <c r="B1128">
        <v>1</v>
      </c>
      <c r="C1128">
        <v>6</v>
      </c>
      <c r="D1128">
        <v>0</v>
      </c>
      <c r="E1128">
        <v>21</v>
      </c>
      <c r="F1128">
        <v>0</v>
      </c>
      <c r="G1128">
        <v>27</v>
      </c>
      <c r="H1128">
        <v>4.7300000000000004</v>
      </c>
      <c r="I1128">
        <v>-140</v>
      </c>
      <c r="J1128">
        <v>50</v>
      </c>
      <c r="K1128" s="2">
        <v>2500</v>
      </c>
      <c r="L1128">
        <v>3</v>
      </c>
      <c r="M1128">
        <v>1</v>
      </c>
      <c r="N1128">
        <v>2007</v>
      </c>
      <c r="O1128">
        <f t="shared" si="17"/>
        <v>28.380000000000003</v>
      </c>
    </row>
    <row r="1129" spans="1:15" ht="13.5" x14ac:dyDescent="0.25">
      <c r="A1129" s="1"/>
      <c r="B1129">
        <v>2</v>
      </c>
      <c r="C1129">
        <v>5</v>
      </c>
      <c r="D1129">
        <v>0</v>
      </c>
      <c r="E1129">
        <v>25</v>
      </c>
      <c r="F1129">
        <v>0</v>
      </c>
      <c r="G1129">
        <v>30</v>
      </c>
      <c r="H1129">
        <v>2.73</v>
      </c>
      <c r="I1129">
        <v>100</v>
      </c>
      <c r="J1129">
        <v>55</v>
      </c>
      <c r="K1129" s="2">
        <v>2093.6999999999998</v>
      </c>
      <c r="L1129">
        <v>3</v>
      </c>
      <c r="M1129">
        <v>1</v>
      </c>
      <c r="N1129">
        <v>2007</v>
      </c>
      <c r="O1129">
        <f t="shared" si="17"/>
        <v>13.65</v>
      </c>
    </row>
    <row r="1130" spans="1:15" ht="13.5" x14ac:dyDescent="0.25">
      <c r="A1130" s="1"/>
      <c r="B1130">
        <v>1</v>
      </c>
      <c r="C1130">
        <v>7.5</v>
      </c>
      <c r="D1130">
        <v>1</v>
      </c>
      <c r="E1130">
        <v>31</v>
      </c>
      <c r="F1130">
        <v>0</v>
      </c>
      <c r="G1130">
        <v>8</v>
      </c>
      <c r="H1130">
        <v>2.09</v>
      </c>
      <c r="I1130">
        <v>170</v>
      </c>
      <c r="J1130">
        <v>55</v>
      </c>
      <c r="K1130" s="2">
        <v>1790.6</v>
      </c>
      <c r="L1130">
        <v>3</v>
      </c>
      <c r="M1130">
        <v>2</v>
      </c>
      <c r="N1130">
        <v>2007</v>
      </c>
      <c r="O1130">
        <f t="shared" si="17"/>
        <v>15.674999999999999</v>
      </c>
    </row>
    <row r="1131" spans="1:15" ht="13.5" x14ac:dyDescent="0.25">
      <c r="A1131" s="1"/>
      <c r="B1131">
        <v>0</v>
      </c>
      <c r="C1131">
        <v>12</v>
      </c>
      <c r="D1131">
        <v>0</v>
      </c>
      <c r="E1131">
        <v>7</v>
      </c>
      <c r="F1131">
        <v>0</v>
      </c>
      <c r="G1131">
        <v>19</v>
      </c>
      <c r="H1131">
        <v>4.3</v>
      </c>
      <c r="I1131">
        <v>0</v>
      </c>
      <c r="J1131">
        <v>40</v>
      </c>
      <c r="K1131" s="2">
        <v>1598.7</v>
      </c>
      <c r="L1131">
        <v>3</v>
      </c>
      <c r="M1131">
        <v>2</v>
      </c>
      <c r="N1131">
        <v>2007</v>
      </c>
      <c r="O1131">
        <f t="shared" si="17"/>
        <v>51.599999999999994</v>
      </c>
    </row>
    <row r="1132" spans="1:15" ht="13.5" x14ac:dyDescent="0.25">
      <c r="A1132" s="1"/>
      <c r="B1132">
        <v>1</v>
      </c>
      <c r="C1132">
        <v>7</v>
      </c>
      <c r="D1132">
        <v>0</v>
      </c>
      <c r="E1132">
        <v>16</v>
      </c>
      <c r="F1132">
        <v>0</v>
      </c>
      <c r="G1132">
        <v>23</v>
      </c>
      <c r="H1132">
        <v>3.58</v>
      </c>
      <c r="I1132">
        <v>-130</v>
      </c>
      <c r="J1132">
        <v>35</v>
      </c>
      <c r="K1132" s="2">
        <v>2493.3000000000002</v>
      </c>
      <c r="L1132">
        <v>3</v>
      </c>
      <c r="M1132">
        <v>2</v>
      </c>
      <c r="N1132">
        <v>2007</v>
      </c>
      <c r="O1132">
        <f t="shared" si="17"/>
        <v>25.060000000000002</v>
      </c>
    </row>
    <row r="1133" spans="1:15" ht="13.5" x14ac:dyDescent="0.25">
      <c r="A1133" s="1"/>
      <c r="B1133">
        <v>1</v>
      </c>
      <c r="C1133">
        <v>11</v>
      </c>
      <c r="D1133">
        <v>0</v>
      </c>
      <c r="E1133">
        <v>24</v>
      </c>
      <c r="F1133">
        <v>0</v>
      </c>
      <c r="G1133">
        <v>6</v>
      </c>
      <c r="H1133">
        <v>3.24</v>
      </c>
      <c r="I1133">
        <v>180</v>
      </c>
      <c r="J1133">
        <v>55</v>
      </c>
      <c r="K1133" s="2">
        <v>2365.5</v>
      </c>
      <c r="L1133">
        <v>3</v>
      </c>
      <c r="M1133">
        <v>2</v>
      </c>
      <c r="N1133">
        <v>2007</v>
      </c>
      <c r="O1133">
        <f t="shared" si="17"/>
        <v>35.64</v>
      </c>
    </row>
    <row r="1134" spans="1:15" ht="13.5" x14ac:dyDescent="0.25">
      <c r="A1134" s="1"/>
      <c r="B1134">
        <v>1</v>
      </c>
      <c r="C1134">
        <v>7</v>
      </c>
      <c r="D1134">
        <v>1</v>
      </c>
      <c r="E1134">
        <v>17</v>
      </c>
      <c r="F1134">
        <v>1</v>
      </c>
      <c r="G1134">
        <v>24</v>
      </c>
      <c r="H1134">
        <v>3.29</v>
      </c>
      <c r="I1134">
        <v>150</v>
      </c>
      <c r="J1134">
        <v>55</v>
      </c>
      <c r="K1134" s="2">
        <v>2226.1999999999998</v>
      </c>
      <c r="L1134">
        <v>3</v>
      </c>
      <c r="M1134">
        <v>3</v>
      </c>
      <c r="N1134">
        <v>2007</v>
      </c>
      <c r="O1134">
        <f t="shared" si="17"/>
        <v>23.03</v>
      </c>
    </row>
    <row r="1135" spans="1:15" ht="13.5" x14ac:dyDescent="0.25">
      <c r="A1135" s="1"/>
      <c r="B1135">
        <v>2</v>
      </c>
      <c r="C1135">
        <v>6</v>
      </c>
      <c r="D1135">
        <v>0</v>
      </c>
      <c r="E1135">
        <v>26</v>
      </c>
      <c r="F1135">
        <v>0</v>
      </c>
      <c r="G1135">
        <v>1</v>
      </c>
      <c r="H1135">
        <v>3.04</v>
      </c>
      <c r="I1135">
        <v>60</v>
      </c>
      <c r="J1135">
        <v>52.5</v>
      </c>
      <c r="K1135" s="2">
        <v>2400.4</v>
      </c>
      <c r="L1135">
        <v>3</v>
      </c>
      <c r="M1135">
        <v>3</v>
      </c>
      <c r="N1135">
        <v>2007</v>
      </c>
      <c r="O1135">
        <f t="shared" si="17"/>
        <v>18.240000000000002</v>
      </c>
    </row>
    <row r="1136" spans="1:15" ht="13.5" x14ac:dyDescent="0.25">
      <c r="A1136" s="1"/>
      <c r="B1136">
        <v>0</v>
      </c>
      <c r="C1136">
        <v>8.5</v>
      </c>
      <c r="D1136">
        <v>0</v>
      </c>
      <c r="E1136">
        <v>1</v>
      </c>
      <c r="F1136">
        <v>1</v>
      </c>
      <c r="G1136">
        <v>9</v>
      </c>
      <c r="H1136">
        <v>3.27</v>
      </c>
      <c r="I1136">
        <v>-20</v>
      </c>
      <c r="J1136">
        <v>37.5</v>
      </c>
      <c r="K1136" s="2">
        <v>2014.4</v>
      </c>
      <c r="L1136">
        <v>4</v>
      </c>
      <c r="M1136">
        <v>4</v>
      </c>
      <c r="N1136">
        <v>2007</v>
      </c>
      <c r="O1136">
        <f t="shared" si="17"/>
        <v>27.795000000000002</v>
      </c>
    </row>
    <row r="1137" spans="1:34" ht="13.5" x14ac:dyDescent="0.25">
      <c r="A1137" s="1"/>
      <c r="B1137">
        <v>2</v>
      </c>
      <c r="C1137">
        <v>8.5</v>
      </c>
      <c r="D1137">
        <v>0</v>
      </c>
      <c r="E1137">
        <v>3</v>
      </c>
      <c r="F1137">
        <v>1</v>
      </c>
      <c r="G1137">
        <v>11</v>
      </c>
      <c r="H1137">
        <v>2.29</v>
      </c>
      <c r="I1137">
        <v>40</v>
      </c>
      <c r="J1137">
        <v>55</v>
      </c>
      <c r="K1137" s="2">
        <v>2363.4</v>
      </c>
      <c r="L1137">
        <v>4</v>
      </c>
      <c r="M1137">
        <v>4</v>
      </c>
      <c r="N1137">
        <v>2007</v>
      </c>
      <c r="O1137">
        <f t="shared" si="17"/>
        <v>19.465</v>
      </c>
    </row>
    <row r="1138" spans="1:34" ht="13.5" x14ac:dyDescent="0.25">
      <c r="A1138" s="1"/>
      <c r="B1138">
        <v>0</v>
      </c>
      <c r="C1138">
        <v>9</v>
      </c>
      <c r="D1138">
        <v>0</v>
      </c>
      <c r="E1138">
        <v>16</v>
      </c>
      <c r="F1138">
        <v>0</v>
      </c>
      <c r="G1138">
        <v>25</v>
      </c>
      <c r="H1138">
        <v>2.15</v>
      </c>
      <c r="I1138">
        <v>-10</v>
      </c>
      <c r="J1138">
        <v>55</v>
      </c>
      <c r="K1138" s="2">
        <v>2706.6</v>
      </c>
      <c r="L1138">
        <v>4</v>
      </c>
      <c r="M1138">
        <v>4</v>
      </c>
      <c r="N1138">
        <v>2007</v>
      </c>
      <c r="O1138">
        <f t="shared" si="17"/>
        <v>19.349999999999998</v>
      </c>
    </row>
    <row r="1139" spans="1:34" ht="13.5" x14ac:dyDescent="0.25">
      <c r="A1139" s="1"/>
      <c r="B1139">
        <v>1</v>
      </c>
      <c r="C1139">
        <v>6</v>
      </c>
      <c r="D1139">
        <v>0</v>
      </c>
      <c r="E1139">
        <v>19</v>
      </c>
      <c r="F1139">
        <v>0</v>
      </c>
      <c r="G1139">
        <v>25</v>
      </c>
      <c r="H1139">
        <v>3.36</v>
      </c>
      <c r="I1139">
        <v>-150</v>
      </c>
      <c r="J1139">
        <v>45</v>
      </c>
      <c r="K1139" s="2">
        <v>1708.3</v>
      </c>
      <c r="L1139">
        <v>4</v>
      </c>
      <c r="M1139">
        <v>4</v>
      </c>
      <c r="N1139">
        <v>2007</v>
      </c>
      <c r="O1139">
        <f t="shared" si="17"/>
        <v>20.16</v>
      </c>
    </row>
    <row r="1140" spans="1:34" ht="13.5" x14ac:dyDescent="0.25">
      <c r="A1140" s="1"/>
      <c r="B1140">
        <v>0</v>
      </c>
      <c r="C1140">
        <v>10</v>
      </c>
      <c r="D1140">
        <v>0</v>
      </c>
      <c r="E1140">
        <v>26</v>
      </c>
      <c r="F1140">
        <v>0</v>
      </c>
      <c r="G1140">
        <v>6</v>
      </c>
      <c r="H1140">
        <v>3.38</v>
      </c>
      <c r="I1140">
        <v>-60</v>
      </c>
      <c r="J1140">
        <v>55</v>
      </c>
      <c r="K1140" s="2">
        <v>2308.6999999999998</v>
      </c>
      <c r="L1140">
        <v>4</v>
      </c>
      <c r="M1140">
        <v>4</v>
      </c>
      <c r="N1140">
        <v>2007</v>
      </c>
      <c r="O1140">
        <f t="shared" si="17"/>
        <v>33.799999999999997</v>
      </c>
    </row>
    <row r="1141" spans="1:34" ht="13.5" x14ac:dyDescent="0.25">
      <c r="A1141" s="1"/>
      <c r="B1141">
        <v>0</v>
      </c>
      <c r="C1141">
        <v>18</v>
      </c>
      <c r="D1141">
        <v>0</v>
      </c>
      <c r="E1141">
        <v>27</v>
      </c>
      <c r="F1141">
        <v>0</v>
      </c>
      <c r="G1141">
        <v>15</v>
      </c>
      <c r="H1141">
        <v>2.69</v>
      </c>
      <c r="I1141">
        <v>20</v>
      </c>
      <c r="J1141">
        <v>55</v>
      </c>
      <c r="K1141" s="2">
        <v>2184.5</v>
      </c>
      <c r="L1141">
        <v>4</v>
      </c>
      <c r="M1141">
        <v>5</v>
      </c>
      <c r="N1141">
        <v>2007</v>
      </c>
      <c r="O1141">
        <f t="shared" si="17"/>
        <v>48.42</v>
      </c>
    </row>
    <row r="1142" spans="1:34" ht="13.5" x14ac:dyDescent="0.25">
      <c r="A1142" s="1"/>
      <c r="B1142">
        <v>1</v>
      </c>
      <c r="C1142">
        <v>9</v>
      </c>
      <c r="D1142">
        <v>0</v>
      </c>
      <c r="E1142">
        <v>6</v>
      </c>
      <c r="F1142">
        <v>0</v>
      </c>
      <c r="G1142">
        <v>15</v>
      </c>
      <c r="H1142">
        <v>2.48</v>
      </c>
      <c r="I1142">
        <v>150</v>
      </c>
      <c r="J1142">
        <v>55</v>
      </c>
      <c r="K1142" s="2">
        <v>2460.1</v>
      </c>
      <c r="L1142">
        <v>4</v>
      </c>
      <c r="M1142">
        <v>5</v>
      </c>
      <c r="N1142">
        <v>2007</v>
      </c>
      <c r="O1142">
        <f t="shared" si="17"/>
        <v>22.32</v>
      </c>
    </row>
    <row r="1143" spans="1:34" ht="13.5" x14ac:dyDescent="0.25">
      <c r="A1143" s="1"/>
      <c r="B1143">
        <v>1</v>
      </c>
      <c r="C1143">
        <v>21</v>
      </c>
      <c r="D1143">
        <v>0</v>
      </c>
      <c r="E1143">
        <v>22</v>
      </c>
      <c r="F1143">
        <v>0</v>
      </c>
      <c r="G1143">
        <v>12</v>
      </c>
      <c r="H1143">
        <v>1.95</v>
      </c>
      <c r="I1143">
        <v>150</v>
      </c>
      <c r="J1143">
        <v>55</v>
      </c>
      <c r="K1143" s="2">
        <v>1839.3</v>
      </c>
      <c r="L1143">
        <v>4</v>
      </c>
      <c r="M1143">
        <v>5</v>
      </c>
      <c r="N1143">
        <v>2007</v>
      </c>
      <c r="O1143">
        <f t="shared" si="17"/>
        <v>40.949999999999996</v>
      </c>
    </row>
    <row r="1144" spans="1:34" ht="13.5" x14ac:dyDescent="0.25">
      <c r="A1144" s="1"/>
      <c r="B1144">
        <v>1</v>
      </c>
      <c r="C1144">
        <v>7.5</v>
      </c>
      <c r="D1144">
        <v>0</v>
      </c>
      <c r="E1144">
        <v>28</v>
      </c>
      <c r="F1144">
        <v>1</v>
      </c>
      <c r="G1144">
        <v>5</v>
      </c>
      <c r="H1144">
        <v>1.84</v>
      </c>
      <c r="I1144">
        <v>-150</v>
      </c>
      <c r="J1144">
        <v>50</v>
      </c>
      <c r="K1144" s="2">
        <v>1734.5</v>
      </c>
      <c r="L1144">
        <v>4</v>
      </c>
      <c r="M1144">
        <v>6</v>
      </c>
      <c r="N1144">
        <v>2007</v>
      </c>
      <c r="O1144">
        <f t="shared" si="17"/>
        <v>13.8</v>
      </c>
    </row>
    <row r="1145" spans="1:34" ht="13.5" x14ac:dyDescent="0.25">
      <c r="A1145" s="1"/>
      <c r="B1145">
        <v>0</v>
      </c>
      <c r="C1145">
        <v>9.5</v>
      </c>
      <c r="D1145">
        <v>1</v>
      </c>
      <c r="E1145">
        <v>29</v>
      </c>
      <c r="F1145">
        <v>0</v>
      </c>
      <c r="G1145">
        <v>8</v>
      </c>
      <c r="H1145">
        <v>3.3</v>
      </c>
      <c r="I1145">
        <v>20</v>
      </c>
      <c r="J1145">
        <v>45</v>
      </c>
      <c r="K1145" s="2">
        <v>2718</v>
      </c>
      <c r="L1145">
        <v>4</v>
      </c>
      <c r="M1145">
        <v>6</v>
      </c>
      <c r="N1145">
        <v>2007</v>
      </c>
      <c r="O1145">
        <f t="shared" si="17"/>
        <v>31.349999999999998</v>
      </c>
    </row>
    <row r="1146" spans="1:34" ht="13.5" x14ac:dyDescent="0.25">
      <c r="A1146" s="1"/>
      <c r="B1146">
        <v>2</v>
      </c>
      <c r="C1146">
        <v>19</v>
      </c>
      <c r="D1146">
        <v>0</v>
      </c>
      <c r="E1146">
        <v>13</v>
      </c>
      <c r="F1146">
        <v>0</v>
      </c>
      <c r="G1146">
        <v>2</v>
      </c>
      <c r="H1146">
        <v>2.0499999999999998</v>
      </c>
      <c r="I1146">
        <v>120</v>
      </c>
      <c r="J1146">
        <v>55</v>
      </c>
      <c r="K1146" s="2">
        <v>2484.6999999999998</v>
      </c>
      <c r="L1146">
        <v>4</v>
      </c>
      <c r="M1146">
        <v>6</v>
      </c>
      <c r="N1146">
        <v>2007</v>
      </c>
      <c r="O1146">
        <f t="shared" si="17"/>
        <v>38.949999999999996</v>
      </c>
    </row>
    <row r="1147" spans="1:34" ht="13.5" x14ac:dyDescent="0.25">
      <c r="A1147" s="1"/>
      <c r="B1147">
        <v>0</v>
      </c>
      <c r="C1147">
        <v>9</v>
      </c>
      <c r="D1147">
        <v>0</v>
      </c>
      <c r="E1147">
        <v>13</v>
      </c>
      <c r="F1147">
        <v>0</v>
      </c>
      <c r="G1147">
        <v>22</v>
      </c>
      <c r="H1147">
        <v>2.4300000000000002</v>
      </c>
      <c r="I1147">
        <v>-50</v>
      </c>
      <c r="J1147">
        <v>60</v>
      </c>
      <c r="K1147" s="2">
        <v>1870.7</v>
      </c>
      <c r="L1147">
        <v>4</v>
      </c>
      <c r="M1147">
        <v>6</v>
      </c>
      <c r="N1147">
        <v>2007</v>
      </c>
      <c r="O1147">
        <f t="shared" si="17"/>
        <v>21.87</v>
      </c>
      <c r="T1147">
        <v>15</v>
      </c>
      <c r="U1147">
        <f>AVERAGE(C1114,C1116:C1119,C1122,C1125,C1127,C1131,C1136,C1138,C1140,C1141,C1145,C1147)</f>
        <v>10.466666666666667</v>
      </c>
      <c r="V1147">
        <f>SUM(O1114,O1116:O1119,O1122,O1125,O1127,O1131,O1136,O1138,O1140,O1141,O1145,O1147)/SUM(C1114,C1116:C1119,C1122,C1125,C1127,C1131,C1136,C1138,C1140,C1141,C1145,C1147)</f>
        <v>3.1346178343949047</v>
      </c>
    </row>
    <row r="1148" spans="1:34" ht="13.5" x14ac:dyDescent="0.25">
      <c r="A1148" s="1"/>
      <c r="B1148">
        <v>2</v>
      </c>
      <c r="C1148">
        <v>14</v>
      </c>
      <c r="D1148">
        <v>0</v>
      </c>
      <c r="E1148">
        <v>15</v>
      </c>
      <c r="F1148">
        <v>0</v>
      </c>
      <c r="G1148">
        <v>29</v>
      </c>
      <c r="H1148">
        <v>1.64</v>
      </c>
      <c r="I1148">
        <v>50</v>
      </c>
      <c r="J1148">
        <v>55</v>
      </c>
      <c r="K1148" s="2">
        <v>1881.4</v>
      </c>
      <c r="L1148">
        <v>4</v>
      </c>
      <c r="M1148">
        <v>6</v>
      </c>
      <c r="N1148">
        <v>2007</v>
      </c>
      <c r="O1148">
        <f t="shared" si="17"/>
        <v>22.959999999999997</v>
      </c>
      <c r="T1148">
        <v>13</v>
      </c>
      <c r="U1148">
        <f>AVERAGE(C1111,C1120,C1123,C1128,C1130,C1132:C1134,C1139,C1142:C1144,C1149)</f>
        <v>8.4615384615384617</v>
      </c>
      <c r="V1148">
        <f>SUM(O1111,O1120,O1123,O1128,O1130,O1132:O1134,O1139,O1142:O1144,O1149)/SUM(C1111,C1120,C1123,C1128,C1130,C1132:C1134,C1139,C1142:C1144,C1149)</f>
        <v>2.6958636363636361</v>
      </c>
    </row>
    <row r="1149" spans="1:34" ht="13.5" x14ac:dyDescent="0.25">
      <c r="A1149" s="1"/>
      <c r="B1149">
        <v>1</v>
      </c>
      <c r="C1149">
        <v>8</v>
      </c>
      <c r="D1149">
        <v>0</v>
      </c>
      <c r="E1149">
        <v>17</v>
      </c>
      <c r="F1149">
        <v>0</v>
      </c>
      <c r="G1149">
        <v>25</v>
      </c>
      <c r="H1149">
        <v>1.41</v>
      </c>
      <c r="I1149">
        <v>-170</v>
      </c>
      <c r="J1149">
        <v>42.5</v>
      </c>
      <c r="K1149" s="2">
        <v>2523</v>
      </c>
      <c r="L1149">
        <v>4</v>
      </c>
      <c r="M1149">
        <v>6</v>
      </c>
      <c r="N1149">
        <v>2007</v>
      </c>
      <c r="O1149">
        <f t="shared" si="17"/>
        <v>11.28</v>
      </c>
      <c r="P1149">
        <v>95.5</v>
      </c>
      <c r="Q1149">
        <v>40</v>
      </c>
      <c r="R1149">
        <f>AVERAGE(C1110:C1149)</f>
        <v>9.5250000000000004</v>
      </c>
      <c r="S1149">
        <f>SUM(O1110:O1149)/SUM(C1110:C1149)</f>
        <v>2.7115879265091865</v>
      </c>
      <c r="T1149">
        <v>12</v>
      </c>
      <c r="U1149">
        <f>AVERAGE(C1110,C1112,C1113,C1115,C1121,C1124,C1126,C1129,C1135,C1137,C1146,C1148)</f>
        <v>9.5</v>
      </c>
      <c r="V1149">
        <f>SUM(O1110,O1112,O1113,O1115,O1121,O1124,O1126,O1129,O1135,O1137,O1146,O1148)/SUM(C1110,C1112,C1113,C1115,C1121,C1124,C1126,C1129,C1135,C1137,C1146,C1148)</f>
        <v>2.144166666666667</v>
      </c>
      <c r="W1149">
        <v>7</v>
      </c>
      <c r="X1149">
        <f>AVERAGE(C1110:C1116)</f>
        <v>9.8571428571428577</v>
      </c>
      <c r="Y1149">
        <f>SUM(O1110:O1116)/SUM(C1110:C1116)</f>
        <v>2.0655797101449278</v>
      </c>
      <c r="Z1149">
        <v>8</v>
      </c>
      <c r="AA1149">
        <f>AVERAGE(C1117:C1124)</f>
        <v>8.8125</v>
      </c>
      <c r="AB1149">
        <f>SUM(O1117:O1124)/SUM(C1117:C1124)</f>
        <v>3.193971631205673</v>
      </c>
      <c r="AC1149">
        <v>11</v>
      </c>
      <c r="AD1149">
        <f>AVERAGE(C1125:C1135)</f>
        <v>7.6818181818181817</v>
      </c>
      <c r="AE1149">
        <f>SUM(O1125:O1135)/SUM(C1125:C1135)</f>
        <v>3.4668047337278112</v>
      </c>
      <c r="AF1149">
        <v>14</v>
      </c>
      <c r="AG1149">
        <f>AVERAGE(C1136:C1149)</f>
        <v>11.214285714285714</v>
      </c>
      <c r="AH1149">
        <f>SUM(O1136:O1149)/SUM(C1136:C1149)</f>
        <v>2.3724203821656049</v>
      </c>
    </row>
    <row r="1150" spans="1:34" ht="13.5" x14ac:dyDescent="0.25">
      <c r="A1150" s="1"/>
      <c r="K1150" s="2"/>
    </row>
    <row r="1151" spans="1:34" ht="13.5" x14ac:dyDescent="0.25">
      <c r="A1151" s="1" t="s">
        <v>8</v>
      </c>
      <c r="B1151">
        <v>0</v>
      </c>
      <c r="C1151">
        <v>8</v>
      </c>
      <c r="D1151">
        <v>0</v>
      </c>
      <c r="E1151">
        <v>2</v>
      </c>
      <c r="F1151">
        <v>0</v>
      </c>
      <c r="G1151">
        <v>10</v>
      </c>
      <c r="H1151">
        <v>2.44</v>
      </c>
      <c r="I1151">
        <v>20</v>
      </c>
      <c r="J1151">
        <v>55</v>
      </c>
      <c r="K1151" s="2">
        <v>2201.6999999999998</v>
      </c>
      <c r="L1151">
        <v>1</v>
      </c>
      <c r="M1151">
        <v>7</v>
      </c>
      <c r="N1151">
        <v>2008</v>
      </c>
      <c r="O1151">
        <f t="shared" si="17"/>
        <v>19.52</v>
      </c>
    </row>
    <row r="1152" spans="1:34" ht="13.5" x14ac:dyDescent="0.25">
      <c r="A1152" s="1"/>
      <c r="B1152">
        <v>2</v>
      </c>
      <c r="C1152">
        <v>10</v>
      </c>
      <c r="D1152">
        <v>0</v>
      </c>
      <c r="E1152">
        <v>14</v>
      </c>
      <c r="F1152">
        <v>0</v>
      </c>
      <c r="G1152">
        <v>24</v>
      </c>
      <c r="H1152">
        <v>2.0099999999999998</v>
      </c>
      <c r="I1152">
        <v>110</v>
      </c>
      <c r="J1152">
        <v>65</v>
      </c>
      <c r="K1152" s="2">
        <v>2053</v>
      </c>
      <c r="L1152">
        <v>1</v>
      </c>
      <c r="M1152">
        <v>7</v>
      </c>
      <c r="N1152">
        <v>2008</v>
      </c>
      <c r="O1152">
        <f t="shared" si="17"/>
        <v>20.099999999999998</v>
      </c>
    </row>
    <row r="1153" spans="1:15" ht="13.5" x14ac:dyDescent="0.25">
      <c r="A1153" s="1"/>
      <c r="B1153">
        <v>2</v>
      </c>
      <c r="C1153">
        <v>9</v>
      </c>
      <c r="D1153">
        <v>0</v>
      </c>
      <c r="E1153">
        <v>15</v>
      </c>
      <c r="F1153">
        <v>0</v>
      </c>
      <c r="G1153">
        <v>24</v>
      </c>
      <c r="H1153">
        <v>1.86</v>
      </c>
      <c r="I1153">
        <v>40</v>
      </c>
      <c r="J1153">
        <v>55</v>
      </c>
      <c r="K1153" s="2">
        <v>2035.1</v>
      </c>
      <c r="L1153">
        <v>1</v>
      </c>
      <c r="M1153">
        <v>7</v>
      </c>
      <c r="N1153">
        <v>2008</v>
      </c>
      <c r="O1153">
        <f t="shared" si="17"/>
        <v>16.740000000000002</v>
      </c>
    </row>
    <row r="1154" spans="1:15" ht="13.5" x14ac:dyDescent="0.25">
      <c r="A1154" s="1"/>
      <c r="B1154">
        <v>0</v>
      </c>
      <c r="C1154">
        <v>9</v>
      </c>
      <c r="D1154">
        <v>0</v>
      </c>
      <c r="E1154">
        <v>23</v>
      </c>
      <c r="F1154">
        <v>0</v>
      </c>
      <c r="G1154">
        <v>1</v>
      </c>
      <c r="H1154">
        <v>2.37</v>
      </c>
      <c r="I1154">
        <v>0</v>
      </c>
      <c r="J1154">
        <v>42.5</v>
      </c>
      <c r="K1154" s="2">
        <v>2298</v>
      </c>
      <c r="L1154">
        <v>1</v>
      </c>
      <c r="M1154">
        <v>7</v>
      </c>
      <c r="N1154">
        <v>2008</v>
      </c>
      <c r="O1154">
        <f t="shared" si="17"/>
        <v>21.330000000000002</v>
      </c>
    </row>
    <row r="1155" spans="1:15" ht="13.5" x14ac:dyDescent="0.25">
      <c r="A1155" s="1"/>
      <c r="B1155">
        <v>1</v>
      </c>
      <c r="C1155">
        <v>13</v>
      </c>
      <c r="D1155">
        <v>0</v>
      </c>
      <c r="E1155">
        <v>4</v>
      </c>
      <c r="F1155">
        <v>0</v>
      </c>
      <c r="G1155">
        <v>17</v>
      </c>
      <c r="H1155">
        <v>1.9</v>
      </c>
      <c r="I1155">
        <v>170</v>
      </c>
      <c r="J1155">
        <v>57.5</v>
      </c>
      <c r="K1155" s="2">
        <v>2459.3000000000002</v>
      </c>
      <c r="L1155">
        <v>1</v>
      </c>
      <c r="M1155">
        <v>8</v>
      </c>
      <c r="N1155">
        <v>2008</v>
      </c>
      <c r="O1155">
        <f t="shared" ref="O1155:O1218" si="18">H1155*C1155</f>
        <v>24.7</v>
      </c>
    </row>
    <row r="1156" spans="1:15" ht="13.5" x14ac:dyDescent="0.25">
      <c r="A1156" s="1"/>
      <c r="B1156">
        <v>0</v>
      </c>
      <c r="C1156">
        <v>13</v>
      </c>
      <c r="D1156">
        <v>0</v>
      </c>
      <c r="E1156">
        <v>7</v>
      </c>
      <c r="F1156">
        <v>0</v>
      </c>
      <c r="G1156">
        <v>20</v>
      </c>
      <c r="H1156">
        <v>3.52</v>
      </c>
      <c r="I1156">
        <v>-20</v>
      </c>
      <c r="J1156">
        <v>55</v>
      </c>
      <c r="K1156" s="2">
        <v>2871.1</v>
      </c>
      <c r="L1156">
        <v>1</v>
      </c>
      <c r="M1156">
        <v>9</v>
      </c>
      <c r="N1156">
        <v>2008</v>
      </c>
      <c r="O1156">
        <f t="shared" si="18"/>
        <v>45.76</v>
      </c>
    </row>
    <row r="1157" spans="1:15" ht="13.5" x14ac:dyDescent="0.25">
      <c r="A1157" s="1"/>
      <c r="B1157">
        <v>0</v>
      </c>
      <c r="C1157">
        <v>9</v>
      </c>
      <c r="D1157">
        <v>0</v>
      </c>
      <c r="E1157">
        <v>20</v>
      </c>
      <c r="F1157">
        <v>0</v>
      </c>
      <c r="G1157">
        <v>29</v>
      </c>
      <c r="H1157">
        <v>3.23</v>
      </c>
      <c r="I1157">
        <v>-10</v>
      </c>
      <c r="J1157">
        <v>50</v>
      </c>
      <c r="K1157" s="2">
        <v>2066.1999999999998</v>
      </c>
      <c r="L1157">
        <v>1</v>
      </c>
      <c r="M1157">
        <v>9</v>
      </c>
      <c r="N1157">
        <v>2008</v>
      </c>
      <c r="O1157">
        <f t="shared" si="18"/>
        <v>29.07</v>
      </c>
    </row>
    <row r="1158" spans="1:15" ht="13.5" x14ac:dyDescent="0.25">
      <c r="A1158" s="1"/>
      <c r="B1158">
        <v>1</v>
      </c>
      <c r="C1158">
        <v>9</v>
      </c>
      <c r="D1158">
        <v>1</v>
      </c>
      <c r="E1158">
        <v>23</v>
      </c>
      <c r="F1158">
        <v>1</v>
      </c>
      <c r="G1158">
        <v>2</v>
      </c>
      <c r="H1158">
        <v>2.11</v>
      </c>
      <c r="I1158">
        <v>170</v>
      </c>
      <c r="J1158">
        <v>60</v>
      </c>
      <c r="K1158" s="2">
        <v>2634.8</v>
      </c>
      <c r="L1158">
        <v>1</v>
      </c>
      <c r="M1158">
        <v>9</v>
      </c>
      <c r="N1158">
        <v>2008</v>
      </c>
      <c r="O1158">
        <f t="shared" si="18"/>
        <v>18.989999999999998</v>
      </c>
    </row>
    <row r="1159" spans="1:15" ht="13.5" x14ac:dyDescent="0.25">
      <c r="A1159" s="1"/>
      <c r="B1159">
        <v>2</v>
      </c>
      <c r="C1159">
        <v>7.5</v>
      </c>
      <c r="D1159">
        <v>1</v>
      </c>
      <c r="E1159">
        <v>26</v>
      </c>
      <c r="F1159">
        <v>0</v>
      </c>
      <c r="G1159">
        <v>3</v>
      </c>
      <c r="H1159">
        <v>3.02</v>
      </c>
      <c r="I1159">
        <v>40</v>
      </c>
      <c r="J1159">
        <v>52.5</v>
      </c>
      <c r="K1159" s="2">
        <v>2540</v>
      </c>
      <c r="L1159">
        <v>2</v>
      </c>
      <c r="M1159">
        <v>10</v>
      </c>
      <c r="N1159">
        <v>2008</v>
      </c>
      <c r="O1159">
        <f t="shared" si="18"/>
        <v>22.65</v>
      </c>
    </row>
    <row r="1160" spans="1:15" ht="13.5" x14ac:dyDescent="0.25">
      <c r="A1160" s="1"/>
      <c r="B1160">
        <v>1</v>
      </c>
      <c r="C1160">
        <v>6</v>
      </c>
      <c r="D1160">
        <v>0</v>
      </c>
      <c r="E1160">
        <v>3</v>
      </c>
      <c r="F1160">
        <v>0</v>
      </c>
      <c r="G1160">
        <v>9</v>
      </c>
      <c r="H1160">
        <v>2.3199999999999998</v>
      </c>
      <c r="I1160">
        <v>-160</v>
      </c>
      <c r="J1160">
        <v>75</v>
      </c>
      <c r="K1160" s="2">
        <v>3317</v>
      </c>
      <c r="L1160">
        <v>2</v>
      </c>
      <c r="M1160">
        <v>11</v>
      </c>
      <c r="N1160">
        <v>2008</v>
      </c>
      <c r="O1160">
        <f t="shared" si="18"/>
        <v>13.919999999999998</v>
      </c>
    </row>
    <row r="1161" spans="1:15" ht="13.5" x14ac:dyDescent="0.25">
      <c r="A1161" s="1"/>
      <c r="B1161">
        <v>0</v>
      </c>
      <c r="C1161">
        <v>11</v>
      </c>
      <c r="D1161">
        <v>0</v>
      </c>
      <c r="E1161">
        <v>5</v>
      </c>
      <c r="F1161">
        <v>0</v>
      </c>
      <c r="G1161">
        <v>16</v>
      </c>
      <c r="H1161">
        <v>3.46</v>
      </c>
      <c r="I1161">
        <v>0</v>
      </c>
      <c r="J1161">
        <v>60</v>
      </c>
      <c r="K1161" s="2">
        <v>3767.8</v>
      </c>
      <c r="L1161">
        <v>2</v>
      </c>
      <c r="M1161">
        <v>11</v>
      </c>
      <c r="N1161">
        <v>2008</v>
      </c>
      <c r="O1161">
        <f t="shared" si="18"/>
        <v>38.06</v>
      </c>
    </row>
    <row r="1162" spans="1:15" ht="13.5" x14ac:dyDescent="0.25">
      <c r="A1162" s="1"/>
      <c r="B1162">
        <v>0</v>
      </c>
      <c r="C1162">
        <v>15.5</v>
      </c>
      <c r="D1162">
        <v>0</v>
      </c>
      <c r="E1162">
        <v>14</v>
      </c>
      <c r="F1162">
        <v>1</v>
      </c>
      <c r="G1162">
        <v>29</v>
      </c>
      <c r="H1162">
        <v>4.25</v>
      </c>
      <c r="I1162">
        <v>-20</v>
      </c>
      <c r="J1162">
        <v>45</v>
      </c>
      <c r="K1162" s="2">
        <v>2848.3</v>
      </c>
      <c r="L1162">
        <v>2</v>
      </c>
      <c r="M1162">
        <v>11</v>
      </c>
      <c r="N1162">
        <v>2008</v>
      </c>
      <c r="O1162">
        <f t="shared" si="18"/>
        <v>65.875</v>
      </c>
    </row>
    <row r="1163" spans="1:15" ht="13.5" x14ac:dyDescent="0.25">
      <c r="A1163" s="1"/>
      <c r="B1163">
        <v>0</v>
      </c>
      <c r="C1163">
        <v>8</v>
      </c>
      <c r="D1163">
        <v>0</v>
      </c>
      <c r="E1163">
        <v>12</v>
      </c>
      <c r="F1163">
        <v>0</v>
      </c>
      <c r="G1163">
        <v>20</v>
      </c>
      <c r="H1163">
        <v>2.62</v>
      </c>
      <c r="I1163">
        <v>30</v>
      </c>
      <c r="J1163">
        <v>55</v>
      </c>
      <c r="K1163" s="2">
        <v>2080.1999999999998</v>
      </c>
      <c r="L1163">
        <v>2</v>
      </c>
      <c r="M1163">
        <v>12</v>
      </c>
      <c r="N1163">
        <v>2008</v>
      </c>
      <c r="O1163">
        <f t="shared" si="18"/>
        <v>20.96</v>
      </c>
    </row>
    <row r="1164" spans="1:15" ht="13.5" x14ac:dyDescent="0.25">
      <c r="A1164" s="1"/>
      <c r="B1164">
        <v>1</v>
      </c>
      <c r="C1164">
        <v>8</v>
      </c>
      <c r="D1164">
        <v>0</v>
      </c>
      <c r="E1164">
        <v>14</v>
      </c>
      <c r="F1164">
        <v>0</v>
      </c>
      <c r="G1164">
        <v>22</v>
      </c>
      <c r="H1164">
        <v>4.63</v>
      </c>
      <c r="I1164">
        <v>-160</v>
      </c>
      <c r="J1164">
        <v>55</v>
      </c>
      <c r="K1164" s="2">
        <v>2197.1</v>
      </c>
      <c r="L1164">
        <v>2</v>
      </c>
      <c r="M1164">
        <v>12</v>
      </c>
      <c r="N1164">
        <v>2008</v>
      </c>
      <c r="O1164">
        <f t="shared" si="18"/>
        <v>37.04</v>
      </c>
    </row>
    <row r="1165" spans="1:15" ht="13.5" x14ac:dyDescent="0.25">
      <c r="A1165" s="1"/>
      <c r="B1165">
        <v>0</v>
      </c>
      <c r="C1165">
        <v>16</v>
      </c>
      <c r="D1165">
        <v>0</v>
      </c>
      <c r="E1165">
        <v>19</v>
      </c>
      <c r="F1165">
        <v>0</v>
      </c>
      <c r="G1165">
        <v>4</v>
      </c>
      <c r="H1165">
        <v>4.12</v>
      </c>
      <c r="I1165">
        <v>-10</v>
      </c>
      <c r="J1165">
        <v>42.5</v>
      </c>
      <c r="K1165" s="2">
        <v>2273.3000000000002</v>
      </c>
      <c r="L1165">
        <v>2</v>
      </c>
      <c r="M1165">
        <v>12</v>
      </c>
      <c r="N1165">
        <v>2008</v>
      </c>
      <c r="O1165">
        <f t="shared" si="18"/>
        <v>65.92</v>
      </c>
    </row>
    <row r="1166" spans="1:15" ht="13.5" x14ac:dyDescent="0.25">
      <c r="A1166" s="1"/>
      <c r="B1166">
        <v>1</v>
      </c>
      <c r="C1166">
        <v>8</v>
      </c>
      <c r="D1166">
        <v>0</v>
      </c>
      <c r="E1166">
        <v>27</v>
      </c>
      <c r="F1166">
        <v>0</v>
      </c>
      <c r="G1166">
        <v>4</v>
      </c>
      <c r="H1166">
        <v>3.35</v>
      </c>
      <c r="I1166">
        <v>180</v>
      </c>
      <c r="J1166">
        <v>45</v>
      </c>
      <c r="K1166" s="2">
        <v>3205.7</v>
      </c>
      <c r="L1166">
        <v>2</v>
      </c>
      <c r="M1166">
        <v>12</v>
      </c>
      <c r="N1166">
        <v>2008</v>
      </c>
      <c r="O1166">
        <f t="shared" si="18"/>
        <v>26.8</v>
      </c>
    </row>
    <row r="1167" spans="1:15" ht="13.5" x14ac:dyDescent="0.25">
      <c r="A1167" s="1"/>
      <c r="B1167">
        <v>2</v>
      </c>
      <c r="C1167">
        <v>6.5</v>
      </c>
      <c r="D1167">
        <v>1</v>
      </c>
      <c r="E1167">
        <v>2</v>
      </c>
      <c r="F1167">
        <v>0</v>
      </c>
      <c r="G1167">
        <v>9</v>
      </c>
      <c r="H1167">
        <v>3.03</v>
      </c>
      <c r="I1167">
        <v>110</v>
      </c>
      <c r="J1167">
        <v>55</v>
      </c>
      <c r="K1167" s="2">
        <v>2832.4</v>
      </c>
      <c r="L1167">
        <v>3</v>
      </c>
      <c r="M1167">
        <v>1</v>
      </c>
      <c r="N1167">
        <v>2008</v>
      </c>
      <c r="O1167">
        <f t="shared" si="18"/>
        <v>19.695</v>
      </c>
    </row>
    <row r="1168" spans="1:15" ht="13.5" x14ac:dyDescent="0.25">
      <c r="A1168" s="1"/>
      <c r="B1168">
        <v>0</v>
      </c>
      <c r="C1168">
        <v>6.5</v>
      </c>
      <c r="D1168">
        <v>1</v>
      </c>
      <c r="E1168">
        <v>6</v>
      </c>
      <c r="F1168">
        <v>0</v>
      </c>
      <c r="G1168">
        <v>13</v>
      </c>
      <c r="H1168">
        <v>3.5</v>
      </c>
      <c r="I1168">
        <v>-20</v>
      </c>
      <c r="J1168">
        <v>50</v>
      </c>
      <c r="K1168" s="2">
        <v>2356</v>
      </c>
      <c r="L1168">
        <v>3</v>
      </c>
      <c r="M1168">
        <v>1</v>
      </c>
      <c r="N1168">
        <v>2008</v>
      </c>
      <c r="O1168">
        <f t="shared" si="18"/>
        <v>22.75</v>
      </c>
    </row>
    <row r="1169" spans="1:15" ht="13.5" x14ac:dyDescent="0.25">
      <c r="A1169" s="1"/>
      <c r="B1169">
        <v>1</v>
      </c>
      <c r="C1169">
        <v>10.5</v>
      </c>
      <c r="D1169">
        <v>1</v>
      </c>
      <c r="E1169">
        <v>10</v>
      </c>
      <c r="F1169">
        <v>0</v>
      </c>
      <c r="G1169">
        <v>21</v>
      </c>
      <c r="H1169">
        <v>5.49</v>
      </c>
      <c r="I1169">
        <v>-130</v>
      </c>
      <c r="J1169">
        <v>37.5</v>
      </c>
      <c r="K1169" s="2">
        <v>2650.2</v>
      </c>
      <c r="L1169">
        <v>3</v>
      </c>
      <c r="M1169">
        <v>1</v>
      </c>
      <c r="N1169">
        <v>2008</v>
      </c>
      <c r="O1169">
        <f t="shared" si="18"/>
        <v>57.645000000000003</v>
      </c>
    </row>
    <row r="1170" spans="1:15" ht="13.5" x14ac:dyDescent="0.25">
      <c r="A1170" s="1"/>
      <c r="B1170">
        <v>1</v>
      </c>
      <c r="C1170">
        <v>10.5</v>
      </c>
      <c r="D1170">
        <v>1</v>
      </c>
      <c r="E1170">
        <v>27</v>
      </c>
      <c r="F1170">
        <v>0</v>
      </c>
      <c r="G1170">
        <v>4</v>
      </c>
      <c r="H1170">
        <v>2.68</v>
      </c>
      <c r="I1170">
        <v>-150</v>
      </c>
      <c r="J1170">
        <v>37.5</v>
      </c>
      <c r="K1170" s="2">
        <v>1538.4</v>
      </c>
      <c r="L1170">
        <v>3</v>
      </c>
      <c r="M1170">
        <v>1</v>
      </c>
      <c r="N1170">
        <v>2008</v>
      </c>
      <c r="O1170">
        <f t="shared" si="18"/>
        <v>28.14</v>
      </c>
    </row>
    <row r="1171" spans="1:15" ht="13.5" x14ac:dyDescent="0.25">
      <c r="A1171" s="1"/>
      <c r="B1171">
        <v>0</v>
      </c>
      <c r="C1171">
        <v>5.5</v>
      </c>
      <c r="D1171">
        <v>0</v>
      </c>
      <c r="E1171">
        <v>29</v>
      </c>
      <c r="F1171">
        <v>1</v>
      </c>
      <c r="G1171">
        <v>3</v>
      </c>
      <c r="H1171">
        <v>3.96</v>
      </c>
      <c r="I1171">
        <v>10</v>
      </c>
      <c r="J1171">
        <v>55</v>
      </c>
      <c r="K1171" s="2">
        <v>2018.5</v>
      </c>
      <c r="L1171">
        <v>3</v>
      </c>
      <c r="M1171">
        <v>1</v>
      </c>
      <c r="N1171">
        <v>2008</v>
      </c>
      <c r="O1171">
        <f t="shared" si="18"/>
        <v>21.78</v>
      </c>
    </row>
    <row r="1172" spans="1:15" ht="13.5" x14ac:dyDescent="0.25">
      <c r="A1172" s="1"/>
      <c r="B1172">
        <v>2</v>
      </c>
      <c r="C1172">
        <v>12</v>
      </c>
      <c r="D1172">
        <v>0</v>
      </c>
      <c r="E1172">
        <v>15</v>
      </c>
      <c r="F1172">
        <v>0</v>
      </c>
      <c r="G1172">
        <v>27</v>
      </c>
      <c r="H1172">
        <v>3.59</v>
      </c>
      <c r="I1172">
        <v>50</v>
      </c>
      <c r="J1172">
        <v>45</v>
      </c>
      <c r="K1172" s="2">
        <v>2044.4</v>
      </c>
      <c r="L1172">
        <v>3</v>
      </c>
      <c r="M1172">
        <v>2</v>
      </c>
      <c r="N1172">
        <v>2008</v>
      </c>
      <c r="O1172">
        <f t="shared" si="18"/>
        <v>43.08</v>
      </c>
    </row>
    <row r="1173" spans="1:15" ht="13.5" x14ac:dyDescent="0.25">
      <c r="A1173" s="1"/>
      <c r="B1173">
        <v>0</v>
      </c>
      <c r="C1173">
        <v>7.5</v>
      </c>
      <c r="D1173">
        <v>0</v>
      </c>
      <c r="E1173">
        <v>20</v>
      </c>
      <c r="F1173">
        <v>1</v>
      </c>
      <c r="G1173">
        <v>27</v>
      </c>
      <c r="H1173">
        <v>3.32</v>
      </c>
      <c r="I1173">
        <v>-20</v>
      </c>
      <c r="J1173">
        <v>45</v>
      </c>
      <c r="K1173" s="2"/>
      <c r="L1173">
        <v>3</v>
      </c>
      <c r="M1173">
        <v>2</v>
      </c>
      <c r="N1173">
        <v>2008</v>
      </c>
      <c r="O1173">
        <f t="shared" si="18"/>
        <v>24.9</v>
      </c>
    </row>
    <row r="1174" spans="1:15" ht="13.5" x14ac:dyDescent="0.25">
      <c r="A1174" s="1"/>
      <c r="B1174">
        <v>1</v>
      </c>
      <c r="C1174">
        <v>9</v>
      </c>
      <c r="D1174">
        <v>0</v>
      </c>
      <c r="E1174">
        <v>27</v>
      </c>
      <c r="F1174">
        <v>0</v>
      </c>
      <c r="G1174">
        <v>8</v>
      </c>
      <c r="H1174">
        <v>3.05</v>
      </c>
      <c r="I1174">
        <v>-170</v>
      </c>
      <c r="J1174">
        <v>40</v>
      </c>
      <c r="K1174" s="2">
        <v>2204.1999999999998</v>
      </c>
      <c r="L1174">
        <v>3</v>
      </c>
      <c r="M1174">
        <v>3</v>
      </c>
      <c r="N1174">
        <v>2008</v>
      </c>
      <c r="O1174">
        <f t="shared" si="18"/>
        <v>27.45</v>
      </c>
    </row>
    <row r="1175" spans="1:15" ht="13.5" x14ac:dyDescent="0.25">
      <c r="A1175" s="1"/>
      <c r="B1175">
        <v>0</v>
      </c>
      <c r="C1175">
        <v>5.5</v>
      </c>
      <c r="D1175">
        <v>1</v>
      </c>
      <c r="E1175">
        <v>1</v>
      </c>
      <c r="F1175">
        <v>0</v>
      </c>
      <c r="G1175">
        <v>7</v>
      </c>
      <c r="H1175">
        <v>3.51</v>
      </c>
      <c r="I1175">
        <v>-30</v>
      </c>
      <c r="J1175">
        <v>45</v>
      </c>
      <c r="K1175" s="2">
        <v>1928.9</v>
      </c>
      <c r="L1175">
        <v>3</v>
      </c>
      <c r="M1175">
        <v>3</v>
      </c>
      <c r="N1175">
        <v>2008</v>
      </c>
      <c r="O1175">
        <f t="shared" si="18"/>
        <v>19.305</v>
      </c>
    </row>
    <row r="1176" spans="1:15" ht="13.5" x14ac:dyDescent="0.25">
      <c r="A1176" s="1"/>
      <c r="B1176">
        <v>0</v>
      </c>
      <c r="C1176">
        <v>15</v>
      </c>
      <c r="D1176">
        <v>0</v>
      </c>
      <c r="E1176">
        <v>15</v>
      </c>
      <c r="F1176">
        <v>0</v>
      </c>
      <c r="G1176">
        <v>30</v>
      </c>
      <c r="H1176">
        <v>3.36</v>
      </c>
      <c r="I1176">
        <v>-10</v>
      </c>
      <c r="J1176">
        <v>42.5</v>
      </c>
      <c r="K1176" s="2">
        <v>1321.2</v>
      </c>
      <c r="L1176">
        <v>3</v>
      </c>
      <c r="M1176">
        <v>3</v>
      </c>
      <c r="N1176">
        <v>2008</v>
      </c>
      <c r="O1176">
        <f t="shared" si="18"/>
        <v>50.4</v>
      </c>
    </row>
    <row r="1177" spans="1:15" ht="13.5" x14ac:dyDescent="0.25">
      <c r="A1177" s="1"/>
      <c r="B1177">
        <v>1</v>
      </c>
      <c r="C1177">
        <v>13</v>
      </c>
      <c r="D1177">
        <v>1</v>
      </c>
      <c r="E1177">
        <v>16</v>
      </c>
      <c r="F1177">
        <v>1</v>
      </c>
      <c r="G1177">
        <v>29</v>
      </c>
      <c r="H1177">
        <v>3.68</v>
      </c>
      <c r="I1177">
        <v>170</v>
      </c>
      <c r="J1177">
        <v>65</v>
      </c>
      <c r="K1177" s="2">
        <v>1189.3</v>
      </c>
      <c r="L1177">
        <v>3</v>
      </c>
      <c r="M1177">
        <v>3</v>
      </c>
      <c r="N1177">
        <v>2008</v>
      </c>
      <c r="O1177">
        <f t="shared" si="18"/>
        <v>47.84</v>
      </c>
    </row>
    <row r="1178" spans="1:15" ht="13.5" x14ac:dyDescent="0.25">
      <c r="A1178" s="1"/>
      <c r="B1178">
        <v>0</v>
      </c>
      <c r="C1178">
        <v>8</v>
      </c>
      <c r="D1178">
        <v>0</v>
      </c>
      <c r="E1178">
        <v>31</v>
      </c>
      <c r="F1178">
        <v>0</v>
      </c>
      <c r="G1178">
        <v>8</v>
      </c>
      <c r="H1178">
        <v>2.42</v>
      </c>
      <c r="I1178">
        <v>0</v>
      </c>
      <c r="J1178">
        <v>52.5</v>
      </c>
      <c r="K1178" s="2">
        <v>2110.1</v>
      </c>
      <c r="L1178">
        <v>4</v>
      </c>
      <c r="M1178">
        <v>4</v>
      </c>
      <c r="N1178">
        <v>2008</v>
      </c>
      <c r="O1178">
        <f t="shared" si="18"/>
        <v>19.36</v>
      </c>
    </row>
    <row r="1179" spans="1:15" ht="13.5" x14ac:dyDescent="0.25">
      <c r="A1179" s="1"/>
      <c r="B1179">
        <v>0</v>
      </c>
      <c r="C1179">
        <v>11.5</v>
      </c>
      <c r="D1179">
        <v>1</v>
      </c>
      <c r="E1179">
        <v>9</v>
      </c>
      <c r="F1179">
        <v>0</v>
      </c>
      <c r="G1179">
        <v>21</v>
      </c>
      <c r="H1179">
        <v>2.88</v>
      </c>
      <c r="I1179">
        <v>20</v>
      </c>
      <c r="J1179">
        <v>45</v>
      </c>
      <c r="K1179" s="2">
        <v>1653.3</v>
      </c>
      <c r="L1179">
        <v>4</v>
      </c>
      <c r="M1179">
        <v>4</v>
      </c>
      <c r="N1179">
        <v>2008</v>
      </c>
      <c r="O1179">
        <f t="shared" si="18"/>
        <v>33.119999999999997</v>
      </c>
    </row>
    <row r="1180" spans="1:15" ht="13.5" x14ac:dyDescent="0.25">
      <c r="A1180" s="1"/>
      <c r="B1180">
        <v>2</v>
      </c>
      <c r="C1180">
        <v>5.5</v>
      </c>
      <c r="D1180">
        <v>1</v>
      </c>
      <c r="E1180">
        <v>21</v>
      </c>
      <c r="F1180">
        <v>0</v>
      </c>
      <c r="G1180">
        <v>27</v>
      </c>
      <c r="H1180">
        <v>2.76</v>
      </c>
      <c r="I1180">
        <v>100</v>
      </c>
      <c r="J1180">
        <v>65</v>
      </c>
      <c r="K1180" s="2">
        <v>1814.8</v>
      </c>
      <c r="L1180">
        <v>4</v>
      </c>
      <c r="M1180">
        <v>4</v>
      </c>
      <c r="N1180">
        <v>2008</v>
      </c>
      <c r="O1180">
        <f t="shared" si="18"/>
        <v>15.18</v>
      </c>
    </row>
    <row r="1181" spans="1:15" ht="13.5" x14ac:dyDescent="0.25">
      <c r="A1181" s="1"/>
      <c r="B1181">
        <v>1</v>
      </c>
      <c r="C1181">
        <v>10.5</v>
      </c>
      <c r="D1181">
        <v>1</v>
      </c>
      <c r="E1181">
        <v>22</v>
      </c>
      <c r="F1181">
        <v>0</v>
      </c>
      <c r="G1181">
        <v>3</v>
      </c>
      <c r="H1181">
        <v>3.76</v>
      </c>
      <c r="I1181">
        <v>-150</v>
      </c>
      <c r="J1181">
        <v>45</v>
      </c>
      <c r="K1181" s="2">
        <v>1566.8</v>
      </c>
      <c r="L1181">
        <v>4</v>
      </c>
      <c r="M1181">
        <v>4</v>
      </c>
      <c r="N1181">
        <v>2008</v>
      </c>
      <c r="O1181">
        <f t="shared" si="18"/>
        <v>39.479999999999997</v>
      </c>
    </row>
    <row r="1182" spans="1:15" ht="13.5" x14ac:dyDescent="0.25">
      <c r="A1182" s="1"/>
      <c r="B1182">
        <v>0</v>
      </c>
      <c r="C1182">
        <v>9.5</v>
      </c>
      <c r="D1182">
        <v>1</v>
      </c>
      <c r="E1182">
        <v>23</v>
      </c>
      <c r="F1182">
        <v>0</v>
      </c>
      <c r="G1182">
        <v>3</v>
      </c>
      <c r="H1182">
        <v>3.49</v>
      </c>
      <c r="I1182">
        <v>10</v>
      </c>
      <c r="J1182">
        <v>50</v>
      </c>
      <c r="K1182" s="2">
        <v>1533.8</v>
      </c>
      <c r="L1182">
        <v>4</v>
      </c>
      <c r="M1182">
        <v>4</v>
      </c>
      <c r="N1182">
        <v>2008</v>
      </c>
      <c r="O1182">
        <f t="shared" si="18"/>
        <v>33.155000000000001</v>
      </c>
    </row>
    <row r="1183" spans="1:15" ht="13.5" x14ac:dyDescent="0.25">
      <c r="A1183" s="1"/>
      <c r="B1183">
        <v>2</v>
      </c>
      <c r="C1183">
        <v>5</v>
      </c>
      <c r="D1183">
        <v>0</v>
      </c>
      <c r="E1183">
        <v>5</v>
      </c>
      <c r="F1183">
        <v>0</v>
      </c>
      <c r="G1183">
        <v>10</v>
      </c>
      <c r="H1183">
        <v>1.69</v>
      </c>
      <c r="I1183">
        <v>40</v>
      </c>
      <c r="J1183">
        <v>55</v>
      </c>
      <c r="K1183" s="2">
        <v>1815</v>
      </c>
      <c r="L1183">
        <v>4</v>
      </c>
      <c r="M1183">
        <v>5</v>
      </c>
      <c r="N1183">
        <v>2008</v>
      </c>
      <c r="O1183">
        <f t="shared" si="18"/>
        <v>8.4499999999999993</v>
      </c>
    </row>
    <row r="1184" spans="1:15" ht="13.5" x14ac:dyDescent="0.25">
      <c r="A1184" s="1"/>
      <c r="B1184">
        <v>1</v>
      </c>
      <c r="C1184">
        <v>5.5</v>
      </c>
      <c r="D1184">
        <v>0</v>
      </c>
      <c r="E1184">
        <v>9</v>
      </c>
      <c r="F1184">
        <v>1</v>
      </c>
      <c r="G1184">
        <v>14</v>
      </c>
      <c r="H1184">
        <v>2.82</v>
      </c>
      <c r="I1184">
        <v>-170</v>
      </c>
      <c r="J1184">
        <v>55</v>
      </c>
      <c r="K1184" s="2">
        <v>1810.2</v>
      </c>
      <c r="L1184">
        <v>4</v>
      </c>
      <c r="M1184">
        <v>5</v>
      </c>
      <c r="N1184">
        <v>2008</v>
      </c>
      <c r="O1184">
        <f t="shared" si="18"/>
        <v>15.51</v>
      </c>
    </row>
    <row r="1185" spans="1:34" ht="13.5" x14ac:dyDescent="0.25">
      <c r="A1185" s="1"/>
      <c r="B1185">
        <v>0</v>
      </c>
      <c r="C1185">
        <v>13</v>
      </c>
      <c r="D1185">
        <v>0</v>
      </c>
      <c r="E1185">
        <v>11</v>
      </c>
      <c r="F1185">
        <v>0</v>
      </c>
      <c r="G1185">
        <v>24</v>
      </c>
      <c r="H1185">
        <v>3.13</v>
      </c>
      <c r="I1185">
        <v>-10</v>
      </c>
      <c r="J1185">
        <v>55</v>
      </c>
      <c r="K1185" s="2">
        <v>1579.6</v>
      </c>
      <c r="L1185">
        <v>4</v>
      </c>
      <c r="M1185">
        <v>5</v>
      </c>
      <c r="N1185">
        <v>2008</v>
      </c>
      <c r="O1185">
        <f t="shared" si="18"/>
        <v>40.69</v>
      </c>
    </row>
    <row r="1186" spans="1:34" ht="13.5" x14ac:dyDescent="0.25">
      <c r="A1186" s="1"/>
      <c r="B1186">
        <v>1</v>
      </c>
      <c r="C1186">
        <v>14.5</v>
      </c>
      <c r="D1186">
        <v>1</v>
      </c>
      <c r="E1186">
        <v>18</v>
      </c>
      <c r="F1186">
        <v>0</v>
      </c>
      <c r="G1186">
        <v>2</v>
      </c>
      <c r="H1186">
        <v>2.78</v>
      </c>
      <c r="I1186">
        <v>-150</v>
      </c>
      <c r="J1186">
        <v>65</v>
      </c>
      <c r="K1186" s="2">
        <v>1907.8</v>
      </c>
      <c r="L1186">
        <v>4</v>
      </c>
      <c r="M1186">
        <v>5</v>
      </c>
      <c r="N1186">
        <v>2008</v>
      </c>
      <c r="O1186">
        <f t="shared" si="18"/>
        <v>40.309999999999995</v>
      </c>
    </row>
    <row r="1187" spans="1:34" ht="13.5" x14ac:dyDescent="0.25">
      <c r="A1187" s="1"/>
      <c r="B1187">
        <v>0</v>
      </c>
      <c r="C1187">
        <v>10</v>
      </c>
      <c r="D1187">
        <v>0</v>
      </c>
      <c r="E1187">
        <v>28</v>
      </c>
      <c r="F1187">
        <v>0</v>
      </c>
      <c r="G1187">
        <v>8</v>
      </c>
      <c r="H1187">
        <v>2.92</v>
      </c>
      <c r="I1187">
        <v>-10</v>
      </c>
      <c r="J1187">
        <v>45</v>
      </c>
      <c r="K1187" s="2">
        <v>1831</v>
      </c>
      <c r="L1187">
        <v>4</v>
      </c>
      <c r="M1187">
        <v>5</v>
      </c>
      <c r="N1187">
        <v>2008</v>
      </c>
      <c r="O1187">
        <f t="shared" si="18"/>
        <v>29.2</v>
      </c>
    </row>
    <row r="1188" spans="1:34" ht="13.5" x14ac:dyDescent="0.25">
      <c r="A1188" s="1"/>
      <c r="B1188">
        <v>1</v>
      </c>
      <c r="C1188">
        <v>5</v>
      </c>
      <c r="D1188">
        <v>0</v>
      </c>
      <c r="E1188">
        <v>1</v>
      </c>
      <c r="F1188">
        <v>0</v>
      </c>
      <c r="G1188">
        <v>6</v>
      </c>
      <c r="H1188">
        <v>3.46</v>
      </c>
      <c r="I1188">
        <v>-130</v>
      </c>
      <c r="J1188">
        <v>55</v>
      </c>
      <c r="K1188" s="2">
        <v>2060.5</v>
      </c>
      <c r="L1188">
        <v>4</v>
      </c>
      <c r="M1188">
        <v>6</v>
      </c>
      <c r="N1188">
        <v>2008</v>
      </c>
      <c r="O1188">
        <f t="shared" si="18"/>
        <v>17.3</v>
      </c>
    </row>
    <row r="1189" spans="1:34" ht="13.5" x14ac:dyDescent="0.25">
      <c r="A1189" s="1"/>
      <c r="B1189">
        <v>2</v>
      </c>
      <c r="C1189">
        <v>6.5</v>
      </c>
      <c r="D1189">
        <v>0</v>
      </c>
      <c r="E1189">
        <v>3</v>
      </c>
      <c r="F1189">
        <v>1</v>
      </c>
      <c r="G1189">
        <v>9</v>
      </c>
      <c r="H1189">
        <v>1.87</v>
      </c>
      <c r="I1189">
        <v>50</v>
      </c>
      <c r="J1189">
        <v>50</v>
      </c>
      <c r="K1189" s="2">
        <v>1872.2</v>
      </c>
      <c r="L1189">
        <v>4</v>
      </c>
      <c r="M1189">
        <v>6</v>
      </c>
      <c r="N1189">
        <v>2008</v>
      </c>
      <c r="O1189">
        <f t="shared" si="18"/>
        <v>12.155000000000001</v>
      </c>
    </row>
    <row r="1190" spans="1:34" ht="13.5" x14ac:dyDescent="0.25">
      <c r="A1190" s="1"/>
      <c r="B1190">
        <v>2</v>
      </c>
      <c r="C1190">
        <v>18</v>
      </c>
      <c r="D1190">
        <v>0</v>
      </c>
      <c r="E1190">
        <v>4</v>
      </c>
      <c r="F1190">
        <v>0</v>
      </c>
      <c r="G1190">
        <v>22</v>
      </c>
      <c r="H1190">
        <v>2.1</v>
      </c>
      <c r="I1190">
        <v>120</v>
      </c>
      <c r="J1190">
        <v>65</v>
      </c>
      <c r="K1190" s="2">
        <v>1933.4</v>
      </c>
      <c r="L1190">
        <v>4</v>
      </c>
      <c r="M1190">
        <v>6</v>
      </c>
      <c r="N1190">
        <v>2008</v>
      </c>
      <c r="O1190">
        <f t="shared" si="18"/>
        <v>37.800000000000004</v>
      </c>
    </row>
    <row r="1191" spans="1:34" ht="13.5" x14ac:dyDescent="0.25">
      <c r="A1191" s="1"/>
      <c r="B1191">
        <v>2</v>
      </c>
      <c r="C1191">
        <v>8.5</v>
      </c>
      <c r="D1191">
        <v>0</v>
      </c>
      <c r="E1191">
        <v>11</v>
      </c>
      <c r="F1191">
        <v>1</v>
      </c>
      <c r="G1191">
        <v>19</v>
      </c>
      <c r="H1191">
        <v>2.2799999999999998</v>
      </c>
      <c r="I1191">
        <v>50</v>
      </c>
      <c r="J1191">
        <v>50</v>
      </c>
      <c r="K1191" s="2">
        <v>2059.4</v>
      </c>
      <c r="L1191">
        <v>4</v>
      </c>
      <c r="M1191">
        <v>6</v>
      </c>
      <c r="N1191">
        <v>2008</v>
      </c>
      <c r="O1191">
        <f t="shared" si="18"/>
        <v>19.38</v>
      </c>
      <c r="T1191">
        <v>19</v>
      </c>
      <c r="U1191">
        <f>AVERAGE(C1151,C1154,C1156,C1157,C1161:C1163,C1165,C1168,C1171,C1173,C1175,C1176,C1178,C1179,C1182,C1185,C1187,C1192)</f>
        <v>10.184210526315789</v>
      </c>
      <c r="V1191">
        <f>SUM(O1151,O1154,O1156,O1157,O1161:O1163,O1165,O1168,O1171,O1173,O1175,O1176,O1178,O1179,O1182,O1185,O1187,O1192)/SUM(C1151,C1154,C1156,C1157,C1161:C1163,C1165,C1168,C1171,C1173,C1175,C1176,C1178,C1179,C1182,C1185,C1187,C1192)</f>
        <v>3.2605426356589144</v>
      </c>
    </row>
    <row r="1192" spans="1:34" ht="13.5" x14ac:dyDescent="0.25">
      <c r="A1192" s="1"/>
      <c r="B1192">
        <v>0</v>
      </c>
      <c r="C1192">
        <v>12</v>
      </c>
      <c r="D1192">
        <v>0</v>
      </c>
      <c r="E1192">
        <v>22</v>
      </c>
      <c r="F1192">
        <v>0</v>
      </c>
      <c r="G1192">
        <v>4</v>
      </c>
      <c r="H1192">
        <v>2.48</v>
      </c>
      <c r="I1192">
        <v>-10</v>
      </c>
      <c r="J1192">
        <v>50</v>
      </c>
      <c r="K1192" s="2">
        <v>2219.4</v>
      </c>
      <c r="L1192">
        <v>4</v>
      </c>
      <c r="M1192">
        <v>6</v>
      </c>
      <c r="N1192">
        <v>2008</v>
      </c>
      <c r="O1192">
        <f t="shared" si="18"/>
        <v>29.759999999999998</v>
      </c>
      <c r="T1192">
        <v>13</v>
      </c>
      <c r="U1192">
        <f>AVERAGE(C1155,C1158,C1160,C1164,C1166,C1169,C1170,C1174,C1177,C1181,C1184,C1186,C1188)</f>
        <v>9.4230769230769234</v>
      </c>
      <c r="V1192">
        <f>SUM(O1155,O1158,O1160,O1164,O1166,O1169,O1170,O1174,O1177,O1181,O1184,O1186,O1188)/SUM(C1155,C1158,C1160,C1164,C1166,C1169,C1170,C1174,C1177,C1181,C1184,C1186,C1188)</f>
        <v>3.2255102040816328</v>
      </c>
    </row>
    <row r="1193" spans="1:34" ht="13.5" x14ac:dyDescent="0.25">
      <c r="A1193" s="1"/>
      <c r="B1193">
        <v>2</v>
      </c>
      <c r="C1193">
        <v>6.5</v>
      </c>
      <c r="D1193">
        <v>1</v>
      </c>
      <c r="E1193">
        <v>24</v>
      </c>
      <c r="F1193">
        <v>0</v>
      </c>
      <c r="G1193">
        <v>1</v>
      </c>
      <c r="H1193">
        <v>2.06</v>
      </c>
      <c r="I1193">
        <v>120</v>
      </c>
      <c r="J1193">
        <v>70</v>
      </c>
      <c r="K1193" s="2">
        <v>2558.1999999999998</v>
      </c>
      <c r="L1193">
        <v>4</v>
      </c>
      <c r="M1193">
        <v>6</v>
      </c>
      <c r="N1193">
        <v>2008</v>
      </c>
      <c r="O1193">
        <f t="shared" si="18"/>
        <v>13.39</v>
      </c>
      <c r="P1193">
        <v>136.5</v>
      </c>
      <c r="Q1193">
        <v>43</v>
      </c>
      <c r="R1193">
        <f>AVERAGE(C1151:C1193)</f>
        <v>9.5581395348837201</v>
      </c>
      <c r="S1193">
        <f>SUM(O1151:O1193)/SUM(C1151:C1193)</f>
        <v>3.0527007299270075</v>
      </c>
      <c r="T1193">
        <v>11</v>
      </c>
      <c r="U1193">
        <f>AVERAGE(C1152,C1153,C1159,C1167,C1172,C1180,C1183,C1189:C1191,C1193)</f>
        <v>8.6363636363636367</v>
      </c>
      <c r="V1193">
        <f>SUM(O1152,O1153,O1159,O1167,O1172,O1180,O1183,O1189:O1191,O1193)/SUM(C1152,C1153,C1159,C1167,C1172,C1180,C1183,C1189:C1191,C1193)</f>
        <v>2.4065263157894736</v>
      </c>
      <c r="W1193">
        <v>8</v>
      </c>
      <c r="X1193">
        <f>AVERAGE(C1151:C1158)</f>
        <v>10</v>
      </c>
      <c r="Y1193">
        <f>SUM(O1151:O1158)/SUM(C1151:C1158)</f>
        <v>2.4526250000000003</v>
      </c>
      <c r="Z1193">
        <v>8</v>
      </c>
      <c r="AA1193">
        <f>AVERAGE(C1159:C1166)</f>
        <v>10</v>
      </c>
      <c r="AB1193">
        <f>SUM(O1159:O1166)/SUM(C1159:C1166)</f>
        <v>3.6403125000000003</v>
      </c>
      <c r="AC1193">
        <v>11</v>
      </c>
      <c r="AD1193">
        <f>AVERAGE(C1167:C1177)</f>
        <v>9.2272727272727266</v>
      </c>
      <c r="AE1193">
        <f>SUM(O1167:O1177)/SUM(C1167:C1177)</f>
        <v>3.5762068965517244</v>
      </c>
      <c r="AF1193">
        <v>16</v>
      </c>
      <c r="AG1193">
        <f>AVERAGE(C1178:C1193)</f>
        <v>9.34375</v>
      </c>
      <c r="AH1193">
        <f>SUM(O1178:O1193)/SUM(C1178:C1193)</f>
        <v>2.7039464882943141</v>
      </c>
    </row>
    <row r="1194" spans="1:34" ht="13.5" x14ac:dyDescent="0.25">
      <c r="A1194" s="1"/>
      <c r="K1194" s="2"/>
    </row>
    <row r="1195" spans="1:34" ht="13.5" x14ac:dyDescent="0.25">
      <c r="A1195" s="1" t="s">
        <v>7</v>
      </c>
      <c r="B1195">
        <v>1</v>
      </c>
      <c r="C1195">
        <v>8.5</v>
      </c>
      <c r="D1195">
        <v>0</v>
      </c>
      <c r="E1195">
        <v>6</v>
      </c>
      <c r="F1195">
        <v>1</v>
      </c>
      <c r="G1195">
        <v>14</v>
      </c>
      <c r="H1195">
        <v>2.2200000000000002</v>
      </c>
      <c r="I1195">
        <v>-150</v>
      </c>
      <c r="J1195">
        <v>60</v>
      </c>
      <c r="K1195" s="2"/>
      <c r="L1195">
        <v>1</v>
      </c>
      <c r="M1195">
        <v>7</v>
      </c>
      <c r="N1195">
        <v>2009</v>
      </c>
      <c r="O1195">
        <f t="shared" si="18"/>
        <v>18.87</v>
      </c>
    </row>
    <row r="1196" spans="1:34" ht="13.5" x14ac:dyDescent="0.25">
      <c r="A1196" s="1"/>
      <c r="B1196">
        <v>2</v>
      </c>
      <c r="C1196">
        <v>6</v>
      </c>
      <c r="D1196">
        <v>0</v>
      </c>
      <c r="E1196">
        <v>7</v>
      </c>
      <c r="F1196">
        <v>0</v>
      </c>
      <c r="G1196">
        <v>13</v>
      </c>
      <c r="H1196">
        <v>2.06</v>
      </c>
      <c r="I1196">
        <v>90</v>
      </c>
      <c r="J1196">
        <v>65</v>
      </c>
      <c r="K1196" s="2">
        <v>2357.3000000000002</v>
      </c>
      <c r="L1196">
        <v>1</v>
      </c>
      <c r="M1196">
        <v>7</v>
      </c>
      <c r="N1196">
        <v>2009</v>
      </c>
      <c r="O1196">
        <f t="shared" si="18"/>
        <v>12.36</v>
      </c>
    </row>
    <row r="1197" spans="1:34" ht="13.5" x14ac:dyDescent="0.25">
      <c r="A1197" s="1"/>
      <c r="B1197">
        <v>2</v>
      </c>
      <c r="C1197">
        <v>10.5</v>
      </c>
      <c r="D1197">
        <v>0</v>
      </c>
      <c r="E1197">
        <v>23</v>
      </c>
      <c r="F1197">
        <v>1</v>
      </c>
      <c r="G1197">
        <v>2</v>
      </c>
      <c r="H1197">
        <v>2.02</v>
      </c>
      <c r="I1197">
        <v>60</v>
      </c>
      <c r="J1197">
        <v>60</v>
      </c>
      <c r="K1197" s="2">
        <v>1814.4</v>
      </c>
      <c r="L1197">
        <v>1</v>
      </c>
      <c r="M1197">
        <v>7</v>
      </c>
      <c r="N1197">
        <v>2009</v>
      </c>
      <c r="O1197">
        <f t="shared" si="18"/>
        <v>21.21</v>
      </c>
    </row>
    <row r="1198" spans="1:34" ht="13.5" x14ac:dyDescent="0.25">
      <c r="A1198" s="1"/>
      <c r="B1198">
        <v>1</v>
      </c>
      <c r="C1198">
        <v>8.5</v>
      </c>
      <c r="D1198">
        <v>1</v>
      </c>
      <c r="E1198">
        <v>25</v>
      </c>
      <c r="F1198">
        <v>0</v>
      </c>
      <c r="G1198">
        <v>3</v>
      </c>
      <c r="H1198">
        <v>2.04</v>
      </c>
      <c r="I1198">
        <v>150</v>
      </c>
      <c r="J1198">
        <v>65</v>
      </c>
      <c r="K1198" s="2">
        <v>2518.8000000000002</v>
      </c>
      <c r="L1198">
        <v>1</v>
      </c>
      <c r="M1198">
        <v>7</v>
      </c>
      <c r="N1198">
        <v>2009</v>
      </c>
      <c r="O1198">
        <f t="shared" si="18"/>
        <v>17.34</v>
      </c>
    </row>
    <row r="1199" spans="1:34" ht="13.5" x14ac:dyDescent="0.25">
      <c r="A1199" s="1"/>
      <c r="B1199">
        <v>0</v>
      </c>
      <c r="C1199">
        <v>9.5</v>
      </c>
      <c r="D1199">
        <v>0</v>
      </c>
      <c r="E1199">
        <v>3</v>
      </c>
      <c r="F1199">
        <v>1</v>
      </c>
      <c r="G1199">
        <v>12</v>
      </c>
      <c r="H1199">
        <v>2.04</v>
      </c>
      <c r="I1199">
        <v>20</v>
      </c>
      <c r="J1199">
        <v>70</v>
      </c>
      <c r="K1199" s="2">
        <v>2119.6999999999998</v>
      </c>
      <c r="L1199">
        <v>1</v>
      </c>
      <c r="M1199">
        <v>8</v>
      </c>
      <c r="N1199">
        <v>2009</v>
      </c>
      <c r="O1199">
        <f t="shared" si="18"/>
        <v>19.38</v>
      </c>
    </row>
    <row r="1200" spans="1:34" ht="13.5" x14ac:dyDescent="0.25">
      <c r="A1200" s="1"/>
      <c r="B1200">
        <v>1</v>
      </c>
      <c r="C1200">
        <v>7</v>
      </c>
      <c r="D1200">
        <v>0</v>
      </c>
      <c r="E1200">
        <v>4</v>
      </c>
      <c r="F1200">
        <v>0</v>
      </c>
      <c r="G1200">
        <v>11</v>
      </c>
      <c r="H1200">
        <v>1.89</v>
      </c>
      <c r="I1200">
        <v>-140</v>
      </c>
      <c r="J1200">
        <v>45</v>
      </c>
      <c r="K1200" s="2">
        <v>2187.1999999999998</v>
      </c>
      <c r="L1200">
        <v>1</v>
      </c>
      <c r="M1200">
        <v>8</v>
      </c>
      <c r="N1200">
        <v>2009</v>
      </c>
      <c r="O1200">
        <f t="shared" si="18"/>
        <v>13.229999999999999</v>
      </c>
    </row>
    <row r="1201" spans="1:15" ht="13.5" x14ac:dyDescent="0.25">
      <c r="A1201" s="1"/>
      <c r="B1201">
        <v>1</v>
      </c>
      <c r="C1201">
        <v>7</v>
      </c>
      <c r="D1201">
        <v>0</v>
      </c>
      <c r="E1201">
        <v>11</v>
      </c>
      <c r="F1201">
        <v>0</v>
      </c>
      <c r="G1201">
        <v>18</v>
      </c>
      <c r="H1201">
        <v>2.0299999999999998</v>
      </c>
      <c r="I1201">
        <v>150</v>
      </c>
      <c r="J1201">
        <v>65</v>
      </c>
      <c r="K1201" s="2">
        <v>1712.7</v>
      </c>
      <c r="L1201">
        <v>1</v>
      </c>
      <c r="M1201">
        <v>8</v>
      </c>
      <c r="N1201">
        <v>2009</v>
      </c>
      <c r="O1201">
        <f t="shared" si="18"/>
        <v>14.209999999999999</v>
      </c>
    </row>
    <row r="1202" spans="1:15" ht="13.5" x14ac:dyDescent="0.25">
      <c r="A1202" s="1"/>
      <c r="B1202">
        <v>2</v>
      </c>
      <c r="C1202">
        <v>8</v>
      </c>
      <c r="D1202">
        <v>0</v>
      </c>
      <c r="E1202">
        <v>15</v>
      </c>
      <c r="F1202">
        <v>0</v>
      </c>
      <c r="G1202">
        <v>23</v>
      </c>
      <c r="H1202">
        <v>2</v>
      </c>
      <c r="I1202">
        <v>80</v>
      </c>
      <c r="J1202">
        <v>60</v>
      </c>
      <c r="K1202" s="2">
        <v>1905.5</v>
      </c>
      <c r="L1202">
        <v>1</v>
      </c>
      <c r="M1202">
        <v>8</v>
      </c>
      <c r="N1202">
        <v>2009</v>
      </c>
      <c r="O1202">
        <f t="shared" si="18"/>
        <v>16</v>
      </c>
    </row>
    <row r="1203" spans="1:15" ht="13.5" x14ac:dyDescent="0.25">
      <c r="A1203" s="1"/>
      <c r="B1203">
        <v>2</v>
      </c>
      <c r="C1203">
        <v>6</v>
      </c>
      <c r="D1203">
        <v>0</v>
      </c>
      <c r="E1203">
        <v>2</v>
      </c>
      <c r="F1203">
        <v>0</v>
      </c>
      <c r="G1203">
        <v>8</v>
      </c>
      <c r="H1203">
        <v>1.95</v>
      </c>
      <c r="I1203">
        <v>50</v>
      </c>
      <c r="J1203">
        <v>45</v>
      </c>
      <c r="K1203" s="2">
        <v>3081.1</v>
      </c>
      <c r="L1203">
        <v>1</v>
      </c>
      <c r="M1203">
        <v>9</v>
      </c>
      <c r="N1203">
        <v>2009</v>
      </c>
      <c r="O1203">
        <f t="shared" si="18"/>
        <v>11.7</v>
      </c>
    </row>
    <row r="1204" spans="1:15" ht="13.5" x14ac:dyDescent="0.25">
      <c r="A1204" s="1"/>
      <c r="B1204">
        <v>0</v>
      </c>
      <c r="C1204">
        <v>5</v>
      </c>
      <c r="D1204">
        <v>1</v>
      </c>
      <c r="E1204">
        <v>10</v>
      </c>
      <c r="F1204">
        <v>1</v>
      </c>
      <c r="G1204">
        <v>15</v>
      </c>
      <c r="H1204">
        <v>3.14</v>
      </c>
      <c r="I1204">
        <v>-10</v>
      </c>
      <c r="J1204">
        <v>52.5</v>
      </c>
      <c r="K1204" s="2">
        <v>2179.6999999999998</v>
      </c>
      <c r="L1204">
        <v>1</v>
      </c>
      <c r="M1204">
        <v>9</v>
      </c>
      <c r="N1204">
        <v>2009</v>
      </c>
      <c r="O1204">
        <f t="shared" si="18"/>
        <v>15.700000000000001</v>
      </c>
    </row>
    <row r="1205" spans="1:15" ht="13.5" x14ac:dyDescent="0.25">
      <c r="A1205" s="1"/>
      <c r="B1205">
        <v>1</v>
      </c>
      <c r="C1205">
        <v>5.5</v>
      </c>
      <c r="D1205">
        <v>0</v>
      </c>
      <c r="E1205">
        <v>12</v>
      </c>
      <c r="F1205">
        <v>1</v>
      </c>
      <c r="G1205">
        <v>17</v>
      </c>
      <c r="H1205">
        <v>2.63</v>
      </c>
      <c r="I1205">
        <v>-110</v>
      </c>
      <c r="J1205">
        <v>45</v>
      </c>
      <c r="K1205" s="2">
        <v>3356</v>
      </c>
      <c r="L1205">
        <v>1</v>
      </c>
      <c r="M1205">
        <v>9</v>
      </c>
      <c r="N1205">
        <v>2009</v>
      </c>
      <c r="O1205">
        <f t="shared" si="18"/>
        <v>14.465</v>
      </c>
    </row>
    <row r="1206" spans="1:15" ht="13.5" x14ac:dyDescent="0.25">
      <c r="A1206" s="1"/>
      <c r="B1206">
        <v>1</v>
      </c>
      <c r="C1206">
        <v>5</v>
      </c>
      <c r="D1206">
        <v>0</v>
      </c>
      <c r="E1206">
        <v>16</v>
      </c>
      <c r="F1206">
        <v>0</v>
      </c>
      <c r="G1206">
        <v>21</v>
      </c>
      <c r="H1206">
        <v>2</v>
      </c>
      <c r="I1206">
        <v>150</v>
      </c>
      <c r="J1206">
        <v>65</v>
      </c>
      <c r="K1206" s="2">
        <v>1877.5</v>
      </c>
      <c r="L1206">
        <v>1</v>
      </c>
      <c r="M1206">
        <v>9</v>
      </c>
      <c r="N1206">
        <v>2009</v>
      </c>
      <c r="O1206">
        <f t="shared" si="18"/>
        <v>10</v>
      </c>
    </row>
    <row r="1207" spans="1:15" ht="13.5" x14ac:dyDescent="0.25">
      <c r="A1207" s="1"/>
      <c r="B1207">
        <v>2</v>
      </c>
      <c r="C1207">
        <v>5</v>
      </c>
      <c r="D1207">
        <v>0</v>
      </c>
      <c r="E1207">
        <v>21</v>
      </c>
      <c r="F1207">
        <v>0</v>
      </c>
      <c r="G1207">
        <v>26</v>
      </c>
      <c r="H1207">
        <v>2.62</v>
      </c>
      <c r="I1207">
        <v>110</v>
      </c>
      <c r="J1207">
        <v>70</v>
      </c>
      <c r="K1207" s="2">
        <v>3574.2</v>
      </c>
      <c r="L1207">
        <v>1</v>
      </c>
      <c r="M1207">
        <v>9</v>
      </c>
      <c r="N1207">
        <v>2009</v>
      </c>
      <c r="O1207">
        <f t="shared" si="18"/>
        <v>13.100000000000001</v>
      </c>
    </row>
    <row r="1208" spans="1:15" ht="13.5" x14ac:dyDescent="0.25">
      <c r="A1208" s="1"/>
      <c r="B1208">
        <v>0</v>
      </c>
      <c r="C1208">
        <v>7.5</v>
      </c>
      <c r="D1208">
        <v>0</v>
      </c>
      <c r="E1208">
        <v>22</v>
      </c>
      <c r="F1208">
        <v>1</v>
      </c>
      <c r="G1208">
        <v>29</v>
      </c>
      <c r="H1208">
        <v>1.86</v>
      </c>
      <c r="I1208">
        <v>-20</v>
      </c>
      <c r="J1208">
        <v>45</v>
      </c>
      <c r="K1208" s="2">
        <v>2623.4</v>
      </c>
      <c r="L1208">
        <v>1</v>
      </c>
      <c r="M1208">
        <v>9</v>
      </c>
      <c r="N1208">
        <v>2009</v>
      </c>
      <c r="O1208">
        <f t="shared" si="18"/>
        <v>13.950000000000001</v>
      </c>
    </row>
    <row r="1209" spans="1:15" ht="13.5" x14ac:dyDescent="0.25">
      <c r="A1209" s="1" t="s">
        <v>1</v>
      </c>
      <c r="B1209">
        <v>1</v>
      </c>
      <c r="C1209">
        <v>5</v>
      </c>
      <c r="D1209">
        <v>1</v>
      </c>
      <c r="E1209">
        <v>10</v>
      </c>
      <c r="F1209">
        <v>1</v>
      </c>
      <c r="G1209">
        <v>15</v>
      </c>
      <c r="H1209">
        <v>3.43</v>
      </c>
      <c r="I1209">
        <v>-140</v>
      </c>
      <c r="J1209">
        <v>60</v>
      </c>
      <c r="K1209" s="2">
        <v>1548</v>
      </c>
      <c r="L1209">
        <v>2</v>
      </c>
      <c r="M1209">
        <v>10</v>
      </c>
      <c r="N1209">
        <v>2009</v>
      </c>
      <c r="O1209">
        <f t="shared" si="18"/>
        <v>17.150000000000002</v>
      </c>
    </row>
    <row r="1210" spans="1:15" ht="13.5" x14ac:dyDescent="0.25">
      <c r="A1210" s="1"/>
      <c r="B1210">
        <v>0</v>
      </c>
      <c r="C1210">
        <v>7</v>
      </c>
      <c r="D1210">
        <v>0</v>
      </c>
      <c r="E1210">
        <v>10</v>
      </c>
      <c r="F1210">
        <v>0</v>
      </c>
      <c r="G1210">
        <v>17</v>
      </c>
      <c r="H1210">
        <v>3.55</v>
      </c>
      <c r="I1210">
        <v>-20</v>
      </c>
      <c r="J1210">
        <v>35</v>
      </c>
      <c r="K1210" s="2">
        <v>1777.4</v>
      </c>
      <c r="L1210">
        <v>2</v>
      </c>
      <c r="M1210">
        <v>10</v>
      </c>
      <c r="N1210">
        <v>2009</v>
      </c>
      <c r="O1210">
        <f t="shared" si="18"/>
        <v>24.849999999999998</v>
      </c>
    </row>
    <row r="1211" spans="1:15" ht="13.5" x14ac:dyDescent="0.25">
      <c r="A1211" s="1"/>
      <c r="B1211">
        <v>1</v>
      </c>
      <c r="C1211">
        <v>5</v>
      </c>
      <c r="D1211">
        <v>0</v>
      </c>
      <c r="E1211">
        <v>29</v>
      </c>
      <c r="F1211">
        <v>0</v>
      </c>
      <c r="G1211">
        <v>3</v>
      </c>
      <c r="H1211">
        <v>2.89</v>
      </c>
      <c r="I1211">
        <v>-170</v>
      </c>
      <c r="J1211">
        <v>55</v>
      </c>
      <c r="K1211" s="2">
        <v>2980.1</v>
      </c>
      <c r="L1211">
        <v>2</v>
      </c>
      <c r="M1211">
        <v>10</v>
      </c>
      <c r="N1211">
        <v>2009</v>
      </c>
      <c r="O1211">
        <f t="shared" si="18"/>
        <v>14.450000000000001</v>
      </c>
    </row>
    <row r="1212" spans="1:15" ht="13.5" x14ac:dyDescent="0.25">
      <c r="A1212" s="1"/>
      <c r="B1212">
        <v>0</v>
      </c>
      <c r="C1212">
        <v>10</v>
      </c>
      <c r="D1212">
        <v>0</v>
      </c>
      <c r="E1212">
        <v>31</v>
      </c>
      <c r="F1212">
        <v>0</v>
      </c>
      <c r="G1212">
        <v>10</v>
      </c>
      <c r="H1212">
        <v>3.76</v>
      </c>
      <c r="I1212">
        <v>20</v>
      </c>
      <c r="J1212">
        <v>55</v>
      </c>
      <c r="K1212" s="2">
        <v>2161.4</v>
      </c>
      <c r="L1212">
        <v>2</v>
      </c>
      <c r="M1212">
        <v>11</v>
      </c>
      <c r="N1212">
        <v>2009</v>
      </c>
      <c r="O1212">
        <f t="shared" si="18"/>
        <v>37.599999999999994</v>
      </c>
    </row>
    <row r="1213" spans="1:15" ht="13.5" x14ac:dyDescent="0.25">
      <c r="A1213" s="1"/>
      <c r="B1213">
        <v>2</v>
      </c>
      <c r="C1213">
        <v>8</v>
      </c>
      <c r="D1213">
        <v>0</v>
      </c>
      <c r="E1213">
        <v>12</v>
      </c>
      <c r="F1213">
        <v>0</v>
      </c>
      <c r="G1213">
        <v>20</v>
      </c>
      <c r="H1213">
        <v>2.76</v>
      </c>
      <c r="I1213">
        <v>50</v>
      </c>
      <c r="J1213">
        <v>50</v>
      </c>
      <c r="K1213" s="2">
        <v>2355.3000000000002</v>
      </c>
      <c r="L1213">
        <v>2</v>
      </c>
      <c r="M1213">
        <v>11</v>
      </c>
      <c r="N1213">
        <v>2009</v>
      </c>
      <c r="O1213">
        <f t="shared" si="18"/>
        <v>22.08</v>
      </c>
    </row>
    <row r="1214" spans="1:15" ht="13.5" x14ac:dyDescent="0.25">
      <c r="A1214" s="1"/>
      <c r="B1214">
        <v>0</v>
      </c>
      <c r="C1214">
        <v>9.5</v>
      </c>
      <c r="D1214">
        <v>1</v>
      </c>
      <c r="E1214">
        <v>1</v>
      </c>
      <c r="F1214">
        <v>0</v>
      </c>
      <c r="G1214">
        <v>11</v>
      </c>
      <c r="H1214">
        <v>3</v>
      </c>
      <c r="I1214">
        <v>40</v>
      </c>
      <c r="J1214">
        <v>45</v>
      </c>
      <c r="K1214" s="2">
        <v>2484.5</v>
      </c>
      <c r="L1214">
        <v>2</v>
      </c>
      <c r="M1214">
        <v>12</v>
      </c>
      <c r="N1214">
        <v>2009</v>
      </c>
      <c r="O1214">
        <f t="shared" si="18"/>
        <v>28.5</v>
      </c>
    </row>
    <row r="1215" spans="1:15" ht="13.5" x14ac:dyDescent="0.25">
      <c r="A1215" s="1"/>
      <c r="B1215">
        <v>1</v>
      </c>
      <c r="C1215">
        <v>15</v>
      </c>
      <c r="D1215">
        <v>1</v>
      </c>
      <c r="E1215">
        <v>1</v>
      </c>
      <c r="F1215">
        <v>1</v>
      </c>
      <c r="G1215">
        <v>16</v>
      </c>
      <c r="H1215">
        <v>4.57</v>
      </c>
      <c r="I1215">
        <v>-130</v>
      </c>
      <c r="J1215">
        <v>40</v>
      </c>
      <c r="K1215" s="2">
        <v>2948.6</v>
      </c>
      <c r="L1215">
        <v>2</v>
      </c>
      <c r="M1215">
        <v>12</v>
      </c>
      <c r="N1215">
        <v>2009</v>
      </c>
      <c r="O1215">
        <f t="shared" si="18"/>
        <v>68.550000000000011</v>
      </c>
    </row>
    <row r="1216" spans="1:15" ht="13.5" x14ac:dyDescent="0.25">
      <c r="A1216" s="1"/>
      <c r="B1216">
        <v>0</v>
      </c>
      <c r="C1216">
        <v>14</v>
      </c>
      <c r="D1216">
        <v>0</v>
      </c>
      <c r="E1216">
        <v>9</v>
      </c>
      <c r="F1216">
        <v>0</v>
      </c>
      <c r="G1216">
        <v>23</v>
      </c>
      <c r="H1216">
        <v>4.38</v>
      </c>
      <c r="I1216">
        <v>-10</v>
      </c>
      <c r="J1216">
        <v>55</v>
      </c>
      <c r="K1216" s="2">
        <v>2824.3</v>
      </c>
      <c r="L1216">
        <v>2</v>
      </c>
      <c r="M1216">
        <v>12</v>
      </c>
      <c r="N1216">
        <v>2009</v>
      </c>
      <c r="O1216">
        <f t="shared" si="18"/>
        <v>61.32</v>
      </c>
    </row>
    <row r="1217" spans="1:15" ht="13.5" x14ac:dyDescent="0.25">
      <c r="A1217" s="1"/>
      <c r="B1217">
        <v>1</v>
      </c>
      <c r="C1217">
        <v>6</v>
      </c>
      <c r="D1217">
        <v>0</v>
      </c>
      <c r="E1217">
        <v>28</v>
      </c>
      <c r="F1217">
        <v>0</v>
      </c>
      <c r="G1217">
        <v>3</v>
      </c>
      <c r="H1217">
        <v>3.93</v>
      </c>
      <c r="I1217">
        <v>180</v>
      </c>
      <c r="J1217">
        <v>75</v>
      </c>
      <c r="K1217" s="2">
        <v>1887.8</v>
      </c>
      <c r="L1217">
        <v>2</v>
      </c>
      <c r="M1217">
        <v>12</v>
      </c>
      <c r="N1217">
        <v>2009</v>
      </c>
      <c r="O1217">
        <f t="shared" si="18"/>
        <v>23.580000000000002</v>
      </c>
    </row>
    <row r="1218" spans="1:15" ht="13.5" x14ac:dyDescent="0.25">
      <c r="A1218" s="1"/>
      <c r="B1218">
        <v>0</v>
      </c>
      <c r="C1218">
        <v>21</v>
      </c>
      <c r="D1218">
        <v>0</v>
      </c>
      <c r="E1218">
        <v>30</v>
      </c>
      <c r="F1218">
        <v>0</v>
      </c>
      <c r="G1218">
        <v>20</v>
      </c>
      <c r="H1218">
        <v>4.47</v>
      </c>
      <c r="I1218">
        <v>-40</v>
      </c>
      <c r="J1218">
        <v>50</v>
      </c>
      <c r="K1218" s="2">
        <v>2256</v>
      </c>
      <c r="L1218">
        <v>3</v>
      </c>
      <c r="M1218">
        <v>1</v>
      </c>
      <c r="N1218">
        <v>2009</v>
      </c>
      <c r="O1218">
        <f t="shared" si="18"/>
        <v>93.86999999999999</v>
      </c>
    </row>
    <row r="1219" spans="1:15" ht="13.5" x14ac:dyDescent="0.25">
      <c r="A1219" s="1"/>
      <c r="B1219">
        <v>2</v>
      </c>
      <c r="C1219">
        <v>14</v>
      </c>
      <c r="D1219">
        <v>0</v>
      </c>
      <c r="E1219">
        <v>4</v>
      </c>
      <c r="F1219">
        <v>0</v>
      </c>
      <c r="G1219">
        <v>18</v>
      </c>
      <c r="H1219">
        <v>2.34</v>
      </c>
      <c r="I1219">
        <v>70</v>
      </c>
      <c r="J1219">
        <v>60</v>
      </c>
      <c r="K1219" s="2">
        <v>1944.6</v>
      </c>
      <c r="L1219">
        <v>3</v>
      </c>
      <c r="M1219">
        <v>1</v>
      </c>
      <c r="N1219">
        <v>2009</v>
      </c>
      <c r="O1219">
        <f t="shared" ref="O1219:O1281" si="19">H1219*C1219</f>
        <v>32.76</v>
      </c>
    </row>
    <row r="1220" spans="1:15" ht="13.5" x14ac:dyDescent="0.25">
      <c r="A1220" s="1"/>
      <c r="B1220">
        <v>1</v>
      </c>
      <c r="C1220">
        <v>7.5</v>
      </c>
      <c r="D1220">
        <v>1</v>
      </c>
      <c r="E1220">
        <v>4</v>
      </c>
      <c r="F1220">
        <v>0</v>
      </c>
      <c r="G1220">
        <v>12</v>
      </c>
      <c r="H1220">
        <v>2.75</v>
      </c>
      <c r="I1220">
        <v>-140</v>
      </c>
      <c r="J1220">
        <v>55</v>
      </c>
      <c r="K1220" s="2">
        <v>3254</v>
      </c>
      <c r="L1220">
        <v>3</v>
      </c>
      <c r="M1220">
        <v>1</v>
      </c>
      <c r="N1220">
        <v>2009</v>
      </c>
      <c r="O1220">
        <f t="shared" si="19"/>
        <v>20.625</v>
      </c>
    </row>
    <row r="1221" spans="1:15" ht="13.5" x14ac:dyDescent="0.25">
      <c r="A1221" s="1"/>
      <c r="B1221">
        <v>1</v>
      </c>
      <c r="C1221">
        <v>7.5</v>
      </c>
      <c r="D1221">
        <v>1</v>
      </c>
      <c r="E1221">
        <v>22</v>
      </c>
      <c r="F1221">
        <v>0</v>
      </c>
      <c r="G1221">
        <v>30</v>
      </c>
      <c r="H1221">
        <v>4.55</v>
      </c>
      <c r="I1221">
        <v>-170</v>
      </c>
      <c r="J1221">
        <v>45</v>
      </c>
      <c r="K1221" s="2">
        <v>2455.3000000000002</v>
      </c>
      <c r="L1221">
        <v>3</v>
      </c>
      <c r="M1221">
        <v>1</v>
      </c>
      <c r="N1221">
        <v>2009</v>
      </c>
      <c r="O1221">
        <f t="shared" si="19"/>
        <v>34.125</v>
      </c>
    </row>
    <row r="1222" spans="1:15" ht="13.5" x14ac:dyDescent="0.25">
      <c r="A1222" s="1"/>
      <c r="B1222">
        <v>0</v>
      </c>
      <c r="C1222">
        <v>8</v>
      </c>
      <c r="D1222">
        <v>0</v>
      </c>
      <c r="E1222">
        <v>23</v>
      </c>
      <c r="F1222">
        <v>0</v>
      </c>
      <c r="G1222">
        <v>31</v>
      </c>
      <c r="H1222">
        <v>4.8899999999999997</v>
      </c>
      <c r="I1222">
        <v>0</v>
      </c>
      <c r="J1222">
        <v>50</v>
      </c>
      <c r="K1222" s="2">
        <v>2726</v>
      </c>
      <c r="L1222">
        <v>3</v>
      </c>
      <c r="M1222">
        <v>1</v>
      </c>
      <c r="N1222">
        <v>2009</v>
      </c>
      <c r="O1222">
        <f t="shared" si="19"/>
        <v>39.119999999999997</v>
      </c>
    </row>
    <row r="1223" spans="1:15" ht="13.5" x14ac:dyDescent="0.25">
      <c r="A1223" s="1"/>
      <c r="B1223">
        <v>2</v>
      </c>
      <c r="C1223">
        <v>6</v>
      </c>
      <c r="D1223">
        <v>1</v>
      </c>
      <c r="E1223">
        <v>1</v>
      </c>
      <c r="F1223">
        <v>1</v>
      </c>
      <c r="G1223">
        <v>7</v>
      </c>
      <c r="H1223">
        <v>3.25</v>
      </c>
      <c r="I1223">
        <v>50</v>
      </c>
      <c r="J1223">
        <v>55</v>
      </c>
      <c r="K1223" s="2">
        <v>3116.8</v>
      </c>
      <c r="L1223">
        <v>3</v>
      </c>
      <c r="M1223">
        <v>2</v>
      </c>
      <c r="N1223">
        <v>2009</v>
      </c>
      <c r="O1223">
        <f t="shared" si="19"/>
        <v>19.5</v>
      </c>
    </row>
    <row r="1224" spans="1:15" ht="13.5" x14ac:dyDescent="0.25">
      <c r="A1224" s="1"/>
      <c r="B1224">
        <v>1</v>
      </c>
      <c r="C1224">
        <v>5.5</v>
      </c>
      <c r="D1224">
        <v>0</v>
      </c>
      <c r="E1224">
        <v>6</v>
      </c>
      <c r="F1224">
        <v>1</v>
      </c>
      <c r="G1224">
        <v>11</v>
      </c>
      <c r="H1224">
        <v>2.09</v>
      </c>
      <c r="I1224">
        <v>-110</v>
      </c>
      <c r="J1224">
        <v>55</v>
      </c>
      <c r="K1224" s="2">
        <v>3626.4</v>
      </c>
      <c r="L1224">
        <v>3</v>
      </c>
      <c r="M1224">
        <v>2</v>
      </c>
      <c r="N1224">
        <v>2009</v>
      </c>
      <c r="O1224">
        <f t="shared" si="19"/>
        <v>11.494999999999999</v>
      </c>
    </row>
    <row r="1225" spans="1:15" ht="13.5" x14ac:dyDescent="0.25">
      <c r="A1225" s="1"/>
      <c r="B1225">
        <v>0</v>
      </c>
      <c r="C1225">
        <v>20</v>
      </c>
      <c r="D1225">
        <v>0</v>
      </c>
      <c r="E1225">
        <v>7</v>
      </c>
      <c r="F1225">
        <v>0</v>
      </c>
      <c r="G1225">
        <v>27</v>
      </c>
      <c r="H1225">
        <v>2.67</v>
      </c>
      <c r="I1225">
        <v>-10</v>
      </c>
      <c r="J1225">
        <v>55</v>
      </c>
      <c r="K1225" s="2">
        <v>2784.9</v>
      </c>
      <c r="L1225">
        <v>3</v>
      </c>
      <c r="M1225">
        <v>2</v>
      </c>
      <c r="N1225">
        <v>2009</v>
      </c>
      <c r="O1225">
        <f t="shared" si="19"/>
        <v>53.4</v>
      </c>
    </row>
    <row r="1226" spans="1:15" ht="13.5" x14ac:dyDescent="0.25">
      <c r="A1226" s="1"/>
      <c r="B1226">
        <v>2</v>
      </c>
      <c r="C1226">
        <v>5</v>
      </c>
      <c r="D1226">
        <v>0</v>
      </c>
      <c r="E1226">
        <v>9</v>
      </c>
      <c r="F1226">
        <v>0</v>
      </c>
      <c r="G1226">
        <v>14</v>
      </c>
      <c r="H1226">
        <v>3.38</v>
      </c>
      <c r="I1226">
        <v>50</v>
      </c>
      <c r="J1226">
        <v>50</v>
      </c>
      <c r="K1226" s="2">
        <v>1814.7</v>
      </c>
      <c r="L1226">
        <v>3</v>
      </c>
      <c r="M1226">
        <v>2</v>
      </c>
      <c r="N1226">
        <v>2009</v>
      </c>
      <c r="O1226">
        <f t="shared" si="19"/>
        <v>16.899999999999999</v>
      </c>
    </row>
    <row r="1227" spans="1:15" ht="13.5" x14ac:dyDescent="0.25">
      <c r="A1227" s="1"/>
      <c r="B1227">
        <v>1</v>
      </c>
      <c r="C1227">
        <v>5</v>
      </c>
      <c r="D1227">
        <v>0</v>
      </c>
      <c r="E1227">
        <v>18</v>
      </c>
      <c r="F1227">
        <v>0</v>
      </c>
      <c r="G1227">
        <v>23</v>
      </c>
      <c r="H1227">
        <v>3.65</v>
      </c>
      <c r="I1227">
        <v>-130</v>
      </c>
      <c r="J1227">
        <v>50</v>
      </c>
      <c r="K1227" s="2">
        <v>2154.4</v>
      </c>
      <c r="L1227">
        <v>3</v>
      </c>
      <c r="M1227">
        <v>2</v>
      </c>
      <c r="N1227">
        <v>2009</v>
      </c>
      <c r="O1227">
        <f t="shared" si="19"/>
        <v>18.25</v>
      </c>
    </row>
    <row r="1228" spans="1:15" ht="13.5" x14ac:dyDescent="0.25">
      <c r="A1228" s="1"/>
      <c r="B1228">
        <v>1</v>
      </c>
      <c r="C1228">
        <v>5</v>
      </c>
      <c r="D1228">
        <v>0</v>
      </c>
      <c r="E1228">
        <v>2</v>
      </c>
      <c r="F1228">
        <v>0</v>
      </c>
      <c r="G1228">
        <v>7</v>
      </c>
      <c r="H1228">
        <v>2.2599999999999998</v>
      </c>
      <c r="I1228">
        <v>-110</v>
      </c>
      <c r="J1228">
        <v>45</v>
      </c>
      <c r="K1228" s="2">
        <v>3559.8</v>
      </c>
      <c r="L1228">
        <v>3</v>
      </c>
      <c r="M1228">
        <v>3</v>
      </c>
      <c r="N1228">
        <v>2009</v>
      </c>
      <c r="O1228">
        <f t="shared" si="19"/>
        <v>11.299999999999999</v>
      </c>
    </row>
    <row r="1229" spans="1:15" ht="13.5" x14ac:dyDescent="0.25">
      <c r="A1229" s="1"/>
      <c r="B1229">
        <v>0</v>
      </c>
      <c r="C1229">
        <v>12</v>
      </c>
      <c r="D1229">
        <v>0</v>
      </c>
      <c r="E1229">
        <v>3</v>
      </c>
      <c r="F1229">
        <v>0</v>
      </c>
      <c r="G1229">
        <v>15</v>
      </c>
      <c r="H1229">
        <v>3.16</v>
      </c>
      <c r="I1229">
        <v>-30</v>
      </c>
      <c r="J1229">
        <v>45</v>
      </c>
      <c r="K1229" s="2">
        <v>3846.1</v>
      </c>
      <c r="L1229">
        <v>3</v>
      </c>
      <c r="M1229">
        <v>3</v>
      </c>
      <c r="N1229">
        <v>2009</v>
      </c>
      <c r="O1229">
        <f t="shared" si="19"/>
        <v>37.92</v>
      </c>
    </row>
    <row r="1230" spans="1:15" ht="13.5" x14ac:dyDescent="0.25">
      <c r="A1230" s="1"/>
      <c r="B1230">
        <v>2</v>
      </c>
      <c r="C1230">
        <v>8</v>
      </c>
      <c r="D1230">
        <v>1</v>
      </c>
      <c r="E1230">
        <v>9</v>
      </c>
      <c r="F1230">
        <v>1</v>
      </c>
      <c r="G1230">
        <v>17</v>
      </c>
      <c r="H1230">
        <v>3.02</v>
      </c>
      <c r="I1230">
        <v>90</v>
      </c>
      <c r="J1230">
        <v>65</v>
      </c>
      <c r="K1230" s="2">
        <v>3278.2</v>
      </c>
      <c r="L1230">
        <v>3</v>
      </c>
      <c r="M1230">
        <v>3</v>
      </c>
      <c r="N1230">
        <v>2009</v>
      </c>
      <c r="O1230">
        <f t="shared" si="19"/>
        <v>24.16</v>
      </c>
    </row>
    <row r="1231" spans="1:15" ht="13.5" x14ac:dyDescent="0.25">
      <c r="A1231" s="1"/>
      <c r="B1231">
        <v>1</v>
      </c>
      <c r="C1231">
        <v>10</v>
      </c>
      <c r="D1231">
        <v>0</v>
      </c>
      <c r="E1231">
        <v>16</v>
      </c>
      <c r="F1231">
        <v>0</v>
      </c>
      <c r="G1231">
        <v>26</v>
      </c>
      <c r="H1231">
        <v>3.55</v>
      </c>
      <c r="I1231">
        <v>-160</v>
      </c>
      <c r="J1231">
        <v>60</v>
      </c>
      <c r="K1231" s="2">
        <v>3077.7</v>
      </c>
      <c r="L1231">
        <v>3</v>
      </c>
      <c r="M1231">
        <v>3</v>
      </c>
      <c r="N1231">
        <v>2009</v>
      </c>
      <c r="O1231">
        <f t="shared" si="19"/>
        <v>35.5</v>
      </c>
    </row>
    <row r="1232" spans="1:15" ht="13.5" x14ac:dyDescent="0.25">
      <c r="A1232" s="1"/>
      <c r="B1232">
        <v>2</v>
      </c>
      <c r="C1232">
        <v>13</v>
      </c>
      <c r="D1232">
        <v>0</v>
      </c>
      <c r="E1232">
        <v>29</v>
      </c>
      <c r="F1232">
        <v>0</v>
      </c>
      <c r="G1232">
        <v>11</v>
      </c>
      <c r="H1232">
        <v>2.76</v>
      </c>
      <c r="I1232">
        <v>60</v>
      </c>
      <c r="J1232">
        <v>47.5</v>
      </c>
      <c r="K1232" s="2">
        <v>3724.3</v>
      </c>
      <c r="L1232">
        <v>4</v>
      </c>
      <c r="M1232">
        <v>4</v>
      </c>
      <c r="N1232">
        <v>2009</v>
      </c>
      <c r="O1232">
        <f t="shared" si="19"/>
        <v>35.879999999999995</v>
      </c>
    </row>
    <row r="1233" spans="1:34" ht="13.5" x14ac:dyDescent="0.25">
      <c r="A1233" s="1"/>
      <c r="B1233">
        <v>0</v>
      </c>
      <c r="C1233">
        <v>11</v>
      </c>
      <c r="D1233">
        <v>0</v>
      </c>
      <c r="E1233">
        <v>9</v>
      </c>
      <c r="F1233">
        <v>0</v>
      </c>
      <c r="G1233">
        <v>20</v>
      </c>
      <c r="H1233">
        <v>2.96</v>
      </c>
      <c r="I1233">
        <v>-10</v>
      </c>
      <c r="J1233">
        <v>45</v>
      </c>
      <c r="K1233" s="2">
        <v>2934.7</v>
      </c>
      <c r="L1233">
        <v>4</v>
      </c>
      <c r="M1233">
        <v>4</v>
      </c>
      <c r="N1233">
        <v>2009</v>
      </c>
      <c r="O1233">
        <f t="shared" si="19"/>
        <v>32.56</v>
      </c>
    </row>
    <row r="1234" spans="1:34" ht="13.5" x14ac:dyDescent="0.25">
      <c r="A1234" s="1"/>
      <c r="B1234">
        <v>2</v>
      </c>
      <c r="C1234">
        <v>5.5</v>
      </c>
      <c r="D1234">
        <v>0</v>
      </c>
      <c r="E1234">
        <v>14</v>
      </c>
      <c r="F1234">
        <v>1</v>
      </c>
      <c r="G1234">
        <v>19</v>
      </c>
      <c r="H1234">
        <v>2.17</v>
      </c>
      <c r="I1234">
        <v>110</v>
      </c>
      <c r="J1234">
        <v>65</v>
      </c>
      <c r="K1234" s="2">
        <v>1493.4</v>
      </c>
      <c r="L1234">
        <v>4</v>
      </c>
      <c r="M1234">
        <v>4</v>
      </c>
      <c r="N1234">
        <v>2009</v>
      </c>
      <c r="O1234">
        <f t="shared" si="19"/>
        <v>11.934999999999999</v>
      </c>
    </row>
    <row r="1235" spans="1:34" ht="13.5" x14ac:dyDescent="0.25">
      <c r="A1235" s="1"/>
      <c r="B1235">
        <v>2</v>
      </c>
      <c r="C1235">
        <v>7</v>
      </c>
      <c r="D1235">
        <v>0</v>
      </c>
      <c r="E1235">
        <v>19</v>
      </c>
      <c r="F1235">
        <v>0</v>
      </c>
      <c r="G1235">
        <v>26</v>
      </c>
      <c r="H1235">
        <v>2.68</v>
      </c>
      <c r="I1235">
        <v>70</v>
      </c>
      <c r="J1235">
        <v>45</v>
      </c>
      <c r="K1235" s="2">
        <v>2101.5</v>
      </c>
      <c r="L1235">
        <v>4</v>
      </c>
      <c r="M1235">
        <v>4</v>
      </c>
      <c r="N1235">
        <v>2009</v>
      </c>
      <c r="O1235">
        <f t="shared" si="19"/>
        <v>18.760000000000002</v>
      </c>
    </row>
    <row r="1236" spans="1:34" ht="13.5" x14ac:dyDescent="0.25">
      <c r="A1236" s="1"/>
      <c r="B1236">
        <v>1</v>
      </c>
      <c r="C1236">
        <v>7.5</v>
      </c>
      <c r="D1236">
        <v>0</v>
      </c>
      <c r="E1236">
        <v>20</v>
      </c>
      <c r="F1236">
        <v>1</v>
      </c>
      <c r="G1236">
        <v>27</v>
      </c>
      <c r="H1236">
        <v>3.34</v>
      </c>
      <c r="I1236">
        <v>-110</v>
      </c>
      <c r="J1236">
        <v>55</v>
      </c>
      <c r="K1236" s="2">
        <v>2767.2</v>
      </c>
      <c r="L1236">
        <v>4</v>
      </c>
      <c r="M1236">
        <v>4</v>
      </c>
      <c r="N1236">
        <v>2009</v>
      </c>
      <c r="O1236">
        <f t="shared" si="19"/>
        <v>25.049999999999997</v>
      </c>
    </row>
    <row r="1237" spans="1:34" ht="13.5" x14ac:dyDescent="0.25">
      <c r="A1237" s="1"/>
      <c r="B1237">
        <v>0</v>
      </c>
      <c r="C1237">
        <v>14</v>
      </c>
      <c r="D1237">
        <v>0</v>
      </c>
      <c r="E1237">
        <v>2</v>
      </c>
      <c r="F1237">
        <v>0</v>
      </c>
      <c r="G1237">
        <v>16</v>
      </c>
      <c r="H1237">
        <v>2.98</v>
      </c>
      <c r="I1237">
        <v>-20</v>
      </c>
      <c r="J1237">
        <v>55</v>
      </c>
      <c r="K1237" s="2">
        <v>2754.2</v>
      </c>
      <c r="L1237">
        <v>4</v>
      </c>
      <c r="M1237">
        <v>5</v>
      </c>
      <c r="N1237">
        <v>2009</v>
      </c>
      <c r="O1237">
        <f t="shared" si="19"/>
        <v>41.72</v>
      </c>
    </row>
    <row r="1238" spans="1:34" ht="13.5" x14ac:dyDescent="0.25">
      <c r="A1238" s="1"/>
      <c r="B1238">
        <v>2</v>
      </c>
      <c r="C1238">
        <v>21.5</v>
      </c>
      <c r="D1238">
        <v>1</v>
      </c>
      <c r="E1238">
        <v>2</v>
      </c>
      <c r="F1238">
        <v>0</v>
      </c>
      <c r="G1238">
        <v>24</v>
      </c>
      <c r="H1238">
        <v>3.08</v>
      </c>
      <c r="I1238">
        <v>40</v>
      </c>
      <c r="J1238">
        <v>50</v>
      </c>
      <c r="K1238" s="2">
        <v>2845.4</v>
      </c>
      <c r="L1238">
        <v>4</v>
      </c>
      <c r="M1238">
        <v>5</v>
      </c>
      <c r="N1238">
        <v>2009</v>
      </c>
      <c r="O1238">
        <f t="shared" si="19"/>
        <v>66.22</v>
      </c>
    </row>
    <row r="1239" spans="1:34" ht="13.5" x14ac:dyDescent="0.25">
      <c r="A1239" s="1"/>
      <c r="B1239">
        <v>1</v>
      </c>
      <c r="C1239">
        <v>7</v>
      </c>
      <c r="D1239">
        <v>1</v>
      </c>
      <c r="E1239">
        <v>4</v>
      </c>
      <c r="F1239">
        <v>1</v>
      </c>
      <c r="G1239">
        <v>11</v>
      </c>
      <c r="H1239">
        <v>3.06</v>
      </c>
      <c r="I1239">
        <v>-160</v>
      </c>
      <c r="J1239">
        <v>50</v>
      </c>
      <c r="K1239" s="2">
        <v>3974.2</v>
      </c>
      <c r="L1239">
        <v>4</v>
      </c>
      <c r="M1239">
        <v>5</v>
      </c>
      <c r="N1239">
        <v>2009</v>
      </c>
      <c r="O1239">
        <f t="shared" si="19"/>
        <v>21.42</v>
      </c>
      <c r="T1239">
        <v>13</v>
      </c>
      <c r="U1239">
        <f>AVERAGE(C1199,C1204,C1208,C1210,C1212,C1214,C1216,C1218,C1222,C1225,C1229,C1233,C1237)</f>
        <v>11.423076923076923</v>
      </c>
      <c r="V1239">
        <f>SUM(O1199,O1204,O1208,O1210,O1212,O1214,O1216,O1218,O1222,O1225,O1229,O1233,O1237)/SUM(C1199,C1204,C1208,C1210,C1212,C1214,C1216,C1218,C1222,C1225,C1229,C1233,C1237)</f>
        <v>3.3662626262626261</v>
      </c>
    </row>
    <row r="1240" spans="1:34" ht="13.5" x14ac:dyDescent="0.25">
      <c r="A1240" s="1"/>
      <c r="B1240">
        <v>1</v>
      </c>
      <c r="C1240">
        <v>8</v>
      </c>
      <c r="D1240">
        <v>0</v>
      </c>
      <c r="E1240">
        <v>26</v>
      </c>
      <c r="F1240">
        <v>0</v>
      </c>
      <c r="G1240">
        <v>3</v>
      </c>
      <c r="H1240">
        <v>1.77</v>
      </c>
      <c r="I1240">
        <v>-130</v>
      </c>
      <c r="J1240">
        <v>65</v>
      </c>
      <c r="K1240" s="2">
        <v>1730.5</v>
      </c>
      <c r="L1240">
        <v>4</v>
      </c>
      <c r="M1240">
        <v>5</v>
      </c>
      <c r="N1240">
        <v>2009</v>
      </c>
      <c r="O1240">
        <f t="shared" si="19"/>
        <v>14.16</v>
      </c>
      <c r="T1240">
        <v>19</v>
      </c>
      <c r="U1240">
        <f>AVERAGE(C1195,C1198,C1200,C1201,C1205,C1206,C1209,C1211,C1215,C1217,C1220,C1221,C1224,C1227,C1228, C1231,C1236,C1239,C1240)</f>
        <v>7.1315789473684212</v>
      </c>
      <c r="V1240">
        <f>SUM(O1195,O1198,O1200,O1201,O1205,O1206,O1209,O1211,O1215,O1217,O1220,O1221,O1224,O1227,O1228,O1231,O1236,O1239,O1240)/SUM(C1195,C1198,C1200,C1201,C1205,C1206,C1209,C1211,C1215,C1217,C1220,C1221,C1224,C1227,C1228, C1231,C1236,C1239,C1240)</f>
        <v>2.979852398523986</v>
      </c>
    </row>
    <row r="1241" spans="1:34" ht="13.5" x14ac:dyDescent="0.25">
      <c r="A1241" s="1"/>
      <c r="B1241">
        <v>2</v>
      </c>
      <c r="C1241">
        <v>6</v>
      </c>
      <c r="D1241">
        <v>0</v>
      </c>
      <c r="E1241">
        <v>22</v>
      </c>
      <c r="F1241">
        <v>0</v>
      </c>
      <c r="G1241">
        <v>28</v>
      </c>
      <c r="H1241">
        <v>1.69</v>
      </c>
      <c r="I1241">
        <v>50</v>
      </c>
      <c r="J1241">
        <v>55</v>
      </c>
      <c r="L1241">
        <v>4</v>
      </c>
      <c r="M1241">
        <v>6</v>
      </c>
      <c r="N1241">
        <v>2009</v>
      </c>
      <c r="O1241">
        <f t="shared" si="19"/>
        <v>10.14</v>
      </c>
      <c r="P1241">
        <v>128</v>
      </c>
      <c r="Q1241">
        <v>47</v>
      </c>
      <c r="R1241">
        <f>AVERAGE(C1195:C1241)</f>
        <v>8.7978723404255312</v>
      </c>
      <c r="S1241">
        <f>SUM(O1195:O1241)/SUM(C1195:C1241)</f>
        <v>2.99</v>
      </c>
      <c r="T1241">
        <v>15</v>
      </c>
      <c r="U1241">
        <f>AVERAGE(C1196,C1197,C1202,C1203,C1207,C1213,C1219,C1223,C1226,C1230,C1232,C1234,C1235,C1238,C1241)</f>
        <v>8.6333333333333329</v>
      </c>
      <c r="V1241">
        <f>SUM(O1196,O1197,O1202,O1203,O1207,O1213,O1219,O1223,O1226,O1230,O1232,O1234,O1235,O1238,O1241)/SUM(C1196,C1197,C1202,C1203,C1207,C1213,C1219,C1223,C1226,C1230,C1232,C1234,C1235,C1238,C1241)</f>
        <v>2.5691505791505795</v>
      </c>
      <c r="W1241">
        <v>14</v>
      </c>
      <c r="X1241">
        <f>AVERAGE(C1195:C1208)</f>
        <v>7.0714285714285712</v>
      </c>
      <c r="Y1241">
        <f>SUM(O1195:O1208)/SUM(C1195:C1208)</f>
        <v>2.1365151515151513</v>
      </c>
      <c r="Z1241">
        <v>9</v>
      </c>
      <c r="AA1241">
        <f>AVERAGE(C1209:C1217)</f>
        <v>8.8333333333333339</v>
      </c>
      <c r="AB1241">
        <f>SUM(O1209:O1217)/SUM(C1209:C1217)</f>
        <v>3.7494339622641508</v>
      </c>
      <c r="AC1241">
        <v>14</v>
      </c>
      <c r="AD1241">
        <f>AVERAGE(C1218:C1231)</f>
        <v>9.6071428571428577</v>
      </c>
      <c r="AE1241">
        <f>SUM(O1218:O1231)/SUM(C1218:C1231)</f>
        <v>3.3377323420074352</v>
      </c>
      <c r="AF1241">
        <v>10</v>
      </c>
      <c r="AG1241">
        <f>AVERAGE(C1232:C1241)</f>
        <v>10.050000000000001</v>
      </c>
      <c r="AH1241">
        <f>SUM(O1232:O1241)/SUM(C1232:C1241)</f>
        <v>2.7646268656716422</v>
      </c>
    </row>
    <row r="1242" spans="1:34" ht="13.5" x14ac:dyDescent="0.25">
      <c r="A1242" s="1"/>
    </row>
    <row r="1243" spans="1:34" ht="13.5" x14ac:dyDescent="0.25">
      <c r="A1243" s="1" t="s">
        <v>3</v>
      </c>
      <c r="B1243">
        <v>2</v>
      </c>
      <c r="C1243">
        <v>6.5</v>
      </c>
      <c r="D1243">
        <v>1</v>
      </c>
      <c r="E1243">
        <v>1</v>
      </c>
      <c r="F1243">
        <v>0</v>
      </c>
      <c r="G1243">
        <v>8</v>
      </c>
      <c r="H1243">
        <v>2.67</v>
      </c>
      <c r="I1243">
        <v>130</v>
      </c>
      <c r="J1243">
        <v>65</v>
      </c>
      <c r="K1243">
        <v>2386</v>
      </c>
      <c r="L1243">
        <v>1</v>
      </c>
      <c r="M1243">
        <v>7</v>
      </c>
      <c r="N1243">
        <v>2010</v>
      </c>
      <c r="O1243">
        <f t="shared" si="19"/>
        <v>17.355</v>
      </c>
    </row>
    <row r="1244" spans="1:34" ht="13.5" x14ac:dyDescent="0.25">
      <c r="A1244" s="1"/>
      <c r="B1244">
        <v>0</v>
      </c>
      <c r="C1244">
        <v>26</v>
      </c>
      <c r="D1244">
        <v>0</v>
      </c>
      <c r="E1244">
        <v>4</v>
      </c>
      <c r="F1244">
        <v>0</v>
      </c>
      <c r="G1244">
        <v>30</v>
      </c>
      <c r="H1244">
        <v>2.44</v>
      </c>
      <c r="I1244">
        <v>20</v>
      </c>
      <c r="J1244">
        <v>55</v>
      </c>
      <c r="K1244">
        <v>2614</v>
      </c>
      <c r="L1244">
        <v>1</v>
      </c>
      <c r="M1244">
        <v>7</v>
      </c>
      <c r="N1244">
        <v>2010</v>
      </c>
      <c r="O1244">
        <f t="shared" si="19"/>
        <v>63.44</v>
      </c>
    </row>
    <row r="1245" spans="1:34" ht="13.5" x14ac:dyDescent="0.25">
      <c r="A1245" s="1"/>
      <c r="B1245">
        <v>2</v>
      </c>
      <c r="C1245">
        <v>9</v>
      </c>
      <c r="D1245">
        <v>0</v>
      </c>
      <c r="E1245">
        <v>12</v>
      </c>
      <c r="F1245">
        <v>0</v>
      </c>
      <c r="G1245">
        <v>21</v>
      </c>
      <c r="H1245">
        <v>1.69</v>
      </c>
      <c r="I1245">
        <v>110</v>
      </c>
      <c r="J1245">
        <v>65</v>
      </c>
      <c r="K1245">
        <v>2175</v>
      </c>
      <c r="L1245">
        <v>1</v>
      </c>
      <c r="M1245">
        <v>7</v>
      </c>
      <c r="N1245">
        <v>2010</v>
      </c>
      <c r="O1245">
        <f t="shared" si="19"/>
        <v>15.209999999999999</v>
      </c>
    </row>
    <row r="1246" spans="1:34" ht="13.5" x14ac:dyDescent="0.25">
      <c r="A1246" s="1"/>
      <c r="B1246">
        <v>2</v>
      </c>
      <c r="C1246">
        <v>6</v>
      </c>
      <c r="D1246">
        <v>0</v>
      </c>
      <c r="E1246">
        <v>25</v>
      </c>
      <c r="F1246">
        <v>0</v>
      </c>
      <c r="G1246">
        <v>31</v>
      </c>
      <c r="H1246">
        <v>2.27</v>
      </c>
      <c r="I1246">
        <v>140</v>
      </c>
      <c r="J1246">
        <v>60</v>
      </c>
      <c r="K1246">
        <v>2368</v>
      </c>
      <c r="L1246">
        <v>1</v>
      </c>
      <c r="M1246">
        <v>7</v>
      </c>
      <c r="N1246">
        <v>2010</v>
      </c>
      <c r="O1246">
        <f t="shared" si="19"/>
        <v>13.620000000000001</v>
      </c>
    </row>
    <row r="1247" spans="1:34" ht="13.5" x14ac:dyDescent="0.25">
      <c r="A1247" s="1"/>
      <c r="B1247">
        <v>2</v>
      </c>
      <c r="C1247">
        <v>15.5</v>
      </c>
      <c r="D1247">
        <v>1</v>
      </c>
      <c r="E1247">
        <v>31</v>
      </c>
      <c r="F1247">
        <v>0</v>
      </c>
      <c r="G1247">
        <v>16</v>
      </c>
      <c r="H1247">
        <v>2.5</v>
      </c>
      <c r="I1247">
        <v>45</v>
      </c>
      <c r="J1247">
        <v>50</v>
      </c>
      <c r="K1247">
        <v>2901</v>
      </c>
      <c r="L1247">
        <v>1</v>
      </c>
      <c r="M1247">
        <v>8</v>
      </c>
      <c r="N1247">
        <v>2010</v>
      </c>
      <c r="O1247">
        <f t="shared" si="19"/>
        <v>38.75</v>
      </c>
    </row>
    <row r="1248" spans="1:34" ht="13.5" x14ac:dyDescent="0.25">
      <c r="A1248" s="1"/>
      <c r="B1248">
        <v>1</v>
      </c>
      <c r="C1248">
        <v>6</v>
      </c>
      <c r="D1248">
        <v>0</v>
      </c>
      <c r="E1248">
        <v>10</v>
      </c>
      <c r="F1248">
        <v>0</v>
      </c>
      <c r="G1248">
        <v>16</v>
      </c>
      <c r="H1248">
        <v>2.5499999999999998</v>
      </c>
      <c r="I1248">
        <v>-140</v>
      </c>
      <c r="J1248">
        <v>45</v>
      </c>
      <c r="K1248">
        <v>2900</v>
      </c>
      <c r="L1248">
        <v>1</v>
      </c>
      <c r="M1248">
        <v>8</v>
      </c>
      <c r="N1248">
        <v>2010</v>
      </c>
      <c r="O1248">
        <f t="shared" si="19"/>
        <v>15.299999999999999</v>
      </c>
    </row>
    <row r="1249" spans="1:16" ht="13.5" x14ac:dyDescent="0.25">
      <c r="A1249" s="1"/>
      <c r="B1249">
        <v>0</v>
      </c>
      <c r="C1249">
        <v>18</v>
      </c>
      <c r="D1249">
        <v>0</v>
      </c>
      <c r="E1249">
        <v>4</v>
      </c>
      <c r="F1249">
        <v>0</v>
      </c>
      <c r="G1249">
        <v>22</v>
      </c>
      <c r="H1249">
        <v>2.27</v>
      </c>
      <c r="I1249">
        <v>0</v>
      </c>
      <c r="J1249">
        <v>55</v>
      </c>
      <c r="K1249">
        <v>2451</v>
      </c>
      <c r="L1249">
        <v>1</v>
      </c>
      <c r="M1249">
        <v>9</v>
      </c>
      <c r="N1249">
        <v>2010</v>
      </c>
      <c r="O1249">
        <f t="shared" si="19"/>
        <v>40.86</v>
      </c>
    </row>
    <row r="1250" spans="1:16" ht="13.5" x14ac:dyDescent="0.25">
      <c r="A1250" s="1"/>
      <c r="B1250">
        <v>1</v>
      </c>
      <c r="C1250">
        <v>12.5</v>
      </c>
      <c r="D1250">
        <v>1</v>
      </c>
      <c r="E1250">
        <v>9</v>
      </c>
      <c r="F1250">
        <v>0</v>
      </c>
      <c r="G1250">
        <v>22</v>
      </c>
      <c r="H1250">
        <v>2.58</v>
      </c>
      <c r="I1250">
        <v>180</v>
      </c>
      <c r="J1250">
        <v>70</v>
      </c>
      <c r="K1250">
        <v>2920</v>
      </c>
      <c r="L1250">
        <v>1</v>
      </c>
      <c r="M1250">
        <v>9</v>
      </c>
      <c r="N1250">
        <v>2010</v>
      </c>
      <c r="O1250">
        <f t="shared" si="19"/>
        <v>32.25</v>
      </c>
    </row>
    <row r="1251" spans="1:16" ht="13.5" x14ac:dyDescent="0.25">
      <c r="A1251" s="1"/>
      <c r="B1251">
        <v>0</v>
      </c>
      <c r="C1251">
        <v>12</v>
      </c>
      <c r="D1251">
        <v>0</v>
      </c>
      <c r="E1251">
        <v>27</v>
      </c>
      <c r="F1251">
        <v>0</v>
      </c>
      <c r="G1251">
        <v>9</v>
      </c>
      <c r="H1251">
        <v>4.1500000000000004</v>
      </c>
      <c r="I1251">
        <v>0</v>
      </c>
      <c r="J1251">
        <v>62.5</v>
      </c>
      <c r="K1251">
        <v>3071</v>
      </c>
      <c r="L1251">
        <v>2</v>
      </c>
      <c r="M1251">
        <v>10</v>
      </c>
      <c r="N1251">
        <v>2010</v>
      </c>
      <c r="O1251">
        <f t="shared" si="19"/>
        <v>49.800000000000004</v>
      </c>
      <c r="P1251" s="1"/>
    </row>
    <row r="1252" spans="1:16" ht="13.5" x14ac:dyDescent="0.25">
      <c r="A1252" s="1"/>
      <c r="B1252">
        <v>0</v>
      </c>
      <c r="C1252">
        <v>10</v>
      </c>
      <c r="D1252">
        <v>0</v>
      </c>
      <c r="E1252">
        <v>9</v>
      </c>
      <c r="F1252">
        <v>0</v>
      </c>
      <c r="G1252">
        <v>19</v>
      </c>
      <c r="H1252">
        <v>3.83</v>
      </c>
      <c r="I1252">
        <v>10</v>
      </c>
      <c r="J1252">
        <v>60</v>
      </c>
      <c r="K1252">
        <v>3163</v>
      </c>
      <c r="L1252">
        <v>2</v>
      </c>
      <c r="M1252">
        <v>10</v>
      </c>
      <c r="N1252">
        <v>2010</v>
      </c>
      <c r="O1252">
        <f t="shared" si="19"/>
        <v>38.299999999999997</v>
      </c>
    </row>
    <row r="1253" spans="1:16" ht="13.5" x14ac:dyDescent="0.25">
      <c r="A1253" s="1"/>
      <c r="B1253">
        <v>0</v>
      </c>
      <c r="C1253">
        <v>5.5</v>
      </c>
      <c r="D1253">
        <v>1</v>
      </c>
      <c r="E1253">
        <v>29</v>
      </c>
      <c r="F1253">
        <v>0</v>
      </c>
      <c r="G1253">
        <v>4</v>
      </c>
      <c r="H1253">
        <v>2.0299999999999998</v>
      </c>
      <c r="I1253">
        <v>20</v>
      </c>
      <c r="J1253">
        <v>45</v>
      </c>
      <c r="K1253">
        <v>2512</v>
      </c>
      <c r="L1253">
        <v>2</v>
      </c>
      <c r="M1253">
        <v>11</v>
      </c>
      <c r="N1253">
        <v>2010</v>
      </c>
      <c r="O1253">
        <f t="shared" si="19"/>
        <v>11.164999999999999</v>
      </c>
    </row>
    <row r="1254" spans="1:16" x14ac:dyDescent="0.2">
      <c r="B1254">
        <v>2</v>
      </c>
      <c r="C1254">
        <v>6.5</v>
      </c>
      <c r="D1254">
        <v>0</v>
      </c>
      <c r="E1254">
        <v>9</v>
      </c>
      <c r="F1254">
        <v>1</v>
      </c>
      <c r="G1254">
        <v>15</v>
      </c>
      <c r="H1254">
        <v>1.75</v>
      </c>
      <c r="I1254">
        <v>120</v>
      </c>
      <c r="J1254">
        <v>65</v>
      </c>
      <c r="K1254">
        <v>2135</v>
      </c>
      <c r="L1254">
        <v>2</v>
      </c>
      <c r="M1254">
        <v>11</v>
      </c>
      <c r="N1254">
        <v>2010</v>
      </c>
      <c r="O1254">
        <f t="shared" si="19"/>
        <v>11.375</v>
      </c>
    </row>
    <row r="1255" spans="1:16" x14ac:dyDescent="0.2">
      <c r="B1255">
        <v>1</v>
      </c>
      <c r="C1255">
        <v>8</v>
      </c>
      <c r="D1255">
        <v>0</v>
      </c>
      <c r="E1255">
        <v>16</v>
      </c>
      <c r="F1255">
        <v>0</v>
      </c>
      <c r="G1255">
        <v>24</v>
      </c>
      <c r="H1255">
        <v>4.1399999999999997</v>
      </c>
      <c r="I1255">
        <v>180</v>
      </c>
      <c r="J1255">
        <v>45</v>
      </c>
      <c r="K1255">
        <v>2827</v>
      </c>
      <c r="L1255">
        <v>2</v>
      </c>
      <c r="M1255">
        <v>11</v>
      </c>
      <c r="N1255">
        <v>2010</v>
      </c>
      <c r="O1255">
        <f t="shared" si="19"/>
        <v>33.119999999999997</v>
      </c>
    </row>
    <row r="1256" spans="1:16" x14ac:dyDescent="0.2">
      <c r="B1256">
        <v>0</v>
      </c>
      <c r="C1256">
        <v>33</v>
      </c>
      <c r="D1256">
        <v>0</v>
      </c>
      <c r="E1256">
        <v>19</v>
      </c>
      <c r="F1256">
        <v>0</v>
      </c>
      <c r="G1256">
        <v>22</v>
      </c>
      <c r="H1256">
        <v>4.7300000000000004</v>
      </c>
      <c r="I1256">
        <v>10</v>
      </c>
      <c r="J1256">
        <v>55</v>
      </c>
      <c r="K1256">
        <v>2507</v>
      </c>
      <c r="L1256">
        <v>2</v>
      </c>
      <c r="M1256">
        <v>12</v>
      </c>
      <c r="N1256">
        <v>2010</v>
      </c>
      <c r="O1256">
        <f t="shared" si="19"/>
        <v>156.09</v>
      </c>
    </row>
    <row r="1257" spans="1:16" x14ac:dyDescent="0.2">
      <c r="B1257">
        <v>1</v>
      </c>
      <c r="C1257">
        <v>10</v>
      </c>
      <c r="D1257">
        <v>1</v>
      </c>
      <c r="E1257">
        <v>6</v>
      </c>
      <c r="F1257">
        <v>1</v>
      </c>
      <c r="G1257">
        <v>21</v>
      </c>
      <c r="H1257">
        <v>5.14</v>
      </c>
      <c r="I1257">
        <v>180</v>
      </c>
      <c r="J1257">
        <v>45</v>
      </c>
      <c r="K1257">
        <v>2747</v>
      </c>
      <c r="L1257">
        <v>2</v>
      </c>
      <c r="M1257">
        <v>12</v>
      </c>
      <c r="N1257">
        <v>2010</v>
      </c>
      <c r="O1257">
        <f t="shared" si="19"/>
        <v>51.4</v>
      </c>
    </row>
    <row r="1258" spans="1:16" x14ac:dyDescent="0.2">
      <c r="B1258">
        <v>2</v>
      </c>
      <c r="C1258">
        <v>5</v>
      </c>
      <c r="D1258">
        <v>0</v>
      </c>
      <c r="E1258">
        <v>11</v>
      </c>
      <c r="F1258">
        <v>0</v>
      </c>
      <c r="G1258">
        <v>16</v>
      </c>
      <c r="H1258">
        <v>4.6900000000000004</v>
      </c>
      <c r="I1258">
        <v>70</v>
      </c>
      <c r="J1258">
        <v>55</v>
      </c>
      <c r="K1258">
        <v>2402</v>
      </c>
      <c r="L1258">
        <v>2</v>
      </c>
      <c r="M1258">
        <v>12</v>
      </c>
      <c r="N1258">
        <v>2010</v>
      </c>
      <c r="O1258">
        <f t="shared" si="19"/>
        <v>23.450000000000003</v>
      </c>
    </row>
    <row r="1259" spans="1:16" x14ac:dyDescent="0.2">
      <c r="B1259">
        <v>1</v>
      </c>
      <c r="C1259">
        <v>7</v>
      </c>
      <c r="D1259">
        <v>0</v>
      </c>
      <c r="E1259">
        <v>25</v>
      </c>
      <c r="F1259">
        <v>0</v>
      </c>
      <c r="G1259">
        <v>1</v>
      </c>
      <c r="H1259">
        <v>3.82</v>
      </c>
      <c r="I1259">
        <v>170</v>
      </c>
      <c r="J1259">
        <v>55</v>
      </c>
      <c r="K1259">
        <v>3268</v>
      </c>
      <c r="L1259">
        <v>2</v>
      </c>
      <c r="M1259">
        <v>12</v>
      </c>
      <c r="N1259">
        <v>2010</v>
      </c>
      <c r="O1259">
        <f t="shared" si="19"/>
        <v>26.74</v>
      </c>
    </row>
    <row r="1260" spans="1:16" x14ac:dyDescent="0.2">
      <c r="B1260">
        <v>0</v>
      </c>
      <c r="C1260">
        <v>9</v>
      </c>
      <c r="D1260">
        <v>0</v>
      </c>
      <c r="E1260">
        <v>29</v>
      </c>
      <c r="F1260">
        <v>0</v>
      </c>
      <c r="G1260">
        <v>7</v>
      </c>
      <c r="H1260">
        <v>4.1900000000000004</v>
      </c>
      <c r="I1260">
        <v>-30</v>
      </c>
      <c r="J1260">
        <v>50</v>
      </c>
      <c r="K1260">
        <v>2904</v>
      </c>
      <c r="L1260">
        <v>3</v>
      </c>
      <c r="M1260">
        <v>1</v>
      </c>
      <c r="N1260">
        <v>2010</v>
      </c>
      <c r="O1260">
        <f t="shared" si="19"/>
        <v>37.71</v>
      </c>
    </row>
    <row r="1261" spans="1:16" x14ac:dyDescent="0.2">
      <c r="B1261">
        <v>2</v>
      </c>
      <c r="C1261">
        <v>6</v>
      </c>
      <c r="D1261">
        <v>0</v>
      </c>
      <c r="E1261">
        <v>1</v>
      </c>
      <c r="F1261">
        <v>0</v>
      </c>
      <c r="G1261">
        <v>7</v>
      </c>
      <c r="H1261">
        <v>4.6500000000000004</v>
      </c>
      <c r="I1261">
        <v>90</v>
      </c>
      <c r="J1261">
        <v>65</v>
      </c>
      <c r="K1261">
        <v>3021</v>
      </c>
      <c r="L1261">
        <v>3</v>
      </c>
      <c r="M1261">
        <v>1</v>
      </c>
      <c r="N1261">
        <v>2010</v>
      </c>
      <c r="O1261">
        <f t="shared" si="19"/>
        <v>27.900000000000002</v>
      </c>
    </row>
    <row r="1262" spans="1:16" x14ac:dyDescent="0.2">
      <c r="B1262">
        <v>1</v>
      </c>
      <c r="C1262">
        <v>9</v>
      </c>
      <c r="D1262">
        <v>1</v>
      </c>
      <c r="E1262">
        <v>8</v>
      </c>
      <c r="F1262">
        <v>1</v>
      </c>
      <c r="G1262">
        <v>17</v>
      </c>
      <c r="H1262">
        <v>4.9800000000000004</v>
      </c>
      <c r="I1262">
        <v>-160</v>
      </c>
      <c r="J1262">
        <v>47.5</v>
      </c>
      <c r="K1262">
        <v>3264</v>
      </c>
      <c r="L1262">
        <v>3</v>
      </c>
      <c r="M1262">
        <v>1</v>
      </c>
      <c r="N1262">
        <v>2010</v>
      </c>
      <c r="O1262">
        <f t="shared" si="19"/>
        <v>44.820000000000007</v>
      </c>
    </row>
    <row r="1263" spans="1:16" x14ac:dyDescent="0.2">
      <c r="B1263">
        <v>2</v>
      </c>
      <c r="C1263">
        <v>10</v>
      </c>
      <c r="D1263">
        <v>0</v>
      </c>
      <c r="E1263">
        <v>15</v>
      </c>
      <c r="F1263">
        <v>0</v>
      </c>
      <c r="G1263">
        <v>25</v>
      </c>
      <c r="H1263">
        <v>2.0299999999999998</v>
      </c>
      <c r="I1263">
        <v>80</v>
      </c>
      <c r="J1263">
        <v>55</v>
      </c>
      <c r="K1263">
        <v>3003</v>
      </c>
      <c r="L1263">
        <v>3</v>
      </c>
      <c r="M1263">
        <v>1</v>
      </c>
      <c r="N1263">
        <v>2010</v>
      </c>
      <c r="O1263">
        <f t="shared" si="19"/>
        <v>20.299999999999997</v>
      </c>
    </row>
    <row r="1264" spans="1:16" x14ac:dyDescent="0.2">
      <c r="B1264">
        <v>0</v>
      </c>
      <c r="C1264">
        <v>14</v>
      </c>
      <c r="D1264">
        <v>0</v>
      </c>
      <c r="E1264">
        <v>19</v>
      </c>
      <c r="F1264">
        <v>0</v>
      </c>
      <c r="G1264">
        <v>2</v>
      </c>
      <c r="H1264">
        <v>4.32</v>
      </c>
      <c r="I1264">
        <v>-10</v>
      </c>
      <c r="J1264">
        <v>55</v>
      </c>
      <c r="K1264">
        <v>3154</v>
      </c>
      <c r="L1264">
        <v>3</v>
      </c>
      <c r="M1264">
        <v>1</v>
      </c>
      <c r="N1264">
        <v>2010</v>
      </c>
      <c r="O1264">
        <f t="shared" si="19"/>
        <v>60.480000000000004</v>
      </c>
    </row>
    <row r="1265" spans="2:22" x14ac:dyDescent="0.2">
      <c r="B1265">
        <v>1</v>
      </c>
      <c r="C1265">
        <v>6</v>
      </c>
      <c r="D1265">
        <v>0</v>
      </c>
      <c r="E1265">
        <v>4</v>
      </c>
      <c r="F1265">
        <v>0</v>
      </c>
      <c r="G1265">
        <v>10</v>
      </c>
      <c r="H1265">
        <v>4.04</v>
      </c>
      <c r="I1265">
        <v>-130</v>
      </c>
      <c r="J1265">
        <v>35</v>
      </c>
      <c r="K1265">
        <v>3384</v>
      </c>
      <c r="L1265">
        <v>3</v>
      </c>
      <c r="M1265">
        <v>2</v>
      </c>
      <c r="N1265">
        <v>2010</v>
      </c>
      <c r="O1265">
        <f t="shared" si="19"/>
        <v>24.240000000000002</v>
      </c>
    </row>
    <row r="1266" spans="2:22" x14ac:dyDescent="0.2">
      <c r="B1266">
        <v>0</v>
      </c>
      <c r="C1266">
        <v>7</v>
      </c>
      <c r="D1266">
        <v>0</v>
      </c>
      <c r="E1266">
        <v>4</v>
      </c>
      <c r="F1266">
        <v>0</v>
      </c>
      <c r="G1266">
        <v>11</v>
      </c>
      <c r="H1266">
        <v>3.39</v>
      </c>
      <c r="I1266">
        <v>-20</v>
      </c>
      <c r="J1266">
        <v>40</v>
      </c>
      <c r="K1266">
        <v>3593</v>
      </c>
      <c r="L1266">
        <v>3</v>
      </c>
      <c r="M1266">
        <v>2</v>
      </c>
      <c r="N1266">
        <v>2010</v>
      </c>
      <c r="O1266">
        <f t="shared" si="19"/>
        <v>23.73</v>
      </c>
    </row>
    <row r="1267" spans="2:22" x14ac:dyDescent="0.2">
      <c r="B1267">
        <v>1</v>
      </c>
      <c r="C1267">
        <v>5</v>
      </c>
      <c r="D1267">
        <v>0</v>
      </c>
      <c r="E1267">
        <v>10</v>
      </c>
      <c r="F1267">
        <v>0</v>
      </c>
      <c r="G1267">
        <v>15</v>
      </c>
      <c r="H1267">
        <v>4.0999999999999996</v>
      </c>
      <c r="I1267">
        <v>180</v>
      </c>
      <c r="J1267">
        <v>35</v>
      </c>
      <c r="K1267">
        <v>3013</v>
      </c>
      <c r="L1267">
        <v>3</v>
      </c>
      <c r="M1267">
        <v>2</v>
      </c>
      <c r="N1267">
        <v>2010</v>
      </c>
      <c r="O1267">
        <f t="shared" si="19"/>
        <v>20.5</v>
      </c>
    </row>
    <row r="1268" spans="2:22" x14ac:dyDescent="0.2">
      <c r="B1268">
        <v>1</v>
      </c>
      <c r="C1268">
        <v>23</v>
      </c>
      <c r="D1268">
        <v>0</v>
      </c>
      <c r="E1268">
        <v>20</v>
      </c>
      <c r="F1268">
        <v>0</v>
      </c>
      <c r="G1268">
        <v>12</v>
      </c>
      <c r="H1268">
        <v>4.59</v>
      </c>
      <c r="I1268">
        <v>-160</v>
      </c>
      <c r="J1268">
        <v>45</v>
      </c>
      <c r="K1268">
        <v>3038</v>
      </c>
      <c r="L1268">
        <v>3</v>
      </c>
      <c r="M1268">
        <v>3</v>
      </c>
      <c r="N1268">
        <v>2010</v>
      </c>
      <c r="O1268">
        <f t="shared" si="19"/>
        <v>105.57</v>
      </c>
    </row>
    <row r="1269" spans="2:22" x14ac:dyDescent="0.2">
      <c r="B1269">
        <v>0</v>
      </c>
      <c r="C1269">
        <v>9</v>
      </c>
      <c r="D1269">
        <v>0</v>
      </c>
      <c r="E1269">
        <v>20</v>
      </c>
      <c r="F1269">
        <v>0</v>
      </c>
      <c r="G1269">
        <v>1</v>
      </c>
      <c r="H1269">
        <v>2.44</v>
      </c>
      <c r="I1269">
        <v>0</v>
      </c>
      <c r="J1269">
        <v>60</v>
      </c>
      <c r="K1269">
        <v>3184</v>
      </c>
      <c r="L1269">
        <v>3</v>
      </c>
      <c r="M1269">
        <v>2</v>
      </c>
      <c r="N1269">
        <v>2010</v>
      </c>
      <c r="O1269">
        <f t="shared" si="19"/>
        <v>21.96</v>
      </c>
    </row>
    <row r="1270" spans="2:22" x14ac:dyDescent="0.2">
      <c r="B1270">
        <v>0</v>
      </c>
      <c r="C1270">
        <v>8</v>
      </c>
      <c r="D1270">
        <v>0</v>
      </c>
      <c r="E1270">
        <v>1</v>
      </c>
      <c r="F1270">
        <v>0</v>
      </c>
      <c r="G1270">
        <v>9</v>
      </c>
      <c r="H1270">
        <v>4.46</v>
      </c>
      <c r="I1270">
        <v>20</v>
      </c>
      <c r="J1270">
        <v>57.5</v>
      </c>
      <c r="K1270">
        <v>3152</v>
      </c>
      <c r="L1270">
        <v>3</v>
      </c>
      <c r="M1270">
        <v>3</v>
      </c>
      <c r="N1270">
        <v>2010</v>
      </c>
      <c r="O1270">
        <f t="shared" si="19"/>
        <v>35.68</v>
      </c>
    </row>
    <row r="1271" spans="2:22" x14ac:dyDescent="0.2">
      <c r="B1271">
        <v>0</v>
      </c>
      <c r="C1271">
        <v>7</v>
      </c>
      <c r="D1271">
        <v>0</v>
      </c>
      <c r="E1271">
        <v>16</v>
      </c>
      <c r="F1271">
        <v>0</v>
      </c>
      <c r="G1271">
        <v>23</v>
      </c>
      <c r="H1271">
        <v>4.38</v>
      </c>
      <c r="I1271">
        <v>20</v>
      </c>
      <c r="J1271">
        <v>60</v>
      </c>
      <c r="K1271">
        <v>2585</v>
      </c>
      <c r="L1271">
        <v>3</v>
      </c>
      <c r="M1271">
        <v>3</v>
      </c>
      <c r="N1271">
        <v>2010</v>
      </c>
      <c r="O1271">
        <f t="shared" si="19"/>
        <v>30.66</v>
      </c>
    </row>
    <row r="1272" spans="2:22" x14ac:dyDescent="0.2">
      <c r="B1272">
        <v>0</v>
      </c>
      <c r="C1272">
        <v>10</v>
      </c>
      <c r="D1272">
        <v>0</v>
      </c>
      <c r="E1272">
        <v>18</v>
      </c>
      <c r="F1272">
        <v>0</v>
      </c>
      <c r="G1272">
        <v>28</v>
      </c>
      <c r="H1272">
        <v>3.72</v>
      </c>
      <c r="I1272">
        <v>-20</v>
      </c>
      <c r="J1272">
        <v>40</v>
      </c>
      <c r="K1272">
        <v>3296</v>
      </c>
      <c r="L1272">
        <v>3</v>
      </c>
      <c r="M1272">
        <v>3</v>
      </c>
      <c r="N1272">
        <v>2010</v>
      </c>
      <c r="O1272">
        <f t="shared" si="19"/>
        <v>37.200000000000003</v>
      </c>
    </row>
    <row r="1273" spans="2:22" x14ac:dyDescent="0.2">
      <c r="B1273">
        <v>1</v>
      </c>
      <c r="C1273">
        <v>10.5</v>
      </c>
      <c r="D1273">
        <v>1</v>
      </c>
      <c r="E1273">
        <v>18</v>
      </c>
      <c r="F1273">
        <v>0</v>
      </c>
      <c r="G1273">
        <v>29</v>
      </c>
      <c r="H1273">
        <v>2.86</v>
      </c>
      <c r="I1273">
        <v>-160</v>
      </c>
      <c r="J1273">
        <v>60</v>
      </c>
      <c r="K1273">
        <v>2269</v>
      </c>
      <c r="L1273">
        <v>3</v>
      </c>
      <c r="M1273">
        <v>3</v>
      </c>
      <c r="N1273">
        <v>2010</v>
      </c>
      <c r="O1273">
        <f t="shared" si="19"/>
        <v>30.029999999999998</v>
      </c>
    </row>
    <row r="1274" spans="2:22" x14ac:dyDescent="0.2">
      <c r="B1274">
        <v>1</v>
      </c>
      <c r="C1274">
        <v>6.5</v>
      </c>
      <c r="D1274">
        <v>1</v>
      </c>
      <c r="E1274">
        <v>12</v>
      </c>
      <c r="F1274">
        <v>0</v>
      </c>
      <c r="G1274">
        <v>20</v>
      </c>
      <c r="H1274">
        <v>3.75</v>
      </c>
      <c r="I1274">
        <v>180</v>
      </c>
      <c r="J1274">
        <v>50</v>
      </c>
      <c r="K1274">
        <v>2895</v>
      </c>
      <c r="L1274">
        <v>4</v>
      </c>
      <c r="M1274">
        <v>4</v>
      </c>
      <c r="N1274">
        <v>2010</v>
      </c>
      <c r="O1274">
        <f t="shared" si="19"/>
        <v>24.375</v>
      </c>
    </row>
    <row r="1275" spans="2:22" x14ac:dyDescent="0.2">
      <c r="B1275">
        <v>0</v>
      </c>
      <c r="C1275">
        <v>12</v>
      </c>
      <c r="D1275">
        <v>1</v>
      </c>
      <c r="E1275">
        <v>15</v>
      </c>
      <c r="F1275">
        <v>1</v>
      </c>
      <c r="G1275">
        <v>27</v>
      </c>
      <c r="H1275">
        <v>2.59</v>
      </c>
      <c r="I1275">
        <v>-20</v>
      </c>
      <c r="J1275">
        <v>45</v>
      </c>
      <c r="K1275">
        <v>2881</v>
      </c>
      <c r="L1275">
        <v>4</v>
      </c>
      <c r="M1275">
        <v>4</v>
      </c>
      <c r="N1275">
        <v>2010</v>
      </c>
      <c r="O1275">
        <f t="shared" si="19"/>
        <v>31.08</v>
      </c>
    </row>
    <row r="1276" spans="2:22" x14ac:dyDescent="0.2">
      <c r="B1276">
        <v>2</v>
      </c>
      <c r="C1276">
        <v>8</v>
      </c>
      <c r="D1276">
        <v>1</v>
      </c>
      <c r="E1276">
        <v>19</v>
      </c>
      <c r="F1276">
        <v>1</v>
      </c>
      <c r="G1276">
        <v>27</v>
      </c>
      <c r="H1276">
        <v>3.24</v>
      </c>
      <c r="I1276">
        <v>90</v>
      </c>
      <c r="J1276">
        <v>60</v>
      </c>
      <c r="K1276">
        <v>2828</v>
      </c>
      <c r="L1276">
        <v>4</v>
      </c>
      <c r="M1276">
        <v>4</v>
      </c>
      <c r="N1276">
        <v>2010</v>
      </c>
      <c r="O1276">
        <f t="shared" si="19"/>
        <v>25.92</v>
      </c>
    </row>
    <row r="1277" spans="2:22" x14ac:dyDescent="0.2">
      <c r="B1277">
        <v>2</v>
      </c>
      <c r="C1277">
        <v>8</v>
      </c>
      <c r="D1277">
        <v>0</v>
      </c>
      <c r="E1277">
        <v>4</v>
      </c>
      <c r="F1277">
        <v>0</v>
      </c>
      <c r="G1277">
        <v>12</v>
      </c>
      <c r="H1277">
        <v>2.77</v>
      </c>
      <c r="I1277">
        <v>40</v>
      </c>
      <c r="J1277">
        <v>65</v>
      </c>
      <c r="K1277">
        <v>2818</v>
      </c>
      <c r="L1277">
        <v>4</v>
      </c>
      <c r="M1277">
        <v>5</v>
      </c>
      <c r="N1277">
        <v>2010</v>
      </c>
      <c r="O1277">
        <f t="shared" si="19"/>
        <v>22.16</v>
      </c>
    </row>
    <row r="1278" spans="2:22" x14ac:dyDescent="0.2">
      <c r="B1278">
        <v>1</v>
      </c>
      <c r="C1278">
        <v>8</v>
      </c>
      <c r="D1278">
        <v>0</v>
      </c>
      <c r="E1278">
        <v>20</v>
      </c>
      <c r="F1278">
        <v>0</v>
      </c>
      <c r="G1278">
        <v>28</v>
      </c>
      <c r="H1278">
        <v>3.6</v>
      </c>
      <c r="I1278">
        <v>-110</v>
      </c>
      <c r="J1278">
        <v>80</v>
      </c>
      <c r="K1278">
        <v>3021</v>
      </c>
      <c r="L1278">
        <v>4</v>
      </c>
      <c r="M1278">
        <v>5</v>
      </c>
      <c r="N1278">
        <v>2010</v>
      </c>
      <c r="O1278">
        <f t="shared" si="19"/>
        <v>28.8</v>
      </c>
    </row>
    <row r="1279" spans="2:22" x14ac:dyDescent="0.2">
      <c r="B1279">
        <v>2</v>
      </c>
      <c r="C1279">
        <v>6</v>
      </c>
      <c r="D1279">
        <v>0</v>
      </c>
      <c r="E1279">
        <v>20</v>
      </c>
      <c r="F1279">
        <v>0</v>
      </c>
      <c r="G1279">
        <v>26</v>
      </c>
      <c r="H1279">
        <v>1.77</v>
      </c>
      <c r="I1279">
        <v>120</v>
      </c>
      <c r="J1279">
        <v>60</v>
      </c>
      <c r="K1279">
        <v>2446</v>
      </c>
      <c r="L1279">
        <v>4</v>
      </c>
      <c r="M1279">
        <v>5</v>
      </c>
      <c r="N1279">
        <v>2010</v>
      </c>
      <c r="O1279">
        <f t="shared" si="19"/>
        <v>10.620000000000001</v>
      </c>
      <c r="T1279">
        <v>14</v>
      </c>
      <c r="U1279">
        <f>AVERAGE(C1244,C1249,C1251:C1253,C1256,C1260,C1264,C1266,C1269:C1272,C1275)</f>
        <v>12.892857142857142</v>
      </c>
      <c r="V1279">
        <f>SUM(O1244,O1249,O1251:O1253,O1256,O1260,O1264,O1266,O1269:O1272,O1275)/SUM(C1244,C1249,C1251:C1253,C1256,C1260,C1264,C1266,C1269:C1272,C1275)</f>
        <v>3.5354847645429359</v>
      </c>
    </row>
    <row r="1280" spans="2:22" x14ac:dyDescent="0.2">
      <c r="B1280">
        <v>1</v>
      </c>
      <c r="C1280">
        <v>8.5</v>
      </c>
      <c r="D1280">
        <v>0</v>
      </c>
      <c r="E1280">
        <v>19</v>
      </c>
      <c r="F1280">
        <v>1</v>
      </c>
      <c r="G1280">
        <v>27</v>
      </c>
      <c r="H1280">
        <v>2.35</v>
      </c>
      <c r="I1280">
        <v>-110</v>
      </c>
      <c r="J1280">
        <v>65</v>
      </c>
      <c r="K1280">
        <v>2270</v>
      </c>
      <c r="L1280">
        <v>4</v>
      </c>
      <c r="M1280">
        <v>6</v>
      </c>
      <c r="N1280">
        <v>2010</v>
      </c>
      <c r="O1280">
        <f t="shared" si="19"/>
        <v>19.975000000000001</v>
      </c>
      <c r="T1280">
        <v>13</v>
      </c>
      <c r="U1280">
        <f>AVERAGE(C1248,C1250,C1255,C1257,C1259,C1262,C1265,C1267,C1268,C1273,C1274,C1278,C1280)</f>
        <v>9.2307692307692299</v>
      </c>
      <c r="V1280">
        <f>SUM(O1248,O1250,O1255,O1257,O1259,O1262,O1265,O1267,O1268,O1273,O1274,O1278,O1280)/SUM(C1248,C1250,C1255,C1257,C1259,C1262,C1265,C1267,C1268,C1273,C1274,C1278,C1280)</f>
        <v>3.8093333333333335</v>
      </c>
    </row>
    <row r="1281" spans="1:34" x14ac:dyDescent="0.2">
      <c r="B1281">
        <v>2</v>
      </c>
      <c r="C1281">
        <v>10</v>
      </c>
      <c r="D1281">
        <v>0</v>
      </c>
      <c r="E1281">
        <v>22</v>
      </c>
      <c r="F1281">
        <v>0</v>
      </c>
      <c r="G1281">
        <v>2</v>
      </c>
      <c r="H1281">
        <v>2.27</v>
      </c>
      <c r="I1281">
        <v>50</v>
      </c>
      <c r="J1281">
        <v>65</v>
      </c>
      <c r="K1281">
        <v>1907</v>
      </c>
      <c r="L1281">
        <v>4</v>
      </c>
      <c r="M1281">
        <v>6</v>
      </c>
      <c r="N1281">
        <v>2010</v>
      </c>
      <c r="O1281">
        <f t="shared" si="19"/>
        <v>22.7</v>
      </c>
      <c r="P1281">
        <v>126.5</v>
      </c>
      <c r="Q1281">
        <v>39</v>
      </c>
      <c r="R1281">
        <f>AVERAGE(C1243:C1281)</f>
        <v>10.179487179487179</v>
      </c>
      <c r="S1281">
        <f>SUM(O1243:O1281)/SUM(C1243:C1281)</f>
        <v>3.3869899244332498</v>
      </c>
      <c r="T1281">
        <v>12</v>
      </c>
      <c r="U1281">
        <f>AVERAGE(C1243,C1245:C1247,C1254,C1258,C1261,C1263,C1276,C1277,C1279,C1281)</f>
        <v>8.0416666666666661</v>
      </c>
      <c r="V1281">
        <f>SUM(O1243,O1245:O1247,O1254,O1258,O1261,O1263,O1276,O1277,O1279,O1281)/SUM(C1243,C1245:C1247,C1254,C1258,C1261,C1263,C1276,C1277,C1279,C1281)</f>
        <v>2.5840414507772018</v>
      </c>
      <c r="W1281">
        <v>8</v>
      </c>
      <c r="X1281">
        <f>AVERAGE(C1243:C1250)</f>
        <v>12.4375</v>
      </c>
      <c r="Y1281">
        <f>SUM(O1243:O1250)/SUM(C1243:C1250)</f>
        <v>2.3797487437185931</v>
      </c>
      <c r="Z1281">
        <v>9</v>
      </c>
      <c r="AA1281">
        <f>AVERAGE(C1251:C1259)</f>
        <v>10.777777777777779</v>
      </c>
      <c r="AB1281">
        <f>SUM(O1251:O1259)/SUM(C1251:C1259)</f>
        <v>4.1385567010309279</v>
      </c>
      <c r="AC1281">
        <v>14</v>
      </c>
      <c r="AD1281">
        <f>AVERAGE(C1260:C1273)</f>
        <v>9.5357142857142865</v>
      </c>
      <c r="AE1281">
        <f>SUM(O1260:O1273)/SUM(C1260:C1273)</f>
        <v>3.9009737827715361</v>
      </c>
      <c r="AF1281">
        <v>8</v>
      </c>
      <c r="AG1281">
        <f>AVERAGE(C1274:C1281)</f>
        <v>8.375</v>
      </c>
      <c r="AH1281">
        <f>SUM(O1274:O1281)/SUM(C1274:C1281)</f>
        <v>2.7705970149253729</v>
      </c>
    </row>
    <row r="1283" spans="1:34" x14ac:dyDescent="0.2">
      <c r="A1283" t="s">
        <v>6</v>
      </c>
      <c r="B1283">
        <v>2</v>
      </c>
      <c r="C1283">
        <v>12</v>
      </c>
      <c r="D1283">
        <v>1</v>
      </c>
      <c r="E1283">
        <v>8</v>
      </c>
      <c r="F1283">
        <v>1</v>
      </c>
      <c r="G1283">
        <v>20</v>
      </c>
      <c r="H1283">
        <v>2.46</v>
      </c>
      <c r="I1283">
        <v>120</v>
      </c>
      <c r="J1283">
        <v>55</v>
      </c>
      <c r="K1283">
        <v>2329</v>
      </c>
      <c r="L1283">
        <v>1</v>
      </c>
      <c r="M1283">
        <v>7</v>
      </c>
      <c r="N1283">
        <v>2011</v>
      </c>
      <c r="O1283">
        <f t="shared" ref="O1283:O1346" si="20">H1283*C1283</f>
        <v>29.52</v>
      </c>
    </row>
    <row r="1284" spans="1:34" x14ac:dyDescent="0.2">
      <c r="B1284">
        <v>2</v>
      </c>
      <c r="C1284">
        <v>6.5</v>
      </c>
      <c r="D1284">
        <v>1</v>
      </c>
      <c r="E1284">
        <v>20</v>
      </c>
      <c r="F1284">
        <v>0</v>
      </c>
      <c r="G1284">
        <v>27</v>
      </c>
      <c r="H1284">
        <v>2.4</v>
      </c>
      <c r="I1284">
        <v>50</v>
      </c>
      <c r="J1284">
        <v>60</v>
      </c>
      <c r="K1284">
        <v>2663</v>
      </c>
      <c r="L1284">
        <v>1</v>
      </c>
      <c r="M1284">
        <v>7</v>
      </c>
      <c r="N1284">
        <v>2011</v>
      </c>
      <c r="O1284">
        <f t="shared" si="20"/>
        <v>15.6</v>
      </c>
    </row>
    <row r="1285" spans="1:34" x14ac:dyDescent="0.2">
      <c r="B1285">
        <v>2</v>
      </c>
      <c r="C1285">
        <v>11</v>
      </c>
      <c r="D1285">
        <v>1</v>
      </c>
      <c r="E1285">
        <v>24</v>
      </c>
      <c r="F1285">
        <v>1</v>
      </c>
      <c r="G1285">
        <v>4</v>
      </c>
      <c r="H1285">
        <v>2.15</v>
      </c>
      <c r="I1285">
        <v>130</v>
      </c>
      <c r="J1285">
        <v>50</v>
      </c>
      <c r="K1285">
        <v>2587</v>
      </c>
      <c r="L1285">
        <v>1</v>
      </c>
      <c r="M1285">
        <v>7</v>
      </c>
      <c r="N1285">
        <v>2011</v>
      </c>
      <c r="O1285">
        <f t="shared" si="20"/>
        <v>23.65</v>
      </c>
    </row>
    <row r="1286" spans="1:34" x14ac:dyDescent="0.2">
      <c r="B1286">
        <v>0</v>
      </c>
      <c r="C1286">
        <v>7</v>
      </c>
      <c r="D1286">
        <v>0</v>
      </c>
      <c r="E1286">
        <v>17</v>
      </c>
      <c r="F1286">
        <v>0</v>
      </c>
      <c r="G1286">
        <v>24</v>
      </c>
      <c r="H1286">
        <v>2.13</v>
      </c>
      <c r="I1286">
        <v>30</v>
      </c>
      <c r="J1286">
        <v>75</v>
      </c>
      <c r="K1286">
        <v>2039</v>
      </c>
      <c r="L1286">
        <v>1</v>
      </c>
      <c r="M1286">
        <v>8</v>
      </c>
      <c r="N1286">
        <v>2011</v>
      </c>
      <c r="O1286">
        <f t="shared" si="20"/>
        <v>14.91</v>
      </c>
    </row>
    <row r="1287" spans="1:34" x14ac:dyDescent="0.2">
      <c r="B1287">
        <v>2</v>
      </c>
      <c r="C1287">
        <v>13</v>
      </c>
      <c r="D1287">
        <v>0</v>
      </c>
      <c r="E1287">
        <v>8</v>
      </c>
      <c r="F1287">
        <v>0</v>
      </c>
      <c r="G1287">
        <v>21</v>
      </c>
      <c r="H1287">
        <v>2.95</v>
      </c>
      <c r="I1287">
        <v>50</v>
      </c>
      <c r="J1287">
        <v>67.5</v>
      </c>
      <c r="K1287">
        <v>2316</v>
      </c>
      <c r="L1287">
        <v>1</v>
      </c>
      <c r="M1287">
        <v>9</v>
      </c>
      <c r="N1287">
        <v>2011</v>
      </c>
      <c r="O1287">
        <f t="shared" si="20"/>
        <v>38.35</v>
      </c>
    </row>
    <row r="1288" spans="1:34" x14ac:dyDescent="0.2">
      <c r="B1288">
        <v>2</v>
      </c>
      <c r="C1288">
        <v>8.5</v>
      </c>
      <c r="D1288">
        <v>1</v>
      </c>
      <c r="E1288">
        <v>22</v>
      </c>
      <c r="F1288">
        <v>0</v>
      </c>
      <c r="G1288">
        <v>1</v>
      </c>
      <c r="H1288">
        <v>2.89</v>
      </c>
      <c r="I1288">
        <v>90</v>
      </c>
      <c r="J1288">
        <v>70</v>
      </c>
      <c r="K1288">
        <v>1771</v>
      </c>
      <c r="L1288">
        <v>1</v>
      </c>
      <c r="M1288">
        <v>9</v>
      </c>
      <c r="N1288">
        <v>2011</v>
      </c>
      <c r="O1288">
        <f t="shared" si="20"/>
        <v>24.565000000000001</v>
      </c>
    </row>
    <row r="1289" spans="1:34" x14ac:dyDescent="0.2">
      <c r="B1289">
        <v>0</v>
      </c>
      <c r="C1289">
        <v>5</v>
      </c>
      <c r="D1289">
        <v>0</v>
      </c>
      <c r="E1289">
        <v>28</v>
      </c>
      <c r="F1289">
        <v>0</v>
      </c>
      <c r="G1289">
        <v>3</v>
      </c>
      <c r="H1289">
        <v>3.65</v>
      </c>
      <c r="I1289">
        <v>10</v>
      </c>
      <c r="J1289">
        <v>50</v>
      </c>
      <c r="K1289">
        <v>2676</v>
      </c>
      <c r="L1289">
        <v>1</v>
      </c>
      <c r="M1289">
        <v>9</v>
      </c>
      <c r="N1289">
        <v>2011</v>
      </c>
      <c r="O1289">
        <f t="shared" si="20"/>
        <v>18.25</v>
      </c>
    </row>
    <row r="1290" spans="1:34" x14ac:dyDescent="0.2">
      <c r="B1290">
        <v>2</v>
      </c>
      <c r="C1290">
        <v>8</v>
      </c>
      <c r="D1290">
        <v>0</v>
      </c>
      <c r="E1290">
        <v>8</v>
      </c>
      <c r="F1290">
        <v>0</v>
      </c>
      <c r="G1290">
        <v>16</v>
      </c>
      <c r="H1290">
        <v>2.2599999999999998</v>
      </c>
      <c r="I1290">
        <v>50</v>
      </c>
      <c r="J1290">
        <v>45</v>
      </c>
      <c r="K1290">
        <v>2307</v>
      </c>
      <c r="L1290">
        <v>2</v>
      </c>
      <c r="M1290">
        <v>10</v>
      </c>
      <c r="N1290">
        <v>2011</v>
      </c>
      <c r="O1290">
        <f t="shared" si="20"/>
        <v>18.079999999999998</v>
      </c>
    </row>
    <row r="1291" spans="1:34" x14ac:dyDescent="0.2">
      <c r="B1291">
        <v>0</v>
      </c>
      <c r="C1291">
        <v>7</v>
      </c>
      <c r="D1291">
        <v>0</v>
      </c>
      <c r="E1291">
        <v>22</v>
      </c>
      <c r="F1291">
        <v>0</v>
      </c>
      <c r="G1291">
        <v>29</v>
      </c>
      <c r="H1291">
        <v>3.38</v>
      </c>
      <c r="I1291">
        <v>20</v>
      </c>
      <c r="J1291">
        <v>50</v>
      </c>
      <c r="K1291">
        <v>2257</v>
      </c>
      <c r="L1291">
        <v>2</v>
      </c>
      <c r="M1291">
        <v>10</v>
      </c>
      <c r="N1291">
        <v>2011</v>
      </c>
      <c r="O1291">
        <f t="shared" si="20"/>
        <v>23.66</v>
      </c>
    </row>
    <row r="1292" spans="1:34" x14ac:dyDescent="0.2">
      <c r="B1292">
        <v>0</v>
      </c>
      <c r="C1292">
        <v>20.5</v>
      </c>
      <c r="D1292">
        <v>0</v>
      </c>
      <c r="E1292">
        <v>31</v>
      </c>
      <c r="F1292">
        <v>1</v>
      </c>
      <c r="G1292">
        <v>20</v>
      </c>
      <c r="H1292">
        <v>3.99</v>
      </c>
      <c r="I1292">
        <v>20</v>
      </c>
      <c r="J1292">
        <v>50</v>
      </c>
      <c r="K1292">
        <v>2655</v>
      </c>
      <c r="L1292">
        <v>2</v>
      </c>
      <c r="M1292">
        <v>11</v>
      </c>
      <c r="N1292">
        <v>2011</v>
      </c>
      <c r="O1292">
        <f t="shared" si="20"/>
        <v>81.795000000000002</v>
      </c>
    </row>
    <row r="1293" spans="1:34" x14ac:dyDescent="0.2">
      <c r="B1293">
        <v>1</v>
      </c>
      <c r="C1293">
        <v>9</v>
      </c>
      <c r="D1293">
        <v>0</v>
      </c>
      <c r="E1293">
        <v>1</v>
      </c>
      <c r="F1293">
        <v>0</v>
      </c>
      <c r="G1293">
        <v>10</v>
      </c>
      <c r="H1293">
        <v>3.46</v>
      </c>
      <c r="I1293">
        <v>-140</v>
      </c>
      <c r="J1293">
        <v>40</v>
      </c>
      <c r="K1293">
        <v>2434</v>
      </c>
      <c r="L1293">
        <v>2</v>
      </c>
      <c r="M1293">
        <v>12</v>
      </c>
      <c r="N1293">
        <v>2011</v>
      </c>
      <c r="O1293">
        <f t="shared" si="20"/>
        <v>31.14</v>
      </c>
    </row>
    <row r="1294" spans="1:34" x14ac:dyDescent="0.2">
      <c r="B1294">
        <v>2</v>
      </c>
      <c r="C1294">
        <v>6</v>
      </c>
      <c r="D1294">
        <v>1</v>
      </c>
      <c r="E1294">
        <v>6</v>
      </c>
      <c r="F1294">
        <v>1</v>
      </c>
      <c r="G1294">
        <v>12</v>
      </c>
      <c r="H1294">
        <v>3.69</v>
      </c>
      <c r="I1294">
        <v>60</v>
      </c>
      <c r="J1294">
        <v>50</v>
      </c>
      <c r="K1294">
        <v>2917</v>
      </c>
      <c r="L1294">
        <v>3</v>
      </c>
      <c r="M1294">
        <v>1</v>
      </c>
      <c r="N1294">
        <v>2011</v>
      </c>
      <c r="O1294">
        <f t="shared" si="20"/>
        <v>22.14</v>
      </c>
    </row>
    <row r="1295" spans="1:34" x14ac:dyDescent="0.2">
      <c r="B1295">
        <v>0</v>
      </c>
      <c r="C1295">
        <v>7</v>
      </c>
      <c r="D1295">
        <v>1</v>
      </c>
      <c r="E1295">
        <v>9</v>
      </c>
      <c r="F1295">
        <v>1</v>
      </c>
      <c r="G1295">
        <v>16</v>
      </c>
      <c r="H1295">
        <v>3.55</v>
      </c>
      <c r="I1295">
        <v>-20</v>
      </c>
      <c r="J1295">
        <v>45</v>
      </c>
      <c r="K1295">
        <v>3014</v>
      </c>
      <c r="L1295">
        <v>3</v>
      </c>
      <c r="M1295">
        <v>1</v>
      </c>
      <c r="N1295">
        <v>2011</v>
      </c>
      <c r="O1295">
        <f t="shared" si="20"/>
        <v>24.849999999999998</v>
      </c>
    </row>
    <row r="1296" spans="1:34" x14ac:dyDescent="0.2">
      <c r="B1296">
        <v>1</v>
      </c>
      <c r="C1296">
        <v>15</v>
      </c>
      <c r="D1296">
        <v>0</v>
      </c>
      <c r="E1296">
        <v>12</v>
      </c>
      <c r="F1296">
        <v>0</v>
      </c>
      <c r="G1296">
        <v>27</v>
      </c>
      <c r="H1296">
        <v>5.01</v>
      </c>
      <c r="I1296">
        <v>-130</v>
      </c>
      <c r="J1296">
        <v>40</v>
      </c>
      <c r="K1296">
        <v>3080</v>
      </c>
      <c r="L1296">
        <v>3</v>
      </c>
      <c r="M1296">
        <v>1</v>
      </c>
      <c r="N1296">
        <v>2011</v>
      </c>
      <c r="O1296">
        <f t="shared" si="20"/>
        <v>75.149999999999991</v>
      </c>
    </row>
    <row r="1297" spans="2:34" x14ac:dyDescent="0.2">
      <c r="B1297">
        <v>2</v>
      </c>
      <c r="C1297">
        <v>11</v>
      </c>
      <c r="D1297">
        <v>0</v>
      </c>
      <c r="E1297">
        <v>17</v>
      </c>
      <c r="F1297">
        <v>0</v>
      </c>
      <c r="G1297">
        <v>29</v>
      </c>
      <c r="H1297">
        <v>3.61</v>
      </c>
      <c r="I1297">
        <v>60</v>
      </c>
      <c r="J1297">
        <v>42.5</v>
      </c>
      <c r="K1297">
        <v>2877</v>
      </c>
      <c r="L1297">
        <v>3</v>
      </c>
      <c r="M1297">
        <v>1</v>
      </c>
      <c r="N1297">
        <v>2011</v>
      </c>
      <c r="O1297">
        <f t="shared" si="20"/>
        <v>39.71</v>
      </c>
    </row>
    <row r="1298" spans="2:34" x14ac:dyDescent="0.2">
      <c r="B1298">
        <v>2</v>
      </c>
      <c r="C1298">
        <v>9</v>
      </c>
      <c r="D1298">
        <v>0</v>
      </c>
      <c r="E1298">
        <v>31</v>
      </c>
      <c r="F1298">
        <v>0</v>
      </c>
      <c r="G1298">
        <v>9</v>
      </c>
      <c r="H1298">
        <v>4.58</v>
      </c>
      <c r="I1298">
        <v>70</v>
      </c>
      <c r="J1298">
        <v>75</v>
      </c>
      <c r="K1298">
        <v>3324</v>
      </c>
      <c r="L1298">
        <v>3</v>
      </c>
      <c r="M1298">
        <v>2</v>
      </c>
      <c r="N1298">
        <v>2011</v>
      </c>
      <c r="O1298">
        <f t="shared" si="20"/>
        <v>41.22</v>
      </c>
    </row>
    <row r="1299" spans="2:34" x14ac:dyDescent="0.2">
      <c r="B1299">
        <v>1</v>
      </c>
      <c r="C1299">
        <v>8.5</v>
      </c>
      <c r="D1299">
        <v>1</v>
      </c>
      <c r="E1299">
        <v>3</v>
      </c>
      <c r="F1299">
        <v>0</v>
      </c>
      <c r="G1299">
        <v>12</v>
      </c>
      <c r="H1299">
        <v>5.69</v>
      </c>
      <c r="I1299">
        <v>-120</v>
      </c>
      <c r="J1299">
        <v>50</v>
      </c>
      <c r="K1299">
        <v>2826</v>
      </c>
      <c r="L1299">
        <v>3</v>
      </c>
      <c r="M1299">
        <v>2</v>
      </c>
      <c r="N1299">
        <v>2011</v>
      </c>
      <c r="O1299">
        <f t="shared" si="20"/>
        <v>48.365000000000002</v>
      </c>
    </row>
    <row r="1300" spans="2:34" x14ac:dyDescent="0.2">
      <c r="B1300">
        <v>2</v>
      </c>
      <c r="C1300">
        <v>9</v>
      </c>
      <c r="D1300">
        <v>0</v>
      </c>
      <c r="E1300">
        <v>11</v>
      </c>
      <c r="F1300">
        <v>0</v>
      </c>
      <c r="G1300">
        <v>20</v>
      </c>
      <c r="H1300">
        <v>3.02</v>
      </c>
      <c r="I1300">
        <v>60</v>
      </c>
      <c r="J1300">
        <v>65</v>
      </c>
      <c r="K1300">
        <v>2503</v>
      </c>
      <c r="L1300">
        <v>3</v>
      </c>
      <c r="M1300">
        <v>2</v>
      </c>
      <c r="N1300">
        <v>2011</v>
      </c>
      <c r="O1300">
        <f t="shared" si="20"/>
        <v>27.18</v>
      </c>
    </row>
    <row r="1301" spans="2:34" x14ac:dyDescent="0.2">
      <c r="B1301">
        <v>0</v>
      </c>
      <c r="C1301">
        <v>9</v>
      </c>
      <c r="D1301">
        <v>0</v>
      </c>
      <c r="E1301">
        <v>23</v>
      </c>
      <c r="F1301">
        <v>0</v>
      </c>
      <c r="G1301">
        <v>3</v>
      </c>
      <c r="H1301">
        <v>3.77</v>
      </c>
      <c r="I1301">
        <v>-10</v>
      </c>
      <c r="J1301">
        <v>45</v>
      </c>
      <c r="K1301">
        <v>3200</v>
      </c>
      <c r="L1301">
        <v>3</v>
      </c>
      <c r="M1301">
        <v>2</v>
      </c>
      <c r="N1301">
        <v>2011</v>
      </c>
      <c r="O1301">
        <f t="shared" si="20"/>
        <v>33.93</v>
      </c>
    </row>
    <row r="1302" spans="2:34" x14ac:dyDescent="0.2">
      <c r="B1302">
        <v>0</v>
      </c>
      <c r="C1302">
        <v>8.5</v>
      </c>
      <c r="D1302">
        <v>0</v>
      </c>
      <c r="E1302">
        <v>7</v>
      </c>
      <c r="F1302">
        <v>1</v>
      </c>
      <c r="G1302">
        <v>15</v>
      </c>
      <c r="H1302">
        <v>4.08</v>
      </c>
      <c r="I1302">
        <v>-20</v>
      </c>
      <c r="J1302">
        <v>40</v>
      </c>
      <c r="K1302">
        <v>2590</v>
      </c>
      <c r="L1302">
        <v>3</v>
      </c>
      <c r="M1302">
        <v>3</v>
      </c>
      <c r="N1302">
        <v>2011</v>
      </c>
      <c r="O1302">
        <f t="shared" si="20"/>
        <v>34.68</v>
      </c>
    </row>
    <row r="1303" spans="2:34" x14ac:dyDescent="0.2">
      <c r="B1303">
        <v>0</v>
      </c>
      <c r="C1303">
        <v>8</v>
      </c>
      <c r="D1303">
        <v>0</v>
      </c>
      <c r="E1303">
        <v>25</v>
      </c>
      <c r="F1303">
        <v>0</v>
      </c>
      <c r="G1303">
        <v>2</v>
      </c>
      <c r="H1303">
        <v>5.0599999999999996</v>
      </c>
      <c r="I1303">
        <v>0</v>
      </c>
      <c r="J1303">
        <v>50</v>
      </c>
      <c r="K1303">
        <v>3076</v>
      </c>
      <c r="L1303">
        <v>3</v>
      </c>
      <c r="M1303">
        <v>3</v>
      </c>
      <c r="N1303">
        <v>2011</v>
      </c>
      <c r="O1303">
        <f t="shared" si="20"/>
        <v>40.479999999999997</v>
      </c>
    </row>
    <row r="1304" spans="2:34" x14ac:dyDescent="0.2">
      <c r="B1304">
        <v>2</v>
      </c>
      <c r="C1304">
        <v>6</v>
      </c>
      <c r="D1304">
        <v>0</v>
      </c>
      <c r="E1304">
        <v>13</v>
      </c>
      <c r="F1304">
        <v>0</v>
      </c>
      <c r="G1304">
        <v>19</v>
      </c>
      <c r="H1304">
        <v>2.86</v>
      </c>
      <c r="I1304">
        <v>60</v>
      </c>
      <c r="J1304">
        <v>45</v>
      </c>
      <c r="K1304">
        <v>2738</v>
      </c>
      <c r="L1304">
        <v>4</v>
      </c>
      <c r="M1304">
        <v>4</v>
      </c>
      <c r="N1304">
        <v>2011</v>
      </c>
      <c r="O1304">
        <f t="shared" si="20"/>
        <v>17.16</v>
      </c>
    </row>
    <row r="1305" spans="2:34" x14ac:dyDescent="0.2">
      <c r="B1305">
        <v>0</v>
      </c>
      <c r="C1305">
        <v>5</v>
      </c>
      <c r="D1305">
        <v>0</v>
      </c>
      <c r="E1305">
        <v>27</v>
      </c>
      <c r="F1305">
        <v>0</v>
      </c>
      <c r="G1305">
        <v>2</v>
      </c>
      <c r="H1305">
        <v>3.15</v>
      </c>
      <c r="I1305">
        <v>30</v>
      </c>
      <c r="J1305">
        <v>50</v>
      </c>
      <c r="K1305">
        <v>3301</v>
      </c>
      <c r="L1305">
        <v>4</v>
      </c>
      <c r="M1305">
        <v>4</v>
      </c>
      <c r="N1305">
        <v>2011</v>
      </c>
      <c r="O1305">
        <f t="shared" si="20"/>
        <v>15.75</v>
      </c>
    </row>
    <row r="1306" spans="2:34" x14ac:dyDescent="0.2">
      <c r="B1306">
        <v>1</v>
      </c>
      <c r="C1306">
        <v>8</v>
      </c>
      <c r="D1306">
        <v>0</v>
      </c>
      <c r="E1306">
        <v>6</v>
      </c>
      <c r="F1306">
        <v>0</v>
      </c>
      <c r="G1306">
        <v>14</v>
      </c>
      <c r="H1306">
        <v>2.85</v>
      </c>
      <c r="I1306">
        <v>140</v>
      </c>
      <c r="J1306">
        <v>65</v>
      </c>
      <c r="K1306">
        <v>2132</v>
      </c>
      <c r="L1306">
        <v>4</v>
      </c>
      <c r="M1306">
        <v>5</v>
      </c>
      <c r="N1306">
        <v>2011</v>
      </c>
      <c r="O1306">
        <f t="shared" si="20"/>
        <v>22.8</v>
      </c>
    </row>
    <row r="1307" spans="2:34" x14ac:dyDescent="0.2">
      <c r="B1307">
        <v>2</v>
      </c>
      <c r="C1307">
        <v>7.5</v>
      </c>
      <c r="D1307">
        <v>1</v>
      </c>
      <c r="E1307">
        <v>15</v>
      </c>
      <c r="F1307">
        <v>1</v>
      </c>
      <c r="G1307">
        <v>22</v>
      </c>
      <c r="H1307">
        <v>2.68</v>
      </c>
      <c r="I1307">
        <v>50</v>
      </c>
      <c r="J1307">
        <v>55</v>
      </c>
      <c r="K1307">
        <v>2367</v>
      </c>
      <c r="L1307">
        <v>4</v>
      </c>
      <c r="M1307">
        <v>5</v>
      </c>
      <c r="N1307">
        <v>2011</v>
      </c>
      <c r="O1307">
        <f t="shared" si="20"/>
        <v>20.100000000000001</v>
      </c>
    </row>
    <row r="1308" spans="2:34" x14ac:dyDescent="0.2">
      <c r="B1308">
        <v>0</v>
      </c>
      <c r="C1308">
        <v>11</v>
      </c>
      <c r="D1308">
        <v>0</v>
      </c>
      <c r="E1308">
        <v>23</v>
      </c>
      <c r="F1308">
        <v>0</v>
      </c>
      <c r="G1308">
        <v>3</v>
      </c>
      <c r="H1308">
        <v>3.25</v>
      </c>
      <c r="I1308">
        <v>0</v>
      </c>
      <c r="J1308">
        <v>55</v>
      </c>
      <c r="K1308">
        <v>2640</v>
      </c>
      <c r="L1308">
        <v>4</v>
      </c>
      <c r="M1308">
        <v>5</v>
      </c>
      <c r="N1308">
        <v>2011</v>
      </c>
      <c r="O1308">
        <f t="shared" si="20"/>
        <v>35.75</v>
      </c>
    </row>
    <row r="1309" spans="2:34" x14ac:dyDescent="0.2">
      <c r="B1309">
        <v>2</v>
      </c>
      <c r="C1309">
        <v>5.5</v>
      </c>
      <c r="D1309">
        <v>1</v>
      </c>
      <c r="E1309">
        <v>19</v>
      </c>
      <c r="F1309">
        <v>0</v>
      </c>
      <c r="G1309">
        <v>25</v>
      </c>
      <c r="H1309">
        <v>1.58</v>
      </c>
      <c r="I1309">
        <v>70</v>
      </c>
      <c r="J1309">
        <v>60</v>
      </c>
      <c r="K1309">
        <v>2030</v>
      </c>
      <c r="L1309">
        <v>4</v>
      </c>
      <c r="M1309">
        <v>6</v>
      </c>
      <c r="N1309">
        <v>2011</v>
      </c>
      <c r="O1309">
        <f t="shared" si="20"/>
        <v>8.6900000000000013</v>
      </c>
      <c r="T1309">
        <v>11</v>
      </c>
      <c r="U1309">
        <f>AVERAGE(C1286,C1289,C1291,C1292,C1295,C1301:C1303,C1305,C1308,C1311)</f>
        <v>8.545454545454545</v>
      </c>
      <c r="V1309">
        <f>SUM(O1286,O1289,O1291,O1292,O1295,O1301:O1303,O1305,O1308,O1311)/SUM(C1286,C1289,C1291,C1292,C1295,C1301:C1303,C1305,C1308,C1311)</f>
        <v>3.5865425531914892</v>
      </c>
    </row>
    <row r="1310" spans="2:34" x14ac:dyDescent="0.2">
      <c r="B1310">
        <v>1</v>
      </c>
      <c r="C1310">
        <v>11.5</v>
      </c>
      <c r="D1310">
        <v>1</v>
      </c>
      <c r="E1310">
        <v>20</v>
      </c>
      <c r="F1310">
        <v>0</v>
      </c>
      <c r="G1310">
        <v>2</v>
      </c>
      <c r="H1310">
        <v>1.99</v>
      </c>
      <c r="I1310">
        <v>140</v>
      </c>
      <c r="J1310">
        <v>55</v>
      </c>
      <c r="K1310">
        <v>3003</v>
      </c>
      <c r="L1310">
        <v>4</v>
      </c>
      <c r="M1310">
        <v>6</v>
      </c>
      <c r="N1310">
        <v>2011</v>
      </c>
      <c r="O1310">
        <f t="shared" si="20"/>
        <v>22.885000000000002</v>
      </c>
      <c r="T1310">
        <v>5</v>
      </c>
      <c r="U1310">
        <f>AVERAGE(C1293,C1296,C1299,C1306,C1310)</f>
        <v>10.4</v>
      </c>
      <c r="V1310">
        <f>SUM(O1293,O1296,O1299,O1306,O1310)/SUM(C1293,C1296,C1299,C1306,C1310)</f>
        <v>3.8526923076923079</v>
      </c>
    </row>
    <row r="1311" spans="2:34" x14ac:dyDescent="0.2">
      <c r="B1311">
        <v>0</v>
      </c>
      <c r="C1311">
        <v>6</v>
      </c>
      <c r="D1311">
        <v>1</v>
      </c>
      <c r="E1311">
        <v>20</v>
      </c>
      <c r="F1311">
        <v>1</v>
      </c>
      <c r="G1311">
        <v>26</v>
      </c>
      <c r="H1311">
        <v>2.1800000000000002</v>
      </c>
      <c r="I1311">
        <v>-50</v>
      </c>
      <c r="J1311">
        <v>65</v>
      </c>
      <c r="K1311">
        <v>2448</v>
      </c>
      <c r="L1311">
        <v>4</v>
      </c>
      <c r="M1311">
        <v>6</v>
      </c>
      <c r="N1311">
        <v>2011</v>
      </c>
      <c r="O1311">
        <f t="shared" si="20"/>
        <v>13.080000000000002</v>
      </c>
      <c r="P1311">
        <v>34</v>
      </c>
      <c r="Q1311">
        <v>29</v>
      </c>
      <c r="R1311">
        <f>AVERAGE(C1283:C1311)</f>
        <v>8.931034482758621</v>
      </c>
      <c r="S1311">
        <f>SUM(O1283:O1311)/SUM(C1283:C1311)</f>
        <v>3.3337451737451729</v>
      </c>
      <c r="T1311">
        <v>13</v>
      </c>
      <c r="U1311">
        <f>AVERAGE(C1283:C1285,C1287,C1288,C1290,C1294,C1297,C1298,C1300,C1304,C1307,C1309)</f>
        <v>8.6923076923076916</v>
      </c>
      <c r="V1311">
        <f>SUM(O1283:O1285,O1287,O1288,O1290,O1294,O1297,O1298,O1300,O1304,O1307,O1309)/SUM(C1283:C1285,C1287,C1288,C1290,C1294,C1297,C1298,C1300,C1304,C1307,C1309)</f>
        <v>2.8846460176991151</v>
      </c>
      <c r="W1311">
        <v>7</v>
      </c>
      <c r="X1311">
        <f>AVERAGE(C1283:C1289)</f>
        <v>9</v>
      </c>
      <c r="Y1311">
        <f>SUM(O1283:O1289)/SUM(C1283:C1289)</f>
        <v>2.6165873015873014</v>
      </c>
      <c r="Z1311">
        <v>4</v>
      </c>
      <c r="AA1311">
        <f>AVERAGE(C1290:C1293)</f>
        <v>11.125</v>
      </c>
      <c r="AB1311">
        <f>SUM(O1290:O1293)/SUM(C1290:C1293)</f>
        <v>3.4758426966292135</v>
      </c>
      <c r="AC1311">
        <v>10</v>
      </c>
      <c r="AD1311">
        <f>AVERAGE(C1294:C1303)</f>
        <v>9.1</v>
      </c>
      <c r="AE1311">
        <f>SUM(O1294:O1303)/SUM(C1294:C1303)</f>
        <v>4.2604945054945063</v>
      </c>
      <c r="AF1311">
        <v>8</v>
      </c>
      <c r="AG1311">
        <f>AVERAGE(C1304:C1311)</f>
        <v>7.5625</v>
      </c>
      <c r="AH1311">
        <f>SUM(O1304:O1311)/SUM(C1304:C1311)</f>
        <v>2.5820661157024793</v>
      </c>
    </row>
    <row r="1313" spans="1:15" x14ac:dyDescent="0.2">
      <c r="A1313" t="s">
        <v>6</v>
      </c>
      <c r="B1313">
        <v>2</v>
      </c>
      <c r="C1313">
        <v>11</v>
      </c>
      <c r="D1313">
        <v>0</v>
      </c>
      <c r="E1313">
        <v>10</v>
      </c>
      <c r="F1313">
        <v>0</v>
      </c>
      <c r="G1313">
        <v>21</v>
      </c>
      <c r="H1313">
        <v>2.1800000000000002</v>
      </c>
      <c r="I1313">
        <v>130</v>
      </c>
      <c r="J1313">
        <v>62.5</v>
      </c>
      <c r="K1313">
        <v>3132</v>
      </c>
      <c r="L1313">
        <v>1</v>
      </c>
      <c r="M1313">
        <v>7</v>
      </c>
      <c r="N1313">
        <v>2012</v>
      </c>
      <c r="O1313">
        <f t="shared" si="20"/>
        <v>23.98</v>
      </c>
    </row>
    <row r="1314" spans="1:15" x14ac:dyDescent="0.2">
      <c r="B1314">
        <v>2</v>
      </c>
      <c r="C1314">
        <v>17</v>
      </c>
      <c r="D1314">
        <v>0</v>
      </c>
      <c r="E1314">
        <v>17</v>
      </c>
      <c r="F1314">
        <v>0</v>
      </c>
      <c r="G1314">
        <v>3</v>
      </c>
      <c r="H1314">
        <v>2.57</v>
      </c>
      <c r="I1314">
        <v>70</v>
      </c>
      <c r="J1314">
        <v>55</v>
      </c>
      <c r="K1314">
        <v>2493</v>
      </c>
      <c r="L1314">
        <v>1</v>
      </c>
      <c r="M1314">
        <v>7</v>
      </c>
      <c r="N1314">
        <v>2012</v>
      </c>
      <c r="O1314">
        <f t="shared" si="20"/>
        <v>43.69</v>
      </c>
    </row>
    <row r="1315" spans="1:15" x14ac:dyDescent="0.2">
      <c r="B1315">
        <v>0</v>
      </c>
      <c r="C1315">
        <v>5</v>
      </c>
      <c r="D1315">
        <v>0</v>
      </c>
      <c r="E1315">
        <v>11</v>
      </c>
      <c r="F1315">
        <v>0</v>
      </c>
      <c r="G1315">
        <v>16</v>
      </c>
      <c r="H1315">
        <v>2.44</v>
      </c>
      <c r="I1315">
        <v>0</v>
      </c>
      <c r="J1315">
        <v>55</v>
      </c>
      <c r="K1315">
        <v>2555</v>
      </c>
      <c r="L1315">
        <v>1</v>
      </c>
      <c r="M1315">
        <v>8</v>
      </c>
      <c r="N1315">
        <v>2012</v>
      </c>
      <c r="O1315">
        <f t="shared" si="20"/>
        <v>12.2</v>
      </c>
    </row>
    <row r="1316" spans="1:15" x14ac:dyDescent="0.2">
      <c r="B1316">
        <v>1</v>
      </c>
      <c r="C1316">
        <v>10</v>
      </c>
      <c r="D1316">
        <v>0</v>
      </c>
      <c r="E1316">
        <v>30</v>
      </c>
      <c r="F1316">
        <v>0</v>
      </c>
      <c r="G1316">
        <v>10</v>
      </c>
      <c r="H1316">
        <v>3.64</v>
      </c>
      <c r="I1316">
        <v>-130</v>
      </c>
      <c r="J1316">
        <v>40</v>
      </c>
      <c r="K1316">
        <v>4040</v>
      </c>
      <c r="L1316">
        <v>2</v>
      </c>
      <c r="M1316">
        <v>10</v>
      </c>
      <c r="N1316">
        <v>2012</v>
      </c>
      <c r="O1316">
        <f t="shared" si="20"/>
        <v>36.4</v>
      </c>
    </row>
    <row r="1317" spans="1:15" x14ac:dyDescent="0.2">
      <c r="B1317">
        <v>1</v>
      </c>
      <c r="C1317">
        <v>8</v>
      </c>
      <c r="D1317">
        <v>1</v>
      </c>
      <c r="E1317">
        <v>11</v>
      </c>
      <c r="F1317">
        <v>1</v>
      </c>
      <c r="G1317">
        <v>19</v>
      </c>
      <c r="H1317">
        <v>2.2799999999999998</v>
      </c>
      <c r="I1317">
        <v>160</v>
      </c>
      <c r="J1317">
        <v>65</v>
      </c>
      <c r="K1317">
        <v>3210</v>
      </c>
      <c r="L1317">
        <v>2</v>
      </c>
      <c r="M1317">
        <v>10</v>
      </c>
      <c r="N1317">
        <v>2012</v>
      </c>
      <c r="O1317">
        <f t="shared" si="20"/>
        <v>18.239999999999998</v>
      </c>
    </row>
    <row r="1318" spans="1:15" x14ac:dyDescent="0.2">
      <c r="B1318">
        <v>1</v>
      </c>
      <c r="C1318">
        <v>14</v>
      </c>
      <c r="D1318">
        <v>0</v>
      </c>
      <c r="E1318">
        <v>23</v>
      </c>
      <c r="F1318">
        <v>0</v>
      </c>
      <c r="G1318">
        <v>6</v>
      </c>
      <c r="H1318">
        <v>3.71</v>
      </c>
      <c r="I1318">
        <v>-170</v>
      </c>
      <c r="J1318">
        <v>55</v>
      </c>
      <c r="K1318">
        <v>2948</v>
      </c>
      <c r="L1318">
        <v>2</v>
      </c>
      <c r="M1318">
        <v>10</v>
      </c>
      <c r="N1318">
        <v>2012</v>
      </c>
      <c r="O1318">
        <f t="shared" si="20"/>
        <v>51.94</v>
      </c>
    </row>
    <row r="1319" spans="1:15" x14ac:dyDescent="0.2">
      <c r="B1319">
        <v>0</v>
      </c>
      <c r="C1319">
        <v>9</v>
      </c>
      <c r="D1319">
        <v>0</v>
      </c>
      <c r="E1319">
        <v>24</v>
      </c>
      <c r="F1319">
        <v>0</v>
      </c>
      <c r="G1319">
        <v>2</v>
      </c>
      <c r="H1319">
        <v>3.43</v>
      </c>
      <c r="I1319">
        <v>-20</v>
      </c>
      <c r="J1319">
        <v>55</v>
      </c>
      <c r="K1319">
        <v>3323</v>
      </c>
      <c r="L1319">
        <v>2</v>
      </c>
      <c r="M1319">
        <v>10</v>
      </c>
      <c r="N1319">
        <v>2012</v>
      </c>
      <c r="O1319">
        <f t="shared" si="20"/>
        <v>30.87</v>
      </c>
    </row>
    <row r="1320" spans="1:15" x14ac:dyDescent="0.2">
      <c r="B1320">
        <v>2</v>
      </c>
      <c r="C1320">
        <v>19</v>
      </c>
      <c r="D1320">
        <v>0</v>
      </c>
      <c r="E1320">
        <v>8</v>
      </c>
      <c r="F1320">
        <v>0</v>
      </c>
      <c r="G1320">
        <v>27</v>
      </c>
      <c r="H1320">
        <v>3.64</v>
      </c>
      <c r="I1320">
        <v>140</v>
      </c>
      <c r="J1320">
        <v>40</v>
      </c>
      <c r="K1320">
        <v>2989</v>
      </c>
      <c r="L1320">
        <v>2</v>
      </c>
      <c r="M1320">
        <v>11</v>
      </c>
      <c r="N1320">
        <v>2012</v>
      </c>
      <c r="O1320">
        <f t="shared" si="20"/>
        <v>69.16</v>
      </c>
    </row>
    <row r="1321" spans="1:15" x14ac:dyDescent="0.2">
      <c r="B1321">
        <v>1</v>
      </c>
      <c r="C1321">
        <v>11.5</v>
      </c>
      <c r="D1321">
        <v>1</v>
      </c>
      <c r="E1321">
        <v>28</v>
      </c>
      <c r="F1321">
        <v>0</v>
      </c>
      <c r="G1321">
        <v>10</v>
      </c>
      <c r="H1321">
        <v>3.59</v>
      </c>
      <c r="I1321">
        <v>180</v>
      </c>
      <c r="J1321">
        <v>55</v>
      </c>
      <c r="K1321">
        <v>3088</v>
      </c>
      <c r="L1321">
        <v>2</v>
      </c>
      <c r="M1321">
        <v>12</v>
      </c>
      <c r="N1321">
        <v>2012</v>
      </c>
      <c r="O1321">
        <f t="shared" si="20"/>
        <v>41.284999999999997</v>
      </c>
    </row>
    <row r="1322" spans="1:15" x14ac:dyDescent="0.2">
      <c r="B1322">
        <v>2</v>
      </c>
      <c r="C1322">
        <v>12</v>
      </c>
      <c r="D1322">
        <v>0</v>
      </c>
      <c r="E1322">
        <v>8</v>
      </c>
      <c r="F1322">
        <v>0</v>
      </c>
      <c r="G1322">
        <v>20</v>
      </c>
      <c r="H1322">
        <v>3.68</v>
      </c>
      <c r="I1322">
        <v>50</v>
      </c>
      <c r="J1322">
        <v>65</v>
      </c>
      <c r="K1322">
        <v>2421</v>
      </c>
      <c r="L1322">
        <v>2</v>
      </c>
      <c r="M1322">
        <v>12</v>
      </c>
      <c r="N1322">
        <v>2012</v>
      </c>
      <c r="O1322">
        <f t="shared" si="20"/>
        <v>44.160000000000004</v>
      </c>
    </row>
    <row r="1323" spans="1:15" x14ac:dyDescent="0.2">
      <c r="B1323">
        <v>0</v>
      </c>
      <c r="C1323">
        <v>5.5</v>
      </c>
      <c r="D1323">
        <v>1</v>
      </c>
      <c r="E1323">
        <v>2</v>
      </c>
      <c r="F1323">
        <v>0</v>
      </c>
      <c r="G1323">
        <v>8</v>
      </c>
      <c r="H1323">
        <v>4.1500000000000004</v>
      </c>
      <c r="I1323">
        <v>-10</v>
      </c>
      <c r="J1323">
        <v>45</v>
      </c>
      <c r="K1323">
        <v>2619</v>
      </c>
      <c r="L1323">
        <v>3</v>
      </c>
      <c r="M1323">
        <v>1</v>
      </c>
      <c r="N1323">
        <v>2012</v>
      </c>
      <c r="O1323">
        <f t="shared" si="20"/>
        <v>22.825000000000003</v>
      </c>
    </row>
    <row r="1324" spans="1:15" x14ac:dyDescent="0.2">
      <c r="B1324">
        <v>0</v>
      </c>
      <c r="C1324">
        <v>5</v>
      </c>
      <c r="D1324">
        <v>1</v>
      </c>
      <c r="E1324">
        <v>9</v>
      </c>
      <c r="F1324">
        <v>1</v>
      </c>
      <c r="G1324">
        <v>14</v>
      </c>
      <c r="H1324">
        <v>3.61</v>
      </c>
      <c r="I1324">
        <v>0</v>
      </c>
      <c r="J1324">
        <v>55</v>
      </c>
      <c r="K1324">
        <v>2308</v>
      </c>
      <c r="L1324">
        <v>3</v>
      </c>
      <c r="M1324">
        <v>1</v>
      </c>
      <c r="N1324">
        <v>2012</v>
      </c>
      <c r="O1324">
        <f t="shared" si="20"/>
        <v>18.05</v>
      </c>
    </row>
    <row r="1325" spans="1:15" x14ac:dyDescent="0.2">
      <c r="B1325">
        <v>1</v>
      </c>
      <c r="C1325">
        <v>13</v>
      </c>
      <c r="D1325">
        <v>0</v>
      </c>
      <c r="E1325">
        <v>10</v>
      </c>
      <c r="F1325">
        <v>0</v>
      </c>
      <c r="G1325">
        <v>23</v>
      </c>
      <c r="H1325">
        <v>3.53</v>
      </c>
      <c r="I1325">
        <v>-150</v>
      </c>
      <c r="J1325">
        <v>35</v>
      </c>
      <c r="K1325">
        <v>3074</v>
      </c>
      <c r="L1325">
        <v>3</v>
      </c>
      <c r="M1325">
        <v>1</v>
      </c>
      <c r="N1325">
        <v>2012</v>
      </c>
      <c r="O1325">
        <f t="shared" si="20"/>
        <v>45.89</v>
      </c>
    </row>
    <row r="1326" spans="1:15" x14ac:dyDescent="0.2">
      <c r="B1326">
        <v>0</v>
      </c>
      <c r="C1326">
        <v>8</v>
      </c>
      <c r="D1326">
        <v>0</v>
      </c>
      <c r="E1326">
        <v>16</v>
      </c>
      <c r="F1326">
        <v>0</v>
      </c>
      <c r="G1326">
        <v>24</v>
      </c>
      <c r="H1326">
        <v>4.26</v>
      </c>
      <c r="I1326">
        <v>0</v>
      </c>
      <c r="J1326">
        <v>65</v>
      </c>
      <c r="K1326">
        <v>2937</v>
      </c>
      <c r="L1326">
        <v>3</v>
      </c>
      <c r="M1326">
        <v>1</v>
      </c>
      <c r="N1326">
        <v>2012</v>
      </c>
      <c r="O1326">
        <f t="shared" si="20"/>
        <v>34.08</v>
      </c>
    </row>
    <row r="1327" spans="1:15" x14ac:dyDescent="0.2">
      <c r="B1327">
        <v>1</v>
      </c>
      <c r="C1327">
        <v>6</v>
      </c>
      <c r="D1327">
        <v>0</v>
      </c>
      <c r="E1327">
        <v>17</v>
      </c>
      <c r="F1327">
        <v>0</v>
      </c>
      <c r="G1327">
        <v>23</v>
      </c>
      <c r="H1327">
        <v>3.59</v>
      </c>
      <c r="I1327">
        <v>180</v>
      </c>
      <c r="J1327">
        <v>60</v>
      </c>
      <c r="K1327">
        <v>3105</v>
      </c>
      <c r="L1327">
        <v>3</v>
      </c>
      <c r="M1327">
        <v>1</v>
      </c>
      <c r="N1327">
        <v>2012</v>
      </c>
      <c r="O1327">
        <f t="shared" si="20"/>
        <v>21.54</v>
      </c>
    </row>
    <row r="1328" spans="1:15" x14ac:dyDescent="0.2">
      <c r="B1328">
        <v>1</v>
      </c>
      <c r="C1328">
        <v>8</v>
      </c>
      <c r="D1328">
        <v>0</v>
      </c>
      <c r="E1328">
        <v>25</v>
      </c>
      <c r="F1328">
        <v>0</v>
      </c>
      <c r="G1328">
        <v>2</v>
      </c>
      <c r="H1328">
        <v>3.59</v>
      </c>
      <c r="I1328">
        <v>180</v>
      </c>
      <c r="J1328">
        <v>60</v>
      </c>
      <c r="K1328">
        <v>3169</v>
      </c>
      <c r="L1328">
        <v>3</v>
      </c>
      <c r="M1328">
        <v>1</v>
      </c>
      <c r="N1328">
        <v>2012</v>
      </c>
      <c r="O1328">
        <f t="shared" si="20"/>
        <v>28.72</v>
      </c>
    </row>
    <row r="1329" spans="2:15" x14ac:dyDescent="0.2">
      <c r="B1329">
        <v>1</v>
      </c>
      <c r="C1329">
        <v>5</v>
      </c>
      <c r="D1329">
        <v>1</v>
      </c>
      <c r="E1329">
        <v>26</v>
      </c>
      <c r="F1329">
        <v>1</v>
      </c>
      <c r="G1329">
        <v>31</v>
      </c>
      <c r="H1329">
        <v>2.95</v>
      </c>
      <c r="I1329">
        <v>-150</v>
      </c>
      <c r="J1329">
        <v>40</v>
      </c>
      <c r="K1329">
        <v>3031</v>
      </c>
      <c r="L1329">
        <v>3</v>
      </c>
      <c r="M1329">
        <v>1</v>
      </c>
      <c r="N1329">
        <v>2012</v>
      </c>
      <c r="O1329">
        <f t="shared" si="20"/>
        <v>14.75</v>
      </c>
    </row>
    <row r="1330" spans="2:15" x14ac:dyDescent="0.2">
      <c r="B1330">
        <v>2</v>
      </c>
      <c r="C1330">
        <v>6.5</v>
      </c>
      <c r="D1330">
        <v>1</v>
      </c>
      <c r="E1330">
        <v>1</v>
      </c>
      <c r="F1330">
        <v>0</v>
      </c>
      <c r="G1330">
        <v>8</v>
      </c>
      <c r="H1330">
        <v>2.89</v>
      </c>
      <c r="I1330">
        <v>70</v>
      </c>
      <c r="J1330">
        <v>60</v>
      </c>
      <c r="K1330">
        <v>1989</v>
      </c>
      <c r="L1330">
        <v>3</v>
      </c>
      <c r="M1330">
        <v>2</v>
      </c>
      <c r="N1330">
        <v>2012</v>
      </c>
      <c r="O1330">
        <f t="shared" si="20"/>
        <v>18.785</v>
      </c>
    </row>
    <row r="1331" spans="2:15" x14ac:dyDescent="0.2">
      <c r="B1331">
        <v>2</v>
      </c>
      <c r="C1331">
        <v>6</v>
      </c>
      <c r="D1331">
        <v>1</v>
      </c>
      <c r="E1331">
        <v>8</v>
      </c>
      <c r="F1331">
        <v>1</v>
      </c>
      <c r="G1331">
        <v>14</v>
      </c>
      <c r="H1331">
        <v>3.52</v>
      </c>
      <c r="I1331">
        <v>50</v>
      </c>
      <c r="J1331">
        <v>50</v>
      </c>
      <c r="K1331">
        <v>2899</v>
      </c>
      <c r="L1331">
        <v>3</v>
      </c>
      <c r="M1331">
        <v>2</v>
      </c>
      <c r="N1331">
        <v>2012</v>
      </c>
      <c r="O1331">
        <f t="shared" si="20"/>
        <v>21.12</v>
      </c>
    </row>
    <row r="1332" spans="2:15" x14ac:dyDescent="0.2">
      <c r="B1332">
        <v>0</v>
      </c>
      <c r="C1332">
        <v>7.5</v>
      </c>
      <c r="D1332">
        <v>1</v>
      </c>
      <c r="E1332">
        <v>16</v>
      </c>
      <c r="F1332">
        <v>0</v>
      </c>
      <c r="G1332">
        <v>24</v>
      </c>
      <c r="H1332">
        <v>3.25</v>
      </c>
      <c r="I1332">
        <v>0</v>
      </c>
      <c r="J1332">
        <v>50</v>
      </c>
      <c r="K1332">
        <v>2109</v>
      </c>
      <c r="L1332">
        <v>3</v>
      </c>
      <c r="M1332">
        <v>2</v>
      </c>
      <c r="N1332">
        <v>2012</v>
      </c>
      <c r="O1332">
        <f t="shared" si="20"/>
        <v>24.375</v>
      </c>
    </row>
    <row r="1333" spans="2:15" x14ac:dyDescent="0.2">
      <c r="B1333">
        <v>0</v>
      </c>
      <c r="C1333">
        <v>7</v>
      </c>
      <c r="D1333">
        <v>0</v>
      </c>
      <c r="E1333">
        <v>26</v>
      </c>
      <c r="F1333">
        <v>0</v>
      </c>
      <c r="G1333">
        <v>5</v>
      </c>
      <c r="H1333">
        <v>4.03</v>
      </c>
      <c r="I1333">
        <v>-10</v>
      </c>
      <c r="J1333">
        <v>60</v>
      </c>
      <c r="K1333">
        <v>3588</v>
      </c>
      <c r="L1333">
        <v>3</v>
      </c>
      <c r="M1333">
        <v>3</v>
      </c>
      <c r="N1333">
        <v>2012</v>
      </c>
      <c r="O1333">
        <f t="shared" si="20"/>
        <v>28.21</v>
      </c>
    </row>
    <row r="1334" spans="2:15" x14ac:dyDescent="0.2">
      <c r="B1334">
        <v>0</v>
      </c>
      <c r="C1334">
        <v>5</v>
      </c>
      <c r="D1334">
        <v>0</v>
      </c>
      <c r="E1334">
        <v>8</v>
      </c>
      <c r="F1334">
        <v>0</v>
      </c>
      <c r="G1334">
        <v>13</v>
      </c>
      <c r="H1334">
        <v>4.0599999999999996</v>
      </c>
      <c r="I1334">
        <v>0</v>
      </c>
      <c r="J1334">
        <v>60</v>
      </c>
      <c r="K1334">
        <v>2260</v>
      </c>
      <c r="L1334">
        <v>3</v>
      </c>
      <c r="M1334">
        <v>3</v>
      </c>
      <c r="N1334">
        <v>2012</v>
      </c>
      <c r="O1334">
        <f t="shared" si="20"/>
        <v>20.299999999999997</v>
      </c>
    </row>
    <row r="1335" spans="2:15" x14ac:dyDescent="0.2">
      <c r="B1335">
        <v>1</v>
      </c>
      <c r="C1335">
        <v>5</v>
      </c>
      <c r="D1335">
        <v>1</v>
      </c>
      <c r="E1335">
        <v>9</v>
      </c>
      <c r="F1335">
        <v>1</v>
      </c>
      <c r="G1335">
        <v>14</v>
      </c>
      <c r="H1335">
        <v>3.87</v>
      </c>
      <c r="I1335">
        <v>-170</v>
      </c>
      <c r="J1335">
        <v>45</v>
      </c>
      <c r="K1335">
        <v>2266</v>
      </c>
      <c r="L1335">
        <v>3</v>
      </c>
      <c r="M1335">
        <v>3</v>
      </c>
      <c r="N1335">
        <v>2012</v>
      </c>
      <c r="O1335">
        <f t="shared" si="20"/>
        <v>19.350000000000001</v>
      </c>
    </row>
    <row r="1336" spans="2:15" x14ac:dyDescent="0.2">
      <c r="B1336">
        <v>0</v>
      </c>
      <c r="C1336">
        <v>5.5</v>
      </c>
      <c r="D1336">
        <v>1</v>
      </c>
      <c r="E1336">
        <v>13</v>
      </c>
      <c r="F1336">
        <v>0</v>
      </c>
      <c r="G1336">
        <v>19</v>
      </c>
      <c r="H1336">
        <v>3.77</v>
      </c>
      <c r="I1336">
        <v>-30</v>
      </c>
      <c r="J1336">
        <v>45</v>
      </c>
      <c r="K1336">
        <v>2323</v>
      </c>
      <c r="L1336">
        <v>3</v>
      </c>
      <c r="M1336">
        <v>3</v>
      </c>
      <c r="N1336">
        <v>2012</v>
      </c>
      <c r="O1336">
        <f t="shared" si="20"/>
        <v>20.734999999999999</v>
      </c>
    </row>
    <row r="1337" spans="2:15" x14ac:dyDescent="0.2">
      <c r="B1337">
        <v>0</v>
      </c>
      <c r="C1337">
        <v>5</v>
      </c>
      <c r="D1337">
        <v>0</v>
      </c>
      <c r="E1337">
        <v>22</v>
      </c>
      <c r="F1337">
        <v>0</v>
      </c>
      <c r="G1337">
        <v>27</v>
      </c>
      <c r="H1337">
        <v>2.39</v>
      </c>
      <c r="I1337">
        <v>0</v>
      </c>
      <c r="J1337">
        <v>75</v>
      </c>
      <c r="K1337">
        <v>4341</v>
      </c>
      <c r="L1337">
        <v>3</v>
      </c>
      <c r="M1337">
        <v>3</v>
      </c>
      <c r="N1337">
        <v>2012</v>
      </c>
      <c r="O1337">
        <f t="shared" si="20"/>
        <v>11.950000000000001</v>
      </c>
    </row>
    <row r="1338" spans="2:15" x14ac:dyDescent="0.2">
      <c r="B1338">
        <v>0</v>
      </c>
      <c r="C1338">
        <v>5</v>
      </c>
      <c r="D1338">
        <v>0</v>
      </c>
      <c r="E1338">
        <v>31</v>
      </c>
      <c r="F1338">
        <v>0</v>
      </c>
      <c r="G1338">
        <v>5</v>
      </c>
      <c r="H1338">
        <v>2.0499999999999998</v>
      </c>
      <c r="I1338">
        <v>-30</v>
      </c>
      <c r="J1338">
        <v>65</v>
      </c>
      <c r="K1338">
        <v>4764</v>
      </c>
      <c r="L1338">
        <v>4</v>
      </c>
      <c r="M1338">
        <v>4</v>
      </c>
      <c r="N1338">
        <v>2012</v>
      </c>
      <c r="O1338">
        <f t="shared" si="20"/>
        <v>10.25</v>
      </c>
    </row>
    <row r="1339" spans="2:15" x14ac:dyDescent="0.2">
      <c r="B1339">
        <v>2</v>
      </c>
      <c r="C1339">
        <v>6</v>
      </c>
      <c r="D1339">
        <v>0</v>
      </c>
      <c r="E1339">
        <v>2</v>
      </c>
      <c r="F1339">
        <v>0</v>
      </c>
      <c r="G1339">
        <v>8</v>
      </c>
      <c r="H1339">
        <v>2.76</v>
      </c>
      <c r="I1339">
        <v>60</v>
      </c>
      <c r="J1339">
        <v>45</v>
      </c>
      <c r="K1339">
        <v>2428</v>
      </c>
      <c r="L1339">
        <v>4</v>
      </c>
      <c r="M1339">
        <v>4</v>
      </c>
      <c r="N1339">
        <v>2012</v>
      </c>
      <c r="O1339">
        <f t="shared" si="20"/>
        <v>16.559999999999999</v>
      </c>
    </row>
    <row r="1340" spans="2:15" x14ac:dyDescent="0.2">
      <c r="B1340">
        <v>1</v>
      </c>
      <c r="C1340">
        <v>10.5</v>
      </c>
      <c r="D1340">
        <v>0</v>
      </c>
      <c r="E1340">
        <v>8</v>
      </c>
      <c r="F1340">
        <v>1</v>
      </c>
      <c r="G1340">
        <v>18</v>
      </c>
      <c r="H1340">
        <v>2.77</v>
      </c>
      <c r="I1340">
        <v>160</v>
      </c>
      <c r="J1340">
        <v>50</v>
      </c>
      <c r="K1340">
        <v>2226</v>
      </c>
      <c r="L1340">
        <v>4</v>
      </c>
      <c r="M1340">
        <v>4</v>
      </c>
      <c r="N1340">
        <v>2012</v>
      </c>
      <c r="O1340">
        <f t="shared" si="20"/>
        <v>29.085000000000001</v>
      </c>
    </row>
    <row r="1341" spans="2:15" x14ac:dyDescent="0.2">
      <c r="B1341">
        <v>1</v>
      </c>
      <c r="C1341">
        <v>33</v>
      </c>
      <c r="D1341">
        <v>1</v>
      </c>
      <c r="E1341">
        <v>11</v>
      </c>
      <c r="F1341">
        <v>1</v>
      </c>
      <c r="G1341">
        <v>14</v>
      </c>
      <c r="H1341">
        <v>2.4900000000000002</v>
      </c>
      <c r="I1341">
        <v>-140</v>
      </c>
      <c r="J1341">
        <v>32.5</v>
      </c>
      <c r="K1341">
        <v>3126</v>
      </c>
      <c r="L1341">
        <v>4</v>
      </c>
      <c r="M1341">
        <v>4</v>
      </c>
      <c r="N1341">
        <v>2012</v>
      </c>
      <c r="O1341">
        <f t="shared" si="20"/>
        <v>82.17</v>
      </c>
    </row>
    <row r="1342" spans="2:15" x14ac:dyDescent="0.2">
      <c r="B1342">
        <v>1</v>
      </c>
      <c r="C1342">
        <v>13</v>
      </c>
      <c r="D1342">
        <v>0</v>
      </c>
      <c r="E1342">
        <v>24</v>
      </c>
      <c r="F1342">
        <v>0</v>
      </c>
      <c r="G1342">
        <v>7</v>
      </c>
      <c r="H1342">
        <v>2.92</v>
      </c>
      <c r="I1342">
        <v>180</v>
      </c>
      <c r="J1342">
        <v>57.5</v>
      </c>
      <c r="K1342">
        <v>2766</v>
      </c>
      <c r="L1342">
        <v>4</v>
      </c>
      <c r="M1342">
        <v>4</v>
      </c>
      <c r="N1342">
        <v>2012</v>
      </c>
      <c r="O1342">
        <f t="shared" si="20"/>
        <v>37.96</v>
      </c>
    </row>
    <row r="1343" spans="2:15" x14ac:dyDescent="0.2">
      <c r="B1343">
        <v>0</v>
      </c>
      <c r="C1343">
        <v>6</v>
      </c>
      <c r="D1343">
        <v>1</v>
      </c>
      <c r="E1343">
        <v>25</v>
      </c>
      <c r="F1343">
        <v>1</v>
      </c>
      <c r="G1343">
        <v>1</v>
      </c>
      <c r="H1343">
        <v>2.3199999999999998</v>
      </c>
      <c r="I1343">
        <v>-50</v>
      </c>
      <c r="J1343">
        <v>40</v>
      </c>
      <c r="K1343">
        <v>3139</v>
      </c>
      <c r="L1343">
        <v>4</v>
      </c>
      <c r="M1343">
        <v>4</v>
      </c>
      <c r="N1343">
        <v>2012</v>
      </c>
      <c r="O1343">
        <f t="shared" si="20"/>
        <v>13.919999999999998</v>
      </c>
    </row>
    <row r="1344" spans="2:15" x14ac:dyDescent="0.2">
      <c r="B1344">
        <v>0</v>
      </c>
      <c r="C1344">
        <v>10</v>
      </c>
      <c r="D1344">
        <v>1</v>
      </c>
      <c r="E1344">
        <v>27</v>
      </c>
      <c r="F1344">
        <v>1</v>
      </c>
      <c r="G1344">
        <v>7</v>
      </c>
      <c r="H1344">
        <v>1.65</v>
      </c>
      <c r="I1344">
        <v>30</v>
      </c>
      <c r="J1344">
        <v>40</v>
      </c>
      <c r="K1344">
        <v>3983</v>
      </c>
      <c r="L1344">
        <v>4</v>
      </c>
      <c r="M1344">
        <v>5</v>
      </c>
      <c r="N1344">
        <v>2012</v>
      </c>
      <c r="O1344">
        <f t="shared" si="20"/>
        <v>16.5</v>
      </c>
    </row>
    <row r="1345" spans="1:34" x14ac:dyDescent="0.2">
      <c r="B1345">
        <v>2</v>
      </c>
      <c r="C1345">
        <v>7.5</v>
      </c>
      <c r="D1345">
        <v>1</v>
      </c>
      <c r="E1345">
        <v>1</v>
      </c>
      <c r="F1345">
        <v>0</v>
      </c>
      <c r="G1345">
        <v>9</v>
      </c>
      <c r="H1345">
        <v>1.66</v>
      </c>
      <c r="I1345">
        <v>-80</v>
      </c>
      <c r="J1345">
        <v>45</v>
      </c>
      <c r="K1345">
        <v>3780</v>
      </c>
      <c r="L1345">
        <v>4</v>
      </c>
      <c r="M1345">
        <v>5</v>
      </c>
      <c r="N1345">
        <v>2012</v>
      </c>
      <c r="O1345">
        <f t="shared" si="20"/>
        <v>12.45</v>
      </c>
    </row>
    <row r="1346" spans="1:34" x14ac:dyDescent="0.2">
      <c r="B1346">
        <v>2</v>
      </c>
      <c r="C1346">
        <v>5</v>
      </c>
      <c r="D1346">
        <v>0</v>
      </c>
      <c r="E1346">
        <v>3</v>
      </c>
      <c r="F1346">
        <v>0</v>
      </c>
      <c r="G1346">
        <v>8</v>
      </c>
      <c r="H1346">
        <v>2.27</v>
      </c>
      <c r="I1346">
        <v>90</v>
      </c>
      <c r="J1346">
        <v>45</v>
      </c>
      <c r="K1346">
        <v>2281</v>
      </c>
      <c r="L1346">
        <v>4</v>
      </c>
      <c r="M1346">
        <v>5</v>
      </c>
      <c r="N1346">
        <v>2012</v>
      </c>
      <c r="O1346">
        <f t="shared" si="20"/>
        <v>11.35</v>
      </c>
    </row>
    <row r="1347" spans="1:34" x14ac:dyDescent="0.2">
      <c r="B1347">
        <v>0</v>
      </c>
      <c r="C1347">
        <v>17</v>
      </c>
      <c r="D1347">
        <v>1</v>
      </c>
      <c r="E1347">
        <v>6</v>
      </c>
      <c r="F1347">
        <v>1</v>
      </c>
      <c r="G1347">
        <v>23</v>
      </c>
      <c r="H1347">
        <v>2.5099999999999998</v>
      </c>
      <c r="I1347">
        <v>30</v>
      </c>
      <c r="J1347">
        <v>50</v>
      </c>
      <c r="K1347">
        <v>2409</v>
      </c>
      <c r="L1347">
        <v>4</v>
      </c>
      <c r="M1347">
        <v>5</v>
      </c>
      <c r="N1347">
        <v>2012</v>
      </c>
      <c r="O1347">
        <f t="shared" ref="O1347:O1410" si="21">H1347*C1347</f>
        <v>42.669999999999995</v>
      </c>
    </row>
    <row r="1348" spans="1:34" x14ac:dyDescent="0.2">
      <c r="B1348">
        <v>1</v>
      </c>
      <c r="C1348">
        <v>5</v>
      </c>
      <c r="D1348">
        <v>1</v>
      </c>
      <c r="E1348">
        <v>10</v>
      </c>
      <c r="F1348">
        <v>1</v>
      </c>
      <c r="G1348">
        <v>15</v>
      </c>
      <c r="H1348">
        <v>2.64</v>
      </c>
      <c r="I1348">
        <v>150</v>
      </c>
      <c r="J1348">
        <v>57.5</v>
      </c>
      <c r="K1348">
        <v>3878</v>
      </c>
      <c r="L1348">
        <v>4</v>
      </c>
      <c r="M1348">
        <v>5</v>
      </c>
      <c r="N1348">
        <v>2012</v>
      </c>
      <c r="O1348">
        <f t="shared" si="21"/>
        <v>13.200000000000001</v>
      </c>
    </row>
    <row r="1349" spans="1:34" x14ac:dyDescent="0.2">
      <c r="B1349">
        <v>0</v>
      </c>
      <c r="C1349">
        <v>17.5</v>
      </c>
      <c r="D1349">
        <v>1</v>
      </c>
      <c r="E1349">
        <v>11</v>
      </c>
      <c r="F1349">
        <v>0</v>
      </c>
      <c r="G1349">
        <v>29</v>
      </c>
      <c r="H1349">
        <v>2.7</v>
      </c>
      <c r="I1349">
        <v>-30</v>
      </c>
      <c r="J1349">
        <v>50</v>
      </c>
      <c r="K1349">
        <v>3128</v>
      </c>
      <c r="L1349">
        <v>4</v>
      </c>
      <c r="M1349">
        <v>5</v>
      </c>
      <c r="N1349">
        <v>2012</v>
      </c>
      <c r="O1349">
        <f t="shared" si="21"/>
        <v>47.25</v>
      </c>
    </row>
    <row r="1350" spans="1:34" x14ac:dyDescent="0.2">
      <c r="B1350">
        <v>2</v>
      </c>
      <c r="C1350">
        <v>6.5</v>
      </c>
      <c r="D1350">
        <v>1</v>
      </c>
      <c r="E1350">
        <v>18</v>
      </c>
      <c r="F1350">
        <v>0</v>
      </c>
      <c r="G1350">
        <v>25</v>
      </c>
      <c r="H1350">
        <v>2.19</v>
      </c>
      <c r="I1350">
        <v>130</v>
      </c>
      <c r="J1350">
        <v>45</v>
      </c>
      <c r="K1350">
        <v>2243</v>
      </c>
      <c r="L1350">
        <v>4</v>
      </c>
      <c r="M1350">
        <v>5</v>
      </c>
      <c r="N1350">
        <v>2012</v>
      </c>
      <c r="O1350">
        <f t="shared" si="21"/>
        <v>14.234999999999999</v>
      </c>
    </row>
    <row r="1351" spans="1:34" x14ac:dyDescent="0.2">
      <c r="B1351">
        <v>1</v>
      </c>
      <c r="C1351">
        <v>7</v>
      </c>
      <c r="D1351">
        <v>0</v>
      </c>
      <c r="E1351">
        <v>21</v>
      </c>
      <c r="F1351">
        <v>0</v>
      </c>
      <c r="G1351">
        <v>28</v>
      </c>
      <c r="H1351">
        <v>2.72</v>
      </c>
      <c r="I1351">
        <v>-110</v>
      </c>
      <c r="J1351">
        <v>45</v>
      </c>
      <c r="K1351">
        <v>3014</v>
      </c>
      <c r="L1351">
        <v>4</v>
      </c>
      <c r="M1351">
        <v>5</v>
      </c>
      <c r="N1351">
        <v>2012</v>
      </c>
      <c r="O1351">
        <f t="shared" si="21"/>
        <v>19.040000000000003</v>
      </c>
    </row>
    <row r="1352" spans="1:34" x14ac:dyDescent="0.2">
      <c r="B1352">
        <v>2</v>
      </c>
      <c r="C1352">
        <v>13</v>
      </c>
      <c r="D1352">
        <v>0</v>
      </c>
      <c r="E1352">
        <v>25</v>
      </c>
      <c r="F1352">
        <v>0</v>
      </c>
      <c r="G1352">
        <v>7</v>
      </c>
      <c r="H1352">
        <v>3.36</v>
      </c>
      <c r="I1352">
        <v>50</v>
      </c>
      <c r="J1352">
        <v>50</v>
      </c>
      <c r="K1352">
        <v>2863</v>
      </c>
      <c r="L1352">
        <v>4</v>
      </c>
      <c r="M1352">
        <v>5</v>
      </c>
      <c r="N1352">
        <v>2012</v>
      </c>
      <c r="O1352">
        <f t="shared" si="21"/>
        <v>43.68</v>
      </c>
    </row>
    <row r="1353" spans="1:34" x14ac:dyDescent="0.2">
      <c r="B1353">
        <v>1</v>
      </c>
      <c r="C1353">
        <v>7</v>
      </c>
      <c r="D1353">
        <v>0</v>
      </c>
      <c r="E1353">
        <v>31</v>
      </c>
      <c r="F1353">
        <v>0</v>
      </c>
      <c r="G1353">
        <v>7</v>
      </c>
      <c r="H1353">
        <v>2.36</v>
      </c>
      <c r="I1353">
        <v>-110</v>
      </c>
      <c r="J1353">
        <v>55</v>
      </c>
      <c r="K1353">
        <v>2101</v>
      </c>
      <c r="L1353">
        <v>4</v>
      </c>
      <c r="M1353">
        <v>6</v>
      </c>
      <c r="N1353">
        <v>2012</v>
      </c>
      <c r="O1353">
        <f t="shared" si="21"/>
        <v>16.52</v>
      </c>
    </row>
    <row r="1354" spans="1:34" x14ac:dyDescent="0.2">
      <c r="B1354">
        <v>2</v>
      </c>
      <c r="C1354">
        <v>5</v>
      </c>
      <c r="D1354">
        <v>0</v>
      </c>
      <c r="E1354">
        <v>13</v>
      </c>
      <c r="F1354">
        <v>0</v>
      </c>
      <c r="G1354">
        <v>18</v>
      </c>
      <c r="H1354">
        <v>1.17</v>
      </c>
      <c r="I1354">
        <v>100</v>
      </c>
      <c r="J1354">
        <v>62.5</v>
      </c>
      <c r="K1354">
        <v>2755</v>
      </c>
      <c r="L1354">
        <v>4</v>
      </c>
      <c r="M1354">
        <v>6</v>
      </c>
      <c r="N1354">
        <v>2012</v>
      </c>
      <c r="O1354">
        <f t="shared" si="21"/>
        <v>5.85</v>
      </c>
    </row>
    <row r="1355" spans="1:34" x14ac:dyDescent="0.2">
      <c r="B1355">
        <v>1</v>
      </c>
      <c r="C1355">
        <v>15.5</v>
      </c>
      <c r="D1355">
        <v>1</v>
      </c>
      <c r="E1355">
        <v>14</v>
      </c>
      <c r="F1355">
        <v>0</v>
      </c>
      <c r="G1355">
        <v>30</v>
      </c>
      <c r="H1355">
        <v>2.92</v>
      </c>
      <c r="I1355">
        <v>-150</v>
      </c>
      <c r="J1355">
        <v>65</v>
      </c>
      <c r="K1355">
        <v>3027</v>
      </c>
      <c r="L1355">
        <v>4</v>
      </c>
      <c r="M1355">
        <v>6</v>
      </c>
      <c r="N1355">
        <v>2012</v>
      </c>
      <c r="O1355">
        <f t="shared" si="21"/>
        <v>45.26</v>
      </c>
      <c r="T1355">
        <v>15</v>
      </c>
      <c r="U1355">
        <f>AVERAGE(C1315,C1319,C1323,C1324,C1326,C1332:C1334,C1336:C1338,C1343,C1344,C1347,C1349)</f>
        <v>7.8666666666666663</v>
      </c>
      <c r="V1355">
        <f>SUM(O1315,O1319,O1323,O1324,O1326,O1332:O1334,O1336:O1338,O1343,O1344,O1347,O1349)/SUM(C1315,C1319,C1323,C1324,C1326,C1332:C1334,C1336:C1338,C1343,C1344,C1347,C1349)</f>
        <v>3.0015677966101695</v>
      </c>
    </row>
    <row r="1356" spans="1:34" x14ac:dyDescent="0.2">
      <c r="B1356">
        <v>2</v>
      </c>
      <c r="C1356">
        <v>14.5</v>
      </c>
      <c r="D1356">
        <v>0</v>
      </c>
      <c r="E1356">
        <v>21</v>
      </c>
      <c r="F1356">
        <v>1</v>
      </c>
      <c r="G1356">
        <v>5</v>
      </c>
      <c r="H1356">
        <v>2.72</v>
      </c>
      <c r="I1356">
        <v>60</v>
      </c>
      <c r="J1356">
        <v>55</v>
      </c>
      <c r="K1356">
        <v>2617</v>
      </c>
      <c r="L1356">
        <v>4</v>
      </c>
      <c r="M1356">
        <v>6</v>
      </c>
      <c r="N1356">
        <v>2012</v>
      </c>
      <c r="O1356">
        <f t="shared" si="21"/>
        <v>39.440000000000005</v>
      </c>
      <c r="T1356">
        <v>16</v>
      </c>
      <c r="U1356">
        <f>AVERAGE(C1316:C1318,C1321,C1325,C1327:C1329,C1335,C1340:C1342,C1348,C1351,C1353,C1355)</f>
        <v>10.71875</v>
      </c>
      <c r="V1356">
        <f>SUM(O1316:O1318,O1321,O1325,O1327:O1329,O1335,O1340:O1342,O1348,O1351,O1353,O1355)/SUM(C1316:C1318,C1321,C1325,C1327:C1329,C1335,C1340:C1342,C1348,C1351,C1353,C1355)</f>
        <v>3.0399416909620993</v>
      </c>
    </row>
    <row r="1357" spans="1:34" x14ac:dyDescent="0.2">
      <c r="B1357">
        <v>2</v>
      </c>
      <c r="C1357">
        <v>5</v>
      </c>
      <c r="D1357">
        <v>0</v>
      </c>
      <c r="E1357">
        <v>24</v>
      </c>
      <c r="F1357">
        <v>0</v>
      </c>
      <c r="G1357">
        <v>29</v>
      </c>
      <c r="H1357">
        <v>2.13</v>
      </c>
      <c r="I1357">
        <v>130</v>
      </c>
      <c r="J1357">
        <v>45</v>
      </c>
      <c r="K1357">
        <v>2594</v>
      </c>
      <c r="L1357">
        <v>4</v>
      </c>
      <c r="M1357">
        <v>6</v>
      </c>
      <c r="N1357">
        <v>2012</v>
      </c>
      <c r="O1357">
        <f t="shared" si="21"/>
        <v>10.649999999999999</v>
      </c>
      <c r="P1357">
        <v>109</v>
      </c>
      <c r="Q1357">
        <v>45</v>
      </c>
      <c r="R1357">
        <f>AVERAGE(C1313:C1357)</f>
        <v>9.4111111111111114</v>
      </c>
      <c r="S1357">
        <f>SUM(O1313:O1357)/SUM(C1313:C1357)</f>
        <v>2.9531168831168833</v>
      </c>
      <c r="T1357">
        <v>14</v>
      </c>
      <c r="U1357">
        <f>AVERAGE(C1313,C1314,C1320,C1322,C1330,C1331,C1339,C1345,C1346,C1350,C1352,C1354,C1356,C1357)</f>
        <v>9.5714285714285712</v>
      </c>
      <c r="V1357">
        <f>SUM(O1313,O1314,O1320,O1322,O1330,O1331,O1339,O1345,O1346,O1350,O1352,O1354,O1356,O1357)/SUM(C1313,C1314,C1320,C1322,C1330,C1331,C1339,C1345,C1346,C1350,C1352,C1354,C1356,C1357)</f>
        <v>2.7993283582089554</v>
      </c>
      <c r="W1357">
        <v>3</v>
      </c>
      <c r="X1357">
        <f>AVERAGE(C1313:C1315)</f>
        <v>11</v>
      </c>
      <c r="Y1357">
        <f>SUM(O1313:O1315)/SUM(C1313:C1315)</f>
        <v>2.4203030303030304</v>
      </c>
      <c r="Z1357">
        <v>7</v>
      </c>
      <c r="AA1357">
        <f>AVERAGE(C1316:C1322)</f>
        <v>11.928571428571429</v>
      </c>
      <c r="AB1357">
        <f>SUM(O1316:O1322)/SUM(C1316:C1322)</f>
        <v>3.4976646706586827</v>
      </c>
      <c r="AC1357">
        <v>15</v>
      </c>
      <c r="AD1357">
        <f>AVERAGE(C1323:C1337)</f>
        <v>6.5333333333333332</v>
      </c>
      <c r="AE1357">
        <f>SUM(O1323:O1337)/SUM(C1323:C1337)</f>
        <v>3.5783673469387756</v>
      </c>
      <c r="AF1357">
        <v>20</v>
      </c>
      <c r="AG1357">
        <f>AVERAGE(C1338:C1357)</f>
        <v>10.45</v>
      </c>
      <c r="AH1357">
        <f>SUM(O1338:O1357)/SUM(C1338:C1357)</f>
        <v>2.5265071770334928</v>
      </c>
    </row>
    <row r="1359" spans="1:34" x14ac:dyDescent="0.2">
      <c r="A1359" t="s">
        <v>6</v>
      </c>
      <c r="B1359">
        <v>1</v>
      </c>
      <c r="C1359">
        <v>33</v>
      </c>
      <c r="D1359">
        <v>0</v>
      </c>
      <c r="E1359">
        <v>13</v>
      </c>
      <c r="F1359">
        <v>0</v>
      </c>
      <c r="G1359">
        <v>15</v>
      </c>
      <c r="H1359">
        <v>2.7</v>
      </c>
      <c r="I1359">
        <v>-150</v>
      </c>
      <c r="J1359">
        <v>70</v>
      </c>
      <c r="K1359">
        <v>2837</v>
      </c>
      <c r="L1359">
        <v>1</v>
      </c>
      <c r="M1359">
        <v>7</v>
      </c>
      <c r="N1359">
        <v>2013</v>
      </c>
      <c r="O1359">
        <f t="shared" si="21"/>
        <v>89.100000000000009</v>
      </c>
    </row>
    <row r="1360" spans="1:34" x14ac:dyDescent="0.2">
      <c r="B1360">
        <v>2</v>
      </c>
      <c r="C1360">
        <v>7.5</v>
      </c>
      <c r="D1360">
        <v>1</v>
      </c>
      <c r="E1360">
        <v>15</v>
      </c>
      <c r="F1360">
        <v>0</v>
      </c>
      <c r="G1360">
        <v>23</v>
      </c>
      <c r="H1360">
        <v>1.87</v>
      </c>
      <c r="I1360">
        <v>130</v>
      </c>
      <c r="J1360">
        <v>50</v>
      </c>
      <c r="K1360">
        <v>2364</v>
      </c>
      <c r="L1360">
        <v>1</v>
      </c>
      <c r="M1360">
        <v>7</v>
      </c>
      <c r="N1360">
        <v>2013</v>
      </c>
      <c r="O1360">
        <f t="shared" si="21"/>
        <v>14.025</v>
      </c>
    </row>
    <row r="1361" spans="2:15" x14ac:dyDescent="0.2">
      <c r="B1361">
        <v>0</v>
      </c>
      <c r="C1361">
        <v>6</v>
      </c>
      <c r="D1361">
        <v>0</v>
      </c>
      <c r="E1361">
        <v>17</v>
      </c>
      <c r="F1361">
        <v>0</v>
      </c>
      <c r="G1361">
        <v>23</v>
      </c>
      <c r="H1361">
        <v>2.84</v>
      </c>
      <c r="I1361">
        <v>0</v>
      </c>
      <c r="J1361">
        <v>50</v>
      </c>
      <c r="K1361">
        <v>2461</v>
      </c>
      <c r="L1361">
        <v>1</v>
      </c>
      <c r="M1361">
        <v>7</v>
      </c>
      <c r="N1361">
        <v>2013</v>
      </c>
      <c r="O1361">
        <f t="shared" si="21"/>
        <v>17.04</v>
      </c>
    </row>
    <row r="1362" spans="2:15" x14ac:dyDescent="0.2">
      <c r="B1362">
        <v>2</v>
      </c>
      <c r="C1362">
        <v>7</v>
      </c>
      <c r="D1362">
        <v>0</v>
      </c>
      <c r="E1362">
        <v>4</v>
      </c>
      <c r="F1362">
        <v>0</v>
      </c>
      <c r="G1362">
        <v>11</v>
      </c>
      <c r="H1362">
        <v>1.58</v>
      </c>
      <c r="I1362">
        <v>110</v>
      </c>
      <c r="J1362">
        <v>55</v>
      </c>
      <c r="K1362">
        <v>3301</v>
      </c>
      <c r="L1362">
        <v>1</v>
      </c>
      <c r="M1362">
        <v>8</v>
      </c>
      <c r="N1362">
        <v>2013</v>
      </c>
      <c r="O1362">
        <f t="shared" si="21"/>
        <v>11.06</v>
      </c>
    </row>
    <row r="1363" spans="2:15" x14ac:dyDescent="0.2">
      <c r="B1363">
        <v>0</v>
      </c>
      <c r="C1363">
        <v>8</v>
      </c>
      <c r="D1363">
        <v>1</v>
      </c>
      <c r="E1363">
        <v>9</v>
      </c>
      <c r="F1363">
        <v>1</v>
      </c>
      <c r="G1363">
        <v>17</v>
      </c>
      <c r="H1363">
        <v>1.68</v>
      </c>
      <c r="I1363">
        <v>-20</v>
      </c>
      <c r="J1363">
        <v>50</v>
      </c>
      <c r="K1363">
        <v>2664</v>
      </c>
      <c r="L1363">
        <v>1</v>
      </c>
      <c r="M1363">
        <v>8</v>
      </c>
      <c r="N1363">
        <v>2013</v>
      </c>
      <c r="O1363">
        <f t="shared" si="21"/>
        <v>13.44</v>
      </c>
    </row>
    <row r="1364" spans="2:15" x14ac:dyDescent="0.2">
      <c r="B1364">
        <v>0</v>
      </c>
      <c r="C1364">
        <v>5.5</v>
      </c>
      <c r="D1364">
        <v>0</v>
      </c>
      <c r="E1364">
        <v>23</v>
      </c>
      <c r="F1364">
        <v>1</v>
      </c>
      <c r="G1364">
        <v>28</v>
      </c>
      <c r="H1364">
        <v>2.4500000000000002</v>
      </c>
      <c r="I1364">
        <v>0</v>
      </c>
      <c r="J1364">
        <v>60</v>
      </c>
      <c r="K1364">
        <v>1828</v>
      </c>
      <c r="L1364">
        <v>1</v>
      </c>
      <c r="M1364">
        <v>8</v>
      </c>
      <c r="N1364">
        <v>2013</v>
      </c>
      <c r="O1364">
        <f t="shared" si="21"/>
        <v>13.475000000000001</v>
      </c>
    </row>
    <row r="1365" spans="2:15" x14ac:dyDescent="0.2">
      <c r="B1365">
        <v>0</v>
      </c>
      <c r="C1365">
        <v>15</v>
      </c>
      <c r="D1365">
        <v>0</v>
      </c>
      <c r="E1365">
        <v>6</v>
      </c>
      <c r="F1365">
        <v>0</v>
      </c>
      <c r="G1365">
        <v>21</v>
      </c>
      <c r="H1365">
        <v>2.5099999999999998</v>
      </c>
      <c r="I1365">
        <v>20</v>
      </c>
      <c r="J1365">
        <v>55</v>
      </c>
      <c r="K1365">
        <v>2176</v>
      </c>
      <c r="L1365">
        <v>1</v>
      </c>
      <c r="M1365">
        <v>9</v>
      </c>
      <c r="N1365">
        <v>2013</v>
      </c>
      <c r="O1365">
        <f t="shared" si="21"/>
        <v>37.65</v>
      </c>
    </row>
    <row r="1366" spans="2:15" x14ac:dyDescent="0.2">
      <c r="B1366">
        <v>0</v>
      </c>
      <c r="C1366">
        <v>5</v>
      </c>
      <c r="D1366">
        <v>0</v>
      </c>
      <c r="E1366">
        <v>29</v>
      </c>
      <c r="F1366">
        <v>0</v>
      </c>
      <c r="G1366">
        <v>4</v>
      </c>
      <c r="H1366">
        <v>3.03</v>
      </c>
      <c r="I1366">
        <v>0</v>
      </c>
      <c r="J1366">
        <v>55</v>
      </c>
      <c r="K1366">
        <v>2159</v>
      </c>
      <c r="L1366">
        <v>2</v>
      </c>
      <c r="M1366">
        <v>10</v>
      </c>
      <c r="N1366">
        <v>2013</v>
      </c>
      <c r="O1366">
        <f t="shared" si="21"/>
        <v>15.149999999999999</v>
      </c>
    </row>
    <row r="1367" spans="2:15" x14ac:dyDescent="0.2">
      <c r="B1367">
        <v>0</v>
      </c>
      <c r="C1367">
        <v>13</v>
      </c>
      <c r="D1367">
        <v>1</v>
      </c>
      <c r="E1367">
        <v>9</v>
      </c>
      <c r="F1367">
        <v>1</v>
      </c>
      <c r="G1367">
        <v>22</v>
      </c>
      <c r="H1367">
        <v>3.06</v>
      </c>
      <c r="I1367">
        <v>-20</v>
      </c>
      <c r="J1367">
        <v>50</v>
      </c>
      <c r="K1367">
        <v>2553</v>
      </c>
      <c r="L1367">
        <v>2</v>
      </c>
      <c r="M1367">
        <v>10</v>
      </c>
      <c r="N1367">
        <v>2013</v>
      </c>
      <c r="O1367">
        <f t="shared" si="21"/>
        <v>39.78</v>
      </c>
    </row>
    <row r="1368" spans="2:15" x14ac:dyDescent="0.2">
      <c r="B1368">
        <v>1</v>
      </c>
      <c r="C1368">
        <v>14</v>
      </c>
      <c r="D1368">
        <v>0</v>
      </c>
      <c r="E1368">
        <v>15</v>
      </c>
      <c r="F1368">
        <v>0</v>
      </c>
      <c r="G1368">
        <v>29</v>
      </c>
      <c r="H1368">
        <v>3.74</v>
      </c>
      <c r="I1368">
        <v>-130</v>
      </c>
      <c r="J1368">
        <v>42.5</v>
      </c>
      <c r="K1368">
        <v>3151</v>
      </c>
      <c r="L1368">
        <v>2</v>
      </c>
      <c r="M1368">
        <v>10</v>
      </c>
      <c r="N1368">
        <v>2013</v>
      </c>
      <c r="O1368">
        <f t="shared" si="21"/>
        <v>52.36</v>
      </c>
    </row>
    <row r="1369" spans="2:15" x14ac:dyDescent="0.2">
      <c r="B1369">
        <v>2</v>
      </c>
      <c r="C1369">
        <v>5</v>
      </c>
      <c r="D1369">
        <v>0</v>
      </c>
      <c r="E1369">
        <v>21</v>
      </c>
      <c r="F1369">
        <v>0</v>
      </c>
      <c r="G1369">
        <v>26</v>
      </c>
      <c r="H1369">
        <v>2.75</v>
      </c>
      <c r="I1369">
        <v>130</v>
      </c>
      <c r="J1369">
        <v>50</v>
      </c>
      <c r="K1369">
        <v>2084</v>
      </c>
      <c r="L1369">
        <v>2</v>
      </c>
      <c r="M1369">
        <v>10</v>
      </c>
      <c r="N1369">
        <v>2013</v>
      </c>
      <c r="O1369">
        <f t="shared" si="21"/>
        <v>13.75</v>
      </c>
    </row>
    <row r="1370" spans="2:15" x14ac:dyDescent="0.2">
      <c r="B1370">
        <v>0</v>
      </c>
      <c r="C1370">
        <v>7.5</v>
      </c>
      <c r="D1370">
        <v>0</v>
      </c>
      <c r="E1370">
        <v>26</v>
      </c>
      <c r="F1370">
        <v>1</v>
      </c>
      <c r="G1370">
        <v>2</v>
      </c>
      <c r="H1370">
        <v>1.48</v>
      </c>
      <c r="I1370">
        <v>20</v>
      </c>
      <c r="J1370">
        <v>40</v>
      </c>
      <c r="K1370">
        <v>3124</v>
      </c>
      <c r="L1370">
        <v>2</v>
      </c>
      <c r="M1370">
        <v>10</v>
      </c>
      <c r="N1370">
        <v>2013</v>
      </c>
      <c r="O1370">
        <f t="shared" si="21"/>
        <v>11.1</v>
      </c>
    </row>
    <row r="1371" spans="2:15" x14ac:dyDescent="0.2">
      <c r="B1371">
        <v>1</v>
      </c>
      <c r="C1371">
        <v>10</v>
      </c>
      <c r="D1371">
        <v>0</v>
      </c>
      <c r="E1371">
        <v>10</v>
      </c>
      <c r="F1371">
        <v>0</v>
      </c>
      <c r="G1371">
        <v>24</v>
      </c>
      <c r="H1371">
        <v>3.7</v>
      </c>
      <c r="I1371">
        <v>180</v>
      </c>
      <c r="J1371">
        <v>40</v>
      </c>
      <c r="K1371">
        <v>3188</v>
      </c>
      <c r="L1371">
        <v>2</v>
      </c>
      <c r="M1371">
        <v>11</v>
      </c>
      <c r="N1371">
        <v>2013</v>
      </c>
      <c r="O1371">
        <f t="shared" si="21"/>
        <v>37</v>
      </c>
    </row>
    <row r="1372" spans="2:15" x14ac:dyDescent="0.2">
      <c r="B1372">
        <v>0</v>
      </c>
      <c r="C1372">
        <v>14</v>
      </c>
      <c r="D1372">
        <v>0</v>
      </c>
      <c r="E1372">
        <v>10</v>
      </c>
      <c r="F1372">
        <v>0</v>
      </c>
      <c r="G1372">
        <v>24</v>
      </c>
      <c r="H1372">
        <v>3.08</v>
      </c>
      <c r="I1372">
        <v>-30</v>
      </c>
      <c r="J1372">
        <v>35</v>
      </c>
      <c r="K1372">
        <v>2932</v>
      </c>
      <c r="L1372">
        <v>2</v>
      </c>
      <c r="M1372">
        <v>11</v>
      </c>
      <c r="N1372">
        <v>2013</v>
      </c>
      <c r="O1372">
        <f t="shared" si="21"/>
        <v>43.120000000000005</v>
      </c>
    </row>
    <row r="1373" spans="2:15" x14ac:dyDescent="0.2">
      <c r="B1373">
        <v>1</v>
      </c>
      <c r="C1373">
        <v>5</v>
      </c>
      <c r="D1373">
        <v>0</v>
      </c>
      <c r="E1373">
        <v>22</v>
      </c>
      <c r="F1373">
        <v>0</v>
      </c>
      <c r="G1373">
        <v>27</v>
      </c>
      <c r="H1373">
        <v>3.39</v>
      </c>
      <c r="I1373">
        <v>-140</v>
      </c>
      <c r="J1373">
        <v>35</v>
      </c>
      <c r="K1373">
        <v>2632</v>
      </c>
      <c r="L1373">
        <v>2</v>
      </c>
      <c r="M1373">
        <v>11</v>
      </c>
      <c r="N1373">
        <v>2013</v>
      </c>
      <c r="O1373">
        <f t="shared" si="21"/>
        <v>16.95</v>
      </c>
    </row>
    <row r="1374" spans="2:15" x14ac:dyDescent="0.2">
      <c r="B1374">
        <v>0</v>
      </c>
      <c r="C1374">
        <v>22.5</v>
      </c>
      <c r="D1374">
        <v>1</v>
      </c>
      <c r="E1374">
        <v>21</v>
      </c>
      <c r="F1374">
        <v>0</v>
      </c>
      <c r="G1374">
        <v>14</v>
      </c>
      <c r="H1374">
        <v>3.82</v>
      </c>
      <c r="I1374">
        <v>-20</v>
      </c>
      <c r="J1374">
        <v>55</v>
      </c>
      <c r="K1374">
        <v>3322</v>
      </c>
      <c r="L1374">
        <v>2</v>
      </c>
      <c r="M1374">
        <v>12</v>
      </c>
      <c r="N1374">
        <v>2013</v>
      </c>
      <c r="O1374">
        <f t="shared" si="21"/>
        <v>85.95</v>
      </c>
    </row>
    <row r="1375" spans="2:15" x14ac:dyDescent="0.2">
      <c r="B1375">
        <v>1</v>
      </c>
      <c r="C1375">
        <v>23</v>
      </c>
      <c r="D1375">
        <v>0</v>
      </c>
      <c r="E1375">
        <v>27</v>
      </c>
      <c r="F1375">
        <v>0</v>
      </c>
      <c r="G1375">
        <v>20</v>
      </c>
      <c r="H1375">
        <v>4.3499999999999996</v>
      </c>
      <c r="I1375">
        <v>160</v>
      </c>
      <c r="J1375">
        <v>45</v>
      </c>
      <c r="K1375">
        <v>2484</v>
      </c>
      <c r="L1375">
        <v>2</v>
      </c>
      <c r="M1375">
        <v>12</v>
      </c>
      <c r="N1375">
        <v>2013</v>
      </c>
      <c r="O1375">
        <f t="shared" si="21"/>
        <v>100.05</v>
      </c>
    </row>
    <row r="1376" spans="2:15" x14ac:dyDescent="0.2">
      <c r="B1376">
        <v>1</v>
      </c>
      <c r="C1376">
        <v>5</v>
      </c>
      <c r="D1376">
        <v>1</v>
      </c>
      <c r="E1376">
        <v>18</v>
      </c>
      <c r="F1376">
        <v>1</v>
      </c>
      <c r="G1376">
        <v>23</v>
      </c>
      <c r="H1376">
        <v>3.49</v>
      </c>
      <c r="I1376">
        <v>-150</v>
      </c>
      <c r="J1376">
        <v>40</v>
      </c>
      <c r="K1376">
        <v>3006</v>
      </c>
      <c r="L1376">
        <v>2</v>
      </c>
      <c r="M1376">
        <v>12</v>
      </c>
      <c r="N1376">
        <v>2013</v>
      </c>
      <c r="O1376">
        <f t="shared" si="21"/>
        <v>17.450000000000003</v>
      </c>
    </row>
    <row r="1377" spans="2:15" x14ac:dyDescent="0.2">
      <c r="B1377">
        <v>2</v>
      </c>
      <c r="C1377">
        <v>8</v>
      </c>
      <c r="D1377">
        <v>0</v>
      </c>
      <c r="E1377">
        <v>26</v>
      </c>
      <c r="F1377">
        <v>0</v>
      </c>
      <c r="G1377">
        <v>3</v>
      </c>
      <c r="H1377">
        <v>1.71</v>
      </c>
      <c r="I1377">
        <v>40</v>
      </c>
      <c r="J1377">
        <v>45</v>
      </c>
      <c r="K1377">
        <v>2517</v>
      </c>
      <c r="L1377">
        <v>2</v>
      </c>
      <c r="M1377">
        <v>12</v>
      </c>
      <c r="N1377">
        <v>2013</v>
      </c>
      <c r="O1377">
        <f t="shared" si="21"/>
        <v>13.68</v>
      </c>
    </row>
    <row r="1378" spans="2:15" x14ac:dyDescent="0.2">
      <c r="B1378">
        <v>0</v>
      </c>
      <c r="C1378">
        <v>29</v>
      </c>
      <c r="D1378">
        <v>0</v>
      </c>
      <c r="E1378">
        <v>9</v>
      </c>
      <c r="F1378">
        <v>0</v>
      </c>
      <c r="G1378">
        <v>7</v>
      </c>
      <c r="H1378">
        <v>4.0999999999999996</v>
      </c>
      <c r="I1378">
        <v>-10</v>
      </c>
      <c r="J1378">
        <v>40</v>
      </c>
      <c r="K1378">
        <v>2403</v>
      </c>
      <c r="L1378">
        <v>3</v>
      </c>
      <c r="M1378">
        <v>1</v>
      </c>
      <c r="N1378">
        <v>2013</v>
      </c>
      <c r="O1378">
        <f t="shared" si="21"/>
        <v>118.89999999999999</v>
      </c>
    </row>
    <row r="1379" spans="2:15" x14ac:dyDescent="0.2">
      <c r="B1379">
        <v>1</v>
      </c>
      <c r="C1379">
        <v>24</v>
      </c>
      <c r="D1379">
        <v>0</v>
      </c>
      <c r="E1379">
        <v>23</v>
      </c>
      <c r="F1379">
        <v>0</v>
      </c>
      <c r="G1379">
        <v>16</v>
      </c>
      <c r="H1379">
        <v>5.93</v>
      </c>
      <c r="I1379">
        <v>-130</v>
      </c>
      <c r="J1379">
        <v>45</v>
      </c>
      <c r="K1379">
        <v>2957</v>
      </c>
      <c r="L1379">
        <v>3</v>
      </c>
      <c r="M1379">
        <v>2</v>
      </c>
      <c r="N1379">
        <v>2013</v>
      </c>
      <c r="O1379">
        <f t="shared" si="21"/>
        <v>142.32</v>
      </c>
    </row>
    <row r="1380" spans="2:15" x14ac:dyDescent="0.2">
      <c r="B1380">
        <v>1</v>
      </c>
      <c r="C1380">
        <v>5</v>
      </c>
      <c r="D1380">
        <v>0</v>
      </c>
      <c r="E1380">
        <v>17</v>
      </c>
      <c r="F1380">
        <v>0</v>
      </c>
      <c r="G1380">
        <v>23</v>
      </c>
      <c r="H1380">
        <v>3.85</v>
      </c>
      <c r="I1380">
        <v>160</v>
      </c>
      <c r="J1380">
        <v>52.5</v>
      </c>
      <c r="K1380">
        <v>2632</v>
      </c>
      <c r="L1380">
        <v>3</v>
      </c>
      <c r="M1380">
        <v>2</v>
      </c>
      <c r="N1380">
        <v>2013</v>
      </c>
      <c r="O1380">
        <f t="shared" si="21"/>
        <v>19.25</v>
      </c>
    </row>
    <row r="1381" spans="2:15" x14ac:dyDescent="0.2">
      <c r="B1381">
        <v>1</v>
      </c>
      <c r="C1381">
        <v>18</v>
      </c>
      <c r="D1381">
        <v>0</v>
      </c>
      <c r="E1381">
        <v>23</v>
      </c>
      <c r="F1381">
        <v>0</v>
      </c>
      <c r="G1381">
        <v>1</v>
      </c>
      <c r="H1381">
        <v>3.87</v>
      </c>
      <c r="I1381">
        <v>-150</v>
      </c>
      <c r="J1381">
        <v>65</v>
      </c>
      <c r="K1381">
        <v>2744</v>
      </c>
      <c r="L1381">
        <v>3</v>
      </c>
      <c r="M1381">
        <v>2</v>
      </c>
      <c r="N1381">
        <v>2013</v>
      </c>
      <c r="O1381">
        <f t="shared" si="21"/>
        <v>69.66</v>
      </c>
    </row>
    <row r="1382" spans="2:15" x14ac:dyDescent="0.2">
      <c r="B1382">
        <v>0</v>
      </c>
      <c r="C1382">
        <v>5</v>
      </c>
      <c r="D1382">
        <v>0</v>
      </c>
      <c r="E1382">
        <v>24</v>
      </c>
      <c r="F1382">
        <v>0</v>
      </c>
      <c r="G1382">
        <v>1</v>
      </c>
      <c r="H1382">
        <v>3.8</v>
      </c>
      <c r="I1382">
        <v>30</v>
      </c>
      <c r="J1382">
        <v>55</v>
      </c>
      <c r="K1382">
        <v>2472</v>
      </c>
      <c r="L1382">
        <v>3</v>
      </c>
      <c r="M1382">
        <v>2</v>
      </c>
      <c r="N1382">
        <v>2013</v>
      </c>
      <c r="O1382">
        <f t="shared" si="21"/>
        <v>19</v>
      </c>
    </row>
    <row r="1383" spans="2:15" x14ac:dyDescent="0.2">
      <c r="B1383">
        <v>0</v>
      </c>
      <c r="C1383">
        <v>8.5</v>
      </c>
      <c r="D1383">
        <v>1</v>
      </c>
      <c r="E1383">
        <v>5</v>
      </c>
      <c r="F1383">
        <v>0</v>
      </c>
      <c r="G1383">
        <v>14</v>
      </c>
      <c r="H1383">
        <v>3.91</v>
      </c>
      <c r="I1383">
        <v>30</v>
      </c>
      <c r="J1383">
        <v>55</v>
      </c>
      <c r="K1383">
        <v>3422</v>
      </c>
      <c r="L1383">
        <v>3</v>
      </c>
      <c r="M1383">
        <v>3</v>
      </c>
      <c r="N1383">
        <v>2013</v>
      </c>
      <c r="O1383">
        <f t="shared" si="21"/>
        <v>33.234999999999999</v>
      </c>
    </row>
    <row r="1384" spans="2:15" x14ac:dyDescent="0.2">
      <c r="B1384">
        <v>0</v>
      </c>
      <c r="C1384">
        <v>12</v>
      </c>
      <c r="D1384">
        <v>0</v>
      </c>
      <c r="E1384">
        <v>14</v>
      </c>
      <c r="F1384">
        <v>0</v>
      </c>
      <c r="G1384">
        <v>26</v>
      </c>
      <c r="H1384">
        <v>2.89</v>
      </c>
      <c r="I1384">
        <v>-20</v>
      </c>
      <c r="J1384">
        <v>45</v>
      </c>
      <c r="K1384">
        <v>2816</v>
      </c>
      <c r="L1384">
        <v>3</v>
      </c>
      <c r="M1384">
        <v>3</v>
      </c>
      <c r="N1384">
        <v>2013</v>
      </c>
      <c r="O1384">
        <f t="shared" si="21"/>
        <v>34.68</v>
      </c>
    </row>
    <row r="1385" spans="2:15" x14ac:dyDescent="0.2">
      <c r="B1385">
        <v>1</v>
      </c>
      <c r="C1385">
        <v>10.5</v>
      </c>
      <c r="D1385">
        <v>0</v>
      </c>
      <c r="E1385">
        <v>20</v>
      </c>
      <c r="F1385">
        <v>1</v>
      </c>
      <c r="G1385">
        <v>30</v>
      </c>
      <c r="H1385">
        <v>4.24</v>
      </c>
      <c r="I1385">
        <v>-170</v>
      </c>
      <c r="J1385">
        <v>60</v>
      </c>
      <c r="K1385">
        <v>2140</v>
      </c>
      <c r="L1385">
        <v>3</v>
      </c>
      <c r="M1385">
        <v>3</v>
      </c>
      <c r="N1385">
        <v>2013</v>
      </c>
      <c r="O1385">
        <f t="shared" si="21"/>
        <v>44.52</v>
      </c>
    </row>
    <row r="1386" spans="2:15" x14ac:dyDescent="0.2">
      <c r="B1386">
        <v>0</v>
      </c>
      <c r="C1386">
        <v>6.5</v>
      </c>
      <c r="D1386">
        <v>1</v>
      </c>
      <c r="E1386">
        <v>26</v>
      </c>
      <c r="F1386">
        <v>0</v>
      </c>
      <c r="G1386">
        <v>2</v>
      </c>
      <c r="H1386">
        <v>4.6100000000000003</v>
      </c>
      <c r="I1386">
        <v>0</v>
      </c>
      <c r="J1386">
        <v>65</v>
      </c>
      <c r="K1386">
        <v>2252</v>
      </c>
      <c r="L1386">
        <v>3</v>
      </c>
      <c r="M1386">
        <v>3</v>
      </c>
      <c r="N1386">
        <v>2013</v>
      </c>
      <c r="O1386">
        <f t="shared" si="21"/>
        <v>29.965000000000003</v>
      </c>
    </row>
    <row r="1387" spans="2:15" x14ac:dyDescent="0.2">
      <c r="B1387">
        <v>0</v>
      </c>
      <c r="C1387">
        <v>7</v>
      </c>
      <c r="D1387">
        <v>1</v>
      </c>
      <c r="E1387">
        <v>19</v>
      </c>
      <c r="F1387">
        <v>1</v>
      </c>
      <c r="G1387">
        <v>26</v>
      </c>
      <c r="H1387">
        <v>3.8</v>
      </c>
      <c r="I1387">
        <v>20</v>
      </c>
      <c r="J1387">
        <v>60</v>
      </c>
      <c r="K1387">
        <v>2931</v>
      </c>
      <c r="L1387">
        <v>4</v>
      </c>
      <c r="M1387">
        <v>4</v>
      </c>
      <c r="N1387">
        <v>2013</v>
      </c>
      <c r="O1387">
        <f t="shared" si="21"/>
        <v>26.599999999999998</v>
      </c>
    </row>
    <row r="1388" spans="2:15" x14ac:dyDescent="0.2">
      <c r="B1388">
        <v>1</v>
      </c>
      <c r="C1388">
        <v>5</v>
      </c>
      <c r="D1388">
        <v>0</v>
      </c>
      <c r="E1388">
        <v>1</v>
      </c>
      <c r="F1388">
        <v>0</v>
      </c>
      <c r="G1388">
        <v>6</v>
      </c>
      <c r="H1388">
        <v>2.96</v>
      </c>
      <c r="I1388">
        <v>-160</v>
      </c>
      <c r="J1388">
        <v>60</v>
      </c>
      <c r="K1388">
        <v>1873</v>
      </c>
      <c r="L1388">
        <v>4</v>
      </c>
      <c r="M1388">
        <v>5</v>
      </c>
      <c r="N1388">
        <v>2013</v>
      </c>
      <c r="O1388">
        <f t="shared" si="21"/>
        <v>14.8</v>
      </c>
    </row>
    <row r="1389" spans="2:15" x14ac:dyDescent="0.2">
      <c r="B1389">
        <v>1</v>
      </c>
      <c r="C1389">
        <v>15</v>
      </c>
      <c r="D1389">
        <v>1</v>
      </c>
      <c r="E1389">
        <v>8</v>
      </c>
      <c r="F1389">
        <v>1</v>
      </c>
      <c r="G1389">
        <v>23</v>
      </c>
      <c r="H1389">
        <v>2.64</v>
      </c>
      <c r="I1389">
        <v>-170</v>
      </c>
      <c r="J1389">
        <v>45</v>
      </c>
      <c r="K1389">
        <v>2536</v>
      </c>
      <c r="L1389">
        <v>4</v>
      </c>
      <c r="M1389">
        <v>5</v>
      </c>
      <c r="N1389">
        <v>2013</v>
      </c>
      <c r="O1389">
        <f t="shared" si="21"/>
        <v>39.6</v>
      </c>
    </row>
    <row r="1390" spans="2:15" x14ac:dyDescent="0.2">
      <c r="B1390">
        <v>2</v>
      </c>
      <c r="C1390">
        <v>29.5</v>
      </c>
      <c r="D1390">
        <v>1</v>
      </c>
      <c r="E1390">
        <v>8</v>
      </c>
      <c r="F1390">
        <v>0</v>
      </c>
      <c r="G1390">
        <v>7</v>
      </c>
      <c r="H1390">
        <v>3.14</v>
      </c>
      <c r="I1390">
        <v>50</v>
      </c>
      <c r="J1390">
        <v>45</v>
      </c>
      <c r="K1390">
        <v>2678</v>
      </c>
      <c r="L1390">
        <v>4</v>
      </c>
      <c r="M1390">
        <v>5</v>
      </c>
      <c r="N1390">
        <v>2013</v>
      </c>
      <c r="O1390">
        <f t="shared" si="21"/>
        <v>92.63000000000001</v>
      </c>
    </row>
    <row r="1391" spans="2:15" x14ac:dyDescent="0.2">
      <c r="B1391">
        <v>2</v>
      </c>
      <c r="C1391">
        <v>7.5</v>
      </c>
      <c r="D1391">
        <v>1</v>
      </c>
      <c r="E1391">
        <v>13</v>
      </c>
      <c r="F1391">
        <v>0</v>
      </c>
      <c r="G1391">
        <v>21</v>
      </c>
      <c r="H1391">
        <v>1.37</v>
      </c>
      <c r="I1391">
        <v>130</v>
      </c>
      <c r="J1391">
        <v>57.5</v>
      </c>
      <c r="K1391">
        <v>2323</v>
      </c>
      <c r="L1391">
        <v>4</v>
      </c>
      <c r="M1391">
        <v>5</v>
      </c>
      <c r="N1391">
        <v>2013</v>
      </c>
      <c r="O1391">
        <f t="shared" si="21"/>
        <v>10.275</v>
      </c>
    </row>
    <row r="1392" spans="2:15" x14ac:dyDescent="0.2">
      <c r="B1392">
        <v>1</v>
      </c>
      <c r="C1392">
        <v>13.5</v>
      </c>
      <c r="D1392">
        <v>1</v>
      </c>
      <c r="E1392">
        <v>4</v>
      </c>
      <c r="F1392">
        <v>0</v>
      </c>
      <c r="G1392">
        <v>18</v>
      </c>
      <c r="H1392">
        <v>2.0299999999999998</v>
      </c>
      <c r="I1392">
        <v>140</v>
      </c>
      <c r="J1392">
        <v>40</v>
      </c>
      <c r="K1392">
        <v>2473</v>
      </c>
      <c r="L1392">
        <v>4</v>
      </c>
      <c r="M1392">
        <v>6</v>
      </c>
      <c r="N1392">
        <v>2013</v>
      </c>
      <c r="O1392">
        <f t="shared" si="21"/>
        <v>27.404999999999998</v>
      </c>
    </row>
    <row r="1393" spans="1:34" x14ac:dyDescent="0.2">
      <c r="B1393">
        <v>0</v>
      </c>
      <c r="C1393">
        <v>7</v>
      </c>
      <c r="D1393">
        <v>0</v>
      </c>
      <c r="E1393">
        <v>14</v>
      </c>
      <c r="F1393">
        <v>0</v>
      </c>
      <c r="G1393">
        <v>21</v>
      </c>
      <c r="H1393">
        <v>2.89</v>
      </c>
      <c r="I1393">
        <v>-20</v>
      </c>
      <c r="J1393">
        <v>45</v>
      </c>
      <c r="K1393">
        <v>2416</v>
      </c>
      <c r="L1393">
        <v>4</v>
      </c>
      <c r="M1393">
        <v>6</v>
      </c>
      <c r="N1393">
        <v>2013</v>
      </c>
      <c r="O1393">
        <f t="shared" si="21"/>
        <v>20.23</v>
      </c>
      <c r="T1393">
        <v>16</v>
      </c>
      <c r="U1393">
        <f>AVERAGE(C1361,C1363:C1367,C1370,C1372,C1374,C1378,C1382:C1384,C1386,C1387,C1393)</f>
        <v>10.71875</v>
      </c>
      <c r="V1393">
        <f>SUM(O1361,O1363:O1367,O1370,O1372,O1374,O1378,O1382:O1384,O1386,O1387,O1393)/SUM(C1361,C1363:C1367,C1370,C1372,C1374,C1378,C1382:C1384,C1386,C1387,C1393)</f>
        <v>3.2613119533527701</v>
      </c>
    </row>
    <row r="1394" spans="1:34" x14ac:dyDescent="0.2">
      <c r="B1394">
        <v>2</v>
      </c>
      <c r="C1394">
        <v>13.5</v>
      </c>
      <c r="D1394">
        <v>1</v>
      </c>
      <c r="E1394">
        <v>14</v>
      </c>
      <c r="F1394">
        <v>0</v>
      </c>
      <c r="G1394">
        <v>28</v>
      </c>
      <c r="H1394">
        <v>2.81</v>
      </c>
      <c r="I1394">
        <v>80</v>
      </c>
      <c r="J1394">
        <v>55</v>
      </c>
      <c r="K1394">
        <v>2078</v>
      </c>
      <c r="L1394">
        <v>4</v>
      </c>
      <c r="M1394">
        <v>6</v>
      </c>
      <c r="N1394">
        <v>2013</v>
      </c>
      <c r="O1394">
        <f t="shared" si="21"/>
        <v>37.935000000000002</v>
      </c>
      <c r="T1394">
        <v>13</v>
      </c>
      <c r="U1394">
        <f>AVERAGE(C1359,C1368,C1371,C1373,C1375,C1376,C1379:C1381,C1385,C1388,C1389,C1392)</f>
        <v>13.923076923076923</v>
      </c>
      <c r="V1394">
        <f>SUM(O1359,O1368,O1371,O1373,O1375,O1376,O1379:O1381,O1385,O1388,O1389,O1392)/SUM(C1359,C1368,C1371,C1373,C1375,C1376,C1379:C1381,C1385,C1388,C1389,C1392)</f>
        <v>3.7042265193370163</v>
      </c>
    </row>
    <row r="1395" spans="1:34" x14ac:dyDescent="0.2">
      <c r="B1395">
        <v>2</v>
      </c>
      <c r="C1395">
        <v>5</v>
      </c>
      <c r="D1395">
        <v>1</v>
      </c>
      <c r="E1395">
        <v>20</v>
      </c>
      <c r="F1395">
        <v>1</v>
      </c>
      <c r="G1395">
        <v>25</v>
      </c>
      <c r="H1395">
        <v>2.2599999999999998</v>
      </c>
      <c r="I1395">
        <v>-90</v>
      </c>
      <c r="J1395">
        <v>55</v>
      </c>
      <c r="K1395">
        <v>1849</v>
      </c>
      <c r="L1395">
        <v>4</v>
      </c>
      <c r="M1395">
        <v>6</v>
      </c>
      <c r="N1395">
        <v>2013</v>
      </c>
      <c r="O1395">
        <f t="shared" si="21"/>
        <v>11.299999999999999</v>
      </c>
      <c r="P1395">
        <v>121</v>
      </c>
      <c r="Q1395">
        <v>37</v>
      </c>
      <c r="R1395">
        <f>AVERAGE(C1359:C1395)</f>
        <v>11.77027027027027</v>
      </c>
      <c r="S1395">
        <f>SUM(O1359:O1395)/SUM(C1359:C1395)</f>
        <v>3.2937657864523531</v>
      </c>
      <c r="T1395">
        <v>8</v>
      </c>
      <c r="U1395">
        <f>AVERAGE(C1360,C1362,C1369,C1377,C1390,C1391,C1394,C1395)</f>
        <v>10.375</v>
      </c>
      <c r="V1395">
        <f>SUM(O1360,O1362,O1369,O1377,O1390,O1391,O1394,O1395)/SUM(C1360,C1362,C1369,C1377,C1390,C1391,C1394,C1395)</f>
        <v>2.4657228915662652</v>
      </c>
      <c r="W1395">
        <v>7</v>
      </c>
      <c r="X1395">
        <f>AVERAGE(C1359:C1365)</f>
        <v>11.714285714285714</v>
      </c>
      <c r="Y1395">
        <f>SUM(O1359:O1365)/SUM(C1359:C1365)</f>
        <v>2.3876829268292687</v>
      </c>
      <c r="Z1395">
        <v>12</v>
      </c>
      <c r="AA1395">
        <f>AVERAGE(C1366:C1377)</f>
        <v>11</v>
      </c>
      <c r="AB1395">
        <f>SUM(O1366:O1377)/SUM(C1366:C1377)</f>
        <v>3.3813636363636363</v>
      </c>
      <c r="AC1395">
        <v>9</v>
      </c>
      <c r="AD1395">
        <f>AVERAGE(C1378:C1386)</f>
        <v>13.166666666666666</v>
      </c>
      <c r="AE1395">
        <f>SUM(O1378:O1386)/SUM(C1378:C1386)</f>
        <v>4.3167088607594932</v>
      </c>
      <c r="AF1395">
        <v>9</v>
      </c>
      <c r="AG1395">
        <f>AVERAGE(C1387:C1395)</f>
        <v>11.444444444444445</v>
      </c>
      <c r="AH1395">
        <f>SUM(O1387:O1395)/SUM(C1387:C1395)</f>
        <v>2.7259708737864079</v>
      </c>
    </row>
    <row r="1397" spans="1:34" x14ac:dyDescent="0.2">
      <c r="A1397" t="s">
        <v>2</v>
      </c>
      <c r="B1397">
        <v>0</v>
      </c>
      <c r="C1397">
        <v>8</v>
      </c>
      <c r="D1397">
        <v>0</v>
      </c>
      <c r="E1397">
        <v>7</v>
      </c>
      <c r="F1397">
        <v>0</v>
      </c>
      <c r="G1397">
        <v>15</v>
      </c>
      <c r="H1397">
        <v>3.22</v>
      </c>
      <c r="I1397">
        <v>20</v>
      </c>
      <c r="J1397">
        <v>60</v>
      </c>
      <c r="K1397">
        <v>1866</v>
      </c>
      <c r="L1397">
        <v>1</v>
      </c>
      <c r="M1397">
        <v>7</v>
      </c>
      <c r="N1397">
        <v>2014</v>
      </c>
      <c r="O1397">
        <f t="shared" si="21"/>
        <v>25.76</v>
      </c>
    </row>
    <row r="1398" spans="1:34" x14ac:dyDescent="0.2">
      <c r="B1398">
        <v>2</v>
      </c>
      <c r="C1398">
        <v>7</v>
      </c>
      <c r="D1398">
        <v>0</v>
      </c>
      <c r="E1398">
        <v>13</v>
      </c>
      <c r="F1398">
        <v>0</v>
      </c>
      <c r="G1398">
        <v>20</v>
      </c>
      <c r="H1398">
        <v>2.13</v>
      </c>
      <c r="I1398">
        <v>100</v>
      </c>
      <c r="J1398">
        <v>55</v>
      </c>
      <c r="K1398">
        <v>2639</v>
      </c>
      <c r="L1398">
        <v>1</v>
      </c>
      <c r="M1398">
        <v>7</v>
      </c>
      <c r="N1398">
        <v>2014</v>
      </c>
      <c r="O1398">
        <f t="shared" si="21"/>
        <v>14.91</v>
      </c>
    </row>
    <row r="1399" spans="1:34" x14ac:dyDescent="0.2">
      <c r="B1399">
        <v>0</v>
      </c>
      <c r="C1399">
        <v>19</v>
      </c>
      <c r="D1399">
        <v>1</v>
      </c>
      <c r="E1399">
        <v>19</v>
      </c>
      <c r="F1399">
        <v>1</v>
      </c>
      <c r="G1399">
        <v>7</v>
      </c>
      <c r="H1399">
        <v>2.63</v>
      </c>
      <c r="I1399">
        <v>20</v>
      </c>
      <c r="J1399">
        <v>60</v>
      </c>
      <c r="K1399">
        <v>3000</v>
      </c>
      <c r="L1399">
        <v>1</v>
      </c>
      <c r="M1399">
        <v>7</v>
      </c>
      <c r="N1399">
        <v>2014</v>
      </c>
      <c r="O1399">
        <f t="shared" si="21"/>
        <v>49.97</v>
      </c>
    </row>
    <row r="1400" spans="1:34" x14ac:dyDescent="0.2">
      <c r="B1400">
        <v>1</v>
      </c>
      <c r="C1400">
        <v>19</v>
      </c>
      <c r="D1400">
        <v>0</v>
      </c>
      <c r="E1400">
        <v>22</v>
      </c>
      <c r="F1400">
        <v>0</v>
      </c>
      <c r="G1400">
        <v>10</v>
      </c>
      <c r="H1400">
        <v>2.2200000000000002</v>
      </c>
      <c r="I1400">
        <v>160</v>
      </c>
      <c r="J1400">
        <v>55</v>
      </c>
      <c r="K1400">
        <v>2251</v>
      </c>
      <c r="L1400">
        <v>1</v>
      </c>
      <c r="M1400">
        <v>7</v>
      </c>
      <c r="N1400">
        <v>2014</v>
      </c>
      <c r="O1400">
        <f t="shared" si="21"/>
        <v>42.180000000000007</v>
      </c>
    </row>
    <row r="1401" spans="1:34" x14ac:dyDescent="0.2">
      <c r="B1401">
        <v>1</v>
      </c>
      <c r="C1401">
        <v>8</v>
      </c>
      <c r="D1401">
        <v>0</v>
      </c>
      <c r="E1401">
        <v>24</v>
      </c>
      <c r="F1401">
        <v>0</v>
      </c>
      <c r="G1401">
        <v>1</v>
      </c>
      <c r="H1401">
        <v>1.89</v>
      </c>
      <c r="I1401">
        <v>-100</v>
      </c>
      <c r="J1401">
        <v>60</v>
      </c>
      <c r="K1401">
        <v>1985</v>
      </c>
      <c r="L1401">
        <v>1</v>
      </c>
      <c r="M1401">
        <v>7</v>
      </c>
      <c r="N1401">
        <v>2014</v>
      </c>
      <c r="O1401">
        <f t="shared" si="21"/>
        <v>15.12</v>
      </c>
    </row>
    <row r="1402" spans="1:34" x14ac:dyDescent="0.2">
      <c r="B1402">
        <v>0</v>
      </c>
      <c r="C1402">
        <v>21</v>
      </c>
      <c r="D1402">
        <v>0</v>
      </c>
      <c r="E1402">
        <v>18</v>
      </c>
      <c r="F1402">
        <v>0</v>
      </c>
      <c r="G1402">
        <v>8</v>
      </c>
      <c r="H1402">
        <v>2.4</v>
      </c>
      <c r="I1402">
        <v>30</v>
      </c>
      <c r="J1402">
        <v>67.5</v>
      </c>
      <c r="K1402">
        <v>2630</v>
      </c>
      <c r="L1402">
        <v>1</v>
      </c>
      <c r="M1402">
        <v>7</v>
      </c>
      <c r="N1402">
        <v>2014</v>
      </c>
      <c r="O1402">
        <f t="shared" si="21"/>
        <v>50.4</v>
      </c>
    </row>
    <row r="1403" spans="1:34" x14ac:dyDescent="0.2">
      <c r="B1403">
        <v>0</v>
      </c>
      <c r="C1403">
        <v>7</v>
      </c>
      <c r="D1403">
        <v>1</v>
      </c>
      <c r="E1403">
        <v>13</v>
      </c>
      <c r="F1403">
        <v>1</v>
      </c>
      <c r="G1403">
        <v>20</v>
      </c>
      <c r="H1403">
        <v>2.87</v>
      </c>
      <c r="I1403">
        <v>-60</v>
      </c>
      <c r="J1403">
        <v>55</v>
      </c>
      <c r="K1403">
        <v>2183</v>
      </c>
      <c r="L1403">
        <v>1</v>
      </c>
      <c r="M1403">
        <v>8</v>
      </c>
      <c r="N1403">
        <v>2014</v>
      </c>
      <c r="O1403">
        <f t="shared" si="21"/>
        <v>20.09</v>
      </c>
    </row>
    <row r="1404" spans="1:34" x14ac:dyDescent="0.2">
      <c r="B1404">
        <v>2</v>
      </c>
      <c r="C1404">
        <v>6</v>
      </c>
      <c r="D1404">
        <v>0</v>
      </c>
      <c r="E1404">
        <v>23</v>
      </c>
      <c r="F1404">
        <v>0</v>
      </c>
      <c r="G1404">
        <v>29</v>
      </c>
      <c r="H1404">
        <v>1.94</v>
      </c>
      <c r="I1404">
        <v>130</v>
      </c>
      <c r="J1404">
        <v>55</v>
      </c>
      <c r="K1404">
        <v>2189</v>
      </c>
      <c r="L1404">
        <v>1</v>
      </c>
      <c r="M1404">
        <v>8</v>
      </c>
      <c r="N1404">
        <v>2014</v>
      </c>
      <c r="O1404">
        <f t="shared" si="21"/>
        <v>11.64</v>
      </c>
    </row>
    <row r="1405" spans="1:34" x14ac:dyDescent="0.2">
      <c r="B1405">
        <v>0</v>
      </c>
      <c r="C1405">
        <v>9.5</v>
      </c>
      <c r="D1405">
        <v>0</v>
      </c>
      <c r="E1405">
        <v>9</v>
      </c>
      <c r="F1405">
        <v>1</v>
      </c>
      <c r="G1405">
        <v>18</v>
      </c>
      <c r="H1405">
        <v>2.59</v>
      </c>
      <c r="I1405">
        <v>-10</v>
      </c>
      <c r="J1405">
        <v>50</v>
      </c>
      <c r="K1405">
        <v>2467</v>
      </c>
      <c r="L1405">
        <v>1</v>
      </c>
      <c r="M1405">
        <v>9</v>
      </c>
      <c r="N1405">
        <v>2014</v>
      </c>
      <c r="O1405">
        <f t="shared" si="21"/>
        <v>24.604999999999997</v>
      </c>
    </row>
    <row r="1406" spans="1:34" x14ac:dyDescent="0.2">
      <c r="B1406">
        <v>2</v>
      </c>
      <c r="C1406">
        <v>7.5</v>
      </c>
      <c r="D1406">
        <v>1</v>
      </c>
      <c r="E1406">
        <v>25</v>
      </c>
      <c r="F1406">
        <v>0</v>
      </c>
      <c r="G1406">
        <v>3</v>
      </c>
      <c r="H1406">
        <v>2.2999999999999998</v>
      </c>
      <c r="I1406">
        <v>60</v>
      </c>
      <c r="J1406">
        <v>60</v>
      </c>
      <c r="K1406">
        <v>1899</v>
      </c>
      <c r="L1406">
        <v>1</v>
      </c>
      <c r="M1406">
        <v>9</v>
      </c>
      <c r="N1406">
        <v>2014</v>
      </c>
      <c r="O1406">
        <f t="shared" si="21"/>
        <v>17.25</v>
      </c>
    </row>
    <row r="1407" spans="1:34" x14ac:dyDescent="0.2">
      <c r="B1407">
        <v>1</v>
      </c>
      <c r="C1407">
        <v>6</v>
      </c>
      <c r="D1407">
        <v>1</v>
      </c>
      <c r="E1407">
        <v>28</v>
      </c>
      <c r="F1407">
        <v>1</v>
      </c>
      <c r="G1407">
        <v>4</v>
      </c>
      <c r="H1407">
        <v>1.79</v>
      </c>
      <c r="I1407">
        <v>-120</v>
      </c>
      <c r="J1407">
        <v>50</v>
      </c>
      <c r="K1407">
        <v>2156</v>
      </c>
      <c r="L1407">
        <v>2</v>
      </c>
      <c r="M1407">
        <v>10</v>
      </c>
      <c r="N1407">
        <v>2014</v>
      </c>
      <c r="O1407">
        <f t="shared" si="21"/>
        <v>10.74</v>
      </c>
    </row>
    <row r="1408" spans="1:34" x14ac:dyDescent="0.2">
      <c r="B1408">
        <v>1</v>
      </c>
      <c r="C1408">
        <v>12</v>
      </c>
      <c r="D1408">
        <v>1</v>
      </c>
      <c r="E1408">
        <v>29</v>
      </c>
      <c r="F1408">
        <v>1</v>
      </c>
      <c r="G1408">
        <v>11</v>
      </c>
      <c r="H1408">
        <v>2.2999999999999998</v>
      </c>
      <c r="I1408">
        <v>180</v>
      </c>
      <c r="J1408">
        <v>55</v>
      </c>
      <c r="K1408">
        <v>2016</v>
      </c>
      <c r="L1408">
        <v>2</v>
      </c>
      <c r="M1408">
        <v>10</v>
      </c>
      <c r="N1408">
        <v>2014</v>
      </c>
      <c r="O1408">
        <f t="shared" si="21"/>
        <v>27.599999999999998</v>
      </c>
    </row>
    <row r="1409" spans="2:15" x14ac:dyDescent="0.2">
      <c r="B1409">
        <v>0</v>
      </c>
      <c r="C1409">
        <v>8</v>
      </c>
      <c r="D1409">
        <v>0</v>
      </c>
      <c r="E1409">
        <v>24</v>
      </c>
      <c r="F1409">
        <v>0</v>
      </c>
      <c r="G1409">
        <v>1</v>
      </c>
      <c r="H1409">
        <v>2.39</v>
      </c>
      <c r="I1409">
        <v>20</v>
      </c>
      <c r="J1409">
        <v>55</v>
      </c>
      <c r="K1409">
        <v>2674</v>
      </c>
      <c r="L1409">
        <v>2</v>
      </c>
      <c r="M1409">
        <v>10</v>
      </c>
      <c r="N1409">
        <v>2014</v>
      </c>
      <c r="O1409">
        <f t="shared" si="21"/>
        <v>19.12</v>
      </c>
    </row>
    <row r="1410" spans="2:15" x14ac:dyDescent="0.2">
      <c r="B1410">
        <v>0</v>
      </c>
      <c r="C1410">
        <v>6</v>
      </c>
      <c r="D1410">
        <v>1</v>
      </c>
      <c r="E1410">
        <v>30</v>
      </c>
      <c r="F1410">
        <v>1</v>
      </c>
      <c r="G1410">
        <v>5</v>
      </c>
      <c r="H1410">
        <v>2.41</v>
      </c>
      <c r="I1410">
        <v>30</v>
      </c>
      <c r="J1410">
        <v>45</v>
      </c>
      <c r="K1410">
        <v>2413</v>
      </c>
      <c r="L1410">
        <v>2</v>
      </c>
      <c r="M1410">
        <v>11</v>
      </c>
      <c r="N1410">
        <v>2014</v>
      </c>
      <c r="O1410">
        <f t="shared" si="21"/>
        <v>14.46</v>
      </c>
    </row>
    <row r="1411" spans="2:15" x14ac:dyDescent="0.2">
      <c r="B1411">
        <v>1</v>
      </c>
      <c r="C1411">
        <v>12</v>
      </c>
      <c r="D1411">
        <v>0</v>
      </c>
      <c r="E1411">
        <v>5</v>
      </c>
      <c r="F1411">
        <v>0</v>
      </c>
      <c r="G1411">
        <v>17</v>
      </c>
      <c r="H1411">
        <v>4.12</v>
      </c>
      <c r="I1411">
        <v>-170</v>
      </c>
      <c r="J1411">
        <v>65</v>
      </c>
      <c r="K1411">
        <v>2432</v>
      </c>
      <c r="L1411">
        <v>2</v>
      </c>
      <c r="M1411">
        <v>11</v>
      </c>
      <c r="N1411">
        <v>2014</v>
      </c>
      <c r="O1411">
        <f t="shared" ref="O1411:O1435" si="22">H1411*C1411</f>
        <v>49.44</v>
      </c>
    </row>
    <row r="1412" spans="2:15" x14ac:dyDescent="0.2">
      <c r="B1412">
        <v>0</v>
      </c>
      <c r="C1412">
        <v>12</v>
      </c>
      <c r="D1412">
        <v>0</v>
      </c>
      <c r="E1412">
        <v>14</v>
      </c>
      <c r="F1412">
        <v>0</v>
      </c>
      <c r="G1412">
        <v>26</v>
      </c>
      <c r="H1412">
        <v>4.04</v>
      </c>
      <c r="I1412">
        <v>20</v>
      </c>
      <c r="J1412">
        <v>55</v>
      </c>
      <c r="K1412">
        <v>2600</v>
      </c>
      <c r="L1412">
        <v>2</v>
      </c>
      <c r="M1412">
        <v>11</v>
      </c>
      <c r="N1412">
        <v>2014</v>
      </c>
      <c r="O1412">
        <f t="shared" si="22"/>
        <v>48.480000000000004</v>
      </c>
    </row>
    <row r="1413" spans="2:15" x14ac:dyDescent="0.2">
      <c r="B1413">
        <v>0</v>
      </c>
      <c r="C1413">
        <v>24</v>
      </c>
      <c r="D1413">
        <v>1</v>
      </c>
      <c r="E1413">
        <v>12</v>
      </c>
      <c r="F1413">
        <v>1</v>
      </c>
      <c r="G1413">
        <v>5</v>
      </c>
      <c r="H1413">
        <v>3.09</v>
      </c>
      <c r="I1413">
        <v>-40</v>
      </c>
      <c r="J1413">
        <v>40</v>
      </c>
      <c r="K1413">
        <v>2934</v>
      </c>
      <c r="L1413">
        <v>2</v>
      </c>
      <c r="M1413">
        <v>12</v>
      </c>
      <c r="N1413">
        <v>2014</v>
      </c>
      <c r="O1413">
        <f t="shared" si="22"/>
        <v>74.16</v>
      </c>
    </row>
    <row r="1414" spans="2:15" x14ac:dyDescent="0.2">
      <c r="B1414">
        <v>1</v>
      </c>
      <c r="C1414">
        <v>6.5</v>
      </c>
      <c r="D1414">
        <v>1</v>
      </c>
      <c r="E1414">
        <v>14</v>
      </c>
      <c r="F1414">
        <v>0</v>
      </c>
      <c r="G1414">
        <v>21</v>
      </c>
      <c r="H1414">
        <v>2.82</v>
      </c>
      <c r="I1414">
        <v>-120</v>
      </c>
      <c r="J1414">
        <v>45</v>
      </c>
      <c r="K1414">
        <v>2080</v>
      </c>
      <c r="L1414">
        <v>2</v>
      </c>
      <c r="M1414">
        <v>12</v>
      </c>
      <c r="N1414">
        <v>2014</v>
      </c>
      <c r="O1414">
        <f t="shared" si="22"/>
        <v>18.329999999999998</v>
      </c>
    </row>
    <row r="1415" spans="2:15" x14ac:dyDescent="0.2">
      <c r="B1415">
        <v>1</v>
      </c>
      <c r="C1415">
        <v>21</v>
      </c>
      <c r="D1415">
        <v>1</v>
      </c>
      <c r="E1415">
        <v>28</v>
      </c>
      <c r="F1415">
        <v>1</v>
      </c>
      <c r="G1415">
        <v>18</v>
      </c>
      <c r="H1415">
        <v>4.1900000000000004</v>
      </c>
      <c r="I1415">
        <v>-140</v>
      </c>
      <c r="J1415">
        <v>45</v>
      </c>
      <c r="K1415">
        <v>2777</v>
      </c>
      <c r="L1415">
        <v>3</v>
      </c>
      <c r="M1415">
        <v>1</v>
      </c>
      <c r="N1415">
        <v>2014</v>
      </c>
      <c r="O1415">
        <f t="shared" si="22"/>
        <v>87.990000000000009</v>
      </c>
    </row>
    <row r="1416" spans="2:15" x14ac:dyDescent="0.2">
      <c r="B1416">
        <v>2</v>
      </c>
      <c r="C1416">
        <v>5</v>
      </c>
      <c r="D1416">
        <v>1</v>
      </c>
      <c r="E1416">
        <v>24</v>
      </c>
      <c r="F1416">
        <v>1</v>
      </c>
      <c r="G1416">
        <v>29</v>
      </c>
      <c r="H1416">
        <v>2.0299999999999998</v>
      </c>
      <c r="I1416">
        <v>50</v>
      </c>
      <c r="J1416">
        <v>45</v>
      </c>
      <c r="K1416">
        <v>2142</v>
      </c>
      <c r="L1416">
        <v>3</v>
      </c>
      <c r="M1416">
        <v>1</v>
      </c>
      <c r="N1416">
        <v>2014</v>
      </c>
      <c r="O1416">
        <f t="shared" si="22"/>
        <v>10.149999999999999</v>
      </c>
    </row>
    <row r="1417" spans="2:15" x14ac:dyDescent="0.2">
      <c r="B1417">
        <v>0</v>
      </c>
      <c r="C1417">
        <v>23</v>
      </c>
      <c r="D1417">
        <v>0</v>
      </c>
      <c r="E1417">
        <v>28</v>
      </c>
      <c r="F1417">
        <v>0</v>
      </c>
      <c r="G1417">
        <v>20</v>
      </c>
      <c r="H1417">
        <v>4.47</v>
      </c>
      <c r="I1417">
        <v>-30</v>
      </c>
      <c r="J1417">
        <v>40</v>
      </c>
      <c r="K1417">
        <v>2905</v>
      </c>
      <c r="L1417">
        <v>3</v>
      </c>
      <c r="M1417">
        <v>2</v>
      </c>
      <c r="N1417">
        <v>2014</v>
      </c>
      <c r="O1417">
        <f t="shared" si="22"/>
        <v>102.80999999999999</v>
      </c>
    </row>
    <row r="1418" spans="2:15" x14ac:dyDescent="0.2">
      <c r="B1418">
        <v>1</v>
      </c>
      <c r="C1418">
        <v>21</v>
      </c>
      <c r="D1418">
        <v>1</v>
      </c>
      <c r="E1418">
        <v>29</v>
      </c>
      <c r="F1418">
        <v>1</v>
      </c>
      <c r="G1418">
        <v>18</v>
      </c>
      <c r="H1418">
        <v>3.73</v>
      </c>
      <c r="I1418">
        <v>170</v>
      </c>
      <c r="J1418">
        <v>45</v>
      </c>
      <c r="K1418">
        <v>2507</v>
      </c>
      <c r="L1418">
        <v>3</v>
      </c>
      <c r="M1418">
        <v>2</v>
      </c>
      <c r="N1418">
        <v>2014</v>
      </c>
      <c r="O1418">
        <f t="shared" si="22"/>
        <v>78.33</v>
      </c>
    </row>
    <row r="1419" spans="2:15" x14ac:dyDescent="0.2">
      <c r="B1419">
        <v>0</v>
      </c>
      <c r="C1419">
        <v>13</v>
      </c>
      <c r="D1419">
        <v>0</v>
      </c>
      <c r="E1419">
        <v>22</v>
      </c>
      <c r="F1419">
        <v>0</v>
      </c>
      <c r="G1419">
        <v>7</v>
      </c>
      <c r="H1419">
        <v>3.34</v>
      </c>
      <c r="I1419">
        <v>40</v>
      </c>
      <c r="J1419">
        <v>45</v>
      </c>
      <c r="K1419">
        <v>2359</v>
      </c>
      <c r="L1419">
        <v>3</v>
      </c>
      <c r="M1419">
        <v>2</v>
      </c>
      <c r="N1419">
        <v>2014</v>
      </c>
      <c r="O1419">
        <f t="shared" si="22"/>
        <v>43.42</v>
      </c>
    </row>
    <row r="1420" spans="2:15" x14ac:dyDescent="0.2">
      <c r="B1420">
        <v>1</v>
      </c>
      <c r="C1420">
        <v>9</v>
      </c>
      <c r="D1420">
        <v>0</v>
      </c>
      <c r="E1420">
        <v>21</v>
      </c>
      <c r="F1420">
        <v>0</v>
      </c>
      <c r="G1420">
        <v>2</v>
      </c>
      <c r="H1420">
        <v>4.28</v>
      </c>
      <c r="I1420">
        <v>-130</v>
      </c>
      <c r="J1420">
        <v>55</v>
      </c>
      <c r="K1420">
        <v>2622</v>
      </c>
      <c r="L1420">
        <v>3</v>
      </c>
      <c r="M1420">
        <v>2</v>
      </c>
      <c r="N1420">
        <v>2014</v>
      </c>
      <c r="O1420">
        <f t="shared" si="22"/>
        <v>38.520000000000003</v>
      </c>
    </row>
    <row r="1421" spans="2:15" x14ac:dyDescent="0.2">
      <c r="B1421">
        <v>1</v>
      </c>
      <c r="C1421">
        <v>5</v>
      </c>
      <c r="D1421">
        <v>0</v>
      </c>
      <c r="E1421">
        <v>5</v>
      </c>
      <c r="F1421">
        <v>0</v>
      </c>
      <c r="G1421">
        <v>10</v>
      </c>
      <c r="H1421">
        <v>2.89</v>
      </c>
      <c r="I1421">
        <v>180</v>
      </c>
      <c r="J1421">
        <v>35</v>
      </c>
      <c r="K1421">
        <v>3478</v>
      </c>
      <c r="L1421">
        <v>3</v>
      </c>
      <c r="M1421">
        <v>3</v>
      </c>
      <c r="N1421">
        <v>2014</v>
      </c>
      <c r="O1421">
        <f t="shared" si="22"/>
        <v>14.450000000000001</v>
      </c>
    </row>
    <row r="1422" spans="2:15" x14ac:dyDescent="0.2">
      <c r="B1422">
        <v>0</v>
      </c>
      <c r="C1422">
        <v>6.5</v>
      </c>
      <c r="D1422">
        <v>0</v>
      </c>
      <c r="E1422">
        <v>13</v>
      </c>
      <c r="F1422">
        <v>1</v>
      </c>
      <c r="G1422">
        <v>19</v>
      </c>
      <c r="H1422">
        <v>5.82</v>
      </c>
      <c r="I1422">
        <v>30</v>
      </c>
      <c r="J1422">
        <v>60</v>
      </c>
      <c r="K1422">
        <v>2731</v>
      </c>
      <c r="L1422">
        <v>3</v>
      </c>
      <c r="M1422">
        <v>3</v>
      </c>
      <c r="N1422">
        <v>2014</v>
      </c>
      <c r="O1422">
        <f t="shared" si="22"/>
        <v>37.83</v>
      </c>
    </row>
    <row r="1423" spans="2:15" x14ac:dyDescent="0.2">
      <c r="B1423">
        <v>0</v>
      </c>
      <c r="C1423">
        <v>7</v>
      </c>
      <c r="D1423">
        <v>0</v>
      </c>
      <c r="E1423">
        <v>19</v>
      </c>
      <c r="F1423">
        <v>0</v>
      </c>
      <c r="G1423">
        <v>26</v>
      </c>
      <c r="H1423">
        <v>3.45</v>
      </c>
      <c r="I1423">
        <v>-10</v>
      </c>
      <c r="J1423">
        <v>50</v>
      </c>
      <c r="K1423">
        <v>2140</v>
      </c>
      <c r="L1423">
        <v>3</v>
      </c>
      <c r="M1423">
        <v>3</v>
      </c>
      <c r="N1423">
        <v>2014</v>
      </c>
      <c r="O1423">
        <f t="shared" si="22"/>
        <v>24.150000000000002</v>
      </c>
    </row>
    <row r="1424" spans="2:15" x14ac:dyDescent="0.2">
      <c r="B1424">
        <v>0</v>
      </c>
      <c r="C1424">
        <v>9.5</v>
      </c>
      <c r="D1424">
        <v>1</v>
      </c>
      <c r="E1424">
        <v>28</v>
      </c>
      <c r="F1424">
        <v>0</v>
      </c>
      <c r="G1424">
        <v>7</v>
      </c>
      <c r="H1424">
        <v>3.85</v>
      </c>
      <c r="I1424">
        <v>40</v>
      </c>
      <c r="J1424">
        <v>55</v>
      </c>
      <c r="K1424">
        <v>2258</v>
      </c>
      <c r="L1424">
        <v>4</v>
      </c>
      <c r="M1424">
        <v>4</v>
      </c>
      <c r="N1424">
        <v>2014</v>
      </c>
      <c r="O1424">
        <f t="shared" si="22"/>
        <v>36.575000000000003</v>
      </c>
    </row>
    <row r="1425" spans="1:34" x14ac:dyDescent="0.2">
      <c r="B1425">
        <v>0</v>
      </c>
      <c r="C1425">
        <v>6.5</v>
      </c>
      <c r="D1425">
        <v>1</v>
      </c>
      <c r="E1425">
        <v>3</v>
      </c>
      <c r="F1425">
        <v>0</v>
      </c>
      <c r="G1425">
        <v>10</v>
      </c>
      <c r="H1425">
        <v>3.69</v>
      </c>
      <c r="I1425">
        <v>-20</v>
      </c>
      <c r="J1425">
        <v>47.5</v>
      </c>
      <c r="K1425">
        <v>1939</v>
      </c>
      <c r="L1425">
        <v>4</v>
      </c>
      <c r="M1425">
        <v>4</v>
      </c>
      <c r="N1425">
        <v>2014</v>
      </c>
      <c r="O1425">
        <f t="shared" si="22"/>
        <v>23.984999999999999</v>
      </c>
    </row>
    <row r="1426" spans="1:34" x14ac:dyDescent="0.2">
      <c r="B1426">
        <v>0</v>
      </c>
      <c r="C1426">
        <v>6</v>
      </c>
      <c r="D1426">
        <v>0</v>
      </c>
      <c r="E1426">
        <v>17</v>
      </c>
      <c r="F1426">
        <v>0</v>
      </c>
      <c r="G1426">
        <v>23</v>
      </c>
      <c r="H1426">
        <v>4.68</v>
      </c>
      <c r="I1426">
        <v>0</v>
      </c>
      <c r="J1426">
        <v>60</v>
      </c>
      <c r="K1426">
        <v>2539</v>
      </c>
      <c r="L1426">
        <v>4</v>
      </c>
      <c r="M1426">
        <v>4</v>
      </c>
      <c r="N1426">
        <v>2014</v>
      </c>
      <c r="O1426">
        <f t="shared" si="22"/>
        <v>28.08</v>
      </c>
    </row>
    <row r="1427" spans="1:34" x14ac:dyDescent="0.2">
      <c r="B1427">
        <v>2</v>
      </c>
      <c r="C1427">
        <v>5</v>
      </c>
      <c r="D1427">
        <v>0</v>
      </c>
      <c r="E1427">
        <v>15</v>
      </c>
      <c r="F1427">
        <v>0</v>
      </c>
      <c r="G1427">
        <v>20</v>
      </c>
      <c r="H1427">
        <v>2.69</v>
      </c>
      <c r="I1427">
        <v>130</v>
      </c>
      <c r="J1427">
        <v>45</v>
      </c>
      <c r="K1427">
        <v>2027</v>
      </c>
      <c r="L1427">
        <v>4</v>
      </c>
      <c r="M1427">
        <v>4</v>
      </c>
      <c r="N1427">
        <v>2014</v>
      </c>
      <c r="O1427">
        <f t="shared" si="22"/>
        <v>13.45</v>
      </c>
    </row>
    <row r="1428" spans="1:34" x14ac:dyDescent="0.2">
      <c r="B1428">
        <v>1</v>
      </c>
      <c r="C1428">
        <v>24</v>
      </c>
      <c r="D1428">
        <v>0</v>
      </c>
      <c r="E1428">
        <v>8</v>
      </c>
      <c r="F1428">
        <v>0</v>
      </c>
      <c r="G1428">
        <v>2</v>
      </c>
      <c r="H1428">
        <v>3.76</v>
      </c>
      <c r="I1428">
        <v>-130</v>
      </c>
      <c r="J1428">
        <v>45</v>
      </c>
      <c r="K1428">
        <v>2455</v>
      </c>
      <c r="L1428">
        <v>4</v>
      </c>
      <c r="M1428">
        <v>5</v>
      </c>
      <c r="N1428">
        <v>2014</v>
      </c>
      <c r="O1428">
        <f t="shared" si="22"/>
        <v>90.24</v>
      </c>
    </row>
    <row r="1429" spans="1:34" x14ac:dyDescent="0.2">
      <c r="B1429">
        <v>2</v>
      </c>
      <c r="C1429">
        <v>19</v>
      </c>
      <c r="D1429">
        <v>0</v>
      </c>
      <c r="E1429">
        <v>14</v>
      </c>
      <c r="F1429">
        <v>0</v>
      </c>
      <c r="G1429">
        <v>2</v>
      </c>
      <c r="H1429">
        <v>2.39</v>
      </c>
      <c r="I1429">
        <v>60</v>
      </c>
      <c r="J1429">
        <v>50</v>
      </c>
      <c r="K1429">
        <v>2372</v>
      </c>
      <c r="L1429">
        <v>4</v>
      </c>
      <c r="M1429">
        <v>5</v>
      </c>
      <c r="N1429">
        <v>2014</v>
      </c>
      <c r="O1429">
        <f t="shared" si="22"/>
        <v>45.410000000000004</v>
      </c>
    </row>
    <row r="1430" spans="1:34" x14ac:dyDescent="0.2">
      <c r="B1430">
        <v>2</v>
      </c>
      <c r="C1430">
        <v>9</v>
      </c>
      <c r="D1430">
        <v>0</v>
      </c>
      <c r="E1430">
        <v>3</v>
      </c>
      <c r="F1430">
        <v>0</v>
      </c>
      <c r="G1430">
        <v>12</v>
      </c>
      <c r="H1430">
        <v>2.83</v>
      </c>
      <c r="I1430">
        <v>70</v>
      </c>
      <c r="J1430">
        <v>55</v>
      </c>
      <c r="K1430">
        <v>1663</v>
      </c>
      <c r="L1430">
        <v>4</v>
      </c>
      <c r="M1430">
        <v>6</v>
      </c>
      <c r="N1430">
        <v>2014</v>
      </c>
      <c r="O1430">
        <f t="shared" si="22"/>
        <v>25.47</v>
      </c>
    </row>
    <row r="1431" spans="1:34" x14ac:dyDescent="0.2">
      <c r="B1431">
        <v>1</v>
      </c>
      <c r="C1431">
        <v>10</v>
      </c>
      <c r="D1431">
        <v>0</v>
      </c>
      <c r="E1431">
        <v>13</v>
      </c>
      <c r="F1431">
        <v>0</v>
      </c>
      <c r="G1431">
        <v>23</v>
      </c>
      <c r="H1431">
        <v>3.43</v>
      </c>
      <c r="I1431">
        <v>-160</v>
      </c>
      <c r="J1431">
        <v>52.5</v>
      </c>
      <c r="K1431">
        <v>2667</v>
      </c>
      <c r="L1431">
        <v>4</v>
      </c>
      <c r="M1431">
        <v>6</v>
      </c>
      <c r="N1431">
        <v>2014</v>
      </c>
      <c r="O1431">
        <f t="shared" si="22"/>
        <v>34.300000000000004</v>
      </c>
    </row>
    <row r="1432" spans="1:34" x14ac:dyDescent="0.2">
      <c r="B1432">
        <v>0</v>
      </c>
      <c r="C1432">
        <v>5.5</v>
      </c>
      <c r="D1432">
        <v>1</v>
      </c>
      <c r="E1432">
        <v>16</v>
      </c>
      <c r="F1432">
        <v>0</v>
      </c>
      <c r="G1432">
        <v>22</v>
      </c>
      <c r="H1432">
        <v>2.2000000000000002</v>
      </c>
      <c r="I1432">
        <v>-20</v>
      </c>
      <c r="J1432">
        <v>45</v>
      </c>
      <c r="K1432">
        <v>2881</v>
      </c>
      <c r="L1432">
        <v>4</v>
      </c>
      <c r="M1432">
        <v>6</v>
      </c>
      <c r="N1432">
        <v>2014</v>
      </c>
      <c r="O1432">
        <f t="shared" si="22"/>
        <v>12.100000000000001</v>
      </c>
    </row>
    <row r="1433" spans="1:34" x14ac:dyDescent="0.2">
      <c r="B1433">
        <v>2</v>
      </c>
      <c r="C1433">
        <v>12.5</v>
      </c>
      <c r="D1433">
        <v>1</v>
      </c>
      <c r="E1433">
        <v>16</v>
      </c>
      <c r="F1433">
        <v>0</v>
      </c>
      <c r="G1433">
        <v>29</v>
      </c>
      <c r="H1433">
        <v>2.23</v>
      </c>
      <c r="I1433">
        <v>60</v>
      </c>
      <c r="J1433">
        <v>50</v>
      </c>
      <c r="K1433">
        <v>2878</v>
      </c>
      <c r="L1433">
        <v>4</v>
      </c>
      <c r="M1433">
        <v>6</v>
      </c>
      <c r="N1433">
        <v>2014</v>
      </c>
      <c r="O1433">
        <f t="shared" si="22"/>
        <v>27.875</v>
      </c>
      <c r="T1433">
        <v>18</v>
      </c>
      <c r="U1433">
        <f>AVERAGE(C1397,C1399,C1402, C1403, C1405, C1409, C1410, C1412, C1413,C1417,C1419,C1422:C1426,C1432,C1434)</f>
        <v>10.972222222222221</v>
      </c>
      <c r="V1433">
        <f>SUM(O1397,O1399,O1402, O1403, O1405, O1409,O1410,O1412,O1413,O1417,O1419,O1422:O1426,O1432,O1434)/SUM(C1397,C1399,C1402, C1403, C1405, C1409, C1410, C1412, C1413,C1417,C1419,C1422:C1426,C1432,C1434)</f>
        <v>3.2910126582278489</v>
      </c>
    </row>
    <row r="1434" spans="1:34" x14ac:dyDescent="0.2">
      <c r="B1434">
        <v>0</v>
      </c>
      <c r="C1434">
        <v>6</v>
      </c>
      <c r="D1434">
        <v>0</v>
      </c>
      <c r="E1434">
        <v>22</v>
      </c>
      <c r="F1434">
        <v>0</v>
      </c>
      <c r="G1434">
        <v>28</v>
      </c>
      <c r="H1434">
        <v>2.33</v>
      </c>
      <c r="I1434">
        <v>-30</v>
      </c>
      <c r="J1434">
        <v>65</v>
      </c>
      <c r="K1434">
        <v>2479</v>
      </c>
      <c r="L1434">
        <v>4</v>
      </c>
      <c r="M1434">
        <v>6</v>
      </c>
      <c r="N1434">
        <v>2014</v>
      </c>
      <c r="O1434">
        <f t="shared" si="22"/>
        <v>13.98</v>
      </c>
      <c r="T1434">
        <v>13</v>
      </c>
      <c r="U1434">
        <f>AVERAGE(C1400,C1401, C1407, C1408, C1411, C1414, C1415,C1418, C1420, C1421, C1428, C1431, C1435)</f>
        <v>12.653846153846153</v>
      </c>
      <c r="V1434">
        <f>SUM(O1400,O1401, O1407, O1408,O1411,O1414,O1415,O1418,O1420, O1421,O1428,O1431,O1435)/SUM(C1400,C1401, C1407, C1408, C1411, C1414, C1415,C1418, C1420, C1421, C1428, C1431, C1435)</f>
        <v>3.2232826747720358</v>
      </c>
    </row>
    <row r="1435" spans="1:34" x14ac:dyDescent="0.2">
      <c r="B1435">
        <v>1</v>
      </c>
      <c r="C1435">
        <v>11</v>
      </c>
      <c r="D1435">
        <v>0</v>
      </c>
      <c r="E1435">
        <v>25</v>
      </c>
      <c r="F1435">
        <v>0</v>
      </c>
      <c r="G1435">
        <v>6</v>
      </c>
      <c r="H1435">
        <v>2.09</v>
      </c>
      <c r="I1435">
        <v>160</v>
      </c>
      <c r="J1435">
        <v>60</v>
      </c>
      <c r="K1435">
        <v>1916</v>
      </c>
      <c r="L1435">
        <v>4</v>
      </c>
      <c r="M1435">
        <v>6</v>
      </c>
      <c r="N1435">
        <v>2014</v>
      </c>
      <c r="O1435">
        <f t="shared" si="22"/>
        <v>22.99</v>
      </c>
      <c r="P1435">
        <v>109</v>
      </c>
      <c r="Q1435">
        <v>39</v>
      </c>
      <c r="R1435">
        <f>AVERAGE(C1397:C1435)</f>
        <v>11.102564102564102</v>
      </c>
      <c r="S1435">
        <f>SUM(O1397:O1435)/SUM(C1397:C1435)</f>
        <v>3.1093764434180136</v>
      </c>
      <c r="T1435">
        <v>8</v>
      </c>
      <c r="U1435">
        <f>AVERAGE(C1398,C1404,C1406,C1416,C1427,C1429,C1430,C1433)</f>
        <v>8.875</v>
      </c>
      <c r="V1435">
        <f>SUM(O1398,O1404,O1406,O1416,O1427,O1429,O1430,O1433)/SUM(C1398,C1404,C1406,C1416,C1427,C1429,C1430,C1433)</f>
        <v>2.3402112676056337</v>
      </c>
      <c r="W1435">
        <v>10</v>
      </c>
      <c r="X1435">
        <f>AVERAGE(C1397:C1406)</f>
        <v>11.2</v>
      </c>
      <c r="Y1435">
        <f>SUM(O1397:O1406)/SUM(C1397:C1406)</f>
        <v>2.4279017857142855</v>
      </c>
      <c r="Z1435">
        <v>8</v>
      </c>
      <c r="AA1435">
        <f>AVERAGE(C1407:C1414)</f>
        <v>10.8125</v>
      </c>
      <c r="AB1435">
        <f>SUM(O1407:O1414)/SUM(C1407:C1414)</f>
        <v>3.0327167630057801</v>
      </c>
      <c r="AC1435">
        <v>9</v>
      </c>
      <c r="AD1435">
        <f>AVERAGE(C1415:C1423)</f>
        <v>12.277777777777779</v>
      </c>
      <c r="AE1435">
        <f>SUM(O1415:O1423)/SUM(C1415:C1423)</f>
        <v>3.9606334841628952</v>
      </c>
      <c r="AF1435">
        <v>12</v>
      </c>
      <c r="AG1435">
        <f>AVERAGE(C1424:C1435)</f>
        <v>10.333333333333334</v>
      </c>
      <c r="AH1435">
        <f>SUM(O1424:O1435)/SUM(C1424:C1435)</f>
        <v>3.0197983870967744</v>
      </c>
    </row>
    <row r="1437" spans="1:34" x14ac:dyDescent="0.2">
      <c r="A1437" t="s">
        <v>2</v>
      </c>
      <c r="B1437">
        <v>1</v>
      </c>
      <c r="C1437">
        <v>8</v>
      </c>
      <c r="D1437">
        <v>0</v>
      </c>
      <c r="E1437">
        <v>29</v>
      </c>
      <c r="F1437">
        <v>0</v>
      </c>
      <c r="G1437">
        <v>6</v>
      </c>
      <c r="H1437">
        <v>1.47</v>
      </c>
      <c r="I1437">
        <v>170</v>
      </c>
      <c r="J1437">
        <v>55</v>
      </c>
      <c r="K1437">
        <v>2070</v>
      </c>
      <c r="L1437">
        <v>1</v>
      </c>
      <c r="M1437">
        <v>8</v>
      </c>
      <c r="N1437">
        <v>2015</v>
      </c>
      <c r="O1437">
        <f>C1437*H1437</f>
        <v>11.76</v>
      </c>
    </row>
    <row r="1438" spans="1:34" x14ac:dyDescent="0.2">
      <c r="B1438">
        <v>0</v>
      </c>
      <c r="C1438">
        <v>5</v>
      </c>
      <c r="D1438">
        <v>1</v>
      </c>
      <c r="E1438">
        <v>7</v>
      </c>
      <c r="F1438">
        <v>1</v>
      </c>
      <c r="G1438">
        <v>12</v>
      </c>
      <c r="H1438">
        <v>2.1800000000000002</v>
      </c>
      <c r="I1438">
        <v>20</v>
      </c>
      <c r="J1438">
        <v>50</v>
      </c>
      <c r="K1438">
        <v>2334</v>
      </c>
      <c r="L1438">
        <v>1</v>
      </c>
      <c r="M1438">
        <v>8</v>
      </c>
      <c r="N1438">
        <v>2015</v>
      </c>
      <c r="O1438">
        <f t="shared" ref="O1438:O1513" si="23">C1438*H1438</f>
        <v>10.9</v>
      </c>
    </row>
    <row r="1439" spans="1:34" x14ac:dyDescent="0.2">
      <c r="B1439">
        <v>0</v>
      </c>
      <c r="C1439">
        <v>10</v>
      </c>
      <c r="D1439">
        <v>0</v>
      </c>
      <c r="E1439">
        <v>15</v>
      </c>
      <c r="F1439">
        <v>0</v>
      </c>
      <c r="G1439">
        <v>25</v>
      </c>
      <c r="H1439">
        <v>3.73</v>
      </c>
      <c r="I1439">
        <v>20</v>
      </c>
      <c r="J1439">
        <v>60</v>
      </c>
      <c r="K1439">
        <v>2278</v>
      </c>
      <c r="L1439">
        <v>1</v>
      </c>
      <c r="M1439">
        <v>8</v>
      </c>
      <c r="N1439">
        <v>2015</v>
      </c>
      <c r="O1439">
        <f t="shared" si="23"/>
        <v>37.299999999999997</v>
      </c>
    </row>
    <row r="1440" spans="1:34" x14ac:dyDescent="0.2">
      <c r="B1440">
        <v>1</v>
      </c>
      <c r="C1440">
        <v>8</v>
      </c>
      <c r="D1440">
        <v>0</v>
      </c>
      <c r="E1440">
        <v>22</v>
      </c>
      <c r="F1440">
        <v>0</v>
      </c>
      <c r="G1440">
        <v>30</v>
      </c>
      <c r="H1440">
        <v>2.81</v>
      </c>
      <c r="I1440">
        <v>-170</v>
      </c>
      <c r="J1440">
        <v>45</v>
      </c>
      <c r="K1440">
        <v>2848</v>
      </c>
      <c r="L1440">
        <v>1</v>
      </c>
      <c r="M1440">
        <v>8</v>
      </c>
      <c r="N1440">
        <v>2015</v>
      </c>
      <c r="O1440">
        <f t="shared" si="23"/>
        <v>22.48</v>
      </c>
    </row>
    <row r="1441" spans="2:15" x14ac:dyDescent="0.2">
      <c r="B1441">
        <v>0</v>
      </c>
      <c r="C1441">
        <v>14</v>
      </c>
      <c r="D1441">
        <v>0</v>
      </c>
      <c r="E1441">
        <v>1</v>
      </c>
      <c r="F1441">
        <v>0</v>
      </c>
      <c r="G1441">
        <v>15</v>
      </c>
      <c r="H1441">
        <v>3.56</v>
      </c>
      <c r="I1441">
        <v>-20</v>
      </c>
      <c r="J1441">
        <v>60</v>
      </c>
      <c r="K1441">
        <v>2400</v>
      </c>
      <c r="L1441">
        <v>1</v>
      </c>
      <c r="M1441">
        <v>9</v>
      </c>
      <c r="N1441">
        <v>2015</v>
      </c>
      <c r="O1441">
        <f t="shared" si="23"/>
        <v>49.84</v>
      </c>
    </row>
    <row r="1442" spans="2:15" ht="13.5" x14ac:dyDescent="0.25">
      <c r="B1442" s="1">
        <v>2</v>
      </c>
      <c r="C1442" s="1">
        <v>7.5</v>
      </c>
      <c r="D1442" s="1">
        <v>0</v>
      </c>
      <c r="E1442" s="1">
        <v>2</v>
      </c>
      <c r="F1442" s="1">
        <v>1</v>
      </c>
      <c r="G1442" s="1">
        <v>9</v>
      </c>
      <c r="H1442" s="1">
        <v>2.4700000000000002</v>
      </c>
      <c r="I1442" s="1">
        <v>110</v>
      </c>
      <c r="J1442" s="1">
        <v>60</v>
      </c>
      <c r="K1442" s="1">
        <v>2394</v>
      </c>
      <c r="L1442" s="1">
        <v>1</v>
      </c>
      <c r="M1442" s="1">
        <v>9</v>
      </c>
      <c r="N1442" s="1">
        <v>2105</v>
      </c>
      <c r="O1442">
        <f t="shared" si="23"/>
        <v>18.525000000000002</v>
      </c>
    </row>
    <row r="1443" spans="2:15" ht="13.5" x14ac:dyDescent="0.25">
      <c r="B1443" s="1">
        <v>2</v>
      </c>
      <c r="C1443" s="1">
        <v>6.5</v>
      </c>
      <c r="D1443" s="1">
        <v>1</v>
      </c>
      <c r="E1443" s="1">
        <v>23</v>
      </c>
      <c r="F1443" s="1">
        <v>0</v>
      </c>
      <c r="G1443" s="1">
        <v>30</v>
      </c>
      <c r="H1443" s="1">
        <v>2.02</v>
      </c>
      <c r="I1443" s="1">
        <v>50</v>
      </c>
      <c r="J1443" s="1">
        <v>45</v>
      </c>
      <c r="K1443" s="1">
        <v>2275</v>
      </c>
      <c r="L1443" s="1">
        <v>1</v>
      </c>
      <c r="M1443" s="1">
        <v>9</v>
      </c>
      <c r="N1443" s="1">
        <v>2015</v>
      </c>
      <c r="O1443">
        <f t="shared" si="23"/>
        <v>13.13</v>
      </c>
    </row>
    <row r="1444" spans="2:15" ht="13.5" x14ac:dyDescent="0.25">
      <c r="B1444" s="1">
        <v>0</v>
      </c>
      <c r="C1444" s="1">
        <v>5.5</v>
      </c>
      <c r="D1444" s="1">
        <v>1</v>
      </c>
      <c r="E1444" s="1">
        <v>27</v>
      </c>
      <c r="F1444" s="1">
        <v>0</v>
      </c>
      <c r="G1444" s="1">
        <v>3</v>
      </c>
      <c r="H1444" s="1">
        <v>3.24</v>
      </c>
      <c r="I1444" s="1">
        <v>0</v>
      </c>
      <c r="J1444" s="1">
        <v>55</v>
      </c>
      <c r="K1444" s="1">
        <v>2816</v>
      </c>
      <c r="L1444" s="1">
        <v>1</v>
      </c>
      <c r="M1444" s="1">
        <v>9</v>
      </c>
      <c r="N1444" s="1">
        <v>2015</v>
      </c>
      <c r="O1444">
        <f t="shared" si="23"/>
        <v>17.82</v>
      </c>
    </row>
    <row r="1445" spans="2:15" ht="13.5" x14ac:dyDescent="0.25">
      <c r="B1445" s="1">
        <v>0</v>
      </c>
      <c r="C1445" s="1">
        <v>8</v>
      </c>
      <c r="D1445" s="1">
        <v>0</v>
      </c>
      <c r="E1445" s="1">
        <v>6</v>
      </c>
      <c r="F1445" s="1">
        <v>0</v>
      </c>
      <c r="G1445" s="1">
        <v>14</v>
      </c>
      <c r="H1445" s="1">
        <v>3.94</v>
      </c>
      <c r="I1445" s="1">
        <v>20</v>
      </c>
      <c r="J1445" s="1">
        <v>65</v>
      </c>
      <c r="K1445" s="1">
        <v>1854</v>
      </c>
      <c r="L1445" s="1">
        <v>2</v>
      </c>
      <c r="M1445" s="1">
        <v>10</v>
      </c>
      <c r="N1445" s="1">
        <v>2015</v>
      </c>
      <c r="O1445">
        <f t="shared" si="23"/>
        <v>31.52</v>
      </c>
    </row>
    <row r="1446" spans="2:15" ht="13.5" x14ac:dyDescent="0.25">
      <c r="B1446" s="1">
        <v>0</v>
      </c>
      <c r="C1446" s="1">
        <v>5</v>
      </c>
      <c r="D1446" s="1">
        <v>1</v>
      </c>
      <c r="E1446" s="1">
        <v>16</v>
      </c>
      <c r="F1446" s="1">
        <v>1</v>
      </c>
      <c r="G1446" s="1">
        <v>21</v>
      </c>
      <c r="H1446" s="1">
        <v>3.21</v>
      </c>
      <c r="I1446" s="1">
        <v>-10</v>
      </c>
      <c r="J1446" s="1">
        <v>55</v>
      </c>
      <c r="K1446" s="1">
        <v>1933</v>
      </c>
      <c r="L1446" s="1">
        <v>2</v>
      </c>
      <c r="M1446" s="1">
        <v>10</v>
      </c>
      <c r="N1446" s="1">
        <v>2015</v>
      </c>
      <c r="O1446">
        <f t="shared" si="23"/>
        <v>16.05</v>
      </c>
    </row>
    <row r="1447" spans="2:15" ht="13.5" x14ac:dyDescent="0.25">
      <c r="B1447" s="1">
        <v>0</v>
      </c>
      <c r="C1447" s="1">
        <v>11</v>
      </c>
      <c r="D1447" s="1">
        <v>0</v>
      </c>
      <c r="E1447" s="1">
        <v>27</v>
      </c>
      <c r="F1447" s="1">
        <v>0</v>
      </c>
      <c r="G1447" s="1">
        <v>7</v>
      </c>
      <c r="H1447" s="1">
        <v>4.07</v>
      </c>
      <c r="I1447" s="1">
        <v>20</v>
      </c>
      <c r="J1447" s="1">
        <v>55</v>
      </c>
      <c r="K1447" s="1">
        <v>2512</v>
      </c>
      <c r="L1447" s="1">
        <v>2</v>
      </c>
      <c r="M1447" s="1">
        <v>11</v>
      </c>
      <c r="N1447" s="1">
        <v>2015</v>
      </c>
      <c r="O1447">
        <f t="shared" si="23"/>
        <v>44.77</v>
      </c>
    </row>
    <row r="1448" spans="2:15" ht="13.5" x14ac:dyDescent="0.25">
      <c r="B1448" s="1">
        <v>0</v>
      </c>
      <c r="C1448" s="1">
        <v>6</v>
      </c>
      <c r="D1448" s="1">
        <v>0</v>
      </c>
      <c r="E1448" s="1">
        <v>7</v>
      </c>
      <c r="F1448" s="1">
        <v>0</v>
      </c>
      <c r="G1448" s="1">
        <v>13</v>
      </c>
      <c r="H1448" s="1">
        <v>2.77</v>
      </c>
      <c r="I1448" s="1">
        <v>-10</v>
      </c>
      <c r="J1448" s="1">
        <v>40</v>
      </c>
      <c r="K1448" s="1">
        <v>3121</v>
      </c>
      <c r="L1448" s="1">
        <v>2</v>
      </c>
      <c r="M1448" s="1">
        <v>11</v>
      </c>
      <c r="N1448" s="1">
        <v>2015</v>
      </c>
      <c r="O1448">
        <f t="shared" si="23"/>
        <v>16.62</v>
      </c>
    </row>
    <row r="1449" spans="2:15" ht="13.5" x14ac:dyDescent="0.25">
      <c r="B1449" s="1">
        <v>0</v>
      </c>
      <c r="C1449" s="1">
        <v>11.5</v>
      </c>
      <c r="D1449" s="1">
        <v>1</v>
      </c>
      <c r="E1449" s="1">
        <v>14</v>
      </c>
      <c r="F1449" s="1">
        <v>0</v>
      </c>
      <c r="G1449" s="1">
        <v>26</v>
      </c>
      <c r="H1449" s="1">
        <v>3.16</v>
      </c>
      <c r="I1449" s="1">
        <v>0</v>
      </c>
      <c r="J1449" s="1">
        <v>40</v>
      </c>
      <c r="K1449" s="1">
        <v>3277</v>
      </c>
      <c r="L1449" s="1">
        <v>2</v>
      </c>
      <c r="M1449" s="1">
        <v>11</v>
      </c>
      <c r="N1449" s="1">
        <v>2015</v>
      </c>
      <c r="O1449">
        <f t="shared" si="23"/>
        <v>36.340000000000003</v>
      </c>
    </row>
    <row r="1450" spans="2:15" ht="13.5" x14ac:dyDescent="0.25">
      <c r="B1450" s="1">
        <v>2</v>
      </c>
      <c r="C1450" s="1">
        <v>14</v>
      </c>
      <c r="D1450" s="1">
        <v>0</v>
      </c>
      <c r="E1450" s="1">
        <v>13</v>
      </c>
      <c r="F1450" s="1">
        <v>0</v>
      </c>
      <c r="G1450" s="1">
        <v>27</v>
      </c>
      <c r="H1450" s="1">
        <v>2.64</v>
      </c>
      <c r="I1450" s="1">
        <v>70</v>
      </c>
      <c r="J1450" s="1">
        <v>55</v>
      </c>
      <c r="K1450" s="1">
        <v>2617</v>
      </c>
      <c r="L1450" s="1">
        <v>2</v>
      </c>
      <c r="M1450" s="1">
        <v>11</v>
      </c>
      <c r="N1450" s="1">
        <v>2015</v>
      </c>
      <c r="O1450">
        <f t="shared" si="23"/>
        <v>36.96</v>
      </c>
    </row>
    <row r="1451" spans="2:15" ht="13.5" x14ac:dyDescent="0.25">
      <c r="B1451" s="1">
        <v>1</v>
      </c>
      <c r="C1451" s="1">
        <v>8</v>
      </c>
      <c r="D1451" s="1">
        <v>1</v>
      </c>
      <c r="E1451" s="1">
        <v>23</v>
      </c>
      <c r="F1451" s="1">
        <v>1</v>
      </c>
      <c r="G1451" s="1">
        <v>1</v>
      </c>
      <c r="H1451" s="1">
        <v>3.96</v>
      </c>
      <c r="I1451" s="1">
        <v>-150</v>
      </c>
      <c r="J1451" s="1">
        <v>45</v>
      </c>
      <c r="K1451" s="1">
        <v>2476</v>
      </c>
      <c r="L1451" s="1">
        <v>2</v>
      </c>
      <c r="M1451" s="1">
        <v>11</v>
      </c>
      <c r="N1451" s="1">
        <v>2015</v>
      </c>
      <c r="O1451">
        <f t="shared" si="23"/>
        <v>31.68</v>
      </c>
    </row>
    <row r="1452" spans="2:15" ht="13.5" x14ac:dyDescent="0.25">
      <c r="B1452" s="1">
        <v>0</v>
      </c>
      <c r="C1452" s="1">
        <v>5</v>
      </c>
      <c r="D1452" s="1">
        <v>0</v>
      </c>
      <c r="E1452" s="1">
        <v>5</v>
      </c>
      <c r="F1452" s="1">
        <v>0</v>
      </c>
      <c r="G1452" s="1">
        <v>10</v>
      </c>
      <c r="H1452" s="1">
        <v>2.2000000000000002</v>
      </c>
      <c r="I1452" s="1">
        <v>10</v>
      </c>
      <c r="J1452" s="1">
        <v>45</v>
      </c>
      <c r="K1452" s="1">
        <v>2689</v>
      </c>
      <c r="L1452" s="1">
        <v>2</v>
      </c>
      <c r="M1452" s="1">
        <v>12</v>
      </c>
      <c r="N1452" s="1">
        <v>2015</v>
      </c>
      <c r="O1452">
        <f t="shared" si="23"/>
        <v>11</v>
      </c>
    </row>
    <row r="1453" spans="2:15" ht="13.5" x14ac:dyDescent="0.25">
      <c r="B1453" s="1">
        <v>2</v>
      </c>
      <c r="C1453" s="1">
        <v>7</v>
      </c>
      <c r="D1453" s="1">
        <v>0</v>
      </c>
      <c r="E1453" s="1">
        <v>12</v>
      </c>
      <c r="F1453" s="1">
        <v>0</v>
      </c>
      <c r="G1453" s="1">
        <v>19</v>
      </c>
      <c r="H1453" s="1">
        <v>2.48</v>
      </c>
      <c r="I1453" s="1">
        <v>50</v>
      </c>
      <c r="J1453" s="1">
        <v>45</v>
      </c>
      <c r="K1453" s="1">
        <v>2731</v>
      </c>
      <c r="L1453" s="1">
        <v>2</v>
      </c>
      <c r="M1453" s="1">
        <v>12</v>
      </c>
      <c r="N1453" s="1">
        <v>2015</v>
      </c>
      <c r="O1453">
        <f t="shared" si="23"/>
        <v>17.36</v>
      </c>
    </row>
    <row r="1454" spans="2:15" ht="13.5" x14ac:dyDescent="0.25">
      <c r="B1454" s="1">
        <v>0</v>
      </c>
      <c r="C1454" s="1">
        <v>9.5</v>
      </c>
      <c r="D1454" s="1">
        <v>1</v>
      </c>
      <c r="E1454" s="1">
        <v>20</v>
      </c>
      <c r="F1454" s="1">
        <v>0</v>
      </c>
      <c r="G1454" s="1">
        <v>30</v>
      </c>
      <c r="H1454" s="1">
        <v>3.82</v>
      </c>
      <c r="I1454" s="1">
        <v>20</v>
      </c>
      <c r="J1454" s="1">
        <v>45</v>
      </c>
      <c r="K1454" s="1">
        <v>3114</v>
      </c>
      <c r="L1454" s="1">
        <v>2</v>
      </c>
      <c r="M1454" s="1">
        <v>12</v>
      </c>
      <c r="N1454" s="1">
        <v>2015</v>
      </c>
      <c r="O1454">
        <f t="shared" si="23"/>
        <v>36.29</v>
      </c>
    </row>
    <row r="1455" spans="2:15" ht="13.5" x14ac:dyDescent="0.25">
      <c r="B1455" s="1">
        <v>1</v>
      </c>
      <c r="C1455" s="1">
        <v>11</v>
      </c>
      <c r="D1455" s="1">
        <v>0</v>
      </c>
      <c r="E1455" s="1">
        <v>30</v>
      </c>
      <c r="F1455" s="1">
        <v>0</v>
      </c>
      <c r="G1455" s="1">
        <v>10</v>
      </c>
      <c r="H1455" s="1">
        <v>4.8099999999999996</v>
      </c>
      <c r="I1455" s="1">
        <v>-130</v>
      </c>
      <c r="J1455" s="1">
        <v>55</v>
      </c>
      <c r="K1455" s="1">
        <v>2768</v>
      </c>
      <c r="L1455" s="1">
        <v>3</v>
      </c>
      <c r="M1455" s="1">
        <v>1</v>
      </c>
      <c r="N1455" s="1">
        <v>2015</v>
      </c>
      <c r="O1455">
        <f t="shared" si="23"/>
        <v>52.91</v>
      </c>
    </row>
    <row r="1456" spans="2:15" ht="13.5" x14ac:dyDescent="0.25">
      <c r="B1456" s="1">
        <v>0</v>
      </c>
      <c r="C1456" s="1">
        <v>9</v>
      </c>
      <c r="D1456" s="1">
        <v>0</v>
      </c>
      <c r="E1456" s="1">
        <v>31</v>
      </c>
      <c r="F1456" s="1">
        <v>0</v>
      </c>
      <c r="G1456" s="1">
        <v>9</v>
      </c>
      <c r="H1456" s="1">
        <v>5.42</v>
      </c>
      <c r="I1456" s="1">
        <v>20</v>
      </c>
      <c r="J1456" s="1">
        <v>60</v>
      </c>
      <c r="K1456" s="1">
        <v>3483</v>
      </c>
      <c r="L1456" s="1">
        <v>3</v>
      </c>
      <c r="M1456" s="1">
        <v>1</v>
      </c>
      <c r="N1456" s="1">
        <v>2015</v>
      </c>
      <c r="O1456">
        <f t="shared" si="23"/>
        <v>48.78</v>
      </c>
    </row>
    <row r="1457" spans="2:15" ht="13.5" x14ac:dyDescent="0.25">
      <c r="B1457" s="1">
        <v>2</v>
      </c>
      <c r="C1457" s="1">
        <v>21.5</v>
      </c>
      <c r="D1457" s="1">
        <v>1</v>
      </c>
      <c r="E1457" s="1">
        <v>10</v>
      </c>
      <c r="F1457" s="1">
        <v>0</v>
      </c>
      <c r="G1457" s="1">
        <v>1</v>
      </c>
      <c r="H1457" s="1">
        <v>4.01</v>
      </c>
      <c r="I1457" s="1">
        <v>70</v>
      </c>
      <c r="J1457" s="1">
        <v>55</v>
      </c>
      <c r="K1457" s="1">
        <v>3073</v>
      </c>
      <c r="L1457" s="1">
        <v>3</v>
      </c>
      <c r="M1457" s="1">
        <v>1</v>
      </c>
      <c r="N1457" s="1">
        <v>2015</v>
      </c>
      <c r="O1457">
        <f t="shared" si="23"/>
        <v>86.214999999999989</v>
      </c>
    </row>
    <row r="1458" spans="2:15" ht="13.5" x14ac:dyDescent="0.25">
      <c r="B1458" s="1">
        <v>0</v>
      </c>
      <c r="C1458" s="1">
        <v>7.5</v>
      </c>
      <c r="D1458" s="1">
        <v>1</v>
      </c>
      <c r="E1458" s="1">
        <v>7</v>
      </c>
      <c r="F1458" s="1">
        <v>0</v>
      </c>
      <c r="G1458" s="1">
        <v>15</v>
      </c>
      <c r="H1458" s="1">
        <v>3.22</v>
      </c>
      <c r="I1458" s="1">
        <v>20</v>
      </c>
      <c r="J1458" s="1">
        <v>45</v>
      </c>
      <c r="K1458" s="1">
        <v>2457</v>
      </c>
      <c r="L1458" s="1">
        <v>3</v>
      </c>
      <c r="M1458" s="1">
        <v>2</v>
      </c>
      <c r="N1458" s="1">
        <v>2015</v>
      </c>
      <c r="O1458">
        <f t="shared" si="23"/>
        <v>24.150000000000002</v>
      </c>
    </row>
    <row r="1459" spans="2:15" ht="13.5" x14ac:dyDescent="0.25">
      <c r="B1459" s="1">
        <v>2</v>
      </c>
      <c r="C1459" s="1">
        <v>7</v>
      </c>
      <c r="D1459" s="1">
        <v>0</v>
      </c>
      <c r="E1459" s="1">
        <v>19</v>
      </c>
      <c r="F1459" s="1">
        <v>0</v>
      </c>
      <c r="G1459" s="1">
        <v>26</v>
      </c>
      <c r="H1459" s="1">
        <v>3.41</v>
      </c>
      <c r="I1459" s="1">
        <v>50</v>
      </c>
      <c r="J1459" s="1">
        <v>55</v>
      </c>
      <c r="K1459" s="1">
        <v>2193</v>
      </c>
      <c r="L1459" s="1">
        <v>3</v>
      </c>
      <c r="M1459" s="1">
        <v>2</v>
      </c>
      <c r="N1459" s="1">
        <v>2015</v>
      </c>
      <c r="O1459">
        <f t="shared" si="23"/>
        <v>23.87</v>
      </c>
    </row>
    <row r="1460" spans="2:15" ht="13.5" x14ac:dyDescent="0.25">
      <c r="B1460" s="1">
        <v>1</v>
      </c>
      <c r="C1460" s="1">
        <v>13.5</v>
      </c>
      <c r="D1460" s="1">
        <v>1</v>
      </c>
      <c r="E1460" s="1">
        <v>26</v>
      </c>
      <c r="F1460" s="1">
        <v>0</v>
      </c>
      <c r="G1460" s="1">
        <v>11</v>
      </c>
      <c r="H1460" s="1">
        <v>2.99</v>
      </c>
      <c r="I1460" s="1">
        <v>-40</v>
      </c>
      <c r="J1460" s="1">
        <v>35</v>
      </c>
      <c r="K1460" s="1">
        <v>2936</v>
      </c>
      <c r="L1460" s="1">
        <v>3</v>
      </c>
      <c r="M1460" s="1">
        <v>3</v>
      </c>
      <c r="N1460" s="1">
        <v>2015</v>
      </c>
      <c r="O1460">
        <f t="shared" si="23"/>
        <v>40.365000000000002</v>
      </c>
    </row>
    <row r="1461" spans="2:15" ht="13.5" x14ac:dyDescent="0.25">
      <c r="B1461" s="1">
        <v>2</v>
      </c>
      <c r="C1461" s="1">
        <v>5</v>
      </c>
      <c r="D1461" s="1">
        <v>0</v>
      </c>
      <c r="E1461" s="1">
        <v>7</v>
      </c>
      <c r="F1461" s="1">
        <v>0</v>
      </c>
      <c r="G1461" s="1">
        <v>12</v>
      </c>
      <c r="H1461" s="1">
        <v>2.94</v>
      </c>
      <c r="I1461" s="1">
        <v>70</v>
      </c>
      <c r="J1461" s="1">
        <v>40</v>
      </c>
      <c r="K1461" s="1">
        <v>2215</v>
      </c>
      <c r="L1461" s="1">
        <v>3</v>
      </c>
      <c r="M1461" s="1">
        <v>3</v>
      </c>
      <c r="N1461" s="1">
        <v>2015</v>
      </c>
      <c r="O1461">
        <f t="shared" si="23"/>
        <v>14.7</v>
      </c>
    </row>
    <row r="1462" spans="2:15" ht="13.5" x14ac:dyDescent="0.25">
      <c r="B1462" s="1">
        <v>0</v>
      </c>
      <c r="C1462" s="1">
        <v>11</v>
      </c>
      <c r="D1462" s="1">
        <v>0</v>
      </c>
      <c r="E1462" s="1">
        <v>12</v>
      </c>
      <c r="F1462" s="1">
        <v>0</v>
      </c>
      <c r="G1462" s="1">
        <v>23</v>
      </c>
      <c r="H1462" s="1">
        <v>5.28</v>
      </c>
      <c r="I1462" s="1">
        <v>-20</v>
      </c>
      <c r="J1462" s="1">
        <v>45</v>
      </c>
      <c r="K1462" s="1">
        <v>2523</v>
      </c>
      <c r="L1462" s="1">
        <v>3</v>
      </c>
      <c r="M1462" s="1">
        <v>3</v>
      </c>
      <c r="N1462" s="1">
        <v>2015</v>
      </c>
      <c r="O1462">
        <f t="shared" si="23"/>
        <v>58.080000000000005</v>
      </c>
    </row>
    <row r="1463" spans="2:15" ht="13.5" x14ac:dyDescent="0.25">
      <c r="B1463" s="1">
        <v>2</v>
      </c>
      <c r="C1463" s="1">
        <v>5</v>
      </c>
      <c r="D1463" s="1">
        <v>1</v>
      </c>
      <c r="E1463" s="1">
        <v>19</v>
      </c>
      <c r="F1463" s="1">
        <v>1</v>
      </c>
      <c r="G1463" s="1">
        <v>24</v>
      </c>
      <c r="H1463" s="1">
        <v>3.6</v>
      </c>
      <c r="I1463" s="1">
        <v>100</v>
      </c>
      <c r="J1463" s="1">
        <v>45</v>
      </c>
      <c r="K1463" s="1">
        <v>2099</v>
      </c>
      <c r="L1463" s="1">
        <v>3</v>
      </c>
      <c r="M1463" s="1">
        <v>3</v>
      </c>
      <c r="N1463" s="1">
        <v>2015</v>
      </c>
      <c r="O1463">
        <f t="shared" si="23"/>
        <v>18</v>
      </c>
    </row>
    <row r="1464" spans="2:15" ht="13.5" x14ac:dyDescent="0.25">
      <c r="B1464" s="1">
        <v>0</v>
      </c>
      <c r="C1464" s="1">
        <v>5</v>
      </c>
      <c r="D1464" s="1">
        <v>0</v>
      </c>
      <c r="E1464" s="1">
        <v>28</v>
      </c>
      <c r="F1464" s="1">
        <v>0</v>
      </c>
      <c r="G1464" s="1">
        <v>2</v>
      </c>
      <c r="H1464" s="1">
        <v>3.43</v>
      </c>
      <c r="I1464" s="1">
        <v>30</v>
      </c>
      <c r="J1464" s="1">
        <v>60</v>
      </c>
      <c r="K1464" s="1">
        <v>2032</v>
      </c>
      <c r="L1464" s="1">
        <v>3</v>
      </c>
      <c r="M1464" s="1">
        <v>3</v>
      </c>
      <c r="N1464" s="1">
        <v>2015</v>
      </c>
      <c r="O1464">
        <f t="shared" si="23"/>
        <v>17.150000000000002</v>
      </c>
    </row>
    <row r="1465" spans="2:15" ht="13.5" x14ac:dyDescent="0.25">
      <c r="B1465" s="1">
        <v>1</v>
      </c>
      <c r="C1465" s="1">
        <v>5.5</v>
      </c>
      <c r="D1465" s="1">
        <v>1</v>
      </c>
      <c r="E1465" s="1">
        <v>28</v>
      </c>
      <c r="F1465" s="1">
        <v>0</v>
      </c>
      <c r="G1465" s="1">
        <v>3</v>
      </c>
      <c r="H1465" s="1">
        <v>3.54</v>
      </c>
      <c r="I1465" s="1">
        <v>-140</v>
      </c>
      <c r="J1465" s="1">
        <v>50</v>
      </c>
      <c r="K1465" s="1">
        <v>2674</v>
      </c>
      <c r="L1465" s="1">
        <v>3</v>
      </c>
      <c r="M1465" s="1">
        <v>3</v>
      </c>
      <c r="N1465" s="1">
        <v>2015</v>
      </c>
      <c r="O1465">
        <f t="shared" si="23"/>
        <v>19.47</v>
      </c>
    </row>
    <row r="1466" spans="2:15" ht="13.5" x14ac:dyDescent="0.25">
      <c r="B1466" s="1">
        <v>1</v>
      </c>
      <c r="C1466" s="1">
        <v>6.5</v>
      </c>
      <c r="D1466" s="1">
        <v>1</v>
      </c>
      <c r="E1466" s="1">
        <v>5</v>
      </c>
      <c r="F1466" s="1">
        <v>0</v>
      </c>
      <c r="G1466" s="1">
        <v>12</v>
      </c>
      <c r="H1466" s="1">
        <v>3.58</v>
      </c>
      <c r="I1466" s="1">
        <v>-130</v>
      </c>
      <c r="J1466" s="1">
        <v>45</v>
      </c>
      <c r="K1466" s="1">
        <v>2419</v>
      </c>
      <c r="L1466" s="1">
        <v>4</v>
      </c>
      <c r="M1466" s="1">
        <v>4</v>
      </c>
      <c r="N1466" s="1">
        <v>2015</v>
      </c>
      <c r="O1466">
        <f t="shared" si="23"/>
        <v>23.27</v>
      </c>
    </row>
    <row r="1467" spans="2:15" ht="13.5" x14ac:dyDescent="0.25">
      <c r="B1467" s="1">
        <v>0</v>
      </c>
      <c r="C1467" s="1">
        <v>7</v>
      </c>
      <c r="D1467" s="1">
        <v>0</v>
      </c>
      <c r="E1467" s="1">
        <v>11</v>
      </c>
      <c r="F1467" s="1">
        <v>0</v>
      </c>
      <c r="G1467" s="1">
        <v>18</v>
      </c>
      <c r="H1467" s="1">
        <v>3.14</v>
      </c>
      <c r="I1467" s="1">
        <v>-40</v>
      </c>
      <c r="J1467" s="1">
        <v>60</v>
      </c>
      <c r="K1467" s="1">
        <v>2887</v>
      </c>
      <c r="L1467" s="1">
        <v>4</v>
      </c>
      <c r="M1467" s="1">
        <v>4</v>
      </c>
      <c r="N1467" s="1">
        <v>2015</v>
      </c>
      <c r="O1467">
        <f t="shared" si="23"/>
        <v>21.98</v>
      </c>
    </row>
    <row r="1468" spans="2:15" ht="13.5" x14ac:dyDescent="0.25">
      <c r="B1468" s="1">
        <v>2</v>
      </c>
      <c r="C1468" s="1">
        <v>7</v>
      </c>
      <c r="D1468" s="1">
        <v>1</v>
      </c>
      <c r="E1468" s="1">
        <v>14</v>
      </c>
      <c r="F1468" s="1">
        <v>1</v>
      </c>
      <c r="G1468" s="1">
        <v>21</v>
      </c>
      <c r="H1468" s="1">
        <v>2.2200000000000002</v>
      </c>
      <c r="I1468" s="1">
        <v>-90</v>
      </c>
      <c r="J1468" s="1">
        <v>40</v>
      </c>
      <c r="K1468" s="1">
        <v>2766</v>
      </c>
      <c r="L1468" s="1">
        <v>4</v>
      </c>
      <c r="M1468" s="1">
        <v>4</v>
      </c>
      <c r="N1468" s="1">
        <v>2015</v>
      </c>
      <c r="O1468">
        <f t="shared" si="23"/>
        <v>15.540000000000001</v>
      </c>
    </row>
    <row r="1469" spans="2:15" ht="13.5" x14ac:dyDescent="0.25">
      <c r="B1469" s="1">
        <v>0</v>
      </c>
      <c r="C1469" s="1">
        <v>8</v>
      </c>
      <c r="D1469" s="1">
        <v>0</v>
      </c>
      <c r="E1469" s="1">
        <v>20</v>
      </c>
      <c r="F1469" s="1">
        <v>0</v>
      </c>
      <c r="G1469" s="1">
        <v>28</v>
      </c>
      <c r="H1469" s="1">
        <v>4.2300000000000004</v>
      </c>
      <c r="I1469" s="1">
        <v>0</v>
      </c>
      <c r="J1469" s="1">
        <v>55</v>
      </c>
      <c r="K1469" s="1">
        <v>2389</v>
      </c>
      <c r="L1469" s="1">
        <v>4</v>
      </c>
      <c r="M1469" s="1">
        <v>4</v>
      </c>
      <c r="N1469" s="1">
        <v>2015</v>
      </c>
      <c r="O1469">
        <f t="shared" si="23"/>
        <v>33.840000000000003</v>
      </c>
    </row>
    <row r="1470" spans="2:15" ht="13.5" x14ac:dyDescent="0.25">
      <c r="B1470" s="1">
        <v>2</v>
      </c>
      <c r="C1470" s="1">
        <v>10</v>
      </c>
      <c r="D1470" s="1">
        <v>0</v>
      </c>
      <c r="E1470" s="1">
        <v>25</v>
      </c>
      <c r="F1470" s="1">
        <v>0</v>
      </c>
      <c r="G1470" s="1">
        <v>5</v>
      </c>
      <c r="H1470" s="1">
        <v>3.79</v>
      </c>
      <c r="I1470" s="1">
        <v>-100</v>
      </c>
      <c r="J1470" s="1">
        <v>55</v>
      </c>
      <c r="K1470" s="1">
        <v>2319</v>
      </c>
      <c r="L1470" s="1">
        <v>4</v>
      </c>
      <c r="M1470" s="1">
        <v>4</v>
      </c>
      <c r="N1470" s="1">
        <v>2015</v>
      </c>
      <c r="O1470">
        <f t="shared" si="23"/>
        <v>37.9</v>
      </c>
    </row>
    <row r="1471" spans="2:15" ht="13.5" x14ac:dyDescent="0.25">
      <c r="B1471" s="1">
        <v>2</v>
      </c>
      <c r="C1471" s="1">
        <v>8</v>
      </c>
      <c r="D1471" s="1">
        <v>0</v>
      </c>
      <c r="E1471" s="1">
        <v>26</v>
      </c>
      <c r="F1471" s="1">
        <v>0</v>
      </c>
      <c r="G1471" s="1">
        <v>4</v>
      </c>
      <c r="H1471" s="1">
        <v>3.39</v>
      </c>
      <c r="I1471" s="1">
        <v>50</v>
      </c>
      <c r="J1471" s="1">
        <v>60</v>
      </c>
      <c r="K1471" s="1">
        <v>1876</v>
      </c>
      <c r="L1471" s="1">
        <v>4</v>
      </c>
      <c r="M1471" s="1">
        <v>4</v>
      </c>
      <c r="N1471" s="1">
        <v>2015</v>
      </c>
      <c r="O1471">
        <f t="shared" si="23"/>
        <v>27.12</v>
      </c>
    </row>
    <row r="1472" spans="2:15" ht="13.5" x14ac:dyDescent="0.25">
      <c r="B1472" s="1">
        <v>0</v>
      </c>
      <c r="C1472" s="1">
        <v>5</v>
      </c>
      <c r="D1472" s="1">
        <v>1</v>
      </c>
      <c r="E1472" s="1">
        <v>5</v>
      </c>
      <c r="F1472" s="1">
        <v>1</v>
      </c>
      <c r="G1472" s="1">
        <v>10</v>
      </c>
      <c r="H1472" s="1">
        <v>2.15</v>
      </c>
      <c r="I1472" s="1">
        <v>0</v>
      </c>
      <c r="J1472" s="1">
        <v>45</v>
      </c>
      <c r="K1472" s="1">
        <v>2953</v>
      </c>
      <c r="L1472" s="1">
        <v>4</v>
      </c>
      <c r="M1472" s="1">
        <v>5</v>
      </c>
      <c r="N1472" s="1">
        <v>2015</v>
      </c>
      <c r="O1472">
        <f t="shared" si="23"/>
        <v>10.75</v>
      </c>
    </row>
    <row r="1473" spans="1:34" ht="13.5" x14ac:dyDescent="0.25">
      <c r="B1473" s="1">
        <v>1</v>
      </c>
      <c r="C1473" s="1">
        <v>10</v>
      </c>
      <c r="D1473" s="1">
        <v>1</v>
      </c>
      <c r="E1473" s="1">
        <v>7</v>
      </c>
      <c r="F1473" s="1">
        <v>1</v>
      </c>
      <c r="G1473" s="1">
        <v>17</v>
      </c>
      <c r="H1473" s="1">
        <v>2.71</v>
      </c>
      <c r="I1473" s="1">
        <v>-140</v>
      </c>
      <c r="J1473" s="1">
        <v>35</v>
      </c>
      <c r="K1473" s="1">
        <v>2653</v>
      </c>
      <c r="L1473" s="1">
        <v>4</v>
      </c>
      <c r="M1473" s="1">
        <v>5</v>
      </c>
      <c r="N1473" s="1">
        <v>2015</v>
      </c>
      <c r="O1473">
        <f t="shared" si="23"/>
        <v>27.1</v>
      </c>
    </row>
    <row r="1474" spans="1:34" ht="13.5" x14ac:dyDescent="0.25">
      <c r="B1474" s="1">
        <v>0</v>
      </c>
      <c r="C1474" s="1">
        <v>17</v>
      </c>
      <c r="D1474" s="1">
        <v>0</v>
      </c>
      <c r="E1474" s="1">
        <v>15</v>
      </c>
      <c r="F1474" s="1">
        <v>0</v>
      </c>
      <c r="G1474" s="1">
        <v>1</v>
      </c>
      <c r="H1474" s="1">
        <v>2.9</v>
      </c>
      <c r="I1474" s="1">
        <v>40</v>
      </c>
      <c r="J1474" s="1">
        <v>55</v>
      </c>
      <c r="K1474" s="1">
        <v>2172</v>
      </c>
      <c r="L1474" s="1">
        <v>4</v>
      </c>
      <c r="M1474" s="1">
        <v>5</v>
      </c>
      <c r="N1474" s="1">
        <v>2015</v>
      </c>
      <c r="O1474">
        <f t="shared" si="23"/>
        <v>49.3</v>
      </c>
    </row>
    <row r="1475" spans="1:34" ht="13.5" x14ac:dyDescent="0.25">
      <c r="B1475" s="1">
        <v>1</v>
      </c>
      <c r="C1475" s="1">
        <v>5</v>
      </c>
      <c r="D1475" s="1">
        <v>1</v>
      </c>
      <c r="E1475" s="1">
        <v>25</v>
      </c>
      <c r="F1475" s="1">
        <v>1</v>
      </c>
      <c r="G1475" s="1">
        <v>30</v>
      </c>
      <c r="H1475" s="1">
        <v>2.77</v>
      </c>
      <c r="I1475" s="1">
        <f>160</f>
        <v>160</v>
      </c>
      <c r="J1475" s="1">
        <v>55</v>
      </c>
      <c r="K1475" s="1">
        <v>2687</v>
      </c>
      <c r="L1475" s="1">
        <v>4</v>
      </c>
      <c r="M1475" s="1">
        <v>5</v>
      </c>
      <c r="N1475" s="1">
        <v>2015</v>
      </c>
      <c r="O1475">
        <f t="shared" si="23"/>
        <v>13.85</v>
      </c>
    </row>
    <row r="1476" spans="1:34" ht="13.5" x14ac:dyDescent="0.25">
      <c r="B1476" s="1">
        <v>1</v>
      </c>
      <c r="C1476" s="1">
        <v>6</v>
      </c>
      <c r="D1476" s="1">
        <v>0</v>
      </c>
      <c r="E1476" s="1">
        <v>1</v>
      </c>
      <c r="F1476" s="1">
        <v>0</v>
      </c>
      <c r="G1476" s="1">
        <v>7</v>
      </c>
      <c r="H1476" s="1">
        <v>2.91</v>
      </c>
      <c r="I1476" s="1">
        <v>170</v>
      </c>
      <c r="J1476" s="1">
        <v>70</v>
      </c>
      <c r="K1476" s="1">
        <v>2237</v>
      </c>
      <c r="L1476" s="1">
        <v>4</v>
      </c>
      <c r="M1476" s="1">
        <v>6</v>
      </c>
      <c r="N1476" s="1">
        <v>2015</v>
      </c>
      <c r="O1476">
        <f t="shared" si="23"/>
        <v>17.46</v>
      </c>
    </row>
    <row r="1477" spans="1:34" ht="13.5" x14ac:dyDescent="0.25">
      <c r="B1477" s="1">
        <v>0</v>
      </c>
      <c r="C1477" s="1">
        <v>6</v>
      </c>
      <c r="D1477" s="1">
        <v>0</v>
      </c>
      <c r="E1477" s="1">
        <v>1</v>
      </c>
      <c r="F1477" s="1">
        <v>0</v>
      </c>
      <c r="G1477" s="1">
        <v>7</v>
      </c>
      <c r="H1477" s="1">
        <v>3.39</v>
      </c>
      <c r="I1477" s="1">
        <v>-10</v>
      </c>
      <c r="J1477" s="1">
        <v>55</v>
      </c>
      <c r="K1477" s="1">
        <v>3213</v>
      </c>
      <c r="L1477" s="1">
        <v>4</v>
      </c>
      <c r="M1477" s="1">
        <v>6</v>
      </c>
      <c r="N1477" s="1">
        <v>2015</v>
      </c>
      <c r="O1477">
        <f t="shared" si="23"/>
        <v>20.34</v>
      </c>
    </row>
    <row r="1478" spans="1:34" ht="13.5" x14ac:dyDescent="0.25">
      <c r="B1478" s="1">
        <v>2</v>
      </c>
      <c r="C1478" s="1">
        <v>5</v>
      </c>
      <c r="D1478" s="1">
        <v>1</v>
      </c>
      <c r="E1478" s="1">
        <v>8</v>
      </c>
      <c r="F1478" s="1">
        <v>1</v>
      </c>
      <c r="G1478" s="1">
        <v>13</v>
      </c>
      <c r="H1478" s="1">
        <v>2.33</v>
      </c>
      <c r="I1478" s="1">
        <v>90</v>
      </c>
      <c r="J1478" s="1">
        <v>55</v>
      </c>
      <c r="K1478" s="1">
        <v>2544</v>
      </c>
      <c r="L1478" s="1">
        <v>4</v>
      </c>
      <c r="M1478" s="1">
        <v>6</v>
      </c>
      <c r="N1478" s="1">
        <v>2015</v>
      </c>
      <c r="O1478">
        <f t="shared" si="23"/>
        <v>11.65</v>
      </c>
      <c r="T1478">
        <v>21</v>
      </c>
      <c r="U1478">
        <f>AVERAGE(C1438,C1439,C1441,C1444:C1449,C1452,C1454,C1456,C1458,C1462,C1464,C1467,C1469,C1472,C1474,C1477,C1479)</f>
        <v>8.5714285714285712</v>
      </c>
      <c r="V1478">
        <f>SUM(O1438,O1439,O1441,O1444:O1449,O1452,O1454,O1456,O1458,O1462,O1464,O1467,O1469,O1472,O1474,O1477,O1479)/SUM(C1438,C1439,C1441,C1444:C1449,C1452,C1454,C1456,C1458,C1462,C1464,C1467,C1469,C1472,C1474,C1477,C1479)</f>
        <v>3.4847777777777775</v>
      </c>
    </row>
    <row r="1479" spans="1:34" ht="13.5" x14ac:dyDescent="0.25">
      <c r="B1479" s="1">
        <v>0</v>
      </c>
      <c r="C1479" s="1">
        <v>14</v>
      </c>
      <c r="D1479" s="1">
        <v>0</v>
      </c>
      <c r="E1479" s="1">
        <v>24</v>
      </c>
      <c r="F1479" s="1">
        <v>0</v>
      </c>
      <c r="G1479" s="1">
        <v>8</v>
      </c>
      <c r="H1479" s="1">
        <v>2.46</v>
      </c>
      <c r="I1479" s="1">
        <v>30</v>
      </c>
      <c r="J1479" s="1">
        <v>50</v>
      </c>
      <c r="K1479" s="1">
        <v>2146</v>
      </c>
      <c r="L1479" s="1">
        <v>4</v>
      </c>
      <c r="M1479" s="1">
        <v>6</v>
      </c>
      <c r="N1479" s="1">
        <v>2015</v>
      </c>
      <c r="O1479">
        <f t="shared" si="23"/>
        <v>34.44</v>
      </c>
      <c r="T1479">
        <v>10</v>
      </c>
      <c r="U1479">
        <f>AVERAGE(C1437,C1440,C1451,C1455,C1460,C1465,C1466,C1473,C1475,C1476)</f>
        <v>8.15</v>
      </c>
      <c r="V1479">
        <f>SUM(O1437,O1440,O1451,O1455,O1460,O1465,O1466,O1473,O1475,O1476)/SUM(C1437,C1440,C1451,C1455,C1460,C1465,C1466,C1473,C1475,C1476)</f>
        <v>3.1944171779141102</v>
      </c>
    </row>
    <row r="1480" spans="1:34" ht="13.5" x14ac:dyDescent="0.25">
      <c r="B1480" s="1">
        <v>2</v>
      </c>
      <c r="C1480" s="1">
        <v>9.5</v>
      </c>
      <c r="D1480" s="1">
        <v>0</v>
      </c>
      <c r="E1480" s="1">
        <v>25</v>
      </c>
      <c r="F1480" s="1">
        <v>1</v>
      </c>
      <c r="G1480" s="1">
        <v>4</v>
      </c>
      <c r="H1480" s="1">
        <v>1.8</v>
      </c>
      <c r="I1480" s="1">
        <v>90</v>
      </c>
      <c r="J1480" s="1">
        <v>55</v>
      </c>
      <c r="K1480" s="1">
        <v>2103</v>
      </c>
      <c r="L1480" s="1">
        <v>4</v>
      </c>
      <c r="M1480" s="1">
        <v>6</v>
      </c>
      <c r="N1480" s="1">
        <v>2015</v>
      </c>
      <c r="O1480">
        <f t="shared" si="23"/>
        <v>17.100000000000001</v>
      </c>
      <c r="P1480" s="1">
        <v>82.5</v>
      </c>
      <c r="Q1480" s="1">
        <v>44</v>
      </c>
      <c r="R1480">
        <f>AVERAGE(C1437:C1480)</f>
        <v>8.5113636363636367</v>
      </c>
      <c r="S1480">
        <f>SUM(O1437:O1480)/SUM(C1437:C1480)</f>
        <v>3.27283044058745</v>
      </c>
      <c r="T1480">
        <v>13</v>
      </c>
      <c r="U1480">
        <f>AVERAGE(C1442,C1443,C1450,C1453,C1457,C1459,C1461,C1463,C1468,C1470,C1471,C1478,C1480)</f>
        <v>8.6923076923076916</v>
      </c>
      <c r="V1480">
        <f>SUM(O1442,O1443,O1450,O1453,O1457,O1459,O1461,O1463,O1468,O1470,O1471,O1478,O1480)/SUM(C1442,C1443,C1450,C1453,C1457,C1459,C1461,C1463,C1468,C1470,C1471,C1478,C1480)</f>
        <v>2.9917699115044245</v>
      </c>
      <c r="W1480">
        <v>8</v>
      </c>
      <c r="X1480">
        <f>AVERAGE(C1437:C1444)</f>
        <v>8.0625</v>
      </c>
      <c r="Y1480">
        <f>SUM(O1437:O1444)/SUM(C1437:C1444)</f>
        <v>2.8179069767441858</v>
      </c>
      <c r="Z1480">
        <v>10</v>
      </c>
      <c r="AA1480">
        <f>AVERAGE(C1445:C1454)</f>
        <v>8.5</v>
      </c>
      <c r="AB1480">
        <f>SUM(O1445:O1454)/SUM(C1445:C1454)</f>
        <v>3.2775294117647062</v>
      </c>
      <c r="AC1480">
        <v>11</v>
      </c>
      <c r="AD1480">
        <f>AVERAGE(C1455:C1465)</f>
        <v>9.1818181818181817</v>
      </c>
      <c r="AE1480">
        <f>SUM(O1455:O1465)/SUM(C1455:C1465)</f>
        <v>3.9969306930693063</v>
      </c>
      <c r="AF1480">
        <v>15</v>
      </c>
      <c r="AG1480">
        <f>AVERAGE(C1466:C1480)</f>
        <v>8.2666666666666675</v>
      </c>
      <c r="AH1480">
        <f>SUM(O1466:O1480)/SUM(C1466:C1480)</f>
        <v>2.9164516129032259</v>
      </c>
    </row>
    <row r="1481" spans="1:34" ht="13.5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1:34" ht="13.5" x14ac:dyDescent="0.25">
      <c r="A1482" t="s">
        <v>6</v>
      </c>
      <c r="B1482" s="1">
        <v>1</v>
      </c>
      <c r="C1482" s="1">
        <v>5</v>
      </c>
      <c r="D1482" s="1">
        <v>0</v>
      </c>
      <c r="E1482" s="1">
        <v>5</v>
      </c>
      <c r="F1482" s="1">
        <v>0</v>
      </c>
      <c r="G1482" s="1">
        <v>10</v>
      </c>
      <c r="H1482" s="1">
        <v>2.31</v>
      </c>
      <c r="I1482" s="1">
        <v>-110</v>
      </c>
      <c r="J1482" s="1">
        <v>70</v>
      </c>
      <c r="K1482" s="1">
        <v>3980</v>
      </c>
      <c r="L1482" s="1">
        <v>1</v>
      </c>
      <c r="M1482" s="1">
        <v>7</v>
      </c>
      <c r="N1482" s="1">
        <v>2016</v>
      </c>
      <c r="O1482">
        <f t="shared" si="23"/>
        <v>11.55</v>
      </c>
    </row>
    <row r="1483" spans="1:34" ht="13.5" x14ac:dyDescent="0.25">
      <c r="B1483" s="1">
        <v>2</v>
      </c>
      <c r="C1483" s="1">
        <v>10</v>
      </c>
      <c r="D1483" s="1">
        <v>0</v>
      </c>
      <c r="E1483" s="1">
        <v>16</v>
      </c>
      <c r="F1483" s="1">
        <v>0</v>
      </c>
      <c r="G1483" s="1">
        <v>26</v>
      </c>
      <c r="H1483" s="1">
        <v>2.09</v>
      </c>
      <c r="I1483" s="1">
        <v>80</v>
      </c>
      <c r="J1483" s="1">
        <v>70</v>
      </c>
      <c r="K1483" s="1">
        <v>2904</v>
      </c>
      <c r="L1483" s="1">
        <v>1</v>
      </c>
      <c r="M1483" s="1">
        <v>7</v>
      </c>
      <c r="N1483" s="1">
        <v>2016</v>
      </c>
      <c r="O1483">
        <f t="shared" si="23"/>
        <v>20.9</v>
      </c>
    </row>
    <row r="1484" spans="1:34" ht="13.5" x14ac:dyDescent="0.25">
      <c r="B1484" s="1">
        <v>2</v>
      </c>
      <c r="C1484" s="1">
        <v>14</v>
      </c>
      <c r="D1484" s="1">
        <v>0</v>
      </c>
      <c r="E1484" s="1">
        <v>11</v>
      </c>
      <c r="F1484" s="1">
        <v>0</v>
      </c>
      <c r="G1484" s="1">
        <v>25</v>
      </c>
      <c r="H1484" s="1">
        <v>2.25</v>
      </c>
      <c r="I1484" s="1">
        <v>60</v>
      </c>
      <c r="J1484" s="1">
        <v>55</v>
      </c>
      <c r="K1484" s="1">
        <v>2706</v>
      </c>
      <c r="L1484" s="1">
        <v>1</v>
      </c>
      <c r="M1484" s="1">
        <v>8</v>
      </c>
      <c r="N1484" s="1">
        <v>2016</v>
      </c>
      <c r="O1484">
        <f t="shared" si="23"/>
        <v>31.5</v>
      </c>
    </row>
    <row r="1485" spans="1:34" ht="13.5" x14ac:dyDescent="0.25">
      <c r="B1485" s="1">
        <v>1</v>
      </c>
      <c r="C1485" s="1">
        <v>7.5</v>
      </c>
      <c r="D1485" s="1">
        <v>1</v>
      </c>
      <c r="E1485" s="1">
        <v>27</v>
      </c>
      <c r="F1485" s="1">
        <v>0</v>
      </c>
      <c r="G1485" s="1">
        <v>4</v>
      </c>
      <c r="H1485" s="1">
        <v>2.1</v>
      </c>
      <c r="I1485" s="1">
        <v>160</v>
      </c>
      <c r="J1485" s="1">
        <v>50</v>
      </c>
      <c r="K1485" s="1">
        <v>3086</v>
      </c>
      <c r="L1485" s="1">
        <v>1</v>
      </c>
      <c r="M1485" s="1">
        <v>8</v>
      </c>
      <c r="N1485" s="1">
        <v>2016</v>
      </c>
      <c r="O1485">
        <f t="shared" si="23"/>
        <v>15.75</v>
      </c>
    </row>
    <row r="1486" spans="1:34" ht="13.5" x14ac:dyDescent="0.25">
      <c r="B1486" s="1">
        <v>0</v>
      </c>
      <c r="C1486" s="1">
        <v>13</v>
      </c>
      <c r="D1486" s="1">
        <v>0</v>
      </c>
      <c r="E1486" s="1">
        <v>9</v>
      </c>
      <c r="F1486" s="1">
        <v>0</v>
      </c>
      <c r="G1486" s="1">
        <v>22</v>
      </c>
      <c r="H1486" s="1">
        <v>3.27</v>
      </c>
      <c r="I1486" s="1">
        <v>20</v>
      </c>
      <c r="J1486" s="1">
        <v>50</v>
      </c>
      <c r="K1486" s="1">
        <v>2272</v>
      </c>
      <c r="L1486" s="1">
        <v>1</v>
      </c>
      <c r="M1486" s="1">
        <v>9</v>
      </c>
      <c r="N1486" s="1">
        <v>2016</v>
      </c>
      <c r="O1486">
        <f t="shared" si="23"/>
        <v>42.51</v>
      </c>
    </row>
    <row r="1487" spans="1:34" ht="13.5" x14ac:dyDescent="0.25">
      <c r="B1487" s="1">
        <v>2</v>
      </c>
      <c r="C1487" s="1">
        <v>8</v>
      </c>
      <c r="D1487" s="1">
        <v>0</v>
      </c>
      <c r="E1487" s="1">
        <v>10</v>
      </c>
      <c r="F1487" s="1">
        <v>0</v>
      </c>
      <c r="G1487" s="1">
        <v>18</v>
      </c>
      <c r="H1487" s="1">
        <v>3.21</v>
      </c>
      <c r="I1487" s="1">
        <v>90</v>
      </c>
      <c r="J1487" s="1">
        <v>70</v>
      </c>
      <c r="K1487" s="1">
        <v>2411</v>
      </c>
      <c r="L1487" s="1">
        <v>1</v>
      </c>
      <c r="M1487" s="1">
        <v>9</v>
      </c>
      <c r="N1487" s="1">
        <v>2016</v>
      </c>
      <c r="O1487">
        <f t="shared" si="23"/>
        <v>25.68</v>
      </c>
    </row>
    <row r="1488" spans="1:34" ht="13.5" x14ac:dyDescent="0.25">
      <c r="B1488" s="1">
        <v>2</v>
      </c>
      <c r="C1488" s="1">
        <v>12.5</v>
      </c>
      <c r="D1488" s="1">
        <v>0</v>
      </c>
      <c r="E1488" s="1">
        <v>28</v>
      </c>
      <c r="F1488" s="1">
        <v>1</v>
      </c>
      <c r="G1488" s="1">
        <v>10</v>
      </c>
      <c r="H1488" s="1">
        <v>2.4300000000000002</v>
      </c>
      <c r="I1488" s="1">
        <v>60</v>
      </c>
      <c r="J1488" s="1">
        <v>70</v>
      </c>
      <c r="K1488" s="1">
        <v>2460</v>
      </c>
      <c r="L1488" s="1">
        <v>2</v>
      </c>
      <c r="M1488" s="1">
        <v>10</v>
      </c>
      <c r="N1488" s="1">
        <v>2016</v>
      </c>
      <c r="O1488">
        <f t="shared" si="23"/>
        <v>30.375000000000004</v>
      </c>
    </row>
    <row r="1489" spans="2:15" ht="13.5" x14ac:dyDescent="0.25">
      <c r="B1489" s="1">
        <v>0</v>
      </c>
      <c r="C1489" s="1">
        <v>24</v>
      </c>
      <c r="D1489" s="1">
        <v>0</v>
      </c>
      <c r="E1489" s="1">
        <v>3</v>
      </c>
      <c r="F1489" s="1">
        <v>0</v>
      </c>
      <c r="G1489" s="1">
        <v>27</v>
      </c>
      <c r="H1489" s="1">
        <v>3.94</v>
      </c>
      <c r="I1489" s="1">
        <v>0</v>
      </c>
      <c r="J1489" s="1">
        <v>55</v>
      </c>
      <c r="K1489" s="1">
        <v>2788</v>
      </c>
      <c r="L1489" s="1">
        <v>2</v>
      </c>
      <c r="M1489" s="1">
        <v>10</v>
      </c>
      <c r="N1489" s="1">
        <v>2016</v>
      </c>
      <c r="O1489">
        <f t="shared" si="23"/>
        <v>94.56</v>
      </c>
    </row>
    <row r="1490" spans="2:15" ht="13.5" x14ac:dyDescent="0.25">
      <c r="B1490" s="1">
        <v>1</v>
      </c>
      <c r="C1490" s="1">
        <v>8</v>
      </c>
      <c r="D1490" s="1">
        <v>0</v>
      </c>
      <c r="E1490" s="1">
        <v>6</v>
      </c>
      <c r="F1490" s="1">
        <v>0</v>
      </c>
      <c r="G1490" s="1">
        <v>14</v>
      </c>
      <c r="H1490" s="1">
        <v>3.18</v>
      </c>
      <c r="I1490" s="1">
        <v>-150</v>
      </c>
      <c r="J1490" s="1">
        <v>65</v>
      </c>
      <c r="K1490" s="1">
        <v>3578</v>
      </c>
      <c r="L1490" s="1">
        <v>2</v>
      </c>
      <c r="M1490" s="1">
        <v>10</v>
      </c>
      <c r="N1490" s="1">
        <v>2016</v>
      </c>
      <c r="O1490">
        <f t="shared" si="23"/>
        <v>25.44</v>
      </c>
    </row>
    <row r="1491" spans="2:15" ht="13.5" x14ac:dyDescent="0.25">
      <c r="B1491" s="1">
        <v>1</v>
      </c>
      <c r="C1491" s="1">
        <v>6</v>
      </c>
      <c r="D1491" s="1">
        <v>0</v>
      </c>
      <c r="E1491" s="1">
        <v>16</v>
      </c>
      <c r="F1491" s="1">
        <v>0</v>
      </c>
      <c r="G1491" s="1">
        <v>22</v>
      </c>
      <c r="H1491" s="1">
        <v>2.63</v>
      </c>
      <c r="I1491" s="1">
        <v>180</v>
      </c>
      <c r="J1491" s="1">
        <v>65</v>
      </c>
      <c r="K1491" s="1">
        <v>2362</v>
      </c>
      <c r="L1491" s="1">
        <v>2</v>
      </c>
      <c r="M1491" s="1">
        <v>10</v>
      </c>
      <c r="N1491" s="1">
        <v>2016</v>
      </c>
      <c r="O1491">
        <f t="shared" si="23"/>
        <v>15.78</v>
      </c>
    </row>
    <row r="1492" spans="2:15" ht="13.5" x14ac:dyDescent="0.25">
      <c r="B1492" s="1">
        <v>0</v>
      </c>
      <c r="C1492" s="1">
        <v>11</v>
      </c>
      <c r="D1492" s="1">
        <v>0</v>
      </c>
      <c r="E1492" s="1">
        <v>13</v>
      </c>
      <c r="F1492" s="1">
        <v>0</v>
      </c>
      <c r="G1492" s="1">
        <v>24</v>
      </c>
      <c r="H1492" s="1">
        <v>2.75</v>
      </c>
      <c r="I1492" s="1">
        <v>-30</v>
      </c>
      <c r="J1492" s="1">
        <v>40</v>
      </c>
      <c r="K1492" s="1">
        <v>3347</v>
      </c>
      <c r="L1492" s="1">
        <v>2</v>
      </c>
      <c r="M1492" s="1">
        <v>11</v>
      </c>
      <c r="N1492" s="1">
        <v>2016</v>
      </c>
      <c r="O1492">
        <f t="shared" si="23"/>
        <v>30.25</v>
      </c>
    </row>
    <row r="1493" spans="2:15" ht="13.5" x14ac:dyDescent="0.25">
      <c r="B1493" s="1">
        <v>0</v>
      </c>
      <c r="C1493" s="1">
        <v>33.5</v>
      </c>
      <c r="D1493" s="1">
        <v>1</v>
      </c>
      <c r="E1493" s="1">
        <v>19</v>
      </c>
      <c r="F1493" s="1">
        <v>0</v>
      </c>
      <c r="G1493" s="1">
        <v>23</v>
      </c>
      <c r="H1493" s="1">
        <v>4.1500000000000004</v>
      </c>
      <c r="I1493" s="1">
        <v>40</v>
      </c>
      <c r="J1493" s="1">
        <v>45</v>
      </c>
      <c r="K1493" s="1">
        <v>3106</v>
      </c>
      <c r="L1493" s="1">
        <v>2</v>
      </c>
      <c r="M1493" s="1">
        <v>12</v>
      </c>
      <c r="N1493" s="1">
        <v>2016</v>
      </c>
      <c r="O1493">
        <f t="shared" si="23"/>
        <v>139.02500000000001</v>
      </c>
    </row>
    <row r="1494" spans="2:15" ht="13.5" x14ac:dyDescent="0.25">
      <c r="B1494" s="1">
        <v>1</v>
      </c>
      <c r="C1494" s="1">
        <v>12</v>
      </c>
      <c r="D1494" s="1">
        <v>1</v>
      </c>
      <c r="E1494" s="1">
        <v>4</v>
      </c>
      <c r="F1494" s="1">
        <v>1</v>
      </c>
      <c r="G1494" s="1">
        <v>16</v>
      </c>
      <c r="H1494" s="1">
        <v>4.46</v>
      </c>
      <c r="I1494" s="1">
        <v>-170</v>
      </c>
      <c r="J1494" s="1">
        <v>65</v>
      </c>
      <c r="K1494" s="1">
        <v>2544</v>
      </c>
      <c r="L1494" s="1">
        <v>2</v>
      </c>
      <c r="M1494" s="1">
        <v>12</v>
      </c>
      <c r="N1494" s="1">
        <v>2016</v>
      </c>
      <c r="O1494">
        <f t="shared" si="23"/>
        <v>53.519999999999996</v>
      </c>
    </row>
    <row r="1495" spans="2:15" ht="13.5" x14ac:dyDescent="0.25">
      <c r="B1495" s="1">
        <v>0</v>
      </c>
      <c r="C1495" s="1">
        <v>8</v>
      </c>
      <c r="D1495" s="1">
        <v>0</v>
      </c>
      <c r="E1495" s="1">
        <v>24</v>
      </c>
      <c r="F1495" s="1">
        <v>0</v>
      </c>
      <c r="G1495" s="1">
        <v>1</v>
      </c>
      <c r="H1495" s="1">
        <v>3.14</v>
      </c>
      <c r="I1495" s="1">
        <v>-20</v>
      </c>
      <c r="J1495" s="1">
        <v>40</v>
      </c>
      <c r="K1495" s="1">
        <v>3876</v>
      </c>
      <c r="L1495" s="1">
        <v>2</v>
      </c>
      <c r="M1495" s="1">
        <v>12</v>
      </c>
      <c r="N1495" s="1">
        <v>2016</v>
      </c>
      <c r="O1495">
        <f t="shared" si="23"/>
        <v>25.12</v>
      </c>
    </row>
    <row r="1496" spans="2:15" ht="13.5" x14ac:dyDescent="0.25">
      <c r="B1496" s="1">
        <v>1</v>
      </c>
      <c r="C1496" s="1">
        <v>13</v>
      </c>
      <c r="D1496" s="1">
        <v>0</v>
      </c>
      <c r="E1496" s="1">
        <v>30</v>
      </c>
      <c r="F1496" s="1">
        <v>0</v>
      </c>
      <c r="G1496" s="1">
        <v>12</v>
      </c>
      <c r="H1496" s="1">
        <v>5.81</v>
      </c>
      <c r="I1496" s="1">
        <v>-160</v>
      </c>
      <c r="J1496" s="1">
        <v>45</v>
      </c>
      <c r="K1496" s="1">
        <v>3197</v>
      </c>
      <c r="L1496" s="1">
        <v>3</v>
      </c>
      <c r="M1496" s="1">
        <v>1</v>
      </c>
      <c r="N1496" s="1">
        <v>2016</v>
      </c>
      <c r="O1496">
        <f t="shared" si="23"/>
        <v>75.53</v>
      </c>
    </row>
    <row r="1497" spans="2:15" ht="13.5" x14ac:dyDescent="0.25">
      <c r="B1497" s="1">
        <v>0</v>
      </c>
      <c r="C1497" s="1">
        <v>11</v>
      </c>
      <c r="D1497" s="1">
        <v>0</v>
      </c>
      <c r="E1497" s="1">
        <v>1</v>
      </c>
      <c r="F1497" s="1">
        <v>0</v>
      </c>
      <c r="G1497" s="1">
        <v>12</v>
      </c>
      <c r="H1497" s="1">
        <v>4.67</v>
      </c>
      <c r="I1497" s="1">
        <v>-30</v>
      </c>
      <c r="J1497" s="1">
        <v>55</v>
      </c>
      <c r="K1497" s="1">
        <v>2797</v>
      </c>
      <c r="L1497" s="1">
        <v>3</v>
      </c>
      <c r="M1497" s="1">
        <v>1</v>
      </c>
      <c r="N1497" s="1">
        <v>2016</v>
      </c>
      <c r="O1497">
        <f t="shared" si="23"/>
        <v>51.37</v>
      </c>
    </row>
    <row r="1498" spans="2:15" ht="13.5" x14ac:dyDescent="0.25">
      <c r="B1498" s="1">
        <v>0</v>
      </c>
      <c r="C1498" s="1">
        <v>8.5</v>
      </c>
      <c r="D1498" s="1">
        <v>1</v>
      </c>
      <c r="E1498" s="1">
        <v>14</v>
      </c>
      <c r="F1498" s="1">
        <v>0</v>
      </c>
      <c r="G1498" s="1">
        <v>23</v>
      </c>
      <c r="H1498" s="1">
        <v>3.78</v>
      </c>
      <c r="I1498" s="1">
        <v>-20</v>
      </c>
      <c r="J1498" s="1">
        <v>45</v>
      </c>
      <c r="K1498" s="1">
        <v>2779</v>
      </c>
      <c r="L1498" s="1">
        <v>3</v>
      </c>
      <c r="M1498" s="1">
        <v>1</v>
      </c>
      <c r="N1498" s="1">
        <v>2016</v>
      </c>
      <c r="O1498">
        <f t="shared" si="23"/>
        <v>32.129999999999995</v>
      </c>
    </row>
    <row r="1499" spans="2:15" ht="13.5" x14ac:dyDescent="0.25">
      <c r="B1499" s="1">
        <v>0</v>
      </c>
      <c r="C1499" s="1">
        <v>5</v>
      </c>
      <c r="D1499" s="1">
        <v>0</v>
      </c>
      <c r="E1499" s="1">
        <v>25</v>
      </c>
      <c r="F1499" s="1">
        <v>0</v>
      </c>
      <c r="G1499" s="1">
        <v>30</v>
      </c>
      <c r="H1499" s="1">
        <v>3.78</v>
      </c>
      <c r="I1499" s="1">
        <v>0</v>
      </c>
      <c r="J1499" s="1">
        <v>55</v>
      </c>
      <c r="K1499" s="1">
        <v>3058</v>
      </c>
      <c r="L1499" s="1">
        <v>3</v>
      </c>
      <c r="M1499" s="1">
        <v>1</v>
      </c>
      <c r="N1499" s="1">
        <v>2016</v>
      </c>
      <c r="O1499">
        <f t="shared" si="23"/>
        <v>18.899999999999999</v>
      </c>
    </row>
    <row r="1500" spans="2:15" ht="13.5" x14ac:dyDescent="0.25">
      <c r="B1500" s="1">
        <v>1</v>
      </c>
      <c r="C1500" s="1">
        <v>7</v>
      </c>
      <c r="D1500" s="1">
        <v>0</v>
      </c>
      <c r="E1500" s="1">
        <v>1</v>
      </c>
      <c r="F1500" s="1">
        <v>0</v>
      </c>
      <c r="G1500" s="1">
        <v>8</v>
      </c>
      <c r="H1500" s="1">
        <v>4.34</v>
      </c>
      <c r="I1500" s="1">
        <v>-140</v>
      </c>
      <c r="J1500" s="1">
        <v>55</v>
      </c>
      <c r="K1500" s="1">
        <v>2827</v>
      </c>
      <c r="L1500" s="1">
        <v>3</v>
      </c>
      <c r="M1500" s="1">
        <v>2</v>
      </c>
      <c r="N1500" s="1">
        <v>2016</v>
      </c>
      <c r="O1500">
        <f t="shared" si="23"/>
        <v>30.38</v>
      </c>
    </row>
    <row r="1501" spans="2:15" ht="13.5" x14ac:dyDescent="0.25">
      <c r="B1501" s="1">
        <v>0</v>
      </c>
      <c r="C1501" s="1">
        <v>12</v>
      </c>
      <c r="D1501" s="1">
        <v>0</v>
      </c>
      <c r="E1501" s="1">
        <v>4</v>
      </c>
      <c r="F1501" s="1">
        <v>0</v>
      </c>
      <c r="G1501" s="1">
        <v>16</v>
      </c>
      <c r="H1501" s="1">
        <v>4.3600000000000003</v>
      </c>
      <c r="I1501" s="1">
        <v>10</v>
      </c>
      <c r="J1501" s="1">
        <v>65</v>
      </c>
      <c r="K1501" s="1">
        <v>2630</v>
      </c>
      <c r="L1501" s="1">
        <v>3</v>
      </c>
      <c r="M1501" s="1">
        <v>2</v>
      </c>
      <c r="N1501" s="1">
        <v>2016</v>
      </c>
      <c r="O1501">
        <f t="shared" si="23"/>
        <v>52.320000000000007</v>
      </c>
    </row>
    <row r="1502" spans="2:15" ht="13.5" x14ac:dyDescent="0.25">
      <c r="B1502" s="1">
        <v>1</v>
      </c>
      <c r="C1502" s="1">
        <v>21</v>
      </c>
      <c r="D1502" s="1">
        <v>0</v>
      </c>
      <c r="E1502" s="1">
        <v>23</v>
      </c>
      <c r="F1502" s="1">
        <v>0</v>
      </c>
      <c r="G1502" s="1">
        <v>16</v>
      </c>
      <c r="H1502" s="1">
        <v>4.51</v>
      </c>
      <c r="I1502" s="1">
        <v>-160</v>
      </c>
      <c r="J1502" s="1">
        <v>50</v>
      </c>
      <c r="K1502" s="1">
        <v>2594</v>
      </c>
      <c r="L1502" s="1">
        <v>3</v>
      </c>
      <c r="M1502" s="1">
        <v>2</v>
      </c>
      <c r="N1502" s="1">
        <v>2016</v>
      </c>
      <c r="O1502">
        <f t="shared" si="23"/>
        <v>94.71</v>
      </c>
    </row>
    <row r="1503" spans="2:15" ht="13.5" x14ac:dyDescent="0.25">
      <c r="B1503" s="1">
        <v>2</v>
      </c>
      <c r="C1503" s="1">
        <v>17</v>
      </c>
      <c r="D1503" s="1">
        <v>0</v>
      </c>
      <c r="E1503" s="1">
        <v>7</v>
      </c>
      <c r="F1503" s="1">
        <v>0</v>
      </c>
      <c r="G1503" s="1">
        <v>24</v>
      </c>
      <c r="H1503" s="1">
        <v>1.99</v>
      </c>
      <c r="I1503" s="1">
        <v>40</v>
      </c>
      <c r="J1503" s="1">
        <v>50</v>
      </c>
      <c r="K1503" s="1">
        <v>2447</v>
      </c>
      <c r="L1503" s="1">
        <v>3</v>
      </c>
      <c r="M1503" s="1">
        <v>3</v>
      </c>
      <c r="N1503" s="1">
        <v>2016</v>
      </c>
      <c r="O1503">
        <f t="shared" si="23"/>
        <v>33.83</v>
      </c>
    </row>
    <row r="1504" spans="2:15" ht="13.5" x14ac:dyDescent="0.25">
      <c r="B1504" s="1">
        <v>0</v>
      </c>
      <c r="C1504" s="1">
        <v>5</v>
      </c>
      <c r="D1504" s="1">
        <v>0</v>
      </c>
      <c r="E1504" s="1">
        <v>12</v>
      </c>
      <c r="F1504" s="1">
        <v>0</v>
      </c>
      <c r="G1504" s="1">
        <v>17</v>
      </c>
      <c r="H1504" s="1">
        <v>3.22</v>
      </c>
      <c r="I1504" s="1">
        <v>-30</v>
      </c>
      <c r="J1504" s="1">
        <v>40</v>
      </c>
      <c r="K1504" s="1">
        <v>2250</v>
      </c>
      <c r="L1504" s="1">
        <v>3</v>
      </c>
      <c r="M1504" s="1">
        <v>3</v>
      </c>
      <c r="N1504" s="1">
        <v>2016</v>
      </c>
      <c r="O1504">
        <f t="shared" si="23"/>
        <v>16.100000000000001</v>
      </c>
    </row>
    <row r="1505" spans="1:34" ht="13.5" x14ac:dyDescent="0.25">
      <c r="B1505" s="1">
        <v>0</v>
      </c>
      <c r="C1505" s="1">
        <v>13</v>
      </c>
      <c r="D1505" s="1">
        <v>0</v>
      </c>
      <c r="E1505" s="1">
        <v>22</v>
      </c>
      <c r="F1505" s="1">
        <v>0</v>
      </c>
      <c r="G1505" s="1">
        <v>4</v>
      </c>
      <c r="H1505" s="1">
        <v>3.17</v>
      </c>
      <c r="I1505" s="1">
        <v>20</v>
      </c>
      <c r="J1505" s="1">
        <v>45</v>
      </c>
      <c r="K1505" s="1">
        <v>2673</v>
      </c>
      <c r="L1505" s="1">
        <v>3</v>
      </c>
      <c r="M1505" s="1">
        <v>3</v>
      </c>
      <c r="N1505" s="1">
        <v>2016</v>
      </c>
      <c r="O1505">
        <f t="shared" si="23"/>
        <v>41.21</v>
      </c>
    </row>
    <row r="1506" spans="1:34" ht="13.5" x14ac:dyDescent="0.25">
      <c r="B1506" s="1">
        <v>0</v>
      </c>
      <c r="C1506" s="1">
        <v>5.5</v>
      </c>
      <c r="D1506" s="1">
        <v>0</v>
      </c>
      <c r="E1506" s="1">
        <v>4</v>
      </c>
      <c r="F1506" s="1">
        <v>1</v>
      </c>
      <c r="G1506" s="1">
        <v>9</v>
      </c>
      <c r="H1506" s="1">
        <v>2.8</v>
      </c>
      <c r="I1506" s="1">
        <v>-20</v>
      </c>
      <c r="J1506" s="1">
        <v>40</v>
      </c>
      <c r="K1506" s="1">
        <v>2687</v>
      </c>
      <c r="L1506" s="1">
        <v>4</v>
      </c>
      <c r="M1506" s="1">
        <v>4</v>
      </c>
      <c r="N1506" s="1">
        <v>2016</v>
      </c>
      <c r="O1506">
        <f t="shared" si="23"/>
        <v>15.399999999999999</v>
      </c>
    </row>
    <row r="1507" spans="1:34" ht="13.5" x14ac:dyDescent="0.25">
      <c r="B1507" s="1">
        <v>0</v>
      </c>
      <c r="C1507" s="1">
        <v>8</v>
      </c>
      <c r="D1507" s="1">
        <v>0</v>
      </c>
      <c r="E1507" s="1">
        <v>18</v>
      </c>
      <c r="F1507" s="1">
        <v>0</v>
      </c>
      <c r="G1507" s="1">
        <v>27</v>
      </c>
      <c r="H1507" s="1">
        <v>3.45</v>
      </c>
      <c r="I1507" s="1">
        <v>-20</v>
      </c>
      <c r="J1507" s="1">
        <v>50</v>
      </c>
      <c r="K1507" s="1">
        <v>3162</v>
      </c>
      <c r="L1507" s="1">
        <v>4</v>
      </c>
      <c r="M1507" s="1">
        <v>4</v>
      </c>
      <c r="N1507" s="1">
        <v>2016</v>
      </c>
      <c r="O1507">
        <f t="shared" si="23"/>
        <v>27.6</v>
      </c>
      <c r="T1507">
        <v>15</v>
      </c>
      <c r="U1507">
        <f>AVERAGE(C1486,C1489,C1492,C1493,C1495,C1497:C1499,C1501,C1504:C1507,C1509,C1510)</f>
        <v>12.3</v>
      </c>
      <c r="V1507">
        <f>SUM(O1486,O1489,O1492,O1493,O1495,O1497:O1499,O1501,O1504:O1507,O1509,O1510)/SUM(C1486,C1489,C1492,C1493,C1495,C1497:C1499,C1501,C1504:C1507,C1509,C1510)</f>
        <v>3.6485907859078588</v>
      </c>
    </row>
    <row r="1508" spans="1:34" ht="13.5" x14ac:dyDescent="0.25">
      <c r="B1508" s="1">
        <v>1</v>
      </c>
      <c r="C1508" s="1">
        <v>6</v>
      </c>
      <c r="D1508" s="1">
        <v>1</v>
      </c>
      <c r="E1508" s="1">
        <v>18</v>
      </c>
      <c r="F1508" s="1">
        <v>1</v>
      </c>
      <c r="G1508" s="1">
        <v>24</v>
      </c>
      <c r="H1508" s="1">
        <v>2.8</v>
      </c>
      <c r="I1508" s="1">
        <v>180</v>
      </c>
      <c r="J1508" s="1">
        <v>50</v>
      </c>
      <c r="K1508" s="1">
        <v>2590</v>
      </c>
      <c r="L1508" s="1">
        <v>4</v>
      </c>
      <c r="M1508" s="1">
        <v>4</v>
      </c>
      <c r="N1508" s="1">
        <v>2016</v>
      </c>
      <c r="O1508">
        <f t="shared" si="23"/>
        <v>16.799999999999997</v>
      </c>
      <c r="T1508">
        <v>10</v>
      </c>
      <c r="U1508">
        <f>AVERAGE(C1482,C1485,C1490,C1491,C1494,C1496, C1500,C1502,C1508,C1511)</f>
        <v>9.0500000000000007</v>
      </c>
      <c r="V1508">
        <f>SUM(O1482,O1485,O1490,O1491,O1494,O1496,O1500,O1502,O1508,O1511)/SUM(C1482,C1485,C1490,C1491,C1494,C1496,C1500,C1502,C1508,O1511)</f>
        <v>3.6606600314300675</v>
      </c>
    </row>
    <row r="1509" spans="1:34" ht="13.5" x14ac:dyDescent="0.25">
      <c r="B1509" s="1">
        <v>0</v>
      </c>
      <c r="C1509" s="1">
        <v>12</v>
      </c>
      <c r="D1509" s="1">
        <v>0</v>
      </c>
      <c r="E1509" s="1">
        <v>2</v>
      </c>
      <c r="F1509" s="1">
        <v>0</v>
      </c>
      <c r="G1509" s="1">
        <v>14</v>
      </c>
      <c r="H1509" s="1">
        <v>4.41</v>
      </c>
      <c r="I1509" s="1">
        <v>-10</v>
      </c>
      <c r="J1509" s="1">
        <v>60</v>
      </c>
      <c r="K1509" s="1">
        <v>2689</v>
      </c>
      <c r="L1509" s="1">
        <v>4</v>
      </c>
      <c r="M1509" s="1">
        <v>5</v>
      </c>
      <c r="N1509" s="1">
        <v>2016</v>
      </c>
      <c r="O1509">
        <f t="shared" si="23"/>
        <v>52.92</v>
      </c>
      <c r="P1509" s="1">
        <v>92.5</v>
      </c>
      <c r="Q1509" s="1">
        <v>32</v>
      </c>
      <c r="R1509">
        <f>AVERAGE(C1482:C1513)</f>
        <v>10.953125</v>
      </c>
      <c r="S1509">
        <f>SUM(O1482:O1513)/SUM(C1482:C1513)</f>
        <v>3.4220827389443662</v>
      </c>
      <c r="T1509">
        <v>7</v>
      </c>
      <c r="U1509">
        <f>AVERAGE(C1483,C1484,C1487,C1488,C1503,C1512,C1513)</f>
        <v>10.785714285714286</v>
      </c>
      <c r="V1509">
        <f>SUM(O1483,O1484,O1487,O1488,O1503,O1512,O1513)/SUM(C1483,C1484,C1487,C1488,C1503,C1512,C1513)</f>
        <v>2.342582781456954</v>
      </c>
      <c r="W1509">
        <v>6</v>
      </c>
      <c r="X1509">
        <f>AVERAGE(C1482:C1487)</f>
        <v>9.5833333333333339</v>
      </c>
      <c r="Y1509">
        <f>SUM(O1482:O1487)/SUM(C1482:C1487)</f>
        <v>2.5720000000000001</v>
      </c>
      <c r="Z1509">
        <v>8</v>
      </c>
      <c r="AA1509">
        <f>AVERAGE(C1488:C1495)</f>
        <v>14.375</v>
      </c>
      <c r="AB1509">
        <f>SUM(O1488:O1495)/SUM(C1488:C1495)</f>
        <v>3.6006086956521739</v>
      </c>
      <c r="AC1509">
        <v>10</v>
      </c>
      <c r="AD1509">
        <f>AVERAGE(C1496:C1505)</f>
        <v>11.25</v>
      </c>
      <c r="AE1509">
        <f>SUM(O1496:O1505)/SUM(C1496:C1505)</f>
        <v>3.9687111111111109</v>
      </c>
      <c r="AF1509">
        <v>8</v>
      </c>
      <c r="AG1509">
        <f>AVERAGE(C1506:C1513)</f>
        <v>8.1875</v>
      </c>
      <c r="AH1509">
        <f>SUM(O1506:O1513)/SUM(C1506:C1513)</f>
        <v>2.9160305343511452</v>
      </c>
    </row>
    <row r="1510" spans="1:34" ht="13.5" x14ac:dyDescent="0.25">
      <c r="B1510" s="1">
        <v>0</v>
      </c>
      <c r="C1510" s="1">
        <v>15</v>
      </c>
      <c r="D1510" s="1">
        <v>0</v>
      </c>
      <c r="E1510" s="1">
        <v>17</v>
      </c>
      <c r="F1510" s="1">
        <v>0</v>
      </c>
      <c r="G1510" s="1">
        <v>1</v>
      </c>
      <c r="H1510" s="1">
        <v>2.25</v>
      </c>
      <c r="I1510" s="1">
        <v>10</v>
      </c>
      <c r="J1510" s="1">
        <v>50</v>
      </c>
      <c r="K1510" s="1">
        <v>2375</v>
      </c>
      <c r="L1510" s="1">
        <v>4</v>
      </c>
      <c r="M1510" s="1">
        <v>5</v>
      </c>
      <c r="N1510" s="1">
        <v>2016</v>
      </c>
      <c r="O1510">
        <f t="shared" si="23"/>
        <v>33.75</v>
      </c>
    </row>
    <row r="1511" spans="1:34" ht="13.5" x14ac:dyDescent="0.25">
      <c r="B1511" s="1">
        <v>1</v>
      </c>
      <c r="C1511" s="1">
        <v>5</v>
      </c>
      <c r="D1511" s="1">
        <v>1</v>
      </c>
      <c r="E1511" s="1">
        <v>24</v>
      </c>
      <c r="F1511" s="1">
        <v>1</v>
      </c>
      <c r="G1511" s="1">
        <v>29</v>
      </c>
      <c r="H1511" s="1">
        <v>1.99</v>
      </c>
      <c r="I1511" s="1">
        <v>-140</v>
      </c>
      <c r="J1511" s="1">
        <v>45</v>
      </c>
      <c r="K1511" s="1">
        <v>2586</v>
      </c>
      <c r="L1511" s="1">
        <v>4</v>
      </c>
      <c r="M1511" s="1">
        <v>5</v>
      </c>
      <c r="N1511" s="1">
        <v>2016</v>
      </c>
      <c r="O1511">
        <f t="shared" si="23"/>
        <v>9.9499999999999993</v>
      </c>
    </row>
    <row r="1512" spans="1:34" ht="13.5" x14ac:dyDescent="0.25">
      <c r="B1512" s="1">
        <v>2</v>
      </c>
      <c r="C1512" s="1">
        <v>5</v>
      </c>
      <c r="D1512" s="1">
        <v>0</v>
      </c>
      <c r="E1512" s="1">
        <v>5</v>
      </c>
      <c r="F1512" s="1">
        <v>0</v>
      </c>
      <c r="G1512" s="1">
        <v>10</v>
      </c>
      <c r="H1512" s="1">
        <v>2.83</v>
      </c>
      <c r="I1512" s="1">
        <v>80</v>
      </c>
      <c r="J1512" s="1">
        <v>65</v>
      </c>
      <c r="K1512" s="1">
        <v>1908</v>
      </c>
      <c r="L1512" s="1">
        <v>4</v>
      </c>
      <c r="M1512" s="1">
        <v>6</v>
      </c>
      <c r="N1512" s="1">
        <v>2016</v>
      </c>
      <c r="O1512">
        <f t="shared" si="23"/>
        <v>14.15</v>
      </c>
    </row>
    <row r="1513" spans="1:34" ht="13.5" x14ac:dyDescent="0.25">
      <c r="B1513" s="1">
        <v>2</v>
      </c>
      <c r="C1513" s="1">
        <v>9</v>
      </c>
      <c r="D1513" s="1">
        <v>1</v>
      </c>
      <c r="E1513" s="1">
        <v>16</v>
      </c>
      <c r="F1513" s="1">
        <v>1</v>
      </c>
      <c r="G1513" s="1">
        <v>25</v>
      </c>
      <c r="H1513" s="1">
        <v>2.27</v>
      </c>
      <c r="I1513" s="1">
        <v>80</v>
      </c>
      <c r="J1513" s="1">
        <v>55</v>
      </c>
      <c r="K1513" s="1">
        <v>2115</v>
      </c>
      <c r="L1513" s="1">
        <v>4</v>
      </c>
      <c r="M1513" s="1">
        <v>6</v>
      </c>
      <c r="N1513" s="1">
        <v>2016</v>
      </c>
      <c r="O1513">
        <f t="shared" si="23"/>
        <v>20.43</v>
      </c>
    </row>
    <row r="1514" spans="1:34" ht="13.5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34" ht="13.5" x14ac:dyDescent="0.25">
      <c r="A1515" t="s">
        <v>3</v>
      </c>
      <c r="B1515" s="1">
        <v>2</v>
      </c>
      <c r="C1515" s="1">
        <v>12</v>
      </c>
      <c r="D1515" s="1">
        <v>0</v>
      </c>
      <c r="E1515" s="1">
        <v>30</v>
      </c>
      <c r="F1515" s="1">
        <v>0</v>
      </c>
      <c r="G1515" s="1">
        <v>12</v>
      </c>
      <c r="H1515" s="1">
        <v>1.78</v>
      </c>
      <c r="I1515" s="1">
        <v>110</v>
      </c>
      <c r="J1515" s="1">
        <v>45</v>
      </c>
      <c r="K1515" s="1">
        <v>2238</v>
      </c>
      <c r="L1515" s="1">
        <v>1</v>
      </c>
      <c r="M1515" s="1">
        <v>7</v>
      </c>
      <c r="N1515" s="1">
        <v>2017</v>
      </c>
      <c r="O1515">
        <f t="shared" ref="O1515:O1610" si="24">C1515*H1515</f>
        <v>21.36</v>
      </c>
    </row>
    <row r="1516" spans="1:34" ht="13.5" x14ac:dyDescent="0.25">
      <c r="B1516" s="1">
        <v>1</v>
      </c>
      <c r="C1516" s="1">
        <v>16</v>
      </c>
      <c r="D1516" s="1">
        <v>0</v>
      </c>
      <c r="E1516" s="1">
        <v>3</v>
      </c>
      <c r="F1516" s="1">
        <v>0</v>
      </c>
      <c r="G1516" s="1">
        <v>19</v>
      </c>
      <c r="H1516" s="1">
        <v>2.2400000000000002</v>
      </c>
      <c r="I1516" s="1">
        <v>-140</v>
      </c>
      <c r="J1516" s="1">
        <v>75</v>
      </c>
      <c r="K1516" s="1">
        <v>2862</v>
      </c>
      <c r="L1516" s="1">
        <v>1</v>
      </c>
      <c r="M1516" s="1">
        <v>7</v>
      </c>
      <c r="N1516" s="1">
        <v>2017</v>
      </c>
      <c r="O1516">
        <f t="shared" si="24"/>
        <v>35.840000000000003</v>
      </c>
    </row>
    <row r="1517" spans="1:34" ht="13.5" x14ac:dyDescent="0.25">
      <c r="B1517" s="1">
        <v>2</v>
      </c>
      <c r="C1517" s="1">
        <v>12.5</v>
      </c>
      <c r="D1517" s="1">
        <v>0</v>
      </c>
      <c r="E1517" s="1">
        <v>12</v>
      </c>
      <c r="F1517" s="1">
        <v>1</v>
      </c>
      <c r="G1517" s="1">
        <v>24</v>
      </c>
      <c r="H1517" s="1">
        <v>2.04</v>
      </c>
      <c r="I1517" s="1">
        <v>40</v>
      </c>
      <c r="J1517" s="1">
        <v>60</v>
      </c>
      <c r="K1517" s="1">
        <v>2851</v>
      </c>
      <c r="L1517" s="1">
        <v>1</v>
      </c>
      <c r="M1517" s="1">
        <v>7</v>
      </c>
      <c r="N1517" s="1">
        <v>2017</v>
      </c>
      <c r="O1517">
        <f t="shared" si="24"/>
        <v>25.5</v>
      </c>
    </row>
    <row r="1518" spans="1:34" ht="13.5" x14ac:dyDescent="0.25">
      <c r="B1518" s="1">
        <v>0</v>
      </c>
      <c r="C1518" s="1">
        <v>14</v>
      </c>
      <c r="D1518" s="1">
        <v>0</v>
      </c>
      <c r="E1518" s="1">
        <v>19</v>
      </c>
      <c r="F1518" s="1">
        <v>0</v>
      </c>
      <c r="G1518" s="1">
        <v>2</v>
      </c>
      <c r="H1518" s="1">
        <v>1.69</v>
      </c>
      <c r="I1518" s="1">
        <v>0</v>
      </c>
      <c r="J1518" s="1">
        <v>60</v>
      </c>
      <c r="K1518" s="1">
        <v>2767</v>
      </c>
      <c r="L1518" s="1">
        <v>1</v>
      </c>
      <c r="M1518" s="1">
        <v>7</v>
      </c>
      <c r="N1518" s="1">
        <v>2017</v>
      </c>
      <c r="O1518">
        <f t="shared" si="24"/>
        <v>23.66</v>
      </c>
      <c r="P1518" s="1"/>
    </row>
    <row r="1519" spans="1:34" ht="13.5" x14ac:dyDescent="0.25">
      <c r="B1519" s="1">
        <v>1</v>
      </c>
      <c r="C1519" s="1">
        <v>10</v>
      </c>
      <c r="D1519" s="1">
        <v>0</v>
      </c>
      <c r="E1519" s="1">
        <v>7</v>
      </c>
      <c r="F1519" s="1">
        <v>0</v>
      </c>
      <c r="G1519" s="1">
        <v>17</v>
      </c>
      <c r="H1519" s="1">
        <v>2.33</v>
      </c>
      <c r="I1519" s="1">
        <v>-130</v>
      </c>
      <c r="J1519" s="1">
        <v>45</v>
      </c>
      <c r="K1519" s="1">
        <v>2610</v>
      </c>
      <c r="L1519" s="1">
        <v>1</v>
      </c>
      <c r="M1519" s="1">
        <v>8</v>
      </c>
      <c r="N1519" s="1">
        <v>2017</v>
      </c>
      <c r="O1519">
        <f t="shared" si="24"/>
        <v>23.3</v>
      </c>
    </row>
    <row r="1520" spans="1:34" ht="13.5" x14ac:dyDescent="0.25">
      <c r="B1520" s="1">
        <v>2</v>
      </c>
      <c r="C1520" s="1">
        <v>9.5</v>
      </c>
      <c r="D1520" s="1">
        <v>0</v>
      </c>
      <c r="E1520" s="1">
        <v>8</v>
      </c>
      <c r="F1520" s="1">
        <v>1</v>
      </c>
      <c r="G1520" s="1">
        <v>17</v>
      </c>
      <c r="H1520" s="1">
        <v>2.33</v>
      </c>
      <c r="I1520" s="1">
        <v>140</v>
      </c>
      <c r="J1520" s="1">
        <v>55</v>
      </c>
      <c r="K1520" s="1">
        <v>3069</v>
      </c>
      <c r="L1520" s="1">
        <v>1</v>
      </c>
      <c r="M1520" s="1">
        <v>8</v>
      </c>
      <c r="N1520" s="1">
        <v>2017</v>
      </c>
      <c r="O1520">
        <f t="shared" si="24"/>
        <v>22.135000000000002</v>
      </c>
    </row>
    <row r="1521" spans="2:16" ht="13.5" x14ac:dyDescent="0.25">
      <c r="B1521" s="1">
        <v>0</v>
      </c>
      <c r="C1521" s="1">
        <v>12</v>
      </c>
      <c r="D1521" s="1">
        <v>0</v>
      </c>
      <c r="E1521" s="1">
        <v>13</v>
      </c>
      <c r="F1521" s="1">
        <v>0</v>
      </c>
      <c r="G1521" s="1">
        <v>25</v>
      </c>
      <c r="H1521" s="1">
        <v>2.57</v>
      </c>
      <c r="I1521" s="1">
        <v>30</v>
      </c>
      <c r="J1521" s="1">
        <v>50</v>
      </c>
      <c r="K1521" s="1">
        <v>2630</v>
      </c>
      <c r="L1521" s="1">
        <v>1</v>
      </c>
      <c r="M1521" s="1">
        <v>8</v>
      </c>
      <c r="N1521" s="1">
        <v>2017</v>
      </c>
      <c r="O1521">
        <f t="shared" si="24"/>
        <v>30.839999999999996</v>
      </c>
    </row>
    <row r="1522" spans="2:16" ht="13.5" x14ac:dyDescent="0.25">
      <c r="B1522" s="1">
        <v>1</v>
      </c>
      <c r="C1522" s="1">
        <v>7</v>
      </c>
      <c r="D1522" s="1">
        <v>0</v>
      </c>
      <c r="E1522" s="1">
        <v>23</v>
      </c>
      <c r="F1522" s="1">
        <v>0</v>
      </c>
      <c r="G1522" s="1">
        <v>30</v>
      </c>
      <c r="H1522" s="1">
        <v>1.58</v>
      </c>
      <c r="I1522" s="1">
        <v>150</v>
      </c>
      <c r="J1522" s="1">
        <v>60</v>
      </c>
      <c r="K1522" s="1">
        <v>2708</v>
      </c>
      <c r="L1522" s="1">
        <v>1</v>
      </c>
      <c r="M1522" s="1">
        <v>8</v>
      </c>
      <c r="N1522" s="1">
        <v>2017</v>
      </c>
      <c r="O1522">
        <f t="shared" si="24"/>
        <v>11.06</v>
      </c>
      <c r="P1522" s="1"/>
    </row>
    <row r="1523" spans="2:16" ht="13.5" x14ac:dyDescent="0.25">
      <c r="B1523" s="1">
        <v>0</v>
      </c>
      <c r="C1523" s="1">
        <v>7</v>
      </c>
      <c r="D1523" s="1">
        <v>0</v>
      </c>
      <c r="E1523" s="1">
        <v>3</v>
      </c>
      <c r="F1523" s="1">
        <v>0</v>
      </c>
      <c r="G1523" s="1">
        <v>10</v>
      </c>
      <c r="H1523" s="1">
        <v>3.28</v>
      </c>
      <c r="I1523" s="1">
        <v>10</v>
      </c>
      <c r="J1523" s="1">
        <v>65</v>
      </c>
      <c r="K1523" s="1">
        <v>1756</v>
      </c>
      <c r="L1523" s="1">
        <v>1</v>
      </c>
      <c r="M1523" s="1">
        <v>9</v>
      </c>
      <c r="N1523" s="1">
        <v>2017</v>
      </c>
      <c r="O1523">
        <f t="shared" si="24"/>
        <v>22.959999999999997</v>
      </c>
    </row>
    <row r="1524" spans="2:16" ht="13.5" x14ac:dyDescent="0.25">
      <c r="B1524" s="1">
        <v>0</v>
      </c>
      <c r="C1524" s="1">
        <v>17.5</v>
      </c>
      <c r="D1524" s="1">
        <v>1</v>
      </c>
      <c r="E1524" s="1">
        <v>16</v>
      </c>
      <c r="F1524" s="1">
        <v>0</v>
      </c>
      <c r="G1524" s="1">
        <v>4</v>
      </c>
      <c r="H1524" s="1">
        <v>4.16</v>
      </c>
      <c r="I1524" s="1">
        <v>-20</v>
      </c>
      <c r="J1524" s="1">
        <v>60</v>
      </c>
      <c r="K1524" s="1">
        <v>2308</v>
      </c>
      <c r="L1524" s="1">
        <v>1</v>
      </c>
      <c r="M1524" s="1">
        <v>9</v>
      </c>
      <c r="N1524" s="1">
        <v>2017</v>
      </c>
      <c r="O1524">
        <f t="shared" si="24"/>
        <v>72.8</v>
      </c>
    </row>
    <row r="1525" spans="2:16" ht="13.5" x14ac:dyDescent="0.25">
      <c r="B1525" s="1">
        <v>0</v>
      </c>
      <c r="C1525" s="1">
        <v>5</v>
      </c>
      <c r="D1525" s="1">
        <v>0</v>
      </c>
      <c r="E1525" s="1">
        <v>21</v>
      </c>
      <c r="F1525" s="1">
        <v>0</v>
      </c>
      <c r="G1525" s="1">
        <v>26</v>
      </c>
      <c r="H1525" s="1">
        <v>2.96</v>
      </c>
      <c r="I1525" s="1">
        <v>-10</v>
      </c>
      <c r="J1525" s="1">
        <v>60</v>
      </c>
      <c r="K1525" s="1">
        <v>1941</v>
      </c>
      <c r="L1525" s="1">
        <v>2</v>
      </c>
      <c r="M1525" s="1">
        <v>10</v>
      </c>
      <c r="N1525" s="1">
        <v>2017</v>
      </c>
      <c r="O1525">
        <f t="shared" si="24"/>
        <v>14.8</v>
      </c>
    </row>
    <row r="1526" spans="2:16" ht="13.5" x14ac:dyDescent="0.25">
      <c r="B1526" s="1">
        <v>0</v>
      </c>
      <c r="C1526" s="1">
        <v>8</v>
      </c>
      <c r="D1526" s="1">
        <v>0</v>
      </c>
      <c r="E1526" s="1">
        <v>24</v>
      </c>
      <c r="F1526" s="1">
        <v>0</v>
      </c>
      <c r="G1526" s="1">
        <v>1</v>
      </c>
      <c r="H1526" s="1">
        <v>3.18</v>
      </c>
      <c r="I1526" s="1">
        <v>-10</v>
      </c>
      <c r="J1526" s="1">
        <v>35</v>
      </c>
      <c r="K1526" s="1">
        <v>2500</v>
      </c>
      <c r="L1526" s="1">
        <v>2</v>
      </c>
      <c r="M1526" s="1">
        <v>10</v>
      </c>
      <c r="N1526" s="1">
        <v>2017</v>
      </c>
      <c r="O1526">
        <f t="shared" si="24"/>
        <v>25.44</v>
      </c>
    </row>
    <row r="1527" spans="2:16" ht="13.5" x14ac:dyDescent="0.25">
      <c r="B1527" s="1">
        <v>1</v>
      </c>
      <c r="C1527" s="1">
        <v>8.5</v>
      </c>
      <c r="D1527" s="1">
        <v>1</v>
      </c>
      <c r="E1527" s="1">
        <v>26</v>
      </c>
      <c r="F1527" s="1">
        <v>0</v>
      </c>
      <c r="G1527" s="1">
        <v>5</v>
      </c>
      <c r="H1527" s="1">
        <v>4.67</v>
      </c>
      <c r="I1527" s="1">
        <v>-140</v>
      </c>
      <c r="J1527" s="1">
        <v>45</v>
      </c>
      <c r="K1527" s="1">
        <v>2821</v>
      </c>
      <c r="L1527" s="1">
        <v>2</v>
      </c>
      <c r="M1527" s="1">
        <v>10</v>
      </c>
      <c r="N1527" s="1">
        <v>2017</v>
      </c>
      <c r="O1527">
        <f t="shared" si="24"/>
        <v>39.695</v>
      </c>
      <c r="P1527" s="1"/>
    </row>
    <row r="1528" spans="2:16" ht="13.5" x14ac:dyDescent="0.25">
      <c r="B1528" s="1">
        <v>0</v>
      </c>
      <c r="C1528" s="1">
        <v>7</v>
      </c>
      <c r="D1528" s="1">
        <v>1</v>
      </c>
      <c r="E1528" s="1">
        <v>2</v>
      </c>
      <c r="F1528" s="1">
        <v>1</v>
      </c>
      <c r="G1528" s="1">
        <v>9</v>
      </c>
      <c r="H1528" s="1">
        <v>2.04</v>
      </c>
      <c r="I1528" s="1">
        <v>-10</v>
      </c>
      <c r="J1528" s="1">
        <v>45</v>
      </c>
      <c r="K1528" s="1">
        <v>2083</v>
      </c>
      <c r="L1528" s="1">
        <v>2</v>
      </c>
      <c r="M1528" s="1">
        <v>11</v>
      </c>
      <c r="N1528" s="1">
        <v>2017</v>
      </c>
      <c r="O1528">
        <f t="shared" si="24"/>
        <v>14.280000000000001</v>
      </c>
      <c r="P1528" s="1"/>
    </row>
    <row r="1529" spans="2:16" ht="13.5" x14ac:dyDescent="0.25">
      <c r="B1529" s="1">
        <v>0</v>
      </c>
      <c r="C1529" s="1">
        <v>16</v>
      </c>
      <c r="D1529" s="1">
        <v>0</v>
      </c>
      <c r="E1529" s="1">
        <v>8</v>
      </c>
      <c r="F1529" s="1">
        <v>0</v>
      </c>
      <c r="G1529" s="1">
        <v>24</v>
      </c>
      <c r="H1529" s="1">
        <v>2.75</v>
      </c>
      <c r="I1529" s="1">
        <v>-30</v>
      </c>
      <c r="J1529" s="1">
        <v>45</v>
      </c>
      <c r="K1529" s="1">
        <v>2490</v>
      </c>
      <c r="L1529" s="1">
        <v>2</v>
      </c>
      <c r="M1529" s="1">
        <v>11</v>
      </c>
      <c r="N1529" s="1">
        <v>2017</v>
      </c>
      <c r="O1529">
        <f t="shared" si="24"/>
        <v>44</v>
      </c>
    </row>
    <row r="1530" spans="2:16" ht="13.5" x14ac:dyDescent="0.25">
      <c r="B1530" s="1">
        <v>1</v>
      </c>
      <c r="C1530" s="1">
        <v>12.5</v>
      </c>
      <c r="D1530" s="1">
        <v>1</v>
      </c>
      <c r="E1530" s="1">
        <v>9</v>
      </c>
      <c r="F1530" s="1">
        <v>0</v>
      </c>
      <c r="G1530" s="1">
        <v>22</v>
      </c>
      <c r="H1530" s="1">
        <v>3.61</v>
      </c>
      <c r="I1530" s="1">
        <v>170</v>
      </c>
      <c r="J1530" s="1">
        <v>45</v>
      </c>
      <c r="K1530" s="1">
        <v>2551</v>
      </c>
      <c r="L1530" s="1">
        <v>2</v>
      </c>
      <c r="M1530" s="1">
        <v>11</v>
      </c>
      <c r="N1530" s="1">
        <v>2017</v>
      </c>
      <c r="O1530">
        <f t="shared" si="24"/>
        <v>45.125</v>
      </c>
      <c r="P1530" s="1"/>
    </row>
    <row r="1531" spans="2:16" ht="13.5" x14ac:dyDescent="0.25">
      <c r="B1531" s="1">
        <v>0</v>
      </c>
      <c r="C1531" s="1">
        <v>8</v>
      </c>
      <c r="D1531" s="1">
        <v>0</v>
      </c>
      <c r="E1531" s="1">
        <v>27</v>
      </c>
      <c r="F1531" s="1">
        <v>0</v>
      </c>
      <c r="G1531" s="1">
        <v>5</v>
      </c>
      <c r="H1531" s="1">
        <v>3.58</v>
      </c>
      <c r="I1531" s="1">
        <v>-30</v>
      </c>
      <c r="J1531" s="1">
        <v>45</v>
      </c>
      <c r="K1531" s="1">
        <v>2397</v>
      </c>
      <c r="L1531" s="1">
        <v>2</v>
      </c>
      <c r="M1531" s="1">
        <v>11</v>
      </c>
      <c r="N1531" s="1">
        <v>2017</v>
      </c>
      <c r="O1531">
        <f t="shared" si="24"/>
        <v>28.64</v>
      </c>
    </row>
    <row r="1532" spans="2:16" ht="13.5" x14ac:dyDescent="0.25">
      <c r="B1532" s="1">
        <v>1</v>
      </c>
      <c r="C1532" s="1">
        <v>10.5</v>
      </c>
      <c r="D1532" s="1">
        <v>1</v>
      </c>
      <c r="E1532" s="1">
        <v>4</v>
      </c>
      <c r="F1532" s="1">
        <v>0</v>
      </c>
      <c r="G1532" s="1">
        <v>15</v>
      </c>
      <c r="H1532" s="1">
        <v>4.6500000000000004</v>
      </c>
      <c r="I1532" s="1">
        <v>-130</v>
      </c>
      <c r="J1532" s="1">
        <v>45</v>
      </c>
      <c r="K1532" s="1">
        <v>2802</v>
      </c>
      <c r="L1532" s="1">
        <v>2</v>
      </c>
      <c r="M1532" s="1">
        <v>12</v>
      </c>
      <c r="N1532" s="1">
        <v>2017</v>
      </c>
      <c r="O1532">
        <f t="shared" si="24"/>
        <v>48.825000000000003</v>
      </c>
      <c r="P1532" s="1"/>
    </row>
    <row r="1533" spans="2:16" ht="13.5" x14ac:dyDescent="0.25">
      <c r="B1533" s="1">
        <v>2</v>
      </c>
      <c r="C1533" s="1">
        <v>8</v>
      </c>
      <c r="D1533" s="1">
        <v>0</v>
      </c>
      <c r="E1533" s="1">
        <v>12</v>
      </c>
      <c r="F1533" s="1">
        <v>0</v>
      </c>
      <c r="G1533" s="1">
        <v>20</v>
      </c>
      <c r="H1533" s="1">
        <v>4.0199999999999996</v>
      </c>
      <c r="I1533" s="1">
        <v>60</v>
      </c>
      <c r="J1533" s="1">
        <v>55</v>
      </c>
      <c r="K1533" s="1">
        <v>2676</v>
      </c>
      <c r="L1533" s="1">
        <v>2</v>
      </c>
      <c r="M1533" s="1">
        <v>12</v>
      </c>
      <c r="N1533" s="1">
        <v>2017</v>
      </c>
      <c r="O1533">
        <f t="shared" si="24"/>
        <v>32.159999999999997</v>
      </c>
    </row>
    <row r="1534" spans="2:16" ht="13.5" x14ac:dyDescent="0.25">
      <c r="B1534" s="1">
        <v>0</v>
      </c>
      <c r="C1534" s="1">
        <v>6.5</v>
      </c>
      <c r="D1534" s="1">
        <v>0</v>
      </c>
      <c r="E1534" s="1">
        <v>19</v>
      </c>
      <c r="F1534" s="1">
        <v>1</v>
      </c>
      <c r="G1534" s="1">
        <v>25</v>
      </c>
      <c r="H1534" s="1">
        <v>3.01</v>
      </c>
      <c r="I1534" s="1">
        <v>-10</v>
      </c>
      <c r="J1534" s="1">
        <v>45</v>
      </c>
      <c r="K1534" s="1">
        <v>2853</v>
      </c>
      <c r="L1534" s="1">
        <v>2</v>
      </c>
      <c r="M1534" s="1">
        <v>12</v>
      </c>
      <c r="N1534" s="1">
        <v>2017</v>
      </c>
      <c r="O1534">
        <f t="shared" si="24"/>
        <v>19.564999999999998</v>
      </c>
      <c r="P1534" s="1"/>
    </row>
    <row r="1535" spans="2:16" ht="13.5" x14ac:dyDescent="0.25">
      <c r="B1535" s="1">
        <v>1</v>
      </c>
      <c r="C1535" s="1">
        <v>5</v>
      </c>
      <c r="D1535" s="1">
        <v>0</v>
      </c>
      <c r="E1535" s="1">
        <v>22</v>
      </c>
      <c r="F1535" s="1">
        <v>0</v>
      </c>
      <c r="G1535" s="1">
        <v>27</v>
      </c>
      <c r="H1535" s="1">
        <v>5.58</v>
      </c>
      <c r="I1535" s="1">
        <v>-140</v>
      </c>
      <c r="J1535" s="1">
        <v>60</v>
      </c>
      <c r="K1535" s="1">
        <v>2317</v>
      </c>
      <c r="L1535" s="1">
        <v>2</v>
      </c>
      <c r="M1535" s="1">
        <v>12</v>
      </c>
      <c r="N1535" s="1">
        <v>2017</v>
      </c>
      <c r="O1535">
        <f t="shared" si="24"/>
        <v>27.9</v>
      </c>
    </row>
    <row r="1536" spans="2:16" ht="13.5" x14ac:dyDescent="0.25">
      <c r="B1536" s="1">
        <v>1</v>
      </c>
      <c r="C1536" s="1">
        <v>5</v>
      </c>
      <c r="D1536" s="1">
        <v>0</v>
      </c>
      <c r="E1536" s="1">
        <v>27</v>
      </c>
      <c r="F1536" s="1">
        <v>0</v>
      </c>
      <c r="G1536" s="1">
        <v>1</v>
      </c>
      <c r="H1536" s="1">
        <v>2.9</v>
      </c>
      <c r="I1536" s="1">
        <v>180</v>
      </c>
      <c r="J1536" s="1">
        <v>60</v>
      </c>
      <c r="K1536" s="1">
        <v>2160</v>
      </c>
      <c r="L1536" s="1">
        <v>2</v>
      </c>
      <c r="M1536" s="1">
        <v>12</v>
      </c>
      <c r="N1536" s="1">
        <v>2017</v>
      </c>
      <c r="O1536">
        <f t="shared" si="24"/>
        <v>14.5</v>
      </c>
      <c r="P1536" s="1"/>
    </row>
    <row r="1537" spans="2:34" ht="13.5" x14ac:dyDescent="0.25">
      <c r="B1537" s="1">
        <v>2</v>
      </c>
      <c r="C1537" s="1">
        <v>9</v>
      </c>
      <c r="D1537" s="1">
        <v>0</v>
      </c>
      <c r="E1537" s="1">
        <v>30</v>
      </c>
      <c r="F1537" s="1">
        <v>0</v>
      </c>
      <c r="G1537" s="1">
        <v>8</v>
      </c>
      <c r="H1537" s="1">
        <v>2.96</v>
      </c>
      <c r="I1537" s="1">
        <v>50</v>
      </c>
      <c r="J1537" s="1">
        <v>55</v>
      </c>
      <c r="K1537" s="1">
        <v>2636</v>
      </c>
      <c r="L1537" s="1">
        <v>3</v>
      </c>
      <c r="M1537" s="1">
        <v>1</v>
      </c>
      <c r="N1537" s="1">
        <v>2017</v>
      </c>
      <c r="O1537">
        <f t="shared" si="24"/>
        <v>26.64</v>
      </c>
      <c r="P1537" s="1"/>
    </row>
    <row r="1538" spans="2:34" ht="13.5" x14ac:dyDescent="0.25">
      <c r="B1538" s="1">
        <v>1</v>
      </c>
      <c r="C1538" s="1">
        <v>7</v>
      </c>
      <c r="D1538" s="1">
        <v>1</v>
      </c>
      <c r="E1538" s="1">
        <v>6</v>
      </c>
      <c r="F1538" s="1">
        <v>1</v>
      </c>
      <c r="G1538" s="1">
        <v>13</v>
      </c>
      <c r="H1538" s="1">
        <v>3.78</v>
      </c>
      <c r="I1538" s="1">
        <v>-150</v>
      </c>
      <c r="J1538" s="1">
        <v>70</v>
      </c>
      <c r="K1538" s="1">
        <v>1981</v>
      </c>
      <c r="L1538" s="1">
        <v>3</v>
      </c>
      <c r="M1538" s="1">
        <v>1</v>
      </c>
      <c r="N1538" s="1">
        <v>2017</v>
      </c>
      <c r="O1538">
        <f t="shared" si="24"/>
        <v>26.459999999999997</v>
      </c>
    </row>
    <row r="1539" spans="2:34" ht="13.5" x14ac:dyDescent="0.25">
      <c r="B1539" s="1">
        <v>0</v>
      </c>
      <c r="C1539" s="1">
        <v>7.5</v>
      </c>
      <c r="D1539" s="1">
        <v>0</v>
      </c>
      <c r="E1539" s="1">
        <v>10</v>
      </c>
      <c r="F1539" s="1">
        <v>1</v>
      </c>
      <c r="G1539" s="1">
        <v>18</v>
      </c>
      <c r="H1539" s="1">
        <v>5.92</v>
      </c>
      <c r="I1539" s="1">
        <v>20</v>
      </c>
      <c r="J1539" s="1">
        <v>60</v>
      </c>
      <c r="K1539" s="1">
        <v>2436</v>
      </c>
      <c r="L1539" s="1">
        <v>3</v>
      </c>
      <c r="M1539" s="1">
        <v>1</v>
      </c>
      <c r="N1539" s="1">
        <v>2017</v>
      </c>
      <c r="O1539">
        <f t="shared" si="24"/>
        <v>44.4</v>
      </c>
    </row>
    <row r="1540" spans="2:34" ht="13.5" x14ac:dyDescent="0.25">
      <c r="B1540" s="1">
        <v>1</v>
      </c>
      <c r="C1540" s="1">
        <v>21</v>
      </c>
      <c r="D1540" s="1">
        <v>0</v>
      </c>
      <c r="E1540" s="1">
        <v>20</v>
      </c>
      <c r="F1540" s="1">
        <v>0</v>
      </c>
      <c r="G1540" s="1">
        <v>10</v>
      </c>
      <c r="H1540" s="1">
        <v>5.3</v>
      </c>
      <c r="I1540" s="1">
        <v>180</v>
      </c>
      <c r="J1540" s="1">
        <v>55</v>
      </c>
      <c r="K1540" s="1">
        <v>2815</v>
      </c>
      <c r="L1540" s="1">
        <v>3</v>
      </c>
      <c r="M1540" s="1">
        <v>1</v>
      </c>
      <c r="N1540" s="1">
        <v>2017</v>
      </c>
      <c r="O1540">
        <f t="shared" si="24"/>
        <v>111.3</v>
      </c>
    </row>
    <row r="1541" spans="2:34" ht="13.5" x14ac:dyDescent="0.25">
      <c r="B1541" s="1">
        <v>2</v>
      </c>
      <c r="C1541" s="1">
        <v>14</v>
      </c>
      <c r="D1541" s="1">
        <v>0</v>
      </c>
      <c r="E1541" s="1">
        <v>20</v>
      </c>
      <c r="F1541" s="1">
        <v>0</v>
      </c>
      <c r="G1541" s="1">
        <v>3</v>
      </c>
      <c r="H1541" s="1">
        <v>3.18</v>
      </c>
      <c r="I1541" s="1">
        <v>60</v>
      </c>
      <c r="J1541" s="1">
        <v>45</v>
      </c>
      <c r="K1541" s="1">
        <v>2564</v>
      </c>
      <c r="L1541" s="1">
        <v>3</v>
      </c>
      <c r="M1541" s="1">
        <v>1</v>
      </c>
      <c r="N1541" s="1">
        <v>2017</v>
      </c>
      <c r="O1541">
        <f t="shared" si="24"/>
        <v>44.52</v>
      </c>
    </row>
    <row r="1542" spans="2:34" ht="13.5" x14ac:dyDescent="0.25">
      <c r="B1542" s="1">
        <v>0</v>
      </c>
      <c r="C1542" s="1">
        <v>5</v>
      </c>
      <c r="D1542" s="1">
        <v>0</v>
      </c>
      <c r="E1542" s="1">
        <v>30</v>
      </c>
      <c r="F1542" s="1">
        <v>0</v>
      </c>
      <c r="G1542" s="1">
        <v>4</v>
      </c>
      <c r="H1542" s="1">
        <v>3.98</v>
      </c>
      <c r="I1542" s="1">
        <v>-30</v>
      </c>
      <c r="J1542" s="1">
        <v>40</v>
      </c>
      <c r="K1542" s="1">
        <v>2894</v>
      </c>
      <c r="L1542" s="1">
        <v>3</v>
      </c>
      <c r="M1542" s="1">
        <v>2</v>
      </c>
      <c r="N1542" s="1">
        <v>2017</v>
      </c>
      <c r="O1542">
        <f t="shared" si="24"/>
        <v>19.899999999999999</v>
      </c>
      <c r="P1542" s="1"/>
    </row>
    <row r="1543" spans="2:34" ht="13.5" x14ac:dyDescent="0.25">
      <c r="B1543" s="1">
        <v>0</v>
      </c>
      <c r="C1543" s="1">
        <v>5.5</v>
      </c>
      <c r="D1543" s="1">
        <v>1</v>
      </c>
      <c r="E1543" s="1">
        <v>5</v>
      </c>
      <c r="F1543" s="1">
        <v>0</v>
      </c>
      <c r="G1543" s="1">
        <v>11</v>
      </c>
      <c r="H1543" s="1">
        <v>4.6100000000000003</v>
      </c>
      <c r="I1543" s="1">
        <v>20</v>
      </c>
      <c r="J1543" s="1">
        <v>65</v>
      </c>
      <c r="K1543" s="1">
        <v>2423</v>
      </c>
      <c r="L1543" s="1">
        <v>3</v>
      </c>
      <c r="M1543" s="1">
        <v>2</v>
      </c>
      <c r="N1543" s="1">
        <v>2017</v>
      </c>
      <c r="O1543">
        <f t="shared" si="24"/>
        <v>25.355</v>
      </c>
    </row>
    <row r="1544" spans="2:34" ht="13.5" x14ac:dyDescent="0.25">
      <c r="B1544" s="1">
        <v>2</v>
      </c>
      <c r="C1544" s="1">
        <v>5</v>
      </c>
      <c r="D1544" s="1">
        <v>1</v>
      </c>
      <c r="E1544" s="1">
        <v>10</v>
      </c>
      <c r="F1544" s="1">
        <v>1</v>
      </c>
      <c r="G1544" s="1">
        <v>15</v>
      </c>
      <c r="H1544" s="1">
        <v>2.37</v>
      </c>
      <c r="I1544" s="1">
        <v>50</v>
      </c>
      <c r="J1544" s="1">
        <v>55</v>
      </c>
      <c r="K1544" s="1">
        <v>2083</v>
      </c>
      <c r="L1544" s="1">
        <v>3</v>
      </c>
      <c r="M1544" s="1">
        <v>2</v>
      </c>
      <c r="N1544" s="1">
        <v>2017</v>
      </c>
      <c r="O1544">
        <f t="shared" si="24"/>
        <v>11.850000000000001</v>
      </c>
    </row>
    <row r="1545" spans="2:34" ht="13.5" x14ac:dyDescent="0.25">
      <c r="B1545" s="1">
        <v>1</v>
      </c>
      <c r="C1545" s="1">
        <v>8</v>
      </c>
      <c r="D1545" s="1">
        <v>0</v>
      </c>
      <c r="E1545" s="1">
        <v>10</v>
      </c>
      <c r="F1545" s="1">
        <v>0</v>
      </c>
      <c r="G1545" s="1">
        <v>18</v>
      </c>
      <c r="H1545" s="1">
        <v>2.69</v>
      </c>
      <c r="I1545" s="1">
        <v>-140</v>
      </c>
      <c r="J1545" s="1">
        <v>35</v>
      </c>
      <c r="K1545" s="1">
        <v>3075</v>
      </c>
      <c r="L1545" s="1">
        <v>3</v>
      </c>
      <c r="M1545" s="1">
        <v>2</v>
      </c>
      <c r="N1545" s="1">
        <v>2017</v>
      </c>
      <c r="O1545">
        <f t="shared" si="24"/>
        <v>21.52</v>
      </c>
    </row>
    <row r="1546" spans="2:34" ht="13.5" x14ac:dyDescent="0.25">
      <c r="B1546" s="1">
        <v>1</v>
      </c>
      <c r="C1546" s="1">
        <v>8</v>
      </c>
      <c r="D1546" s="1">
        <v>0</v>
      </c>
      <c r="E1546" s="1">
        <v>20</v>
      </c>
      <c r="F1546" s="1">
        <v>0</v>
      </c>
      <c r="G1546" s="1">
        <v>28</v>
      </c>
      <c r="H1546" s="1">
        <v>3.94</v>
      </c>
      <c r="I1546" s="1">
        <v>-160</v>
      </c>
      <c r="J1546" s="1">
        <v>40</v>
      </c>
      <c r="K1546" s="1">
        <v>2497</v>
      </c>
      <c r="L1546" s="1">
        <v>3</v>
      </c>
      <c r="M1546" s="1">
        <v>2</v>
      </c>
      <c r="N1546" s="1">
        <v>2017</v>
      </c>
      <c r="O1546">
        <f t="shared" si="24"/>
        <v>31.52</v>
      </c>
      <c r="T1546">
        <v>22</v>
      </c>
      <c r="U1546">
        <f>AVERAGE(C1518,C1521,C1523:C1526,C1528,C1529,C1531,C1534,C1539,C1542,C1543,C1547,C1548,C1550,C1552,C1553,C1556,C1557,C1562,C1563)</f>
        <v>9.5</v>
      </c>
      <c r="V1546">
        <f>SUM(O1518,O1521,O1523:O1526,O1528,O1529,O1531,O1534,O1539,O1542,O1543,O1547,O1548,O1550,O1552,O1553,O1556,O1557,O1562,O1563)/SUM(C1518,C1521,C1523:C1526,C1528,C1529,C1531,C1534,C1539,C1542,C1543,C1547,C1548,C1550,C1552,C1553,C1556,C1557,C1562,C1563)</f>
        <v>3.3254306220095695</v>
      </c>
    </row>
    <row r="1547" spans="2:34" ht="13.5" x14ac:dyDescent="0.25">
      <c r="B1547" s="1">
        <v>0</v>
      </c>
      <c r="C1547" s="1">
        <v>19</v>
      </c>
      <c r="D1547" s="1">
        <v>0</v>
      </c>
      <c r="E1547" s="1">
        <v>20</v>
      </c>
      <c r="F1547" s="1">
        <v>0</v>
      </c>
      <c r="G1547" s="1">
        <v>9</v>
      </c>
      <c r="H1547" s="1">
        <v>3.68</v>
      </c>
      <c r="I1547" s="1">
        <v>-20</v>
      </c>
      <c r="J1547" s="1">
        <v>45</v>
      </c>
      <c r="K1547" s="1">
        <v>2586</v>
      </c>
      <c r="L1547" s="1">
        <v>3</v>
      </c>
      <c r="M1547" s="1">
        <v>2</v>
      </c>
      <c r="N1547" s="1">
        <v>2017</v>
      </c>
      <c r="O1547">
        <f t="shared" si="24"/>
        <v>69.92</v>
      </c>
      <c r="P1547" s="1"/>
      <c r="T1547">
        <v>15</v>
      </c>
      <c r="U1547">
        <f>AVERAGE(C1516,C1519,C1522,C1527,C1530,C1532,C1535,C1536,C1538,C1540,C1545,C1546,C1549,C1551,C1561)</f>
        <v>9.7666666666666675</v>
      </c>
      <c r="V1547">
        <f>SUM(O1516,O1519,O1522,O1527,O1530,O1532,O1535,O1536,O1538,O1540,O1545,O1546,O1549,O1551,O1561)/SUM(C1516,C1519,C1522,C1527,C1530,C1532,C1535,C1536,C1538,C1540,C1545,C1546,C1549,C1551,C1561)</f>
        <v>3.6816040955631402</v>
      </c>
    </row>
    <row r="1548" spans="2:34" ht="13.5" x14ac:dyDescent="0.25">
      <c r="B1548" s="1">
        <v>0</v>
      </c>
      <c r="C1548" s="1">
        <v>5</v>
      </c>
      <c r="D1548" s="1">
        <v>1</v>
      </c>
      <c r="E1548" s="1">
        <v>15</v>
      </c>
      <c r="F1548" s="1">
        <v>1</v>
      </c>
      <c r="G1548" s="1">
        <v>20</v>
      </c>
      <c r="H1548" s="1">
        <v>4.22</v>
      </c>
      <c r="I1548" s="1">
        <v>0</v>
      </c>
      <c r="J1548" s="1">
        <v>65</v>
      </c>
      <c r="K1548" s="1">
        <v>2196</v>
      </c>
      <c r="L1548" s="1">
        <v>3</v>
      </c>
      <c r="M1548" s="1">
        <v>3</v>
      </c>
      <c r="N1548" s="1">
        <v>2017</v>
      </c>
      <c r="O1548">
        <f t="shared" si="24"/>
        <v>21.099999999999998</v>
      </c>
      <c r="Q1548">
        <v>49</v>
      </c>
      <c r="R1548">
        <f>AVERAGE(C1515:C1563)</f>
        <v>9.408163265306122</v>
      </c>
      <c r="S1548">
        <f>SUM(O1515:O1563)/SUM(C1515:C1563)</f>
        <v>3.3054663774403465</v>
      </c>
      <c r="T1548">
        <v>12</v>
      </c>
      <c r="U1548">
        <f>AVERAGE(C1515,C1517,C1520,C1533,C1537,C1541,C1544,C1554,C1555,C1558:C1560)</f>
        <v>8.7916666666666661</v>
      </c>
      <c r="V1548">
        <f>SUM(O1515,O1517,O1520,O1533,O1537,O1541,O1544,O1554,O1555,O1558:O1560)/SUM(C1515,C1517,C1520,C1533,C1537,C1541,C1544,C1554,C1555,C1558:C1560)</f>
        <v>2.7436018957345976</v>
      </c>
      <c r="W1548">
        <v>10</v>
      </c>
      <c r="X1548">
        <f>AVERAGE(C1515:C1524)</f>
        <v>11.75</v>
      </c>
      <c r="Y1548">
        <f>SUM(O1515:O1524)/SUM(C1515:C1524)</f>
        <v>2.4634468085106382</v>
      </c>
      <c r="Z1548">
        <v>12</v>
      </c>
      <c r="AA1548">
        <f>AVERAGE(C1525:C1536)</f>
        <v>8.3333333333333339</v>
      </c>
      <c r="AB1548">
        <f>SUM(O1525:O1536)/SUM(C1525:C1536)</f>
        <v>3.5493000000000001</v>
      </c>
      <c r="AC1548">
        <v>12</v>
      </c>
      <c r="AD1548">
        <f>AVERAGE(C1537:C1548)</f>
        <v>9.5</v>
      </c>
      <c r="AE1548">
        <f>SUM(O1537:O1548)/SUM(C1537:C1548)</f>
        <v>3.98671052631579</v>
      </c>
      <c r="AF1548">
        <v>15</v>
      </c>
      <c r="AG1548">
        <f>AVERAGE(C1549:C1563)</f>
        <v>8.6333333333333329</v>
      </c>
      <c r="AH1548">
        <f>SUM(O1549:O1563)/SUM(C1549:C1563)</f>
        <v>3.2814671814671814</v>
      </c>
    </row>
    <row r="1549" spans="2:34" ht="13.5" x14ac:dyDescent="0.25">
      <c r="B1549" s="1">
        <v>1</v>
      </c>
      <c r="C1549" s="1">
        <v>9</v>
      </c>
      <c r="D1549" s="1">
        <v>1</v>
      </c>
      <c r="E1549" s="1">
        <v>30</v>
      </c>
      <c r="F1549" s="1">
        <v>1</v>
      </c>
      <c r="G1549" s="1">
        <v>8</v>
      </c>
      <c r="H1549" s="1">
        <v>4.24</v>
      </c>
      <c r="I1549" s="1">
        <v>-170</v>
      </c>
      <c r="J1549" s="1">
        <v>55</v>
      </c>
      <c r="K1549" s="1">
        <v>2354</v>
      </c>
      <c r="L1549" s="1">
        <v>4</v>
      </c>
      <c r="M1549" s="1">
        <v>4</v>
      </c>
      <c r="N1549" s="1">
        <v>2017</v>
      </c>
      <c r="O1549">
        <f t="shared" si="24"/>
        <v>38.160000000000004</v>
      </c>
      <c r="P1549" s="1"/>
      <c r="Q1549" s="1"/>
    </row>
    <row r="1550" spans="2:34" ht="13.5" x14ac:dyDescent="0.25">
      <c r="B1550" s="1">
        <v>0</v>
      </c>
      <c r="C1550" s="1">
        <v>12.5</v>
      </c>
      <c r="D1550" s="1">
        <v>1</v>
      </c>
      <c r="E1550" s="1">
        <v>10</v>
      </c>
      <c r="F1550" s="1">
        <v>0</v>
      </c>
      <c r="G1550" s="1">
        <v>23</v>
      </c>
      <c r="H1550" s="1">
        <v>3.94</v>
      </c>
      <c r="I1550" s="1">
        <v>10</v>
      </c>
      <c r="J1550" s="1">
        <v>60</v>
      </c>
      <c r="K1550" s="1">
        <v>2401</v>
      </c>
      <c r="L1550" s="1">
        <v>4</v>
      </c>
      <c r="M1550" s="1">
        <v>4</v>
      </c>
      <c r="N1550" s="1">
        <v>2017</v>
      </c>
      <c r="O1550">
        <f t="shared" si="24"/>
        <v>49.25</v>
      </c>
    </row>
    <row r="1551" spans="2:34" ht="13.5" x14ac:dyDescent="0.25">
      <c r="B1551" s="1">
        <v>1</v>
      </c>
      <c r="C1551" s="1">
        <v>10</v>
      </c>
      <c r="D1551" s="1">
        <v>0</v>
      </c>
      <c r="E1551" s="1">
        <v>13</v>
      </c>
      <c r="F1551" s="1">
        <v>0</v>
      </c>
      <c r="G1551" s="1">
        <v>23</v>
      </c>
      <c r="H1551" s="1">
        <v>3.67</v>
      </c>
      <c r="I1551" s="1">
        <v>160</v>
      </c>
      <c r="J1551" s="1">
        <v>75</v>
      </c>
      <c r="K1551" s="1">
        <v>2556</v>
      </c>
      <c r="L1551" s="1">
        <v>4</v>
      </c>
      <c r="M1551" s="1">
        <v>4</v>
      </c>
      <c r="N1551" s="1">
        <v>2017</v>
      </c>
      <c r="O1551">
        <f t="shared" si="24"/>
        <v>36.700000000000003</v>
      </c>
    </row>
    <row r="1552" spans="2:34" ht="13.5" x14ac:dyDescent="0.25">
      <c r="B1552" s="1">
        <v>0</v>
      </c>
      <c r="C1552" s="1">
        <v>7.5</v>
      </c>
      <c r="D1552" s="1">
        <v>1</v>
      </c>
      <c r="E1552" s="1">
        <v>28</v>
      </c>
      <c r="F1552" s="1">
        <v>1</v>
      </c>
      <c r="G1552" s="1">
        <v>5</v>
      </c>
      <c r="H1552" s="1">
        <v>2.21</v>
      </c>
      <c r="I1552" s="1">
        <v>30</v>
      </c>
      <c r="J1552" s="1">
        <v>45</v>
      </c>
      <c r="K1552" s="1">
        <v>2366</v>
      </c>
      <c r="L1552" s="1">
        <v>4</v>
      </c>
      <c r="M1552" s="1">
        <v>5</v>
      </c>
      <c r="N1552" s="1">
        <v>2017</v>
      </c>
      <c r="O1552">
        <f t="shared" si="24"/>
        <v>16.574999999999999</v>
      </c>
    </row>
    <row r="1553" spans="1:18" ht="13.5" x14ac:dyDescent="0.25">
      <c r="B1553" s="1">
        <v>0</v>
      </c>
      <c r="C1553" s="1">
        <v>14</v>
      </c>
      <c r="D1553" s="1">
        <v>0</v>
      </c>
      <c r="E1553" s="1">
        <v>1</v>
      </c>
      <c r="F1553" s="1">
        <v>0</v>
      </c>
      <c r="G1553" s="1">
        <v>15</v>
      </c>
      <c r="H1553" s="1">
        <v>3.79</v>
      </c>
      <c r="I1553" s="1">
        <v>-40</v>
      </c>
      <c r="J1553" s="1">
        <v>37.5</v>
      </c>
      <c r="K1553" s="1">
        <v>2774</v>
      </c>
      <c r="L1553" s="1">
        <v>4</v>
      </c>
      <c r="M1553" s="1">
        <v>5</v>
      </c>
      <c r="N1553" s="1">
        <v>2017</v>
      </c>
      <c r="O1553">
        <f t="shared" si="24"/>
        <v>53.06</v>
      </c>
    </row>
    <row r="1554" spans="1:18" ht="13.5" x14ac:dyDescent="0.25">
      <c r="B1554" s="1">
        <v>2</v>
      </c>
      <c r="C1554" s="1">
        <v>9</v>
      </c>
      <c r="D1554" s="1">
        <v>0</v>
      </c>
      <c r="E1554" s="1">
        <v>3</v>
      </c>
      <c r="F1554" s="1">
        <v>0</v>
      </c>
      <c r="G1554" s="1">
        <v>12</v>
      </c>
      <c r="H1554" s="1">
        <v>3.78</v>
      </c>
      <c r="I1554" s="1">
        <v>130</v>
      </c>
      <c r="J1554" s="1">
        <v>55</v>
      </c>
      <c r="K1554" s="1">
        <v>2664</v>
      </c>
      <c r="L1554" s="1">
        <v>4</v>
      </c>
      <c r="M1554" s="1">
        <v>5</v>
      </c>
      <c r="N1554" s="1">
        <v>2017</v>
      </c>
      <c r="O1554">
        <f t="shared" si="24"/>
        <v>34.019999999999996</v>
      </c>
    </row>
    <row r="1555" spans="1:18" ht="13.5" x14ac:dyDescent="0.25">
      <c r="B1555" s="1">
        <v>2</v>
      </c>
      <c r="C1555" s="1">
        <v>7</v>
      </c>
      <c r="D1555" s="1">
        <v>1</v>
      </c>
      <c r="E1555" s="1">
        <v>13</v>
      </c>
      <c r="F1555" s="1">
        <v>1</v>
      </c>
      <c r="G1555" s="1">
        <v>20</v>
      </c>
      <c r="H1555" s="1">
        <v>2.15</v>
      </c>
      <c r="I1555" s="1">
        <v>120</v>
      </c>
      <c r="J1555" s="1">
        <v>50</v>
      </c>
      <c r="K1555" s="1">
        <v>2325</v>
      </c>
      <c r="L1555" s="1">
        <v>4</v>
      </c>
      <c r="M1555" s="1">
        <v>5</v>
      </c>
      <c r="N1555" s="1">
        <v>2017</v>
      </c>
      <c r="O1555">
        <f t="shared" si="24"/>
        <v>15.049999999999999</v>
      </c>
    </row>
    <row r="1556" spans="1:18" ht="13.5" x14ac:dyDescent="0.25">
      <c r="B1556" s="1">
        <v>0</v>
      </c>
      <c r="C1556" s="1">
        <v>6</v>
      </c>
      <c r="D1556" s="1">
        <v>0</v>
      </c>
      <c r="E1556" s="1">
        <v>20</v>
      </c>
      <c r="F1556" s="1">
        <v>0</v>
      </c>
      <c r="G1556" s="1">
        <v>26</v>
      </c>
      <c r="H1556" s="1">
        <v>3.02</v>
      </c>
      <c r="I1556" s="1">
        <v>10</v>
      </c>
      <c r="J1556" s="1">
        <v>57.5</v>
      </c>
      <c r="K1556" s="1">
        <v>2386</v>
      </c>
      <c r="L1556" s="1">
        <v>4</v>
      </c>
      <c r="M1556" s="1">
        <v>5</v>
      </c>
      <c r="N1556" s="1">
        <v>2017</v>
      </c>
      <c r="O1556">
        <f t="shared" si="24"/>
        <v>18.12</v>
      </c>
    </row>
    <row r="1557" spans="1:18" ht="13.5" x14ac:dyDescent="0.25">
      <c r="B1557" s="1">
        <v>0</v>
      </c>
      <c r="C1557" s="1">
        <v>10</v>
      </c>
      <c r="D1557" s="1">
        <v>0</v>
      </c>
      <c r="E1557" s="1">
        <v>23</v>
      </c>
      <c r="F1557" s="1">
        <v>0</v>
      </c>
      <c r="G1557" s="1">
        <v>2</v>
      </c>
      <c r="H1557" s="1">
        <v>3.89</v>
      </c>
      <c r="I1557" s="1">
        <v>-10</v>
      </c>
      <c r="J1557" s="1">
        <v>60</v>
      </c>
      <c r="K1557" s="1">
        <v>2938</v>
      </c>
      <c r="L1557" s="1">
        <v>4</v>
      </c>
      <c r="M1557" s="1">
        <v>5</v>
      </c>
      <c r="N1557" s="1">
        <v>2017</v>
      </c>
      <c r="O1557">
        <f t="shared" si="24"/>
        <v>38.9</v>
      </c>
    </row>
    <row r="1558" spans="1:18" ht="13.5" x14ac:dyDescent="0.25">
      <c r="B1558" s="1">
        <v>2</v>
      </c>
      <c r="C1558" s="1">
        <v>5</v>
      </c>
      <c r="D1558" s="1">
        <v>0</v>
      </c>
      <c r="E1558" s="1">
        <v>23</v>
      </c>
      <c r="F1558" s="1">
        <v>0</v>
      </c>
      <c r="G1558" s="1">
        <v>28</v>
      </c>
      <c r="H1558" s="1">
        <v>2.25</v>
      </c>
      <c r="I1558" s="1">
        <v>130</v>
      </c>
      <c r="J1558" s="1">
        <v>65</v>
      </c>
      <c r="K1558" s="1">
        <v>1888</v>
      </c>
      <c r="L1558" s="1">
        <v>4</v>
      </c>
      <c r="M1558" s="1">
        <v>5</v>
      </c>
      <c r="N1558" s="1">
        <v>2017</v>
      </c>
      <c r="O1558">
        <f t="shared" si="24"/>
        <v>11.25</v>
      </c>
    </row>
    <row r="1559" spans="1:18" ht="13.5" x14ac:dyDescent="0.25">
      <c r="B1559" s="1">
        <v>2</v>
      </c>
      <c r="C1559" s="1">
        <v>9</v>
      </c>
      <c r="D1559" s="1">
        <v>1</v>
      </c>
      <c r="E1559" s="1">
        <v>3</v>
      </c>
      <c r="F1559" s="1">
        <v>1</v>
      </c>
      <c r="G1559" s="1">
        <v>12</v>
      </c>
      <c r="H1559" s="1">
        <v>3.56</v>
      </c>
      <c r="I1559" s="1">
        <v>100</v>
      </c>
      <c r="J1559" s="1">
        <v>60</v>
      </c>
      <c r="K1559" s="1">
        <v>2470</v>
      </c>
      <c r="L1559" s="1">
        <v>4</v>
      </c>
      <c r="M1559" s="1">
        <v>6</v>
      </c>
      <c r="N1559" s="1">
        <v>2017</v>
      </c>
      <c r="O1559">
        <f t="shared" si="24"/>
        <v>32.04</v>
      </c>
    </row>
    <row r="1560" spans="1:18" ht="13.5" x14ac:dyDescent="0.25">
      <c r="B1560" s="1">
        <v>2</v>
      </c>
      <c r="C1560" s="1">
        <v>5.5</v>
      </c>
      <c r="D1560" s="1">
        <v>0</v>
      </c>
      <c r="E1560" s="1">
        <v>14</v>
      </c>
      <c r="F1560" s="1">
        <v>1</v>
      </c>
      <c r="G1560" s="1">
        <v>19</v>
      </c>
      <c r="H1560" s="1">
        <v>2.35</v>
      </c>
      <c r="I1560" s="1">
        <v>110</v>
      </c>
      <c r="J1560" s="1">
        <v>70</v>
      </c>
      <c r="K1560" s="1">
        <v>2408</v>
      </c>
      <c r="L1560" s="1">
        <v>4</v>
      </c>
      <c r="M1560" s="1">
        <v>6</v>
      </c>
      <c r="N1560" s="1">
        <v>2017</v>
      </c>
      <c r="O1560">
        <f t="shared" si="24"/>
        <v>12.925000000000001</v>
      </c>
      <c r="P1560" s="1">
        <v>145.5</v>
      </c>
    </row>
    <row r="1561" spans="1:18" ht="13.5" x14ac:dyDescent="0.25">
      <c r="B1561" s="1">
        <v>1</v>
      </c>
      <c r="C1561" s="1">
        <v>9</v>
      </c>
      <c r="D1561" s="1">
        <v>0</v>
      </c>
      <c r="E1561" s="1">
        <v>16</v>
      </c>
      <c r="F1561" s="1">
        <v>0</v>
      </c>
      <c r="G1561" s="1">
        <v>25</v>
      </c>
      <c r="H1561" s="1">
        <v>3.05</v>
      </c>
      <c r="I1561" s="1">
        <v>-140</v>
      </c>
      <c r="J1561" s="1">
        <v>40</v>
      </c>
      <c r="K1561" s="1">
        <v>2526</v>
      </c>
      <c r="L1561" s="1">
        <v>4</v>
      </c>
      <c r="M1561" s="1">
        <v>6</v>
      </c>
      <c r="N1561" s="1">
        <v>2017</v>
      </c>
      <c r="O1561">
        <f t="shared" si="24"/>
        <v>27.45</v>
      </c>
      <c r="Q1561" t="s">
        <v>15</v>
      </c>
      <c r="R1561" t="s">
        <v>16</v>
      </c>
    </row>
    <row r="1562" spans="1:18" ht="13.5" x14ac:dyDescent="0.25">
      <c r="B1562" s="1">
        <v>0</v>
      </c>
      <c r="C1562" s="1">
        <v>5</v>
      </c>
      <c r="D1562" s="1">
        <v>0</v>
      </c>
      <c r="E1562" s="1">
        <v>22</v>
      </c>
      <c r="F1562" s="1">
        <v>0</v>
      </c>
      <c r="G1562" s="1">
        <v>27</v>
      </c>
      <c r="H1562" s="1">
        <v>2.13</v>
      </c>
      <c r="I1562" s="1">
        <v>40</v>
      </c>
      <c r="J1562" s="1">
        <v>50</v>
      </c>
      <c r="K1562" s="1">
        <v>2428</v>
      </c>
      <c r="L1562" s="1">
        <v>4</v>
      </c>
      <c r="M1562" s="1">
        <v>6</v>
      </c>
      <c r="N1562" s="1">
        <v>2017</v>
      </c>
      <c r="O1562">
        <f t="shared" si="24"/>
        <v>10.649999999999999</v>
      </c>
    </row>
    <row r="1563" spans="1:18" ht="13.5" x14ac:dyDescent="0.25">
      <c r="B1563" s="1">
        <v>0</v>
      </c>
      <c r="C1563" s="1">
        <v>11</v>
      </c>
      <c r="D1563" s="1">
        <v>0</v>
      </c>
      <c r="E1563" s="1">
        <v>22</v>
      </c>
      <c r="F1563" s="1">
        <v>0</v>
      </c>
      <c r="G1563" s="1">
        <v>3</v>
      </c>
      <c r="H1563" s="1">
        <v>2.8</v>
      </c>
      <c r="I1563" s="1">
        <v>-20</v>
      </c>
      <c r="J1563" s="1">
        <v>50</v>
      </c>
      <c r="K1563" s="1">
        <v>2575</v>
      </c>
      <c r="L1563" s="1">
        <v>4</v>
      </c>
      <c r="M1563" s="1">
        <v>6</v>
      </c>
      <c r="N1563" s="1">
        <v>2017</v>
      </c>
      <c r="O1563">
        <f t="shared" si="24"/>
        <v>30.799999999999997</v>
      </c>
    </row>
    <row r="1564" spans="1:18" ht="13.5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8" ht="13.5" x14ac:dyDescent="0.25">
      <c r="A1565" t="s">
        <v>2</v>
      </c>
      <c r="B1565" s="1">
        <v>2</v>
      </c>
      <c r="C1565" s="1">
        <v>15</v>
      </c>
      <c r="D1565" s="1">
        <v>0</v>
      </c>
      <c r="E1565" s="1">
        <v>1</v>
      </c>
      <c r="F1565" s="1">
        <v>0</v>
      </c>
      <c r="G1565" s="1">
        <v>16</v>
      </c>
      <c r="H1565" s="1">
        <v>2.15</v>
      </c>
      <c r="I1565" s="1">
        <v>100</v>
      </c>
      <c r="J1565" s="1">
        <v>65</v>
      </c>
      <c r="K1565" s="1">
        <v>3309</v>
      </c>
      <c r="L1565" s="1">
        <v>1</v>
      </c>
      <c r="M1565" s="1">
        <v>7</v>
      </c>
      <c r="N1565" s="1">
        <v>2018</v>
      </c>
      <c r="O1565">
        <f t="shared" si="24"/>
        <v>32.25</v>
      </c>
    </row>
    <row r="1566" spans="1:18" ht="13.5" x14ac:dyDescent="0.25">
      <c r="B1566" s="1">
        <v>1</v>
      </c>
      <c r="C1566" s="1">
        <v>6</v>
      </c>
      <c r="D1566" s="1">
        <v>1</v>
      </c>
      <c r="E1566" s="1">
        <v>4</v>
      </c>
      <c r="F1566" s="1">
        <v>1</v>
      </c>
      <c r="G1566" s="1">
        <v>10</v>
      </c>
      <c r="H1566" s="1">
        <v>2.0099999999999998</v>
      </c>
      <c r="I1566" s="1">
        <v>0</v>
      </c>
      <c r="J1566" s="1">
        <v>50</v>
      </c>
      <c r="K1566" s="1">
        <v>2329</v>
      </c>
      <c r="L1566" s="1">
        <v>1</v>
      </c>
      <c r="M1566" s="1">
        <v>7</v>
      </c>
      <c r="N1566" s="1">
        <v>2018</v>
      </c>
      <c r="O1566">
        <f t="shared" si="24"/>
        <v>12.059999999999999</v>
      </c>
    </row>
    <row r="1567" spans="1:18" ht="13.5" x14ac:dyDescent="0.25">
      <c r="B1567" s="1">
        <v>2</v>
      </c>
      <c r="C1567" s="1">
        <v>6.5</v>
      </c>
      <c r="D1567" s="1">
        <v>0</v>
      </c>
      <c r="E1567" s="1">
        <v>11</v>
      </c>
      <c r="F1567" s="1">
        <v>1</v>
      </c>
      <c r="G1567" s="1">
        <v>17</v>
      </c>
      <c r="H1567" s="1">
        <v>2.0699999999999998</v>
      </c>
      <c r="I1567" s="1">
        <v>80</v>
      </c>
      <c r="J1567" s="1">
        <v>60</v>
      </c>
      <c r="K1567" s="1">
        <v>3706</v>
      </c>
      <c r="L1567" s="1">
        <v>1</v>
      </c>
      <c r="M1567" s="1">
        <v>7</v>
      </c>
      <c r="N1567" s="1">
        <v>2018</v>
      </c>
      <c r="O1567">
        <f t="shared" si="24"/>
        <v>13.454999999999998</v>
      </c>
    </row>
    <row r="1568" spans="1:18" ht="13.5" x14ac:dyDescent="0.25">
      <c r="B1568" s="1">
        <v>0</v>
      </c>
      <c r="C1568" s="1">
        <v>17</v>
      </c>
      <c r="D1568" s="1">
        <v>0</v>
      </c>
      <c r="E1568" s="1">
        <v>16</v>
      </c>
      <c r="F1568" s="1">
        <v>0</v>
      </c>
      <c r="G1568" s="1">
        <v>2</v>
      </c>
      <c r="H1568" s="1">
        <v>3.21</v>
      </c>
      <c r="I1568" s="1">
        <v>20</v>
      </c>
      <c r="J1568" s="1">
        <v>65</v>
      </c>
      <c r="K1568" s="1">
        <v>2805</v>
      </c>
      <c r="L1568" s="1">
        <v>1</v>
      </c>
      <c r="M1568" s="1">
        <v>7</v>
      </c>
      <c r="N1568" s="1">
        <v>2018</v>
      </c>
      <c r="O1568">
        <f t="shared" si="24"/>
        <v>54.57</v>
      </c>
    </row>
    <row r="1569" spans="2:32" ht="13.5" x14ac:dyDescent="0.25">
      <c r="B1569" s="1">
        <v>1</v>
      </c>
      <c r="C1569" s="1">
        <v>5</v>
      </c>
      <c r="D1569" s="1">
        <v>0</v>
      </c>
      <c r="E1569" s="1">
        <v>20</v>
      </c>
      <c r="F1569" s="1">
        <v>0</v>
      </c>
      <c r="G1569" s="1">
        <v>25</v>
      </c>
      <c r="H1569" s="1">
        <v>2.04</v>
      </c>
      <c r="I1569" s="1">
        <v>-160</v>
      </c>
      <c r="J1569" s="1">
        <v>65</v>
      </c>
      <c r="K1569" s="1">
        <v>2792</v>
      </c>
      <c r="L1569" s="1">
        <v>1</v>
      </c>
      <c r="M1569" s="1">
        <v>7</v>
      </c>
      <c r="N1569" s="1">
        <v>2018</v>
      </c>
      <c r="O1569">
        <f t="shared" si="24"/>
        <v>10.199999999999999</v>
      </c>
      <c r="P1569" s="1"/>
    </row>
    <row r="1570" spans="2:32" ht="13.5" x14ac:dyDescent="0.25">
      <c r="B1570" s="1">
        <v>2</v>
      </c>
      <c r="C1570" s="1">
        <v>6</v>
      </c>
      <c r="D1570" s="1">
        <v>0</v>
      </c>
      <c r="E1570" s="1">
        <v>6</v>
      </c>
      <c r="F1570" s="1">
        <v>0</v>
      </c>
      <c r="G1570" s="1">
        <v>12</v>
      </c>
      <c r="H1570" s="1">
        <v>2.74</v>
      </c>
      <c r="I1570" s="1">
        <v>120</v>
      </c>
      <c r="J1570" s="1">
        <v>75</v>
      </c>
      <c r="K1570" s="1">
        <v>2643</v>
      </c>
      <c r="L1570" s="1">
        <v>1</v>
      </c>
      <c r="M1570" s="1">
        <v>8</v>
      </c>
      <c r="N1570" s="1">
        <v>2018</v>
      </c>
      <c r="O1570">
        <f t="shared" si="24"/>
        <v>16.440000000000001</v>
      </c>
    </row>
    <row r="1571" spans="2:32" ht="13.5" x14ac:dyDescent="0.25">
      <c r="B1571" s="1">
        <v>2</v>
      </c>
      <c r="C1571" s="1">
        <v>7</v>
      </c>
      <c r="D1571" s="1">
        <v>0</v>
      </c>
      <c r="E1571" s="1">
        <v>23</v>
      </c>
      <c r="F1571" s="1">
        <v>0</v>
      </c>
      <c r="G1571" s="1">
        <v>30</v>
      </c>
      <c r="H1571" s="1">
        <v>2.37</v>
      </c>
      <c r="I1571" s="1">
        <v>90</v>
      </c>
      <c r="J1571" s="1">
        <v>75</v>
      </c>
      <c r="K1571" s="1">
        <v>1968</v>
      </c>
      <c r="L1571" s="1">
        <v>1</v>
      </c>
      <c r="M1571" s="1">
        <v>8</v>
      </c>
      <c r="N1571" s="1">
        <v>2018</v>
      </c>
      <c r="O1571">
        <f t="shared" si="24"/>
        <v>16.59</v>
      </c>
    </row>
    <row r="1572" spans="2:32" ht="13.5" x14ac:dyDescent="0.25">
      <c r="B1572" s="1">
        <v>0</v>
      </c>
      <c r="C1572" s="1">
        <v>7.5</v>
      </c>
      <c r="D1572" s="1">
        <v>0</v>
      </c>
      <c r="E1572" s="1">
        <v>25</v>
      </c>
      <c r="F1572" s="1">
        <v>1</v>
      </c>
      <c r="G1572" s="1">
        <v>1</v>
      </c>
      <c r="H1572" s="1">
        <v>2.4900000000000002</v>
      </c>
      <c r="I1572" s="1">
        <v>40</v>
      </c>
      <c r="J1572" s="1">
        <v>55</v>
      </c>
      <c r="K1572" s="1">
        <v>1860</v>
      </c>
      <c r="L1572" s="1">
        <v>1</v>
      </c>
      <c r="M1572" s="1">
        <v>8</v>
      </c>
      <c r="N1572" s="1">
        <v>2018</v>
      </c>
      <c r="O1572">
        <f t="shared" si="24"/>
        <v>18.675000000000001</v>
      </c>
    </row>
    <row r="1573" spans="2:32" ht="13.5" x14ac:dyDescent="0.25">
      <c r="B1573" s="1">
        <v>0</v>
      </c>
      <c r="C1573" s="1">
        <v>9</v>
      </c>
      <c r="D1573" s="1">
        <v>0</v>
      </c>
      <c r="E1573" s="1">
        <v>3</v>
      </c>
      <c r="F1573" s="1">
        <v>0</v>
      </c>
      <c r="G1573" s="1">
        <v>12</v>
      </c>
      <c r="H1573" s="1">
        <v>2.8</v>
      </c>
      <c r="I1573" s="1">
        <v>20</v>
      </c>
      <c r="J1573" s="1">
        <v>60</v>
      </c>
      <c r="K1573" s="1">
        <v>3018</v>
      </c>
      <c r="L1573" s="1">
        <v>1</v>
      </c>
      <c r="M1573" s="1">
        <v>9</v>
      </c>
      <c r="N1573" s="1">
        <v>2018</v>
      </c>
      <c r="O1573">
        <f t="shared" si="24"/>
        <v>25.2</v>
      </c>
    </row>
    <row r="1574" spans="2:32" ht="13.5" x14ac:dyDescent="0.25">
      <c r="B1574" s="1">
        <v>1</v>
      </c>
      <c r="C1574" s="1">
        <v>6</v>
      </c>
      <c r="D1574" s="1">
        <v>0</v>
      </c>
      <c r="E1574" s="1">
        <v>7</v>
      </c>
      <c r="F1574" s="1">
        <v>0</v>
      </c>
      <c r="G1574" s="1">
        <v>13</v>
      </c>
      <c r="H1574" s="1">
        <v>3.42</v>
      </c>
      <c r="I1574" s="1">
        <v>180</v>
      </c>
      <c r="J1574" s="1">
        <v>60</v>
      </c>
      <c r="K1574" s="1">
        <v>2638</v>
      </c>
      <c r="L1574" s="1">
        <v>1</v>
      </c>
      <c r="M1574" s="1">
        <v>9</v>
      </c>
      <c r="N1574" s="1">
        <v>2018</v>
      </c>
      <c r="O1574">
        <f t="shared" si="24"/>
        <v>20.52</v>
      </c>
    </row>
    <row r="1575" spans="2:32" ht="13.5" x14ac:dyDescent="0.25">
      <c r="B1575" s="1">
        <v>1</v>
      </c>
      <c r="C1575" s="1">
        <v>10</v>
      </c>
      <c r="D1575" s="1">
        <v>0</v>
      </c>
      <c r="E1575" s="1">
        <v>23</v>
      </c>
      <c r="F1575" s="1">
        <v>0</v>
      </c>
      <c r="G1575" s="1">
        <v>3</v>
      </c>
      <c r="H1575" s="1">
        <v>3.82</v>
      </c>
      <c r="I1575" s="1">
        <v>-150</v>
      </c>
      <c r="J1575" s="1">
        <v>45</v>
      </c>
      <c r="K1575" s="1">
        <v>2727</v>
      </c>
      <c r="L1575" s="1">
        <v>1</v>
      </c>
      <c r="M1575" s="1">
        <v>9</v>
      </c>
      <c r="N1575" s="1">
        <v>2018</v>
      </c>
      <c r="O1575">
        <f t="shared" si="24"/>
        <v>38.199999999999996</v>
      </c>
    </row>
    <row r="1576" spans="2:32" ht="13.5" x14ac:dyDescent="0.25">
      <c r="B1576" s="1">
        <v>0</v>
      </c>
      <c r="C1576" s="1">
        <v>5</v>
      </c>
      <c r="D1576" s="1">
        <v>0</v>
      </c>
      <c r="E1576" s="1">
        <v>25</v>
      </c>
      <c r="F1576" s="1">
        <v>0</v>
      </c>
      <c r="G1576" s="1">
        <v>30</v>
      </c>
      <c r="H1576" s="1">
        <v>2.87</v>
      </c>
      <c r="I1576" s="1">
        <v>30</v>
      </c>
      <c r="J1576" s="1">
        <v>50</v>
      </c>
      <c r="K1576" s="1">
        <v>2242</v>
      </c>
      <c r="L1576" s="1">
        <v>1</v>
      </c>
      <c r="M1576" s="1">
        <v>9</v>
      </c>
      <c r="N1576" s="1">
        <v>2018</v>
      </c>
      <c r="O1576">
        <f t="shared" si="24"/>
        <v>14.350000000000001</v>
      </c>
    </row>
    <row r="1577" spans="2:32" ht="13.5" x14ac:dyDescent="0.25">
      <c r="B1577" s="1">
        <v>0</v>
      </c>
      <c r="C1577" s="1">
        <v>6.5</v>
      </c>
      <c r="D1577" s="1">
        <v>0</v>
      </c>
      <c r="E1577" s="1">
        <v>1</v>
      </c>
      <c r="F1577" s="1">
        <v>1</v>
      </c>
      <c r="G1577" s="1">
        <v>7</v>
      </c>
      <c r="H1577" s="1">
        <v>1.92</v>
      </c>
      <c r="I1577" s="1">
        <v>-30</v>
      </c>
      <c r="J1577" s="1">
        <v>50</v>
      </c>
      <c r="K1577" s="1">
        <v>2833</v>
      </c>
      <c r="L1577" s="1">
        <v>2</v>
      </c>
      <c r="M1577" s="1">
        <v>10</v>
      </c>
      <c r="N1577" s="1">
        <v>2018</v>
      </c>
      <c r="O1577">
        <f t="shared" si="24"/>
        <v>12.48</v>
      </c>
    </row>
    <row r="1578" spans="2:32" ht="13.5" x14ac:dyDescent="0.25">
      <c r="B1578" s="1">
        <v>0</v>
      </c>
      <c r="C1578" s="1">
        <v>10</v>
      </c>
      <c r="D1578" s="1">
        <v>1</v>
      </c>
      <c r="E1578" s="1">
        <v>9</v>
      </c>
      <c r="F1578" s="1">
        <v>1</v>
      </c>
      <c r="G1578" s="1">
        <v>19</v>
      </c>
      <c r="H1578" s="1">
        <v>4.28</v>
      </c>
      <c r="I1578" s="1">
        <v>10</v>
      </c>
      <c r="J1578" s="1">
        <v>50</v>
      </c>
      <c r="K1578" s="1">
        <v>1950</v>
      </c>
      <c r="L1578" s="1">
        <v>2</v>
      </c>
      <c r="M1578" s="1">
        <v>10</v>
      </c>
      <c r="N1578" s="1">
        <v>2018</v>
      </c>
      <c r="O1578">
        <f t="shared" si="24"/>
        <v>42.800000000000004</v>
      </c>
    </row>
    <row r="1579" spans="2:32" ht="13.5" x14ac:dyDescent="0.25">
      <c r="B1579" s="1">
        <v>1</v>
      </c>
      <c r="C1579" s="1">
        <v>9.5</v>
      </c>
      <c r="D1579" s="1">
        <v>0</v>
      </c>
      <c r="E1579" s="1">
        <v>10</v>
      </c>
      <c r="F1579" s="1">
        <v>1</v>
      </c>
      <c r="G1579" s="1">
        <v>19</v>
      </c>
      <c r="H1579" s="1">
        <v>2.61</v>
      </c>
      <c r="I1579" s="1">
        <v>-150</v>
      </c>
      <c r="J1579" s="1">
        <v>37.5</v>
      </c>
      <c r="K1579" s="1">
        <v>2746</v>
      </c>
      <c r="L1579" s="1">
        <v>2</v>
      </c>
      <c r="M1579" s="1">
        <v>10</v>
      </c>
      <c r="N1579" s="1">
        <v>2018</v>
      </c>
      <c r="O1579">
        <f t="shared" si="24"/>
        <v>24.794999999999998</v>
      </c>
    </row>
    <row r="1580" spans="2:32" ht="13.5" x14ac:dyDescent="0.25">
      <c r="B1580" s="1">
        <v>2</v>
      </c>
      <c r="C1580" s="1">
        <v>6</v>
      </c>
      <c r="D1580" s="1">
        <v>1</v>
      </c>
      <c r="E1580" s="1">
        <v>13</v>
      </c>
      <c r="F1580" s="1">
        <v>1</v>
      </c>
      <c r="G1580" s="1">
        <v>19</v>
      </c>
      <c r="H1580" s="1">
        <v>2.29</v>
      </c>
      <c r="I1580" s="1">
        <v>100</v>
      </c>
      <c r="J1580" s="1">
        <v>50</v>
      </c>
      <c r="K1580" s="1">
        <v>2556</v>
      </c>
      <c r="L1580" s="1">
        <v>2</v>
      </c>
      <c r="M1580" s="1">
        <v>10</v>
      </c>
      <c r="N1580" s="1">
        <v>2018</v>
      </c>
      <c r="O1580">
        <f t="shared" si="24"/>
        <v>13.74</v>
      </c>
    </row>
    <row r="1581" spans="2:32" ht="13.5" x14ac:dyDescent="0.25">
      <c r="B1581" s="1">
        <v>0</v>
      </c>
      <c r="C1581" s="1">
        <v>6</v>
      </c>
      <c r="D1581" s="1">
        <v>0</v>
      </c>
      <c r="E1581" s="1">
        <v>20</v>
      </c>
      <c r="F1581" s="1">
        <v>0</v>
      </c>
      <c r="G1581" s="1">
        <v>26</v>
      </c>
      <c r="H1581" s="1">
        <v>3.32</v>
      </c>
      <c r="I1581" s="1">
        <v>-10</v>
      </c>
      <c r="J1581" s="1">
        <v>50</v>
      </c>
      <c r="K1581" s="1">
        <v>3282</v>
      </c>
      <c r="L1581" s="1">
        <v>2</v>
      </c>
      <c r="M1581" s="1">
        <v>10</v>
      </c>
      <c r="N1581" s="1">
        <v>2018</v>
      </c>
      <c r="O1581">
        <f t="shared" si="24"/>
        <v>19.919999999999998</v>
      </c>
    </row>
    <row r="1582" spans="2:32" ht="13.5" x14ac:dyDescent="0.25">
      <c r="B1582" s="1">
        <v>0</v>
      </c>
      <c r="C1582" s="1">
        <v>13</v>
      </c>
      <c r="D1582" s="1">
        <v>0</v>
      </c>
      <c r="E1582" s="1">
        <v>2</v>
      </c>
      <c r="F1582" s="1">
        <v>0</v>
      </c>
      <c r="G1582" s="1">
        <v>15</v>
      </c>
      <c r="H1582" s="1">
        <v>3.42</v>
      </c>
      <c r="I1582" s="1">
        <v>40</v>
      </c>
      <c r="J1582" s="1">
        <v>45</v>
      </c>
      <c r="K1582" s="1">
        <v>3129</v>
      </c>
      <c r="L1582" s="1">
        <v>2</v>
      </c>
      <c r="M1582" s="1">
        <v>11</v>
      </c>
      <c r="N1582" s="1">
        <v>2018</v>
      </c>
      <c r="O1582">
        <f t="shared" si="24"/>
        <v>44.46</v>
      </c>
      <c r="W1582">
        <f>STDEV(W1:W1560)</f>
        <v>2.6784095189161063</v>
      </c>
      <c r="Z1582">
        <f>STDEV(Z1:Z1560)</f>
        <v>2.6348527434359275</v>
      </c>
      <c r="AC1582">
        <f>STDEV(AC1:AC1560)</f>
        <v>2.9050273102794382</v>
      </c>
      <c r="AF1582">
        <f>STDEV(AF1:AF1560)</f>
        <v>3.3881546358946921</v>
      </c>
    </row>
    <row r="1583" spans="2:32" ht="13.5" x14ac:dyDescent="0.25">
      <c r="B1583" s="1">
        <v>0</v>
      </c>
      <c r="C1583" s="1">
        <v>15</v>
      </c>
      <c r="D1583" s="1">
        <v>1</v>
      </c>
      <c r="E1583" s="1">
        <v>12</v>
      </c>
      <c r="F1583" s="1">
        <v>1</v>
      </c>
      <c r="G1583" s="1">
        <v>27</v>
      </c>
      <c r="H1583" s="1">
        <v>4.93</v>
      </c>
      <c r="I1583" s="1">
        <v>30</v>
      </c>
      <c r="J1583" s="1">
        <v>40</v>
      </c>
      <c r="K1583" s="1">
        <v>2934</v>
      </c>
      <c r="L1583" s="1">
        <v>2</v>
      </c>
      <c r="M1583" s="1">
        <v>11</v>
      </c>
      <c r="N1583" s="1">
        <v>2018</v>
      </c>
      <c r="O1583">
        <f t="shared" si="24"/>
        <v>73.949999999999989</v>
      </c>
      <c r="T1583">
        <v>20</v>
      </c>
      <c r="U1583">
        <f>AVERAGE(C1568,C1572,C1573,C1576:C1578,C1581:C1583,C1586,C1588,C1591,C1593,C1594,C1597,C1598,C1600,C1602,C1605,C1608)</f>
        <v>10.074999999999999</v>
      </c>
      <c r="V1583">
        <f>SUM(O1568,O1572,O1573,O1576:O1578,O1581:O1583,O1586,O1588,O1591,O1593,O1594,O1597,O1598,O1600,O1602,O1605,O1608)/SUM(C1568,C1572,C1573,C1576:C1578,C1581:C1583,C1586,C1588,C1591,C1593,C1594,,C1597,C1598,C1600,C1602,C1605,C1608)</f>
        <v>3.6260545905707189</v>
      </c>
    </row>
    <row r="1584" spans="2:32" ht="13.5" x14ac:dyDescent="0.25">
      <c r="B1584" s="1">
        <v>1</v>
      </c>
      <c r="C1584" s="1">
        <v>5</v>
      </c>
      <c r="D1584" s="1">
        <v>0</v>
      </c>
      <c r="E1584" s="1">
        <v>17</v>
      </c>
      <c r="F1584" s="1">
        <v>0</v>
      </c>
      <c r="G1584" s="1">
        <v>22</v>
      </c>
      <c r="H1584" s="1">
        <v>2.79</v>
      </c>
      <c r="I1584" s="1">
        <v>-130</v>
      </c>
      <c r="J1584" s="1">
        <v>45</v>
      </c>
      <c r="K1584" s="1">
        <v>2593</v>
      </c>
      <c r="L1584" s="1">
        <v>2</v>
      </c>
      <c r="M1584" s="1">
        <v>11</v>
      </c>
      <c r="N1584" s="1">
        <v>2018</v>
      </c>
      <c r="O1584">
        <f t="shared" si="24"/>
        <v>13.95</v>
      </c>
      <c r="T1584">
        <v>15</v>
      </c>
      <c r="U1584">
        <f>AVERAGE(C1566,C1569,C1574,C1575,C1579,C1584,C1589,C1590,C1592,C1595,C1596,C1599,C1601,C1604,C1606)</f>
        <v>8.1666666666666661</v>
      </c>
      <c r="V1584">
        <f>SUM(O1566,O1569,O1574,O1575,O1579,O1584,O1589,O1590,O1592,O1595,O1596,O1599,O1601,O1604,O1606)/SUM(C1566,C1569,C1574,C1575,C1579,C1584,C1589,C1590,C1592,C1595,C1596,C1599,C1601,C1604,C1606)</f>
        <v>3.3958367346938774</v>
      </c>
    </row>
    <row r="1585" spans="2:34" ht="13.5" x14ac:dyDescent="0.25">
      <c r="B1585" s="1">
        <v>2</v>
      </c>
      <c r="C1585" s="1">
        <v>5</v>
      </c>
      <c r="D1585" s="1">
        <v>0</v>
      </c>
      <c r="E1585" s="1">
        <v>6</v>
      </c>
      <c r="F1585" s="1">
        <v>0</v>
      </c>
      <c r="G1585" s="1">
        <v>11</v>
      </c>
      <c r="H1585" s="1">
        <v>3.24</v>
      </c>
      <c r="I1585" s="1">
        <v>60</v>
      </c>
      <c r="J1585" s="1">
        <v>55</v>
      </c>
      <c r="K1585" s="1">
        <v>2213</v>
      </c>
      <c r="L1585" s="1">
        <v>2</v>
      </c>
      <c r="M1585" s="1">
        <v>12</v>
      </c>
      <c r="N1585" s="1">
        <v>2018</v>
      </c>
      <c r="O1585">
        <f t="shared" si="24"/>
        <v>16.200000000000003</v>
      </c>
      <c r="P1585" s="1">
        <v>144.5</v>
      </c>
      <c r="Q1585" s="1">
        <v>46</v>
      </c>
      <c r="R1585">
        <f>AVERAGE(C1565:C1610)</f>
        <v>9.0108695652173907</v>
      </c>
      <c r="S1585">
        <f>SUM(O1565:O1610)/SUM(C1565:C1610)</f>
        <v>3.3714957780458388</v>
      </c>
      <c r="T1585">
        <v>11</v>
      </c>
      <c r="U1585">
        <f>AVERAGE(C1565,C1567,C1570,C1571,C1580,C1585,C1587,C1603,C1607,C1609,C1610)</f>
        <v>8.2272727272727266</v>
      </c>
      <c r="V1585">
        <f>SUM(O1565,O1567,O1570,O1571,O1580,O1585,O1587,O1603,O1607,O1609,O1610)/SUM(C1565,C1567,C1570,C1571,C1580,C1585,C1587,C1603,C1607,C1609,C1610)</f>
        <v>2.7717679558011055</v>
      </c>
      <c r="W1585">
        <v>12</v>
      </c>
      <c r="X1585">
        <f>AVERAGE(C1565:C1576)</f>
        <v>8.3333333333333339</v>
      </c>
      <c r="Y1585">
        <f>SUM(O1565:O1576)/SUM(C1565:C1576)</f>
        <v>2.7251000000000003</v>
      </c>
      <c r="Z1585">
        <v>11</v>
      </c>
      <c r="AA1585">
        <f>AVERAGE(C1577:C1587)</f>
        <v>8.3636363636363633</v>
      </c>
      <c r="AB1585">
        <f>SUM(O1577:O1587)/SUM(C1577:C1587)</f>
        <v>3.5528804347826082</v>
      </c>
      <c r="AC1585">
        <v>12</v>
      </c>
      <c r="AD1585">
        <f>AVERAGE(C1588:C1599)</f>
        <v>9.0833333333333339</v>
      </c>
      <c r="AE1585">
        <f>SUM(O1588:O1599)/SUM(C1588:C1599)</f>
        <v>4.1005963302752289</v>
      </c>
      <c r="AF1585">
        <v>11</v>
      </c>
      <c r="AG1585">
        <f>AVERAGE(C1600:C1610)</f>
        <v>10.318181818181818</v>
      </c>
      <c r="AH1585">
        <f>SUM(O1600:O1610)/SUM(C1600:C1610)</f>
        <v>3.0937885462555066</v>
      </c>
    </row>
    <row r="1586" spans="2:34" ht="13.5" x14ac:dyDescent="0.25">
      <c r="B1586" s="1">
        <v>0</v>
      </c>
      <c r="C1586" s="1">
        <v>7</v>
      </c>
      <c r="D1586" s="1">
        <v>0</v>
      </c>
      <c r="E1586" s="1">
        <v>12</v>
      </c>
      <c r="F1586" s="1">
        <v>0</v>
      </c>
      <c r="G1586" s="1">
        <v>18</v>
      </c>
      <c r="H1586" s="1">
        <v>4.57</v>
      </c>
      <c r="I1586" s="1">
        <v>0</v>
      </c>
      <c r="J1586" s="1">
        <v>65</v>
      </c>
      <c r="K1586" s="1">
        <v>2323</v>
      </c>
      <c r="L1586" s="1">
        <v>2</v>
      </c>
      <c r="M1586" s="1">
        <v>12</v>
      </c>
      <c r="N1586" s="1">
        <v>2018</v>
      </c>
      <c r="O1586">
        <f t="shared" si="24"/>
        <v>31.990000000000002</v>
      </c>
    </row>
    <row r="1587" spans="2:34" ht="13.5" x14ac:dyDescent="0.25">
      <c r="B1587" s="1">
        <v>2</v>
      </c>
      <c r="C1587" s="1">
        <v>9</v>
      </c>
      <c r="D1587" s="1">
        <v>0</v>
      </c>
      <c r="E1587" s="1">
        <v>25</v>
      </c>
      <c r="F1587" s="1">
        <v>0</v>
      </c>
      <c r="G1587" s="1">
        <v>3</v>
      </c>
      <c r="H1587" s="1">
        <v>3.62</v>
      </c>
      <c r="I1587" s="1">
        <v>70</v>
      </c>
      <c r="J1587" s="1">
        <v>55</v>
      </c>
      <c r="K1587" s="1">
        <v>2273</v>
      </c>
      <c r="L1587" s="1">
        <v>2</v>
      </c>
      <c r="M1587" s="1">
        <v>12</v>
      </c>
      <c r="N1587" s="1">
        <v>2018</v>
      </c>
      <c r="O1587">
        <f t="shared" si="24"/>
        <v>32.58</v>
      </c>
    </row>
    <row r="1588" spans="2:34" ht="13.5" x14ac:dyDescent="0.25">
      <c r="B1588" s="1">
        <v>0</v>
      </c>
      <c r="C1588" s="1">
        <v>19.5</v>
      </c>
      <c r="D1588" s="1">
        <v>0</v>
      </c>
      <c r="E1588" s="1">
        <v>28</v>
      </c>
      <c r="F1588" s="1">
        <v>1</v>
      </c>
      <c r="G1588" s="1">
        <v>16</v>
      </c>
      <c r="H1588" s="1">
        <v>4.26</v>
      </c>
      <c r="I1588" s="1">
        <v>-20</v>
      </c>
      <c r="J1588" s="1">
        <v>40</v>
      </c>
      <c r="K1588" s="1">
        <v>2626</v>
      </c>
      <c r="L1588" s="1">
        <v>3</v>
      </c>
      <c r="M1588" s="1">
        <v>1</v>
      </c>
      <c r="N1588" s="1">
        <v>2018</v>
      </c>
      <c r="O1588">
        <f t="shared" si="24"/>
        <v>83.07</v>
      </c>
    </row>
    <row r="1589" spans="2:34" ht="13.5" x14ac:dyDescent="0.25">
      <c r="B1589" s="1">
        <v>1</v>
      </c>
      <c r="C1589" s="1">
        <v>5.5</v>
      </c>
      <c r="D1589" s="1">
        <v>1</v>
      </c>
      <c r="E1589" s="1">
        <v>11</v>
      </c>
      <c r="F1589" s="1">
        <v>0</v>
      </c>
      <c r="G1589" s="1">
        <v>17</v>
      </c>
      <c r="H1589" s="1">
        <v>3.75</v>
      </c>
      <c r="I1589" s="1">
        <v>-120</v>
      </c>
      <c r="J1589" s="1">
        <v>45</v>
      </c>
      <c r="K1589" s="1">
        <v>2897</v>
      </c>
      <c r="L1589" s="1">
        <v>3</v>
      </c>
      <c r="M1589" s="1">
        <v>1</v>
      </c>
      <c r="N1589" s="1">
        <v>2018</v>
      </c>
      <c r="O1589">
        <f t="shared" si="24"/>
        <v>20.625</v>
      </c>
    </row>
    <row r="1590" spans="2:34" ht="13.5" x14ac:dyDescent="0.25">
      <c r="B1590" s="1">
        <v>1</v>
      </c>
      <c r="C1590" s="1">
        <v>6.5</v>
      </c>
      <c r="D1590" s="1">
        <v>0</v>
      </c>
      <c r="E1590" s="1">
        <v>18</v>
      </c>
      <c r="F1590" s="1">
        <v>1</v>
      </c>
      <c r="G1590" s="1">
        <v>24</v>
      </c>
      <c r="H1590" s="1">
        <v>2.2599999999999998</v>
      </c>
      <c r="I1590" s="1">
        <v>180</v>
      </c>
      <c r="J1590" s="1">
        <v>50</v>
      </c>
      <c r="K1590" s="1">
        <v>2090</v>
      </c>
      <c r="L1590" s="1">
        <v>3</v>
      </c>
      <c r="M1590" s="1">
        <v>1</v>
      </c>
      <c r="N1590" s="1">
        <v>2018</v>
      </c>
      <c r="O1590">
        <f t="shared" si="24"/>
        <v>14.689999999999998</v>
      </c>
    </row>
    <row r="1591" spans="2:34" ht="13.5" x14ac:dyDescent="0.25">
      <c r="B1591" s="1">
        <v>0</v>
      </c>
      <c r="C1591" s="1">
        <v>10</v>
      </c>
      <c r="D1591" s="1">
        <v>0</v>
      </c>
      <c r="E1591" s="1">
        <v>18</v>
      </c>
      <c r="F1591" s="1">
        <v>0</v>
      </c>
      <c r="G1591" s="1">
        <v>28</v>
      </c>
      <c r="H1591" s="1">
        <v>3.62</v>
      </c>
      <c r="I1591" s="1">
        <v>-30</v>
      </c>
      <c r="J1591" s="1">
        <v>30</v>
      </c>
      <c r="K1591" s="1">
        <v>2873</v>
      </c>
      <c r="L1591" s="1">
        <v>3</v>
      </c>
      <c r="M1591" s="1">
        <v>1</v>
      </c>
      <c r="N1591" s="1">
        <v>2018</v>
      </c>
      <c r="O1591">
        <f t="shared" si="24"/>
        <v>36.200000000000003</v>
      </c>
    </row>
    <row r="1592" spans="2:34" ht="13.5" x14ac:dyDescent="0.25">
      <c r="B1592" s="1">
        <v>1</v>
      </c>
      <c r="C1592" s="1">
        <v>6</v>
      </c>
      <c r="D1592" s="1">
        <v>0</v>
      </c>
      <c r="E1592" s="1">
        <v>11</v>
      </c>
      <c r="F1592" s="1">
        <v>0</v>
      </c>
      <c r="G1592" s="1">
        <v>17</v>
      </c>
      <c r="H1592" s="1">
        <v>3.8</v>
      </c>
      <c r="I1592" s="1">
        <v>-170</v>
      </c>
      <c r="J1592" s="1">
        <v>40</v>
      </c>
      <c r="K1592" s="1">
        <v>2332</v>
      </c>
      <c r="L1592" s="1">
        <v>3</v>
      </c>
      <c r="M1592" s="1">
        <v>2</v>
      </c>
      <c r="N1592" s="1">
        <v>2018</v>
      </c>
      <c r="O1592">
        <f t="shared" si="24"/>
        <v>22.799999999999997</v>
      </c>
    </row>
    <row r="1593" spans="2:34" ht="13.5" x14ac:dyDescent="0.25">
      <c r="B1593" s="1">
        <v>0</v>
      </c>
      <c r="C1593" s="1">
        <v>6</v>
      </c>
      <c r="D1593" s="1">
        <v>0</v>
      </c>
      <c r="E1593" s="1">
        <v>14</v>
      </c>
      <c r="F1593" s="1">
        <v>0</v>
      </c>
      <c r="G1593" s="1">
        <v>20</v>
      </c>
      <c r="H1593" s="1">
        <v>3.09</v>
      </c>
      <c r="I1593" s="1">
        <v>0</v>
      </c>
      <c r="J1593" s="1">
        <v>45</v>
      </c>
      <c r="K1593" s="1">
        <v>3441</v>
      </c>
      <c r="L1593" s="1">
        <v>3</v>
      </c>
      <c r="M1593" s="1">
        <v>2</v>
      </c>
      <c r="N1593" s="1">
        <v>2018</v>
      </c>
      <c r="O1593">
        <f t="shared" si="24"/>
        <v>18.54</v>
      </c>
    </row>
    <row r="1594" spans="2:34" ht="13.5" x14ac:dyDescent="0.25">
      <c r="B1594" s="1">
        <v>0</v>
      </c>
      <c r="C1594" s="1">
        <v>9</v>
      </c>
      <c r="D1594" s="1">
        <v>0</v>
      </c>
      <c r="E1594" s="1">
        <v>20</v>
      </c>
      <c r="F1594" s="1">
        <v>0</v>
      </c>
      <c r="G1594" s="1">
        <v>1</v>
      </c>
      <c r="H1594" s="1">
        <v>5.16</v>
      </c>
      <c r="I1594" s="1">
        <v>0</v>
      </c>
      <c r="J1594" s="1">
        <v>45</v>
      </c>
      <c r="K1594" s="1">
        <v>3002</v>
      </c>
      <c r="L1594" s="1">
        <v>3</v>
      </c>
      <c r="M1594" s="1">
        <v>2</v>
      </c>
      <c r="N1594" s="1">
        <v>2018</v>
      </c>
      <c r="O1594">
        <f t="shared" si="24"/>
        <v>46.44</v>
      </c>
    </row>
    <row r="1595" spans="2:34" ht="13.5" x14ac:dyDescent="0.25">
      <c r="B1595" s="1">
        <v>1</v>
      </c>
      <c r="C1595" s="1">
        <v>15</v>
      </c>
      <c r="D1595" s="1">
        <v>0</v>
      </c>
      <c r="E1595" s="1">
        <v>23</v>
      </c>
      <c r="F1595" s="1">
        <v>0</v>
      </c>
      <c r="G1595" s="1">
        <v>10</v>
      </c>
      <c r="H1595" s="1">
        <v>5.0199999999999996</v>
      </c>
      <c r="I1595" s="1">
        <v>-160</v>
      </c>
      <c r="J1595" s="1">
        <v>55</v>
      </c>
      <c r="K1595" s="1">
        <v>2563</v>
      </c>
      <c r="L1595" s="1">
        <v>3</v>
      </c>
      <c r="M1595" s="1">
        <v>3</v>
      </c>
      <c r="N1595" s="1">
        <v>2018</v>
      </c>
      <c r="O1595">
        <f t="shared" si="24"/>
        <v>75.3</v>
      </c>
    </row>
    <row r="1596" spans="2:34" ht="13.5" x14ac:dyDescent="0.25">
      <c r="B1596" s="1">
        <v>1</v>
      </c>
      <c r="C1596" s="1">
        <v>9</v>
      </c>
      <c r="D1596" s="1">
        <v>0</v>
      </c>
      <c r="E1596" s="1">
        <v>16</v>
      </c>
      <c r="F1596" s="1">
        <v>0</v>
      </c>
      <c r="G1596" s="1">
        <v>25</v>
      </c>
      <c r="H1596" s="1">
        <v>4.5</v>
      </c>
      <c r="I1596" s="1">
        <v>-120</v>
      </c>
      <c r="J1596" s="1">
        <v>40</v>
      </c>
      <c r="K1596" s="1">
        <v>2952</v>
      </c>
      <c r="L1596" s="1">
        <v>3</v>
      </c>
      <c r="M1596" s="1">
        <v>3</v>
      </c>
      <c r="N1596" s="1">
        <v>2018</v>
      </c>
      <c r="O1596">
        <f t="shared" si="24"/>
        <v>40.5</v>
      </c>
    </row>
    <row r="1597" spans="2:34" ht="13.5" x14ac:dyDescent="0.25">
      <c r="B1597" s="1">
        <v>0</v>
      </c>
      <c r="C1597" s="1">
        <v>7</v>
      </c>
      <c r="D1597" s="1">
        <v>0</v>
      </c>
      <c r="E1597" s="1">
        <v>18</v>
      </c>
      <c r="F1597" s="1">
        <v>0</v>
      </c>
      <c r="G1597" s="1">
        <v>25</v>
      </c>
      <c r="H1597" s="1">
        <v>3.33</v>
      </c>
      <c r="I1597" s="1">
        <v>-30</v>
      </c>
      <c r="J1597" s="1">
        <v>40</v>
      </c>
      <c r="K1597" s="1">
        <v>3343</v>
      </c>
      <c r="L1597" s="1">
        <v>3</v>
      </c>
      <c r="M1597" s="1">
        <v>3</v>
      </c>
      <c r="N1597" s="1">
        <v>2018</v>
      </c>
      <c r="O1597">
        <f t="shared" si="24"/>
        <v>23.310000000000002</v>
      </c>
    </row>
    <row r="1598" spans="2:34" ht="13.5" x14ac:dyDescent="0.25">
      <c r="B1598" s="1">
        <v>0</v>
      </c>
      <c r="C1598" s="1">
        <v>6.5</v>
      </c>
      <c r="D1598" s="1">
        <v>1</v>
      </c>
      <c r="E1598" s="1">
        <v>24</v>
      </c>
      <c r="F1598" s="1">
        <v>0</v>
      </c>
      <c r="G1598" s="1">
        <v>31</v>
      </c>
      <c r="H1598" s="1">
        <v>3.9</v>
      </c>
      <c r="I1598" s="1">
        <v>-20</v>
      </c>
      <c r="J1598" s="1">
        <v>50</v>
      </c>
      <c r="K1598" s="1">
        <v>3394</v>
      </c>
      <c r="L1598" s="1">
        <v>3</v>
      </c>
      <c r="M1598" s="1">
        <v>3</v>
      </c>
      <c r="N1598" s="1">
        <v>2018</v>
      </c>
      <c r="O1598">
        <f t="shared" si="24"/>
        <v>25.349999999999998</v>
      </c>
    </row>
    <row r="1599" spans="2:34" ht="13.5" x14ac:dyDescent="0.25">
      <c r="B1599" s="1">
        <v>1</v>
      </c>
      <c r="C1599" s="1">
        <v>9</v>
      </c>
      <c r="D1599" s="1">
        <v>0</v>
      </c>
      <c r="E1599" s="1">
        <v>26</v>
      </c>
      <c r="F1599" s="1">
        <v>0</v>
      </c>
      <c r="G1599" s="1">
        <v>4</v>
      </c>
      <c r="H1599" s="1">
        <v>4.46</v>
      </c>
      <c r="I1599" s="1">
        <v>-150</v>
      </c>
      <c r="J1599" s="1">
        <v>55</v>
      </c>
      <c r="K1599" s="1">
        <v>2967</v>
      </c>
      <c r="L1599" s="1">
        <v>3</v>
      </c>
      <c r="M1599" s="1">
        <v>3</v>
      </c>
      <c r="N1599" s="1">
        <v>2018</v>
      </c>
      <c r="O1599">
        <f t="shared" si="24"/>
        <v>40.14</v>
      </c>
    </row>
    <row r="1600" spans="2:34" ht="13.5" x14ac:dyDescent="0.25">
      <c r="B1600" s="1">
        <v>0</v>
      </c>
      <c r="C1600" s="1">
        <v>22</v>
      </c>
      <c r="D1600" s="1">
        <v>0</v>
      </c>
      <c r="E1600" s="1">
        <v>4</v>
      </c>
      <c r="F1600" s="1">
        <v>0</v>
      </c>
      <c r="G1600" s="1">
        <v>26</v>
      </c>
      <c r="H1600" s="1">
        <v>3.77</v>
      </c>
      <c r="I1600" s="1">
        <v>-10</v>
      </c>
      <c r="J1600" s="1">
        <v>65</v>
      </c>
      <c r="K1600" s="1">
        <v>2437</v>
      </c>
      <c r="L1600" s="1">
        <v>4</v>
      </c>
      <c r="M1600" s="1">
        <v>4</v>
      </c>
      <c r="N1600" s="1">
        <v>2018</v>
      </c>
      <c r="O1600">
        <f t="shared" si="24"/>
        <v>82.94</v>
      </c>
    </row>
    <row r="1601" spans="1:15" ht="13.5" x14ac:dyDescent="0.25">
      <c r="B1601" s="1">
        <v>1</v>
      </c>
      <c r="C1601" s="1">
        <v>18</v>
      </c>
      <c r="D1601" s="1">
        <v>0</v>
      </c>
      <c r="E1601" s="1">
        <v>27</v>
      </c>
      <c r="F1601" s="1">
        <v>0</v>
      </c>
      <c r="G1601" s="1">
        <v>15</v>
      </c>
      <c r="H1601" s="1">
        <v>2.89</v>
      </c>
      <c r="I1601" s="1">
        <v>-170</v>
      </c>
      <c r="J1601" s="1">
        <v>65</v>
      </c>
      <c r="K1601" s="1">
        <v>2546</v>
      </c>
      <c r="L1601" s="1">
        <v>4</v>
      </c>
      <c r="M1601" s="1">
        <v>5</v>
      </c>
      <c r="N1601" s="1">
        <v>2018</v>
      </c>
      <c r="O1601">
        <f t="shared" si="24"/>
        <v>52.02</v>
      </c>
    </row>
    <row r="1602" spans="1:15" ht="13.5" x14ac:dyDescent="0.25">
      <c r="B1602" s="1">
        <v>0</v>
      </c>
      <c r="C1602" s="1">
        <v>10</v>
      </c>
      <c r="D1602" s="1">
        <v>0</v>
      </c>
      <c r="E1602" s="1">
        <v>30</v>
      </c>
      <c r="F1602" s="1">
        <v>0</v>
      </c>
      <c r="G1602" s="1">
        <v>10</v>
      </c>
      <c r="H1602" s="1">
        <v>3.43</v>
      </c>
      <c r="I1602" s="1">
        <v>-30</v>
      </c>
      <c r="J1602" s="1">
        <v>60</v>
      </c>
      <c r="K1602" s="1">
        <v>2162</v>
      </c>
      <c r="L1602" s="1">
        <v>4</v>
      </c>
      <c r="M1602" s="1">
        <v>5</v>
      </c>
      <c r="N1602" s="1">
        <v>2018</v>
      </c>
      <c r="O1602">
        <f t="shared" si="24"/>
        <v>34.300000000000004</v>
      </c>
    </row>
    <row r="1603" spans="1:15" ht="13.5" x14ac:dyDescent="0.25">
      <c r="B1603" s="1">
        <v>2</v>
      </c>
      <c r="C1603" s="1">
        <v>11</v>
      </c>
      <c r="D1603" s="1">
        <v>1</v>
      </c>
      <c r="E1603" s="1">
        <v>4</v>
      </c>
      <c r="F1603" s="1">
        <v>1</v>
      </c>
      <c r="G1603" s="1">
        <v>15</v>
      </c>
      <c r="H1603" s="1">
        <v>3.52</v>
      </c>
      <c r="I1603" s="1">
        <v>70</v>
      </c>
      <c r="J1603" s="1">
        <v>50</v>
      </c>
      <c r="K1603" s="1">
        <v>2743</v>
      </c>
      <c r="L1603" s="1">
        <v>4</v>
      </c>
      <c r="M1603" s="1">
        <v>5</v>
      </c>
      <c r="N1603" s="1">
        <v>2018</v>
      </c>
      <c r="O1603">
        <f t="shared" si="24"/>
        <v>38.72</v>
      </c>
    </row>
    <row r="1604" spans="1:15" ht="13.5" x14ac:dyDescent="0.25">
      <c r="B1604" s="1">
        <v>1</v>
      </c>
      <c r="C1604" s="1">
        <v>7</v>
      </c>
      <c r="D1604" s="1">
        <v>1</v>
      </c>
      <c r="E1604" s="1">
        <v>7</v>
      </c>
      <c r="F1604" s="1">
        <v>1</v>
      </c>
      <c r="G1604" s="1">
        <v>14</v>
      </c>
      <c r="H1604" s="1">
        <v>2.4700000000000002</v>
      </c>
      <c r="I1604" s="1">
        <v>160</v>
      </c>
      <c r="J1604" s="1">
        <v>55</v>
      </c>
      <c r="K1604" s="1">
        <v>2371</v>
      </c>
      <c r="L1604" s="1">
        <v>4</v>
      </c>
      <c r="M1604" s="1">
        <v>5</v>
      </c>
      <c r="N1604" s="1">
        <v>2018</v>
      </c>
      <c r="O1604">
        <f t="shared" si="24"/>
        <v>17.290000000000003</v>
      </c>
    </row>
    <row r="1605" spans="1:15" ht="13.5" x14ac:dyDescent="0.25">
      <c r="B1605" s="1">
        <v>0</v>
      </c>
      <c r="C1605" s="1">
        <v>8.5</v>
      </c>
      <c r="D1605" s="1">
        <v>1</v>
      </c>
      <c r="E1605" s="1">
        <v>13</v>
      </c>
      <c r="F1605" s="1">
        <v>0</v>
      </c>
      <c r="G1605" s="1">
        <v>22</v>
      </c>
      <c r="H1605" s="1">
        <v>3.01</v>
      </c>
      <c r="I1605" s="1">
        <v>0</v>
      </c>
      <c r="J1605" s="1">
        <v>45</v>
      </c>
      <c r="K1605" s="1">
        <v>2366</v>
      </c>
      <c r="L1605" s="1">
        <v>4</v>
      </c>
      <c r="M1605" s="1">
        <v>5</v>
      </c>
      <c r="N1605" s="1">
        <v>2018</v>
      </c>
      <c r="O1605">
        <f t="shared" si="24"/>
        <v>25.584999999999997</v>
      </c>
    </row>
    <row r="1606" spans="1:15" ht="13.5" x14ac:dyDescent="0.25">
      <c r="B1606" s="1">
        <v>1</v>
      </c>
      <c r="C1606" s="1">
        <v>5</v>
      </c>
      <c r="D1606" s="1">
        <v>0</v>
      </c>
      <c r="E1606" s="1">
        <v>18</v>
      </c>
      <c r="F1606" s="1">
        <v>0</v>
      </c>
      <c r="G1606" s="1">
        <v>23</v>
      </c>
      <c r="H1606" s="1">
        <v>2.58</v>
      </c>
      <c r="I1606" s="1">
        <v>-110</v>
      </c>
      <c r="J1606" s="1">
        <v>55</v>
      </c>
      <c r="K1606" s="1">
        <v>2457</v>
      </c>
      <c r="L1606" s="1">
        <v>4</v>
      </c>
      <c r="M1606" s="1">
        <v>6</v>
      </c>
      <c r="N1606" s="1">
        <v>2018</v>
      </c>
      <c r="O1606">
        <f t="shared" si="24"/>
        <v>12.9</v>
      </c>
    </row>
    <row r="1607" spans="1:15" ht="13.5" x14ac:dyDescent="0.25">
      <c r="B1607" s="1">
        <v>2</v>
      </c>
      <c r="C1607" s="1">
        <v>10</v>
      </c>
      <c r="D1607" s="1">
        <v>0</v>
      </c>
      <c r="E1607" s="1">
        <v>5</v>
      </c>
      <c r="F1607" s="1">
        <v>0</v>
      </c>
      <c r="G1607" s="1">
        <v>15</v>
      </c>
      <c r="H1607" s="1">
        <v>3.04</v>
      </c>
      <c r="I1607" s="1">
        <v>40</v>
      </c>
      <c r="J1607" s="1">
        <v>55</v>
      </c>
      <c r="K1607" s="1">
        <v>2600</v>
      </c>
      <c r="L1607" s="1">
        <v>4</v>
      </c>
      <c r="M1607" s="1">
        <v>6</v>
      </c>
      <c r="N1607" s="1">
        <v>2018</v>
      </c>
      <c r="O1607">
        <f t="shared" si="24"/>
        <v>30.4</v>
      </c>
    </row>
    <row r="1608" spans="1:15" ht="13.5" x14ac:dyDescent="0.25">
      <c r="B1608" s="1">
        <v>0</v>
      </c>
      <c r="C1608" s="1">
        <v>7</v>
      </c>
      <c r="D1608" s="1">
        <v>0</v>
      </c>
      <c r="E1608" s="1">
        <v>16</v>
      </c>
      <c r="F1608" s="1">
        <v>0</v>
      </c>
      <c r="G1608" s="1">
        <v>23</v>
      </c>
      <c r="H1608" s="1">
        <v>2.36</v>
      </c>
      <c r="I1608" s="1">
        <v>20</v>
      </c>
      <c r="J1608" s="1">
        <v>50</v>
      </c>
      <c r="K1608" s="1">
        <v>2634</v>
      </c>
      <c r="L1608" s="1">
        <v>4</v>
      </c>
      <c r="M1608" s="1">
        <v>6</v>
      </c>
      <c r="N1608" s="1">
        <v>2018</v>
      </c>
      <c r="O1608">
        <f t="shared" si="24"/>
        <v>16.52</v>
      </c>
    </row>
    <row r="1609" spans="1:15" ht="13.5" x14ac:dyDescent="0.25">
      <c r="B1609" s="1">
        <v>2</v>
      </c>
      <c r="C1609" s="1">
        <v>7</v>
      </c>
      <c r="D1609" s="1">
        <v>0</v>
      </c>
      <c r="E1609" s="1">
        <v>19</v>
      </c>
      <c r="F1609" s="1">
        <v>0</v>
      </c>
      <c r="G1609" s="1">
        <v>26</v>
      </c>
      <c r="H1609" s="1">
        <v>2.73</v>
      </c>
      <c r="I1609" s="1">
        <v>120</v>
      </c>
      <c r="J1609" s="1">
        <v>65</v>
      </c>
      <c r="K1609" s="1">
        <v>2147</v>
      </c>
      <c r="L1609" s="1">
        <v>4</v>
      </c>
      <c r="M1609" s="1">
        <v>6</v>
      </c>
      <c r="N1609" s="1">
        <v>2018</v>
      </c>
      <c r="O1609">
        <f t="shared" si="24"/>
        <v>19.11</v>
      </c>
    </row>
    <row r="1610" spans="1:15" ht="13.5" x14ac:dyDescent="0.25">
      <c r="B1610" s="1">
        <v>2</v>
      </c>
      <c r="C1610" s="1">
        <v>8</v>
      </c>
      <c r="D1610" s="1">
        <v>0</v>
      </c>
      <c r="E1610" s="1">
        <v>27</v>
      </c>
      <c r="F1610" s="1">
        <v>0</v>
      </c>
      <c r="G1610" s="1">
        <v>5</v>
      </c>
      <c r="H1610" s="1">
        <v>2.67</v>
      </c>
      <c r="I1610" s="1">
        <v>100</v>
      </c>
      <c r="J1610" s="1">
        <v>60</v>
      </c>
      <c r="K1610" s="1">
        <v>2147</v>
      </c>
      <c r="L1610" s="1">
        <v>4</v>
      </c>
      <c r="M1610" s="1">
        <v>6</v>
      </c>
      <c r="N1610" s="1">
        <v>2018</v>
      </c>
      <c r="O1610">
        <f t="shared" si="24"/>
        <v>21.36</v>
      </c>
    </row>
    <row r="1611" spans="1:15" ht="13.5" x14ac:dyDescent="0.25"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5" ht="13.5" x14ac:dyDescent="0.25">
      <c r="A1612" t="s">
        <v>6</v>
      </c>
      <c r="B1612" s="1">
        <v>1</v>
      </c>
      <c r="C1612" s="1">
        <v>14</v>
      </c>
      <c r="D1612" s="1">
        <v>0</v>
      </c>
      <c r="E1612" s="1">
        <v>27</v>
      </c>
      <c r="F1612" s="1">
        <v>0</v>
      </c>
      <c r="G1612" s="1">
        <v>11</v>
      </c>
      <c r="H1612" s="1">
        <v>2.78</v>
      </c>
      <c r="I1612" s="1">
        <v>-150</v>
      </c>
      <c r="J1612" s="1">
        <v>60</v>
      </c>
      <c r="K1612" s="1">
        <v>2648</v>
      </c>
      <c r="L1612" s="1">
        <v>1</v>
      </c>
      <c r="M1612" s="1">
        <v>7</v>
      </c>
      <c r="N1612" s="1">
        <v>2019</v>
      </c>
      <c r="O1612">
        <f t="shared" ref="O1612:O1705" si="25">C1612*H1612</f>
        <v>38.919999999999995</v>
      </c>
    </row>
    <row r="1613" spans="1:15" ht="13.5" x14ac:dyDescent="0.25">
      <c r="B1613" s="1">
        <v>2</v>
      </c>
      <c r="C1613" s="1">
        <v>12</v>
      </c>
      <c r="D1613" s="1">
        <v>1</v>
      </c>
      <c r="E1613" s="1">
        <v>12</v>
      </c>
      <c r="F1613" s="1">
        <v>1</v>
      </c>
      <c r="G1613" s="1">
        <v>24</v>
      </c>
      <c r="H1613" s="1">
        <v>2.4</v>
      </c>
      <c r="I1613" s="1">
        <v>70</v>
      </c>
      <c r="J1613" s="1">
        <v>50</v>
      </c>
      <c r="K1613" s="1">
        <v>2874</v>
      </c>
      <c r="L1613" s="1">
        <v>1</v>
      </c>
      <c r="M1613" s="1">
        <v>7</v>
      </c>
      <c r="N1613" s="1">
        <v>2019</v>
      </c>
      <c r="O1613">
        <f t="shared" si="25"/>
        <v>28.799999999999997</v>
      </c>
    </row>
    <row r="1614" spans="1:15" ht="13.5" x14ac:dyDescent="0.25">
      <c r="B1614" s="1">
        <v>0</v>
      </c>
      <c r="C1614" s="1">
        <v>9.5</v>
      </c>
      <c r="D1614" s="1">
        <v>1</v>
      </c>
      <c r="E1614" s="1">
        <v>25</v>
      </c>
      <c r="F1614" s="1">
        <v>0</v>
      </c>
      <c r="G1614" s="1">
        <v>4</v>
      </c>
      <c r="H1614" s="1">
        <v>3.24</v>
      </c>
      <c r="I1614" s="1">
        <v>30</v>
      </c>
      <c r="J1614" s="1">
        <v>65</v>
      </c>
      <c r="K1614" s="1">
        <v>2535</v>
      </c>
      <c r="L1614" s="1">
        <v>1</v>
      </c>
      <c r="M1614" s="1">
        <v>7</v>
      </c>
      <c r="N1614" s="1">
        <v>2019</v>
      </c>
      <c r="O1614">
        <f t="shared" si="25"/>
        <v>30.78</v>
      </c>
    </row>
    <row r="1615" spans="1:15" ht="13.5" x14ac:dyDescent="0.25">
      <c r="B1615" s="1">
        <v>1</v>
      </c>
      <c r="C1615" s="1">
        <v>7</v>
      </c>
      <c r="D1615" s="1">
        <v>0</v>
      </c>
      <c r="E1615" s="1">
        <v>3</v>
      </c>
      <c r="F1615" s="1">
        <v>0</v>
      </c>
      <c r="G1615" s="1">
        <v>10</v>
      </c>
      <c r="H1615" s="1">
        <v>2.72</v>
      </c>
      <c r="I1615" s="1">
        <v>-150</v>
      </c>
      <c r="J1615" s="1">
        <v>55</v>
      </c>
      <c r="K1615" s="1">
        <v>2331</v>
      </c>
      <c r="L1615" s="1">
        <v>1</v>
      </c>
      <c r="M1615" s="1">
        <v>8</v>
      </c>
      <c r="N1615" s="1">
        <v>2019</v>
      </c>
      <c r="O1615">
        <f t="shared" si="25"/>
        <v>19.040000000000003</v>
      </c>
    </row>
    <row r="1616" spans="1:15" ht="13.5" x14ac:dyDescent="0.25">
      <c r="B1616" s="1">
        <v>2</v>
      </c>
      <c r="C1616" s="1">
        <v>8</v>
      </c>
      <c r="D1616" s="1">
        <v>0</v>
      </c>
      <c r="E1616" s="1">
        <v>5</v>
      </c>
      <c r="F1616" s="1">
        <v>0</v>
      </c>
      <c r="G1616" s="1">
        <v>13</v>
      </c>
      <c r="H1616" s="1">
        <v>2.72</v>
      </c>
      <c r="I1616" s="1">
        <v>100</v>
      </c>
      <c r="J1616" s="1">
        <v>55</v>
      </c>
      <c r="K1616" s="1">
        <v>2623</v>
      </c>
      <c r="L1616" s="1">
        <v>1</v>
      </c>
      <c r="M1616" s="1">
        <v>8</v>
      </c>
      <c r="N1616" s="1">
        <v>2019</v>
      </c>
      <c r="O1616">
        <f t="shared" si="25"/>
        <v>21.76</v>
      </c>
    </row>
    <row r="1617" spans="2:15" ht="13.5" x14ac:dyDescent="0.25">
      <c r="B1617" s="1">
        <v>1</v>
      </c>
      <c r="C1617" s="1">
        <v>12</v>
      </c>
      <c r="D1617" s="1">
        <v>0</v>
      </c>
      <c r="E1617" s="1">
        <v>12</v>
      </c>
      <c r="F1617" s="1">
        <v>0</v>
      </c>
      <c r="G1617" s="1">
        <v>24</v>
      </c>
      <c r="H1617" s="1">
        <v>2.65</v>
      </c>
      <c r="I1617" s="1">
        <v>-170</v>
      </c>
      <c r="J1617" s="1">
        <v>50</v>
      </c>
      <c r="K1617" s="1">
        <v>2805</v>
      </c>
      <c r="L1617" s="1">
        <v>1</v>
      </c>
      <c r="M1617" s="1">
        <v>8</v>
      </c>
      <c r="N1617" s="1">
        <v>2019</v>
      </c>
      <c r="O1617">
        <f t="shared" si="25"/>
        <v>31.799999999999997</v>
      </c>
    </row>
    <row r="1618" spans="2:15" ht="13.5" x14ac:dyDescent="0.25">
      <c r="B1618" s="1">
        <v>0</v>
      </c>
      <c r="C1618" s="1">
        <v>8</v>
      </c>
      <c r="D1618" s="1">
        <v>0</v>
      </c>
      <c r="E1618" s="1">
        <v>26</v>
      </c>
      <c r="F1618" s="1">
        <v>0</v>
      </c>
      <c r="G1618" s="1">
        <v>3</v>
      </c>
      <c r="H1618" s="1">
        <v>2.72</v>
      </c>
      <c r="I1618" s="1">
        <v>30</v>
      </c>
      <c r="J1618" s="1">
        <v>50</v>
      </c>
      <c r="K1618" s="1">
        <v>2314</v>
      </c>
      <c r="L1618" s="1">
        <v>1</v>
      </c>
      <c r="M1618" s="1">
        <v>8</v>
      </c>
      <c r="N1618" s="1">
        <v>2019</v>
      </c>
      <c r="O1618">
        <f t="shared" si="25"/>
        <v>21.76</v>
      </c>
    </row>
    <row r="1619" spans="2:15" ht="13.5" x14ac:dyDescent="0.25">
      <c r="B1619" s="1">
        <v>2</v>
      </c>
      <c r="C1619" s="1">
        <v>6</v>
      </c>
      <c r="D1619" s="1">
        <v>0</v>
      </c>
      <c r="E1619" s="1">
        <v>4</v>
      </c>
      <c r="F1619" s="1">
        <v>0</v>
      </c>
      <c r="G1619" s="1">
        <v>10</v>
      </c>
      <c r="H1619" s="1">
        <v>2.4700000000000002</v>
      </c>
      <c r="I1619" s="1">
        <v>50</v>
      </c>
      <c r="J1619" s="1">
        <v>65</v>
      </c>
      <c r="K1619" s="1">
        <v>2418</v>
      </c>
      <c r="L1619" s="1">
        <v>1</v>
      </c>
      <c r="M1619" s="1">
        <v>9</v>
      </c>
      <c r="N1619" s="1">
        <v>2019</v>
      </c>
      <c r="O1619">
        <f t="shared" si="25"/>
        <v>14.82</v>
      </c>
    </row>
    <row r="1620" spans="2:15" ht="13.5" x14ac:dyDescent="0.25">
      <c r="B1620" s="1">
        <v>0</v>
      </c>
      <c r="C1620" s="1">
        <v>5</v>
      </c>
      <c r="D1620" s="1">
        <v>0</v>
      </c>
      <c r="E1620" s="1">
        <v>7</v>
      </c>
      <c r="F1620" s="1">
        <v>0</v>
      </c>
      <c r="G1620" s="1">
        <v>12</v>
      </c>
      <c r="H1620" s="1">
        <v>2.36</v>
      </c>
      <c r="I1620" s="1">
        <v>20</v>
      </c>
      <c r="J1620" s="1">
        <v>50</v>
      </c>
      <c r="K1620" s="1">
        <v>2514</v>
      </c>
      <c r="L1620" s="1">
        <v>1</v>
      </c>
      <c r="M1620" s="1">
        <v>9</v>
      </c>
      <c r="N1620" s="1">
        <v>2019</v>
      </c>
      <c r="O1620">
        <f t="shared" si="25"/>
        <v>11.799999999999999</v>
      </c>
    </row>
    <row r="1621" spans="2:15" ht="13.5" x14ac:dyDescent="0.25">
      <c r="B1621" s="1">
        <v>0</v>
      </c>
      <c r="C1621" s="1">
        <v>12</v>
      </c>
      <c r="D1621" s="1">
        <v>1</v>
      </c>
      <c r="E1621" s="1">
        <v>15</v>
      </c>
      <c r="F1621" s="1">
        <v>1</v>
      </c>
      <c r="G1621" s="1">
        <v>27</v>
      </c>
      <c r="H1621" s="1">
        <v>3.45</v>
      </c>
      <c r="I1621" s="1">
        <v>-20</v>
      </c>
      <c r="J1621" s="1">
        <v>45</v>
      </c>
      <c r="K1621" s="1">
        <v>2182</v>
      </c>
      <c r="L1621" s="1">
        <v>1</v>
      </c>
      <c r="M1621" s="1">
        <v>9</v>
      </c>
      <c r="N1621" s="1">
        <v>2019</v>
      </c>
      <c r="O1621">
        <f t="shared" si="25"/>
        <v>41.400000000000006</v>
      </c>
    </row>
    <row r="1622" spans="2:15" ht="13.5" x14ac:dyDescent="0.25">
      <c r="B1622" s="1">
        <v>1</v>
      </c>
      <c r="C1622" s="1">
        <v>5</v>
      </c>
      <c r="D1622" s="1">
        <v>0</v>
      </c>
      <c r="E1622" s="1">
        <v>15</v>
      </c>
      <c r="F1622" s="1">
        <v>0</v>
      </c>
      <c r="G1622" s="1">
        <v>20</v>
      </c>
      <c r="H1622" s="1">
        <v>1.74</v>
      </c>
      <c r="I1622" s="1">
        <v>-160</v>
      </c>
      <c r="J1622" s="1">
        <v>40</v>
      </c>
      <c r="K1622" s="1">
        <v>2724</v>
      </c>
      <c r="L1622" s="1">
        <v>1</v>
      </c>
      <c r="M1622" s="1">
        <v>9</v>
      </c>
      <c r="N1622" s="1">
        <v>2019</v>
      </c>
      <c r="O1622">
        <f t="shared" si="25"/>
        <v>8.6999999999999993</v>
      </c>
    </row>
    <row r="1623" spans="2:15" ht="13.5" x14ac:dyDescent="0.25">
      <c r="B1623" s="1">
        <v>1</v>
      </c>
      <c r="C1623" s="1">
        <v>5</v>
      </c>
      <c r="D1623" s="1">
        <v>1</v>
      </c>
      <c r="E1623" s="1">
        <v>24</v>
      </c>
      <c r="F1623" s="1">
        <v>1</v>
      </c>
      <c r="G1623" s="1">
        <v>29</v>
      </c>
      <c r="H1623" s="1">
        <v>2.66</v>
      </c>
      <c r="I1623" s="1">
        <v>-140</v>
      </c>
      <c r="J1623" s="1">
        <v>40</v>
      </c>
      <c r="K1623" s="1">
        <v>2914</v>
      </c>
      <c r="L1623" s="1">
        <v>1</v>
      </c>
      <c r="M1623" s="1">
        <v>9</v>
      </c>
      <c r="N1623" s="1">
        <v>2019</v>
      </c>
      <c r="O1623">
        <f t="shared" si="25"/>
        <v>13.3</v>
      </c>
    </row>
    <row r="1624" spans="2:15" ht="13.5" x14ac:dyDescent="0.25">
      <c r="B1624" s="1">
        <v>0</v>
      </c>
      <c r="C1624" s="1">
        <v>12</v>
      </c>
      <c r="D1624" s="1">
        <v>0</v>
      </c>
      <c r="E1624" s="1">
        <v>26</v>
      </c>
      <c r="F1624" s="1">
        <v>0</v>
      </c>
      <c r="G1624" s="1">
        <v>8</v>
      </c>
      <c r="H1624" s="1">
        <v>3.05</v>
      </c>
      <c r="I1624" s="1">
        <v>-60</v>
      </c>
      <c r="J1624" s="1">
        <v>65</v>
      </c>
      <c r="K1624" s="1">
        <v>2303</v>
      </c>
      <c r="L1624" s="1">
        <v>2</v>
      </c>
      <c r="M1624" s="1">
        <v>10</v>
      </c>
      <c r="N1624" s="1">
        <v>2019</v>
      </c>
      <c r="O1624">
        <f t="shared" si="25"/>
        <v>36.599999999999994</v>
      </c>
    </row>
    <row r="1625" spans="2:15" ht="13.5" x14ac:dyDescent="0.25">
      <c r="B1625" s="1">
        <v>2</v>
      </c>
      <c r="C1625" s="1">
        <v>6</v>
      </c>
      <c r="D1625" s="1">
        <v>0</v>
      </c>
      <c r="E1625" s="1">
        <v>4</v>
      </c>
      <c r="F1625" s="1">
        <v>0</v>
      </c>
      <c r="G1625" s="1">
        <v>10</v>
      </c>
      <c r="H1625" s="1">
        <v>3.25</v>
      </c>
      <c r="I1625" s="1">
        <v>60</v>
      </c>
      <c r="J1625" s="1">
        <v>55</v>
      </c>
      <c r="K1625" s="1">
        <v>2626</v>
      </c>
      <c r="L1625" s="1">
        <v>2</v>
      </c>
      <c r="M1625" s="1">
        <v>10</v>
      </c>
      <c r="N1625" s="1">
        <v>2019</v>
      </c>
      <c r="O1625">
        <f t="shared" si="25"/>
        <v>19.5</v>
      </c>
    </row>
    <row r="1626" spans="2:15" ht="13.5" x14ac:dyDescent="0.25">
      <c r="B1626" s="1">
        <v>0</v>
      </c>
      <c r="C1626" s="1">
        <v>7</v>
      </c>
      <c r="D1626" s="1">
        <v>0</v>
      </c>
      <c r="E1626" s="1">
        <v>21</v>
      </c>
      <c r="F1626" s="1">
        <v>0</v>
      </c>
      <c r="G1626" s="1">
        <v>28</v>
      </c>
      <c r="H1626" s="1">
        <v>2.38</v>
      </c>
      <c r="I1626" s="1">
        <v>20</v>
      </c>
      <c r="J1626" s="1">
        <v>45</v>
      </c>
      <c r="K1626" s="1">
        <v>3663</v>
      </c>
      <c r="L1626" s="1">
        <v>2</v>
      </c>
      <c r="M1626" s="1">
        <v>10</v>
      </c>
      <c r="N1626" s="1">
        <v>2019</v>
      </c>
      <c r="O1626">
        <f t="shared" si="25"/>
        <v>16.66</v>
      </c>
    </row>
    <row r="1627" spans="2:15" ht="13.5" x14ac:dyDescent="0.25">
      <c r="B1627" s="1">
        <v>1</v>
      </c>
      <c r="C1627" s="1">
        <v>8.5</v>
      </c>
      <c r="D1627" s="1">
        <v>0</v>
      </c>
      <c r="E1627" s="1">
        <v>27</v>
      </c>
      <c r="F1627" s="1">
        <v>1</v>
      </c>
      <c r="G1627" s="1">
        <v>4</v>
      </c>
      <c r="H1627" s="1">
        <v>3.67</v>
      </c>
      <c r="I1627" s="1">
        <v>-140</v>
      </c>
      <c r="J1627" s="1">
        <v>45</v>
      </c>
      <c r="K1627" s="1">
        <v>3470</v>
      </c>
      <c r="L1627" s="1">
        <v>2</v>
      </c>
      <c r="M1627" s="1">
        <v>10</v>
      </c>
      <c r="N1627" s="1">
        <v>2019</v>
      </c>
      <c r="O1627">
        <f t="shared" si="25"/>
        <v>31.195</v>
      </c>
    </row>
    <row r="1628" spans="2:15" ht="13.5" x14ac:dyDescent="0.25">
      <c r="B1628" s="1">
        <v>1</v>
      </c>
      <c r="C1628" s="1">
        <v>7.5</v>
      </c>
      <c r="D1628" s="1">
        <v>0</v>
      </c>
      <c r="E1628" s="1">
        <v>6</v>
      </c>
      <c r="F1628" s="1">
        <v>1</v>
      </c>
      <c r="G1628" s="1">
        <v>13</v>
      </c>
      <c r="H1628" s="1">
        <v>4.2300000000000004</v>
      </c>
      <c r="I1628" s="1">
        <v>180</v>
      </c>
      <c r="J1628" s="1">
        <v>65</v>
      </c>
      <c r="K1628" s="1">
        <v>3289</v>
      </c>
      <c r="L1628" s="1">
        <v>2</v>
      </c>
      <c r="M1628" s="1">
        <v>11</v>
      </c>
      <c r="N1628" s="1">
        <v>2019</v>
      </c>
      <c r="O1628">
        <f t="shared" si="25"/>
        <v>31.725000000000001</v>
      </c>
    </row>
    <row r="1629" spans="2:15" ht="13.5" x14ac:dyDescent="0.25">
      <c r="B1629" s="1">
        <v>2</v>
      </c>
      <c r="C1629" s="1">
        <v>19</v>
      </c>
      <c r="D1629" s="1">
        <v>0</v>
      </c>
      <c r="E1629" s="1">
        <v>7</v>
      </c>
      <c r="F1629" s="1">
        <v>0</v>
      </c>
      <c r="G1629" s="1">
        <v>26</v>
      </c>
      <c r="H1629" s="1">
        <v>3.78</v>
      </c>
      <c r="I1629" s="1">
        <v>40</v>
      </c>
      <c r="J1629" s="1">
        <v>40</v>
      </c>
      <c r="K1629" s="1">
        <v>3295</v>
      </c>
      <c r="L1629" s="1">
        <v>2</v>
      </c>
      <c r="M1629" s="1">
        <v>11</v>
      </c>
      <c r="N1629" s="1">
        <v>2019</v>
      </c>
      <c r="O1629">
        <f t="shared" si="25"/>
        <v>71.819999999999993</v>
      </c>
    </row>
    <row r="1630" spans="2:15" ht="13.5" x14ac:dyDescent="0.25">
      <c r="B1630" s="1">
        <v>0</v>
      </c>
      <c r="C1630" s="1">
        <v>6</v>
      </c>
      <c r="D1630" s="1">
        <v>0</v>
      </c>
      <c r="E1630" s="1">
        <v>24</v>
      </c>
      <c r="F1630" s="1">
        <v>0</v>
      </c>
      <c r="G1630" s="1">
        <v>30</v>
      </c>
      <c r="H1630" s="1">
        <v>2.52</v>
      </c>
      <c r="I1630" s="1">
        <v>-40</v>
      </c>
      <c r="J1630" s="1">
        <v>65</v>
      </c>
      <c r="K1630" s="1">
        <v>2731</v>
      </c>
      <c r="L1630" s="1">
        <v>2</v>
      </c>
      <c r="M1630" s="1">
        <v>11</v>
      </c>
      <c r="N1630" s="1">
        <v>2019</v>
      </c>
      <c r="O1630">
        <f t="shared" si="25"/>
        <v>15.120000000000001</v>
      </c>
    </row>
    <row r="1631" spans="2:15" ht="13.5" x14ac:dyDescent="0.25">
      <c r="B1631" s="1">
        <v>1</v>
      </c>
      <c r="C1631" s="1">
        <v>6</v>
      </c>
      <c r="D1631" s="1">
        <v>0</v>
      </c>
      <c r="E1631" s="1">
        <v>11</v>
      </c>
      <c r="F1631" s="1">
        <v>0</v>
      </c>
      <c r="G1631" s="1">
        <v>17</v>
      </c>
      <c r="H1631" s="1">
        <v>4.3499999999999996</v>
      </c>
      <c r="I1631" s="1">
        <v>-150</v>
      </c>
      <c r="J1631" s="1">
        <v>75</v>
      </c>
      <c r="K1631" s="1">
        <v>2275</v>
      </c>
      <c r="L1631" s="1">
        <v>2</v>
      </c>
      <c r="M1631" s="1">
        <v>12</v>
      </c>
      <c r="N1631" s="1">
        <v>2019</v>
      </c>
      <c r="O1631">
        <f t="shared" si="25"/>
        <v>26.099999999999998</v>
      </c>
    </row>
    <row r="1632" spans="2:15" ht="13.5" x14ac:dyDescent="0.25">
      <c r="B1632" s="1">
        <v>0</v>
      </c>
      <c r="C1632" s="1">
        <v>5</v>
      </c>
      <c r="D1632" s="1">
        <v>0</v>
      </c>
      <c r="E1632" s="1">
        <v>12</v>
      </c>
      <c r="F1632" s="1">
        <v>0</v>
      </c>
      <c r="G1632" s="1">
        <v>17</v>
      </c>
      <c r="H1632" s="1">
        <v>2.27</v>
      </c>
      <c r="I1632" s="1">
        <v>40</v>
      </c>
      <c r="J1632" s="1">
        <v>55</v>
      </c>
      <c r="K1632" s="1">
        <v>2509</v>
      </c>
      <c r="L1632" s="1">
        <v>2</v>
      </c>
      <c r="M1632" s="1">
        <v>12</v>
      </c>
      <c r="N1632" s="1">
        <v>2019</v>
      </c>
      <c r="O1632">
        <f t="shared" si="25"/>
        <v>11.35</v>
      </c>
    </row>
    <row r="1633" spans="2:15" ht="13.5" x14ac:dyDescent="0.25">
      <c r="B1633" s="1">
        <v>0</v>
      </c>
      <c r="C1633" s="1">
        <v>6</v>
      </c>
      <c r="D1633" s="1">
        <v>0</v>
      </c>
      <c r="E1633" s="1">
        <v>28</v>
      </c>
      <c r="F1633" s="1">
        <v>0</v>
      </c>
      <c r="G1633" s="1">
        <v>3</v>
      </c>
      <c r="H1633" s="1">
        <v>3.82</v>
      </c>
      <c r="I1633" s="1">
        <v>0</v>
      </c>
      <c r="J1633" s="1">
        <v>40</v>
      </c>
      <c r="K1633" s="1">
        <v>3313</v>
      </c>
      <c r="L1633" s="1">
        <v>2</v>
      </c>
      <c r="M1633" s="1">
        <v>12</v>
      </c>
      <c r="N1633" s="1">
        <v>2019</v>
      </c>
      <c r="O1633">
        <f t="shared" si="25"/>
        <v>22.919999999999998</v>
      </c>
    </row>
    <row r="1634" spans="2:15" ht="13.5" x14ac:dyDescent="0.25">
      <c r="B1634" s="1">
        <v>0</v>
      </c>
      <c r="C1634" s="1">
        <v>5</v>
      </c>
      <c r="D1634" s="1">
        <v>0</v>
      </c>
      <c r="E1634" s="1">
        <v>15</v>
      </c>
      <c r="F1634" s="1">
        <v>0</v>
      </c>
      <c r="G1634" s="1">
        <v>20</v>
      </c>
      <c r="H1634" s="1">
        <v>2.46</v>
      </c>
      <c r="I1634" s="1">
        <v>20</v>
      </c>
      <c r="J1634" s="1">
        <v>45</v>
      </c>
      <c r="K1634" s="1">
        <v>2871</v>
      </c>
      <c r="L1634" s="1">
        <v>3</v>
      </c>
      <c r="M1634" s="1">
        <v>1</v>
      </c>
      <c r="N1634" s="1">
        <v>2019</v>
      </c>
      <c r="O1634">
        <f t="shared" si="25"/>
        <v>12.3</v>
      </c>
    </row>
    <row r="1635" spans="2:15" ht="13.5" x14ac:dyDescent="0.25">
      <c r="B1635" s="1">
        <v>1</v>
      </c>
      <c r="C1635" s="1">
        <v>5</v>
      </c>
      <c r="D1635" s="1">
        <v>0</v>
      </c>
      <c r="E1635" s="1">
        <v>24</v>
      </c>
      <c r="F1635" s="1">
        <v>0</v>
      </c>
      <c r="G1635" s="1">
        <v>29</v>
      </c>
      <c r="H1635" s="1">
        <v>2.81</v>
      </c>
      <c r="I1635" s="1">
        <v>-160</v>
      </c>
      <c r="J1635" s="1">
        <v>55</v>
      </c>
      <c r="K1635" s="1">
        <v>2112</v>
      </c>
      <c r="L1635" s="1">
        <v>3</v>
      </c>
      <c r="M1635" s="1">
        <v>1</v>
      </c>
      <c r="N1635" s="1">
        <v>2019</v>
      </c>
      <c r="O1635">
        <f t="shared" si="25"/>
        <v>14.05</v>
      </c>
    </row>
    <row r="1636" spans="2:15" ht="13.5" x14ac:dyDescent="0.25">
      <c r="B1636" s="1">
        <v>0</v>
      </c>
      <c r="C1636" s="1">
        <v>6</v>
      </c>
      <c r="D1636" s="1">
        <v>1</v>
      </c>
      <c r="E1636" s="1">
        <v>10</v>
      </c>
      <c r="F1636" s="1">
        <v>1</v>
      </c>
      <c r="G1636" s="1">
        <v>16</v>
      </c>
      <c r="H1636" s="1">
        <v>3.39</v>
      </c>
      <c r="I1636" s="1">
        <v>40</v>
      </c>
      <c r="J1636" s="1">
        <v>50</v>
      </c>
      <c r="K1636" s="1">
        <v>2772</v>
      </c>
      <c r="L1636" s="1">
        <v>3</v>
      </c>
      <c r="M1636" s="1">
        <v>2</v>
      </c>
      <c r="N1636" s="1">
        <v>2019</v>
      </c>
      <c r="O1636">
        <f t="shared" si="25"/>
        <v>20.34</v>
      </c>
    </row>
    <row r="1637" spans="2:15" ht="13.5" x14ac:dyDescent="0.25">
      <c r="B1637" s="1">
        <v>2</v>
      </c>
      <c r="C1637" s="1">
        <v>9.5</v>
      </c>
      <c r="D1637" s="1">
        <v>0</v>
      </c>
      <c r="E1637" s="1">
        <v>23</v>
      </c>
      <c r="F1637" s="1">
        <v>1</v>
      </c>
      <c r="G1637" s="1">
        <v>3</v>
      </c>
      <c r="H1637" s="1">
        <v>2.65</v>
      </c>
      <c r="I1637" s="1">
        <v>70</v>
      </c>
      <c r="J1637" s="1">
        <v>60</v>
      </c>
      <c r="K1637" s="1">
        <v>2726</v>
      </c>
      <c r="L1637" s="1">
        <v>3</v>
      </c>
      <c r="M1637" s="1">
        <v>2</v>
      </c>
      <c r="N1637" s="1">
        <v>2019</v>
      </c>
      <c r="O1637">
        <f t="shared" si="25"/>
        <v>25.175000000000001</v>
      </c>
    </row>
    <row r="1638" spans="2:15" ht="13.5" x14ac:dyDescent="0.25">
      <c r="B1638" s="1">
        <v>2</v>
      </c>
      <c r="C1638" s="1">
        <v>6</v>
      </c>
      <c r="D1638" s="1">
        <v>0</v>
      </c>
      <c r="E1638" s="1">
        <v>6</v>
      </c>
      <c r="F1638" s="1">
        <v>0</v>
      </c>
      <c r="G1638" s="1">
        <v>12</v>
      </c>
      <c r="H1638" s="1">
        <v>2.81</v>
      </c>
      <c r="I1638" s="1">
        <v>50</v>
      </c>
      <c r="J1638" s="1">
        <v>50</v>
      </c>
      <c r="K1638" s="1">
        <v>2678</v>
      </c>
      <c r="L1638" s="1">
        <v>3</v>
      </c>
      <c r="M1638" s="1">
        <v>3</v>
      </c>
      <c r="N1638" s="1">
        <v>2019</v>
      </c>
      <c r="O1638">
        <f t="shared" si="25"/>
        <v>16.86</v>
      </c>
    </row>
    <row r="1639" spans="2:15" ht="13.5" x14ac:dyDescent="0.25">
      <c r="B1639" s="1">
        <v>1</v>
      </c>
      <c r="C1639" s="1">
        <v>11.5</v>
      </c>
      <c r="D1639" s="1">
        <v>0</v>
      </c>
      <c r="E1639" s="1">
        <v>6</v>
      </c>
      <c r="F1639" s="1">
        <v>1</v>
      </c>
      <c r="G1639" s="1">
        <v>17</v>
      </c>
      <c r="H1639" s="1">
        <v>3.69</v>
      </c>
      <c r="I1639" s="1">
        <v>-170</v>
      </c>
      <c r="J1639" s="1">
        <v>35</v>
      </c>
      <c r="K1639" s="1">
        <v>2981</v>
      </c>
      <c r="L1639" s="1">
        <v>3</v>
      </c>
      <c r="M1639" s="1">
        <v>3</v>
      </c>
      <c r="N1639" s="1">
        <v>2019</v>
      </c>
      <c r="O1639">
        <f t="shared" si="25"/>
        <v>42.435000000000002</v>
      </c>
    </row>
    <row r="1640" spans="2:15" ht="13.5" x14ac:dyDescent="0.25">
      <c r="B1640" s="1">
        <v>0</v>
      </c>
      <c r="C1640" s="1">
        <v>17.5</v>
      </c>
      <c r="D1640" s="1">
        <v>1</v>
      </c>
      <c r="E1640" s="1">
        <v>17</v>
      </c>
      <c r="F1640" s="1">
        <v>0</v>
      </c>
      <c r="G1640" s="1">
        <v>4</v>
      </c>
      <c r="H1640" s="1">
        <v>2.97</v>
      </c>
      <c r="I1640" s="1">
        <v>-10</v>
      </c>
      <c r="J1640" s="1">
        <v>45</v>
      </c>
      <c r="K1640" s="1">
        <v>2969</v>
      </c>
      <c r="L1640" s="1">
        <v>3</v>
      </c>
      <c r="M1640" s="1">
        <v>3</v>
      </c>
      <c r="N1640" s="1">
        <v>2019</v>
      </c>
      <c r="O1640">
        <f t="shared" si="25"/>
        <v>51.975000000000001</v>
      </c>
    </row>
    <row r="1641" spans="2:15" ht="13.5" x14ac:dyDescent="0.25">
      <c r="B1641" s="1">
        <v>1</v>
      </c>
      <c r="C1641" s="1">
        <v>6</v>
      </c>
      <c r="D1641" s="1">
        <v>1</v>
      </c>
      <c r="E1641" s="1">
        <v>18</v>
      </c>
      <c r="F1641" s="1">
        <v>1</v>
      </c>
      <c r="G1641" s="1">
        <v>24</v>
      </c>
      <c r="H1641" s="1">
        <v>3.86</v>
      </c>
      <c r="I1641" s="1">
        <v>-160</v>
      </c>
      <c r="J1641" s="1">
        <v>35</v>
      </c>
      <c r="K1641" s="1">
        <v>2663</v>
      </c>
      <c r="L1641" s="1">
        <v>3</v>
      </c>
      <c r="M1641" s="1">
        <v>3</v>
      </c>
      <c r="N1641" s="1">
        <v>2019</v>
      </c>
      <c r="O1641">
        <f t="shared" si="25"/>
        <v>23.16</v>
      </c>
    </row>
    <row r="1642" spans="2:15" ht="13.5" x14ac:dyDescent="0.25">
      <c r="B1642" s="1">
        <v>0</v>
      </c>
      <c r="C1642" s="1">
        <v>16</v>
      </c>
      <c r="D1642" s="1">
        <v>0</v>
      </c>
      <c r="E1642" s="1">
        <v>27</v>
      </c>
      <c r="F1642" s="1">
        <v>0</v>
      </c>
      <c r="G1642" s="1">
        <v>12</v>
      </c>
      <c r="H1642" s="1">
        <v>3.91</v>
      </c>
      <c r="I1642" s="1">
        <v>0</v>
      </c>
      <c r="J1642" s="1">
        <v>55</v>
      </c>
      <c r="K1642" s="1">
        <v>3707</v>
      </c>
      <c r="L1642" s="1">
        <v>4</v>
      </c>
      <c r="M1642" s="1">
        <v>4</v>
      </c>
      <c r="N1642" s="1">
        <v>2019</v>
      </c>
      <c r="O1642">
        <f t="shared" si="25"/>
        <v>62.56</v>
      </c>
    </row>
    <row r="1643" spans="2:15" ht="13.5" x14ac:dyDescent="0.25">
      <c r="B1643" s="1">
        <v>1</v>
      </c>
      <c r="C1643" s="1">
        <v>7.5</v>
      </c>
      <c r="D1643" s="1">
        <v>1</v>
      </c>
      <c r="E1643" s="1">
        <v>29</v>
      </c>
      <c r="F1643" s="1">
        <v>0</v>
      </c>
      <c r="G1643" s="1">
        <v>6</v>
      </c>
      <c r="H1643" s="1">
        <v>4.17</v>
      </c>
      <c r="I1643" s="1">
        <v>180</v>
      </c>
      <c r="J1643" s="1">
        <v>35</v>
      </c>
      <c r="K1643" s="1">
        <v>2056</v>
      </c>
      <c r="L1643" s="1">
        <v>4</v>
      </c>
      <c r="M1643" s="1">
        <v>4</v>
      </c>
      <c r="N1643" s="1">
        <v>2019</v>
      </c>
      <c r="O1643">
        <f t="shared" si="25"/>
        <v>31.274999999999999</v>
      </c>
    </row>
    <row r="1644" spans="2:15" ht="13.5" x14ac:dyDescent="0.25">
      <c r="B1644" s="1">
        <v>0</v>
      </c>
      <c r="C1644" s="1">
        <v>5</v>
      </c>
      <c r="D1644" s="1">
        <v>0</v>
      </c>
      <c r="E1644" s="1">
        <v>11</v>
      </c>
      <c r="F1644" s="1">
        <v>0</v>
      </c>
      <c r="G1644" s="1">
        <v>16</v>
      </c>
      <c r="H1644" s="1">
        <v>3.39</v>
      </c>
      <c r="I1644" s="1">
        <v>-30</v>
      </c>
      <c r="J1644" s="1">
        <v>45</v>
      </c>
      <c r="K1644" s="1">
        <v>3436</v>
      </c>
      <c r="L1644" s="1">
        <v>4</v>
      </c>
      <c r="M1644" s="1">
        <v>4</v>
      </c>
      <c r="N1644" s="1">
        <v>2019</v>
      </c>
      <c r="O1644">
        <f t="shared" si="25"/>
        <v>16.95</v>
      </c>
    </row>
    <row r="1645" spans="2:15" ht="13.5" x14ac:dyDescent="0.25">
      <c r="B1645" s="1">
        <v>1</v>
      </c>
      <c r="C1645" s="1">
        <v>9</v>
      </c>
      <c r="D1645" s="1">
        <v>1</v>
      </c>
      <c r="E1645" s="1">
        <v>12</v>
      </c>
      <c r="F1645" s="1">
        <v>1</v>
      </c>
      <c r="G1645" s="1">
        <v>21</v>
      </c>
      <c r="H1645" s="1">
        <v>4.79</v>
      </c>
      <c r="I1645" s="1">
        <v>-140</v>
      </c>
      <c r="J1645" s="1">
        <v>45</v>
      </c>
      <c r="K1645" s="1">
        <v>3230</v>
      </c>
      <c r="L1645" s="1">
        <v>4</v>
      </c>
      <c r="M1645" s="1">
        <v>4</v>
      </c>
      <c r="N1645" s="1">
        <v>2019</v>
      </c>
      <c r="O1645">
        <f t="shared" si="25"/>
        <v>43.11</v>
      </c>
    </row>
    <row r="1646" spans="2:15" ht="13.5" x14ac:dyDescent="0.25">
      <c r="B1646" s="1">
        <v>2</v>
      </c>
      <c r="C1646" s="1">
        <v>15</v>
      </c>
      <c r="D1646" s="1">
        <v>0</v>
      </c>
      <c r="E1646" s="1">
        <v>16</v>
      </c>
      <c r="F1646" s="1">
        <v>0</v>
      </c>
      <c r="G1646" s="1">
        <v>1</v>
      </c>
      <c r="H1646" s="1">
        <v>3.24</v>
      </c>
      <c r="I1646" s="1">
        <v>90</v>
      </c>
      <c r="J1646" s="1">
        <v>80</v>
      </c>
      <c r="K1646" s="1">
        <v>2867</v>
      </c>
      <c r="L1646" s="1">
        <v>4</v>
      </c>
      <c r="M1646" s="1">
        <v>4</v>
      </c>
      <c r="N1646" s="1">
        <v>2019</v>
      </c>
      <c r="O1646">
        <f t="shared" si="25"/>
        <v>48.6</v>
      </c>
    </row>
    <row r="1647" spans="2:15" ht="13.5" x14ac:dyDescent="0.25">
      <c r="B1647" s="1">
        <v>0</v>
      </c>
      <c r="C1647" s="1">
        <v>12</v>
      </c>
      <c r="D1647" s="1">
        <v>1</v>
      </c>
      <c r="E1647" s="1">
        <v>16</v>
      </c>
      <c r="F1647" s="1">
        <v>1</v>
      </c>
      <c r="G1647" s="1">
        <v>28</v>
      </c>
      <c r="H1647" s="1">
        <v>4.76</v>
      </c>
      <c r="I1647" s="1">
        <v>-10</v>
      </c>
      <c r="J1647" s="1">
        <v>60</v>
      </c>
      <c r="K1647" s="1">
        <v>2832</v>
      </c>
      <c r="L1647" s="1">
        <v>4</v>
      </c>
      <c r="M1647" s="1">
        <v>4</v>
      </c>
      <c r="N1647" s="1">
        <v>2019</v>
      </c>
      <c r="O1647">
        <f t="shared" si="25"/>
        <v>57.12</v>
      </c>
    </row>
    <row r="1648" spans="2:15" ht="13.5" x14ac:dyDescent="0.25">
      <c r="B1648" s="1">
        <v>2</v>
      </c>
      <c r="C1648" s="1">
        <v>22</v>
      </c>
      <c r="D1648" s="1">
        <v>0</v>
      </c>
      <c r="E1648" s="1">
        <v>3</v>
      </c>
      <c r="F1648" s="1">
        <v>0</v>
      </c>
      <c r="G1648" s="1">
        <v>25</v>
      </c>
      <c r="H1648" s="1">
        <v>2.62</v>
      </c>
      <c r="I1648" s="1">
        <v>50</v>
      </c>
      <c r="J1648" s="1">
        <v>55</v>
      </c>
      <c r="K1648" s="1">
        <v>2685</v>
      </c>
      <c r="L1648" s="1">
        <v>4</v>
      </c>
      <c r="M1648" s="1">
        <v>5</v>
      </c>
      <c r="N1648" s="1">
        <v>2019</v>
      </c>
      <c r="O1648">
        <f t="shared" si="25"/>
        <v>57.64</v>
      </c>
    </row>
    <row r="1649" spans="1:22" ht="13.5" x14ac:dyDescent="0.25">
      <c r="B1649" s="1">
        <v>1</v>
      </c>
      <c r="C1649" s="1">
        <v>6</v>
      </c>
      <c r="D1649" s="1">
        <v>0</v>
      </c>
      <c r="E1649" s="1">
        <v>6</v>
      </c>
      <c r="F1649" s="1">
        <v>0</v>
      </c>
      <c r="G1649" s="1">
        <v>12</v>
      </c>
      <c r="H1649" s="1">
        <v>3.01</v>
      </c>
      <c r="I1649" s="1">
        <v>-160</v>
      </c>
      <c r="J1649" s="1">
        <v>65</v>
      </c>
      <c r="K1649" s="1">
        <v>2821</v>
      </c>
      <c r="L1649" s="1">
        <v>4</v>
      </c>
      <c r="M1649" s="1">
        <v>5</v>
      </c>
      <c r="N1649" s="1">
        <v>2019</v>
      </c>
      <c r="O1649">
        <f t="shared" si="25"/>
        <v>18.059999999999999</v>
      </c>
    </row>
    <row r="1650" spans="1:22" ht="13.5" x14ac:dyDescent="0.25">
      <c r="B1650" s="1">
        <v>0</v>
      </c>
      <c r="C1650" s="1">
        <v>9.5</v>
      </c>
      <c r="D1650" s="1">
        <v>0</v>
      </c>
      <c r="E1650" s="1">
        <v>8</v>
      </c>
      <c r="F1650" s="1">
        <v>1</v>
      </c>
      <c r="G1650" s="1">
        <v>17</v>
      </c>
      <c r="H1650" s="1">
        <v>3.53</v>
      </c>
      <c r="I1650" s="1">
        <v>-40</v>
      </c>
      <c r="J1650" s="1">
        <v>60</v>
      </c>
      <c r="K1650" s="1">
        <v>2491</v>
      </c>
      <c r="L1650" s="1">
        <v>4</v>
      </c>
      <c r="M1650" s="1">
        <v>5</v>
      </c>
      <c r="N1650" s="1">
        <v>2019</v>
      </c>
      <c r="O1650">
        <f t="shared" si="25"/>
        <v>33.534999999999997</v>
      </c>
    </row>
    <row r="1651" spans="1:22" ht="13.5" x14ac:dyDescent="0.25">
      <c r="B1651" s="1">
        <v>2</v>
      </c>
      <c r="C1651" s="1">
        <v>6</v>
      </c>
      <c r="D1651" s="1">
        <v>0</v>
      </c>
      <c r="E1651" s="1">
        <v>18</v>
      </c>
      <c r="F1651" s="1">
        <v>0</v>
      </c>
      <c r="G1651" s="1">
        <v>24</v>
      </c>
      <c r="H1651" s="1">
        <v>2.9</v>
      </c>
      <c r="I1651" s="1">
        <v>-90</v>
      </c>
      <c r="J1651" s="1">
        <v>50</v>
      </c>
      <c r="K1651" s="1">
        <v>2762</v>
      </c>
      <c r="L1651" s="1">
        <v>4</v>
      </c>
      <c r="M1651" s="1">
        <v>5</v>
      </c>
      <c r="N1651" s="1">
        <v>2019</v>
      </c>
      <c r="O1651">
        <f t="shared" si="25"/>
        <v>17.399999999999999</v>
      </c>
    </row>
    <row r="1652" spans="1:22" ht="13.5" x14ac:dyDescent="0.25">
      <c r="B1652" s="1">
        <v>2</v>
      </c>
      <c r="C1652" s="1">
        <v>9.5</v>
      </c>
      <c r="D1652" s="1">
        <v>0</v>
      </c>
      <c r="E1652" s="1">
        <v>23</v>
      </c>
      <c r="F1652" s="1">
        <v>1</v>
      </c>
      <c r="G1652" s="1">
        <v>1</v>
      </c>
      <c r="H1652" s="1">
        <v>3.12</v>
      </c>
      <c r="I1652" s="1">
        <v>70</v>
      </c>
      <c r="J1652" s="1">
        <v>45</v>
      </c>
      <c r="K1652" s="1">
        <v>2714</v>
      </c>
      <c r="L1652" s="1">
        <v>4</v>
      </c>
      <c r="M1652" s="1">
        <v>5</v>
      </c>
      <c r="N1652" s="1">
        <v>2019</v>
      </c>
      <c r="O1652">
        <f t="shared" si="25"/>
        <v>29.64</v>
      </c>
    </row>
    <row r="1653" spans="1:22" ht="13.5" x14ac:dyDescent="0.25">
      <c r="B1653" s="1">
        <v>1</v>
      </c>
      <c r="C1653" s="1">
        <v>7</v>
      </c>
      <c r="D1653" s="1">
        <v>0</v>
      </c>
      <c r="E1653" s="1">
        <v>25</v>
      </c>
      <c r="F1653" s="1">
        <v>0</v>
      </c>
      <c r="G1653" s="1">
        <v>1</v>
      </c>
      <c r="H1653" s="1">
        <v>2.92</v>
      </c>
      <c r="I1653" s="1">
        <v>-140</v>
      </c>
      <c r="J1653" s="1">
        <v>70</v>
      </c>
      <c r="K1653" s="1">
        <v>3018</v>
      </c>
      <c r="L1653" s="1">
        <v>4</v>
      </c>
      <c r="M1653" s="1">
        <v>5</v>
      </c>
      <c r="N1653" s="1">
        <v>2019</v>
      </c>
      <c r="O1653">
        <f t="shared" si="25"/>
        <v>20.439999999999998</v>
      </c>
    </row>
    <row r="1654" spans="1:22" ht="13.5" x14ac:dyDescent="0.25">
      <c r="B1654" s="1">
        <v>0</v>
      </c>
      <c r="C1654" s="1">
        <v>6.5</v>
      </c>
      <c r="D1654" s="1">
        <v>1</v>
      </c>
      <c r="E1654" s="1">
        <v>26</v>
      </c>
      <c r="F1654" s="1">
        <v>0</v>
      </c>
      <c r="G1654" s="1">
        <v>2</v>
      </c>
      <c r="H1654" s="1">
        <v>3.05</v>
      </c>
      <c r="I1654" s="1">
        <v>-10</v>
      </c>
      <c r="J1654" s="1">
        <v>45</v>
      </c>
      <c r="K1654" s="1">
        <v>2792</v>
      </c>
      <c r="L1654" s="1">
        <v>4</v>
      </c>
      <c r="M1654" s="1">
        <v>5</v>
      </c>
      <c r="N1654" s="1">
        <v>2019</v>
      </c>
      <c r="O1654">
        <f t="shared" si="25"/>
        <v>19.824999999999999</v>
      </c>
    </row>
    <row r="1655" spans="1:22" ht="13.5" x14ac:dyDescent="0.25">
      <c r="B1655" s="1">
        <v>0</v>
      </c>
      <c r="C1655" s="1">
        <v>6</v>
      </c>
      <c r="D1655" s="1">
        <v>0</v>
      </c>
      <c r="E1655" s="1">
        <v>30</v>
      </c>
      <c r="F1655" s="1">
        <v>0</v>
      </c>
      <c r="G1655" s="1">
        <v>5</v>
      </c>
      <c r="H1655" s="1">
        <v>2.83</v>
      </c>
      <c r="I1655" s="1">
        <v>-50</v>
      </c>
      <c r="J1655" s="1">
        <v>40</v>
      </c>
      <c r="K1655" s="1">
        <v>3437</v>
      </c>
      <c r="L1655" s="1">
        <v>4</v>
      </c>
      <c r="M1655" s="1">
        <v>6</v>
      </c>
      <c r="N1655" s="1">
        <v>2019</v>
      </c>
      <c r="O1655">
        <f t="shared" si="25"/>
        <v>16.98</v>
      </c>
    </row>
    <row r="1656" spans="1:22" ht="13.5" x14ac:dyDescent="0.25">
      <c r="B1656" s="1">
        <v>2</v>
      </c>
      <c r="C1656" s="1">
        <v>7.5</v>
      </c>
      <c r="D1656" s="1">
        <v>1</v>
      </c>
      <c r="E1656" s="1">
        <v>4</v>
      </c>
      <c r="F1656" s="1">
        <v>0</v>
      </c>
      <c r="G1656" s="1">
        <v>12</v>
      </c>
      <c r="H1656" s="1">
        <v>2.82</v>
      </c>
      <c r="I1656" s="1">
        <v>50</v>
      </c>
      <c r="J1656" s="1">
        <v>60</v>
      </c>
      <c r="K1656" s="1">
        <v>2887</v>
      </c>
      <c r="L1656" s="1">
        <v>4</v>
      </c>
      <c r="M1656" s="1">
        <v>6</v>
      </c>
      <c r="N1656" s="1">
        <v>2019</v>
      </c>
      <c r="O1656">
        <f t="shared" si="25"/>
        <v>21.15</v>
      </c>
    </row>
    <row r="1657" spans="1:22" ht="13.5" x14ac:dyDescent="0.25">
      <c r="B1657" s="1">
        <v>0</v>
      </c>
      <c r="C1657" s="1">
        <v>8</v>
      </c>
      <c r="D1657" s="1">
        <v>0</v>
      </c>
      <c r="E1657" s="1">
        <v>7</v>
      </c>
      <c r="F1657" s="1">
        <v>0</v>
      </c>
      <c r="G1657" s="1">
        <v>15</v>
      </c>
      <c r="H1657" s="1">
        <v>2.5099999999999998</v>
      </c>
      <c r="I1657" s="1">
        <v>-50</v>
      </c>
      <c r="J1657" s="1">
        <v>35</v>
      </c>
      <c r="K1657" s="1">
        <v>3215</v>
      </c>
      <c r="L1657" s="1">
        <v>4</v>
      </c>
      <c r="M1657" s="1">
        <v>6</v>
      </c>
      <c r="N1657" s="1">
        <v>2019</v>
      </c>
      <c r="O1657">
        <f t="shared" si="25"/>
        <v>20.079999999999998</v>
      </c>
    </row>
    <row r="1658" spans="1:22" ht="13.5" x14ac:dyDescent="0.25">
      <c r="B1658" s="1">
        <v>0</v>
      </c>
      <c r="C1658" s="1">
        <v>14</v>
      </c>
      <c r="D1658" s="1">
        <v>1</v>
      </c>
      <c r="E1658" s="1">
        <v>12</v>
      </c>
      <c r="F1658" s="1">
        <v>1</v>
      </c>
      <c r="G1658" s="1">
        <v>26</v>
      </c>
      <c r="H1658" s="1">
        <v>3.1</v>
      </c>
      <c r="I1658" s="1">
        <v>10</v>
      </c>
      <c r="J1658" s="1">
        <v>65</v>
      </c>
      <c r="K1658" s="1">
        <v>2960</v>
      </c>
      <c r="L1658" s="1">
        <v>4</v>
      </c>
      <c r="M1658" s="1">
        <v>6</v>
      </c>
      <c r="N1658" s="1">
        <v>2019</v>
      </c>
      <c r="O1658">
        <f t="shared" si="25"/>
        <v>43.4</v>
      </c>
    </row>
    <row r="1659" spans="1:22" ht="13.5" x14ac:dyDescent="0.25">
      <c r="B1659" s="1">
        <v>1</v>
      </c>
      <c r="C1659" s="1">
        <v>21</v>
      </c>
      <c r="D1659" s="1">
        <v>0</v>
      </c>
      <c r="E1659" s="1">
        <v>13</v>
      </c>
      <c r="F1659" s="1">
        <v>0</v>
      </c>
      <c r="G1659" s="1">
        <v>4</v>
      </c>
      <c r="H1659" s="1">
        <v>2.68</v>
      </c>
      <c r="I1659" s="1">
        <v>160</v>
      </c>
      <c r="J1659" s="1">
        <v>65</v>
      </c>
      <c r="K1659" s="1">
        <v>2794</v>
      </c>
      <c r="L1659" s="1">
        <v>4</v>
      </c>
      <c r="M1659" s="1">
        <v>6</v>
      </c>
      <c r="N1659" s="1">
        <v>2019</v>
      </c>
      <c r="O1659">
        <f t="shared" si="25"/>
        <v>56.28</v>
      </c>
    </row>
    <row r="1660" spans="1:22" ht="13.5" x14ac:dyDescent="0.25">
      <c r="B1660" s="1">
        <v>1</v>
      </c>
      <c r="C1660" s="1">
        <v>15.5</v>
      </c>
      <c r="D1660" s="1">
        <v>0</v>
      </c>
      <c r="E1660" s="1">
        <v>16</v>
      </c>
      <c r="F1660" s="1">
        <v>0</v>
      </c>
      <c r="G1660" s="1">
        <v>1</v>
      </c>
      <c r="H1660" s="1">
        <v>2.4900000000000002</v>
      </c>
      <c r="I1660" s="1">
        <v>-120</v>
      </c>
      <c r="J1660" s="1">
        <v>65</v>
      </c>
      <c r="K1660" s="1">
        <v>2459</v>
      </c>
      <c r="L1660" s="1">
        <v>4</v>
      </c>
      <c r="M1660" s="1">
        <v>6</v>
      </c>
      <c r="N1660" s="1">
        <v>2019</v>
      </c>
      <c r="O1660">
        <f t="shared" si="25"/>
        <v>38.595000000000006</v>
      </c>
    </row>
    <row r="1661" spans="1:22" ht="13.5" x14ac:dyDescent="0.25"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22" ht="13.5" x14ac:dyDescent="0.25">
      <c r="A1662" t="s">
        <v>3</v>
      </c>
      <c r="B1662" s="1">
        <v>2</v>
      </c>
      <c r="C1662" s="1">
        <v>12</v>
      </c>
      <c r="D1662" s="1">
        <v>0</v>
      </c>
      <c r="E1662" s="1">
        <v>7</v>
      </c>
      <c r="F1662" s="1">
        <v>0</v>
      </c>
      <c r="G1662" s="1">
        <v>19</v>
      </c>
      <c r="H1662" s="1">
        <v>2.13</v>
      </c>
      <c r="I1662" s="1">
        <v>50</v>
      </c>
      <c r="J1662" s="1">
        <v>55</v>
      </c>
      <c r="K1662" s="1">
        <v>3139</v>
      </c>
      <c r="L1662" s="1">
        <v>1</v>
      </c>
      <c r="M1662" s="1">
        <v>7</v>
      </c>
      <c r="N1662" s="1">
        <v>2020</v>
      </c>
      <c r="O1662">
        <f t="shared" si="25"/>
        <v>25.56</v>
      </c>
    </row>
    <row r="1663" spans="1:22" ht="13.5" x14ac:dyDescent="0.25">
      <c r="B1663" s="1">
        <v>2</v>
      </c>
      <c r="C1663" s="1">
        <v>10</v>
      </c>
      <c r="D1663" s="1">
        <v>1</v>
      </c>
      <c r="E1663" s="1">
        <v>17</v>
      </c>
      <c r="F1663" s="1">
        <v>1</v>
      </c>
      <c r="G1663" s="1">
        <v>27</v>
      </c>
      <c r="H1663" s="1">
        <v>2.37</v>
      </c>
      <c r="I1663" s="1">
        <v>130</v>
      </c>
      <c r="J1663" s="1">
        <v>55</v>
      </c>
      <c r="K1663" s="1">
        <v>2423</v>
      </c>
      <c r="L1663" s="1">
        <v>1</v>
      </c>
      <c r="M1663" s="1">
        <v>7</v>
      </c>
      <c r="N1663" s="1">
        <v>2020</v>
      </c>
      <c r="O1663">
        <f t="shared" si="25"/>
        <v>23.700000000000003</v>
      </c>
      <c r="T1663">
        <v>20</v>
      </c>
      <c r="U1663">
        <f>AVERAGE(C1614,C1618,C1620:C1621,C1624,C1626,C1630,C1632:C1634,C1636,C1640,C1642,C1644,C1647,C1650,C1654,C1655,C1657,C1658)</f>
        <v>8.8000000000000007</v>
      </c>
      <c r="V1663">
        <f>SUM(O1614,O1618,O1620:O1621,O1624,O1626,O1630,O1632:O1634,O1636,O1640,O1642,O1644,O1647,O1650,O1654,O1655,O1657,O1658)/SUM(C1614,C1618,C1620:C1621,C1624,C1626,C1630,C1632:C1634,C1636,C1640,C1642,C1644,C1647,C1650,C1654,C1655,C1657,C1658)</f>
        <v>3.2014488636363634</v>
      </c>
    </row>
    <row r="1664" spans="1:22" ht="13.5" x14ac:dyDescent="0.25">
      <c r="B1664" s="1">
        <v>2</v>
      </c>
      <c r="C1664" s="1">
        <v>13</v>
      </c>
      <c r="D1664" s="1">
        <v>0</v>
      </c>
      <c r="E1664" s="1">
        <v>30</v>
      </c>
      <c r="F1664" s="1">
        <v>0</v>
      </c>
      <c r="G1664" s="1">
        <v>12</v>
      </c>
      <c r="H1664" s="1">
        <v>1.98</v>
      </c>
      <c r="I1664" s="1">
        <v>120</v>
      </c>
      <c r="J1664" s="1">
        <v>60</v>
      </c>
      <c r="K1664" s="1">
        <v>3534</v>
      </c>
      <c r="L1664" s="1">
        <v>1</v>
      </c>
      <c r="M1664" s="1">
        <v>8</v>
      </c>
      <c r="N1664" s="1">
        <v>2020</v>
      </c>
      <c r="O1664">
        <f t="shared" si="25"/>
        <v>25.74</v>
      </c>
      <c r="T1664">
        <v>17</v>
      </c>
      <c r="U1664">
        <f>AVERAGE(C1612,C1615,C1617,C1622:C1623,C1627:C1628,C1631,C1635,C1639,C1641,C1643,C1645,C1649,C1653,C1659,C1660)</f>
        <v>9.0294117647058822</v>
      </c>
      <c r="V1664">
        <f>SUM(O1612,O1615,O1617,O1622:O1623,O1627:O1628,O1631,O1635,O1639,O1641,O1643,O1645,O1649,O1653,O1659,O1660)/SUM(C1612,C1615,C1617,C1622:C1623,C1627:C1628,C1631,C1635,C1639,C1641,C1643,C1645,C1649,C1653,C1659,C1660)</f>
        <v>3.1803583061889253</v>
      </c>
    </row>
    <row r="1665" spans="2:34" ht="13.5" x14ac:dyDescent="0.25">
      <c r="B1665" s="1">
        <v>2</v>
      </c>
      <c r="C1665" s="1">
        <v>8</v>
      </c>
      <c r="D1665" s="1">
        <v>0</v>
      </c>
      <c r="E1665" s="1">
        <v>13</v>
      </c>
      <c r="F1665" s="1">
        <v>0</v>
      </c>
      <c r="G1665" s="1">
        <v>21</v>
      </c>
      <c r="H1665" s="1">
        <v>2.39</v>
      </c>
      <c r="I1665" s="1">
        <v>90</v>
      </c>
      <c r="J1665" s="1">
        <v>70</v>
      </c>
      <c r="K1665" s="1">
        <v>2027</v>
      </c>
      <c r="L1665" s="1">
        <v>1</v>
      </c>
      <c r="M1665" s="1">
        <v>8</v>
      </c>
      <c r="N1665" s="1">
        <v>2020</v>
      </c>
      <c r="O1665">
        <f t="shared" si="25"/>
        <v>19.12</v>
      </c>
      <c r="P1665">
        <v>131</v>
      </c>
      <c r="Q1665">
        <v>49</v>
      </c>
      <c r="R1665">
        <f>AVERAGE(C1612:C1660)</f>
        <v>9.3061224489795915</v>
      </c>
      <c r="S1665">
        <f>SUM(O1612:O1660)/SUM(C1612:C1660)</f>
        <v>3.1245723684210538</v>
      </c>
      <c r="T1665">
        <v>12</v>
      </c>
      <c r="U1665">
        <f>AVERAGE(C1613,C1616,C1619,C1625,C1629,C1637,C1638,C1646,C1648,C1651,C1652,C1656)</f>
        <v>10.541666666666666</v>
      </c>
      <c r="V1665">
        <f>SUM(O1613,O1616,O1619,O1625,O1629,O1637,O1638,O1646,O1648,O1651,O1652,O1656)/SUM(C1613,C1616,C1619,C1625,C1629,C1637,C1638,C1646,C1648,C1651,C1652,C1656)</f>
        <v>2.9499209486166005</v>
      </c>
      <c r="W1665">
        <v>12</v>
      </c>
      <c r="X1665">
        <f>AVERAGE(C1612:C1623)</f>
        <v>8.625</v>
      </c>
      <c r="Y1665">
        <f>SUM(O1612:O1623)/SUM(C1612:C1623)</f>
        <v>2.7331400966183574</v>
      </c>
      <c r="Z1665">
        <v>10</v>
      </c>
      <c r="AA1665">
        <f>AVERAGE(C1624:C1633)</f>
        <v>8.3000000000000007</v>
      </c>
      <c r="AB1665">
        <f>SUM(O1624:O1633)/SUM(C1624:C1633)</f>
        <v>3.4095180722891567</v>
      </c>
      <c r="AC1665">
        <v>8</v>
      </c>
      <c r="AD1665">
        <f>AVERAGE(C1634:C1641)</f>
        <v>8.3125</v>
      </c>
      <c r="AE1665">
        <f>SUM(O1634:O1641)/SUM(C1634:C1641)</f>
        <v>3.1021804511278193</v>
      </c>
      <c r="AF1665">
        <v>19</v>
      </c>
      <c r="AG1665">
        <f>AVERAGE(C1642:C1660)</f>
        <v>10.684210526315789</v>
      </c>
      <c r="AH1665">
        <f>SUM(O1642:O1660)/SUM(C1642:C1660)</f>
        <v>3.214975369458128</v>
      </c>
    </row>
    <row r="1666" spans="2:34" ht="13.5" x14ac:dyDescent="0.25">
      <c r="B1666" s="1">
        <v>0</v>
      </c>
      <c r="C1666" s="1">
        <v>7.5</v>
      </c>
      <c r="D1666" s="1">
        <v>1</v>
      </c>
      <c r="E1666" s="1">
        <v>18</v>
      </c>
      <c r="F1666" s="1">
        <v>0</v>
      </c>
      <c r="G1666" s="1">
        <v>26</v>
      </c>
      <c r="H1666" s="1">
        <v>1.64</v>
      </c>
      <c r="I1666" s="1">
        <v>-40</v>
      </c>
      <c r="J1666" s="1">
        <v>65</v>
      </c>
      <c r="K1666" s="1">
        <v>2640</v>
      </c>
      <c r="L1666" s="1">
        <v>1</v>
      </c>
      <c r="M1666" s="1">
        <v>8</v>
      </c>
      <c r="N1666" s="1">
        <v>2020</v>
      </c>
      <c r="O1666">
        <f t="shared" si="25"/>
        <v>12.299999999999999</v>
      </c>
    </row>
    <row r="1667" spans="2:34" ht="13.5" x14ac:dyDescent="0.25">
      <c r="B1667" s="1">
        <v>2</v>
      </c>
      <c r="C1667" s="1">
        <v>7.5</v>
      </c>
      <c r="D1667" s="1">
        <v>1</v>
      </c>
      <c r="E1667" s="1">
        <v>7</v>
      </c>
      <c r="F1667" s="1">
        <v>0</v>
      </c>
      <c r="G1667" s="1">
        <v>15</v>
      </c>
      <c r="H1667" s="1">
        <v>2.7</v>
      </c>
      <c r="I1667" s="1">
        <v>110</v>
      </c>
      <c r="J1667" s="1">
        <v>55</v>
      </c>
      <c r="K1667" s="1">
        <v>2454</v>
      </c>
      <c r="L1667" s="1">
        <v>1</v>
      </c>
      <c r="M1667" s="1">
        <v>9</v>
      </c>
      <c r="N1667" s="1">
        <v>2020</v>
      </c>
      <c r="O1667">
        <f t="shared" si="25"/>
        <v>20.25</v>
      </c>
    </row>
    <row r="1668" spans="2:34" ht="13.5" x14ac:dyDescent="0.25">
      <c r="B1668" s="1">
        <v>2</v>
      </c>
      <c r="C1668" s="1">
        <v>15</v>
      </c>
      <c r="D1668" s="1">
        <v>0</v>
      </c>
      <c r="E1668" s="1">
        <v>15</v>
      </c>
      <c r="F1668" s="1">
        <v>0</v>
      </c>
      <c r="G1668" s="1">
        <v>26</v>
      </c>
      <c r="H1668" s="1">
        <v>2.66</v>
      </c>
      <c r="I1668" s="1">
        <v>100</v>
      </c>
      <c r="J1668" s="1">
        <v>65</v>
      </c>
      <c r="K1668" s="1">
        <v>2261</v>
      </c>
      <c r="L1668" s="1">
        <v>1</v>
      </c>
      <c r="M1668" s="1">
        <v>9</v>
      </c>
      <c r="N1668" s="1">
        <v>2020</v>
      </c>
      <c r="O1668">
        <f t="shared" si="25"/>
        <v>39.900000000000006</v>
      </c>
    </row>
    <row r="1669" spans="2:34" ht="13.5" x14ac:dyDescent="0.25">
      <c r="B1669" s="1">
        <v>0</v>
      </c>
      <c r="C1669" s="1">
        <v>17</v>
      </c>
      <c r="D1669" s="1">
        <v>0</v>
      </c>
      <c r="E1669" s="1">
        <v>24</v>
      </c>
      <c r="F1669" s="1">
        <v>0</v>
      </c>
      <c r="G1669" s="1">
        <v>12</v>
      </c>
      <c r="H1669" s="1">
        <v>3.24</v>
      </c>
      <c r="I1669" s="1">
        <v>40</v>
      </c>
      <c r="J1669" s="1">
        <v>55</v>
      </c>
      <c r="K1669" s="1">
        <v>2726</v>
      </c>
      <c r="L1669" s="1">
        <v>2</v>
      </c>
      <c r="M1669" s="1">
        <v>10</v>
      </c>
      <c r="N1669" s="1">
        <v>2020</v>
      </c>
      <c r="O1669">
        <f t="shared" si="25"/>
        <v>55.080000000000005</v>
      </c>
    </row>
    <row r="1670" spans="2:34" ht="13.5" x14ac:dyDescent="0.25">
      <c r="B1670" s="1">
        <v>0</v>
      </c>
      <c r="C1670" s="1">
        <v>6</v>
      </c>
      <c r="D1670" s="1">
        <v>0</v>
      </c>
      <c r="E1670" s="1">
        <v>11</v>
      </c>
      <c r="F1670" s="1">
        <v>0</v>
      </c>
      <c r="G1670" s="1">
        <v>17</v>
      </c>
      <c r="H1670" s="1">
        <v>3.83</v>
      </c>
      <c r="I1670" s="1">
        <v>-30</v>
      </c>
      <c r="J1670" s="1">
        <v>45</v>
      </c>
      <c r="K1670" s="1">
        <v>2856</v>
      </c>
      <c r="L1670" s="1">
        <v>2</v>
      </c>
      <c r="M1670" s="1">
        <v>10</v>
      </c>
      <c r="N1670" s="1">
        <v>2020</v>
      </c>
      <c r="O1670">
        <f t="shared" si="25"/>
        <v>22.98</v>
      </c>
    </row>
    <row r="1671" spans="2:34" ht="13.5" x14ac:dyDescent="0.25">
      <c r="B1671" s="1">
        <v>1</v>
      </c>
      <c r="C1671" s="1">
        <v>8</v>
      </c>
      <c r="D1671" s="1">
        <v>0</v>
      </c>
      <c r="E1671" s="1">
        <v>20</v>
      </c>
      <c r="F1671" s="1">
        <v>0</v>
      </c>
      <c r="G1671" s="1">
        <v>28</v>
      </c>
      <c r="H1671" s="1">
        <v>2.59</v>
      </c>
      <c r="I1671" s="1">
        <v>-140</v>
      </c>
      <c r="J1671" s="1">
        <v>40</v>
      </c>
      <c r="K1671" s="1">
        <v>3004</v>
      </c>
      <c r="L1671" s="1">
        <v>2</v>
      </c>
      <c r="M1671" s="1">
        <v>10</v>
      </c>
      <c r="N1671" s="1">
        <v>2020</v>
      </c>
      <c r="O1671">
        <f t="shared" si="25"/>
        <v>20.72</v>
      </c>
    </row>
    <row r="1672" spans="2:34" ht="13.5" x14ac:dyDescent="0.25">
      <c r="B1672" s="1">
        <v>0</v>
      </c>
      <c r="C1672" s="1">
        <v>15</v>
      </c>
      <c r="D1672" s="1">
        <v>0</v>
      </c>
      <c r="E1672" s="1">
        <v>4</v>
      </c>
      <c r="F1672" s="1">
        <v>0</v>
      </c>
      <c r="G1672" s="1">
        <v>19</v>
      </c>
      <c r="H1672" s="1">
        <v>3.57</v>
      </c>
      <c r="I1672" s="1">
        <v>-30</v>
      </c>
      <c r="J1672" s="1">
        <v>45</v>
      </c>
      <c r="K1672" s="1">
        <v>2885</v>
      </c>
      <c r="L1672" s="1">
        <v>2</v>
      </c>
      <c r="M1672" s="1">
        <v>11</v>
      </c>
      <c r="N1672" s="1">
        <v>2020</v>
      </c>
      <c r="O1672">
        <f t="shared" si="25"/>
        <v>53.55</v>
      </c>
    </row>
    <row r="1673" spans="2:34" ht="13.5" x14ac:dyDescent="0.25">
      <c r="B1673" s="1">
        <v>1</v>
      </c>
      <c r="C1673" s="1">
        <v>6.5</v>
      </c>
      <c r="D1673" s="1">
        <v>1</v>
      </c>
      <c r="E1673" s="1">
        <v>16</v>
      </c>
      <c r="F1673" s="1">
        <v>0</v>
      </c>
      <c r="G1673" s="1">
        <v>23</v>
      </c>
      <c r="H1673" s="1">
        <v>3.47</v>
      </c>
      <c r="I1673" s="1">
        <v>-170</v>
      </c>
      <c r="J1673" s="1">
        <v>60</v>
      </c>
      <c r="K1673" s="1">
        <v>1960</v>
      </c>
      <c r="L1673" s="1">
        <v>2</v>
      </c>
      <c r="M1673" s="1">
        <v>11</v>
      </c>
      <c r="N1673" s="1">
        <v>2020</v>
      </c>
      <c r="O1673">
        <f t="shared" si="25"/>
        <v>22.555</v>
      </c>
    </row>
    <row r="1674" spans="2:34" ht="13.5" x14ac:dyDescent="0.25">
      <c r="B1674" s="1">
        <v>2</v>
      </c>
      <c r="C1674" s="1">
        <v>7.5</v>
      </c>
      <c r="D1674" s="1">
        <v>1</v>
      </c>
      <c r="E1674" s="1">
        <v>20</v>
      </c>
      <c r="F1674" s="1">
        <v>0</v>
      </c>
      <c r="G1674" s="1">
        <v>28</v>
      </c>
      <c r="H1674" s="1">
        <v>3.65</v>
      </c>
      <c r="I1674" s="1">
        <v>70</v>
      </c>
      <c r="J1674" s="1">
        <v>55</v>
      </c>
      <c r="K1674" s="1">
        <v>4062</v>
      </c>
      <c r="L1674" s="1">
        <v>2</v>
      </c>
      <c r="M1674" s="1">
        <v>11</v>
      </c>
      <c r="N1674" s="1">
        <v>2020</v>
      </c>
      <c r="O1674">
        <f t="shared" si="25"/>
        <v>27.375</v>
      </c>
    </row>
    <row r="1675" spans="2:34" ht="13.5" x14ac:dyDescent="0.25">
      <c r="B1675" s="1">
        <v>2</v>
      </c>
      <c r="C1675" s="1">
        <v>14</v>
      </c>
      <c r="D1675" s="1">
        <v>0</v>
      </c>
      <c r="E1675" s="1">
        <v>30</v>
      </c>
      <c r="F1675" s="1">
        <v>0</v>
      </c>
      <c r="G1675" s="1">
        <v>14</v>
      </c>
      <c r="H1675" s="1">
        <v>4.5199999999999996</v>
      </c>
      <c r="I1675" s="1">
        <v>60</v>
      </c>
      <c r="J1675" s="1">
        <v>60</v>
      </c>
      <c r="K1675" s="1">
        <v>3284</v>
      </c>
      <c r="L1675" s="1">
        <v>2</v>
      </c>
      <c r="M1675" s="1">
        <v>12</v>
      </c>
      <c r="N1675" s="1">
        <v>2020</v>
      </c>
      <c r="O1675">
        <f t="shared" si="25"/>
        <v>63.279999999999994</v>
      </c>
    </row>
    <row r="1676" spans="2:34" ht="13.5" x14ac:dyDescent="0.25">
      <c r="B1676" s="1">
        <v>0</v>
      </c>
      <c r="C1676" s="1">
        <v>7.5</v>
      </c>
      <c r="D1676" s="1">
        <v>0</v>
      </c>
      <c r="E1676" s="1">
        <v>30</v>
      </c>
      <c r="F1676" s="1">
        <v>1</v>
      </c>
      <c r="G1676" s="1">
        <v>7</v>
      </c>
      <c r="H1676" s="1">
        <v>3.68</v>
      </c>
      <c r="I1676" s="1">
        <v>-30</v>
      </c>
      <c r="J1676" s="1">
        <v>50</v>
      </c>
      <c r="K1676" s="1">
        <v>3396</v>
      </c>
      <c r="L1676" s="1">
        <v>2</v>
      </c>
      <c r="M1676" s="1">
        <v>12</v>
      </c>
      <c r="N1676" s="1">
        <v>2020</v>
      </c>
      <c r="O1676">
        <f t="shared" si="25"/>
        <v>27.6</v>
      </c>
    </row>
    <row r="1677" spans="2:34" ht="13.5" x14ac:dyDescent="0.25">
      <c r="B1677" s="1">
        <v>1</v>
      </c>
      <c r="C1677" s="1">
        <v>6.5</v>
      </c>
      <c r="D1677" s="1">
        <v>0</v>
      </c>
      <c r="E1677" s="1">
        <v>2</v>
      </c>
      <c r="F1677" s="1">
        <v>1</v>
      </c>
      <c r="G1677" s="1">
        <v>8</v>
      </c>
      <c r="H1677" s="1">
        <v>4.37</v>
      </c>
      <c r="I1677" s="1">
        <v>-120</v>
      </c>
      <c r="J1677" s="1">
        <v>50</v>
      </c>
      <c r="K1677" s="1">
        <v>3720</v>
      </c>
      <c r="L1677" s="1">
        <v>2</v>
      </c>
      <c r="M1677" s="1">
        <v>12</v>
      </c>
      <c r="N1677" s="1">
        <v>2020</v>
      </c>
      <c r="O1677">
        <f t="shared" si="25"/>
        <v>28.405000000000001</v>
      </c>
    </row>
    <row r="1678" spans="2:34" ht="13.5" x14ac:dyDescent="0.25">
      <c r="B1678" s="1">
        <v>0</v>
      </c>
      <c r="C1678" s="1">
        <v>21.5</v>
      </c>
      <c r="D1678" s="1">
        <v>1</v>
      </c>
      <c r="E1678" s="1">
        <v>23</v>
      </c>
      <c r="F1678" s="1">
        <v>0</v>
      </c>
      <c r="G1678" s="1">
        <v>14</v>
      </c>
      <c r="H1678" s="1">
        <v>3.31</v>
      </c>
      <c r="I1678" s="1">
        <v>-30</v>
      </c>
      <c r="J1678" s="1">
        <v>45</v>
      </c>
      <c r="K1678" s="1">
        <v>3297</v>
      </c>
      <c r="L1678" s="1">
        <v>3</v>
      </c>
      <c r="M1678" s="1">
        <v>1</v>
      </c>
      <c r="N1678" s="1">
        <v>2020</v>
      </c>
      <c r="O1678">
        <f t="shared" si="25"/>
        <v>71.165000000000006</v>
      </c>
    </row>
    <row r="1679" spans="2:34" ht="13.5" x14ac:dyDescent="0.25">
      <c r="B1679" s="1">
        <v>2</v>
      </c>
      <c r="C1679" s="1">
        <v>9</v>
      </c>
      <c r="D1679" s="1">
        <v>1</v>
      </c>
      <c r="E1679" s="1">
        <v>30</v>
      </c>
      <c r="F1679" s="1">
        <v>1</v>
      </c>
      <c r="G1679" s="1">
        <v>8</v>
      </c>
      <c r="H1679" s="1">
        <v>2.91</v>
      </c>
      <c r="I1679" s="1">
        <v>50</v>
      </c>
      <c r="J1679" s="1">
        <v>75</v>
      </c>
      <c r="K1679" s="1">
        <v>2462</v>
      </c>
      <c r="L1679" s="1">
        <v>3</v>
      </c>
      <c r="M1679" s="1">
        <v>1</v>
      </c>
      <c r="N1679" s="1">
        <v>2020</v>
      </c>
      <c r="O1679">
        <f t="shared" si="25"/>
        <v>26.19</v>
      </c>
    </row>
    <row r="1680" spans="2:34" ht="13.5" x14ac:dyDescent="0.25">
      <c r="B1680" s="1">
        <v>2</v>
      </c>
      <c r="C1680" s="1">
        <v>10.5</v>
      </c>
      <c r="D1680" s="1">
        <v>1</v>
      </c>
      <c r="E1680" s="1">
        <v>30</v>
      </c>
      <c r="F1680" s="1">
        <v>0</v>
      </c>
      <c r="G1680" s="1">
        <v>10</v>
      </c>
      <c r="H1680" s="1">
        <v>2.94</v>
      </c>
      <c r="I1680" s="1">
        <v>50</v>
      </c>
      <c r="J1680" s="1">
        <v>45</v>
      </c>
      <c r="K1680" s="1">
        <v>2678</v>
      </c>
      <c r="L1680" s="1">
        <v>3</v>
      </c>
      <c r="M1680" s="1">
        <v>1</v>
      </c>
      <c r="N1680" s="1">
        <v>2020</v>
      </c>
      <c r="O1680">
        <f t="shared" si="25"/>
        <v>30.87</v>
      </c>
      <c r="T1680">
        <v>15</v>
      </c>
      <c r="U1680">
        <f>AVERAGE(C1666,C1669:C1670,C1672,C1676,C1678,C1682,C1686:C1688,C1690,C1694,C1696,C1701:C1702)</f>
        <v>11.466666666666667</v>
      </c>
      <c r="V1680">
        <f>SUM(O1666,O1669:O1670,O1672,O1676,O1678,O1682,O1686:O1688,O1690,O1694,O1696,O1701:O1702)/SUM(C1666,C1669:C1670,C1672,C1676,C1678,C1682,C1686:C1688,C1690,C1694,C1696,C1701:C1702)</f>
        <v>3.5233430232558138</v>
      </c>
    </row>
    <row r="1681" spans="2:34" ht="13.5" x14ac:dyDescent="0.25">
      <c r="B1681" s="1">
        <v>2</v>
      </c>
      <c r="C1681" s="1">
        <v>5</v>
      </c>
      <c r="D1681" s="1">
        <v>0</v>
      </c>
      <c r="E1681" s="1">
        <v>9</v>
      </c>
      <c r="F1681" s="1">
        <v>0</v>
      </c>
      <c r="G1681" s="1">
        <v>14</v>
      </c>
      <c r="H1681" s="1">
        <v>3.65</v>
      </c>
      <c r="I1681" s="1">
        <v>60</v>
      </c>
      <c r="J1681" s="1">
        <v>70</v>
      </c>
      <c r="K1681" s="1">
        <v>2385</v>
      </c>
      <c r="L1681" s="1">
        <v>3</v>
      </c>
      <c r="M1681" s="1">
        <v>1</v>
      </c>
      <c r="N1681" s="1">
        <v>2020</v>
      </c>
      <c r="O1681">
        <f t="shared" si="25"/>
        <v>18.25</v>
      </c>
      <c r="T1681">
        <v>13</v>
      </c>
      <c r="U1681">
        <f>AVERAGE(C1671,C1673,C1677,C1683,C1685,C1689,C1691,C1693,C1695,C1698,C1700,C1703,C1705)</f>
        <v>8.115384615384615</v>
      </c>
      <c r="V1681">
        <f>SUM(O1671,O1673,O1677,O1683,O1685,O1689,O1691,O1693,O1695,O1698,O1700,O1703,O1705)/SUM(C1671,C1673,C1677,C1683,C1685,C1689,C1691,C1693,C1695,C1698,C1700,C1703,C1705)</f>
        <v>3.1404265402843605</v>
      </c>
    </row>
    <row r="1682" spans="2:34" ht="13.5" x14ac:dyDescent="0.25">
      <c r="B1682" s="1">
        <v>0</v>
      </c>
      <c r="C1682" s="1">
        <v>7</v>
      </c>
      <c r="D1682" s="1">
        <v>1</v>
      </c>
      <c r="E1682" s="1">
        <v>17</v>
      </c>
      <c r="F1682" s="1">
        <v>1</v>
      </c>
      <c r="G1682" s="1">
        <v>24</v>
      </c>
      <c r="H1682" s="1">
        <v>4.1500000000000004</v>
      </c>
      <c r="I1682" s="1">
        <v>-50</v>
      </c>
      <c r="J1682" s="1">
        <v>52.5</v>
      </c>
      <c r="K1682" s="1">
        <v>2306</v>
      </c>
      <c r="L1682" s="1">
        <v>3</v>
      </c>
      <c r="M1682" s="1">
        <v>1</v>
      </c>
      <c r="N1682" s="1">
        <v>2020</v>
      </c>
      <c r="O1682">
        <f t="shared" si="25"/>
        <v>29.050000000000004</v>
      </c>
      <c r="P1682">
        <v>101.5</v>
      </c>
      <c r="Q1682">
        <v>44</v>
      </c>
      <c r="R1682">
        <f>AVERAGE(C1662:C1705)</f>
        <v>9.9431818181818183</v>
      </c>
      <c r="S1682">
        <f>SUM(O1662:O1705)/SUM(C1662:C1705)</f>
        <v>3.2214057142857144</v>
      </c>
      <c r="T1682">
        <v>16</v>
      </c>
      <c r="U1682">
        <f>AVERAGE(C1662:C1665,C1667:C1668,C1674:C1675,C1679:C1681,C1684,C1692,C1697,C1699,C1704)</f>
        <v>10</v>
      </c>
      <c r="V1682">
        <f>SUM(O1662:O1665,O1667:O1668,O1674:O1675,O1679:O1681,O1684,O1692,O1697,O1699,O1704)/SUM(C1662:C1665,C1667:C1668,C1674:C1675,C1679:C1681,C1684,C1692,C1697,C1699,C1704)</f>
        <v>2.9502187500000003</v>
      </c>
      <c r="W1682">
        <v>7</v>
      </c>
      <c r="X1682">
        <f>AVERAGE(C1662:C1668)</f>
        <v>10.428571428571429</v>
      </c>
      <c r="Y1682">
        <f>SUM(O1662:O1668)/SUM(C1662:C1668)</f>
        <v>2.281780821917808</v>
      </c>
      <c r="Z1682">
        <v>9</v>
      </c>
      <c r="AA1682">
        <f>AVERAGE(C1669:C1677)</f>
        <v>9.7777777777777786</v>
      </c>
      <c r="AB1682">
        <f>SUM(O1669:O1677)/SUM(C1669:C1677)</f>
        <v>3.653920454545454</v>
      </c>
      <c r="AC1682">
        <v>12</v>
      </c>
      <c r="AD1682">
        <f>AVERAGE(C1678:C1689)</f>
        <v>9.875</v>
      </c>
      <c r="AE1682">
        <f>SUM(O1678:O1689)/SUM(C1678:C1689)</f>
        <v>3.6264978902953584</v>
      </c>
      <c r="AF1682">
        <v>16</v>
      </c>
      <c r="AG1682">
        <f>AVERAGE(C1690:C1705)</f>
        <v>9.875</v>
      </c>
      <c r="AH1682">
        <f>SUM(O1690:O1705)/SUM(C1690:C1705)</f>
        <v>3.1108227848101269</v>
      </c>
    </row>
    <row r="1683" spans="2:34" ht="13.5" x14ac:dyDescent="0.25">
      <c r="B1683" s="1">
        <v>1</v>
      </c>
      <c r="C1683" s="1">
        <v>6</v>
      </c>
      <c r="D1683" s="1">
        <v>0</v>
      </c>
      <c r="E1683" s="1">
        <v>22</v>
      </c>
      <c r="F1683" s="1">
        <v>0</v>
      </c>
      <c r="G1683" s="1">
        <v>28</v>
      </c>
      <c r="H1683" s="1">
        <v>3.32</v>
      </c>
      <c r="I1683" s="1">
        <v>-150</v>
      </c>
      <c r="J1683" s="1">
        <v>35</v>
      </c>
      <c r="K1683" s="1">
        <v>2875</v>
      </c>
      <c r="L1683" s="1">
        <v>3</v>
      </c>
      <c r="M1683" s="1">
        <v>1</v>
      </c>
      <c r="N1683" s="1">
        <v>2020</v>
      </c>
      <c r="O1683">
        <f t="shared" si="25"/>
        <v>19.919999999999998</v>
      </c>
    </row>
    <row r="1684" spans="2:34" ht="13.5" x14ac:dyDescent="0.25">
      <c r="B1684" s="1">
        <v>2</v>
      </c>
      <c r="C1684" s="1">
        <v>6</v>
      </c>
      <c r="D1684" s="1">
        <v>0</v>
      </c>
      <c r="E1684" s="1">
        <v>25</v>
      </c>
      <c r="F1684" s="1">
        <v>0</v>
      </c>
      <c r="G1684" s="1">
        <v>31</v>
      </c>
      <c r="H1684" s="1">
        <v>4.12</v>
      </c>
      <c r="I1684" s="1">
        <v>50</v>
      </c>
      <c r="J1684" s="1">
        <v>45</v>
      </c>
      <c r="K1684" s="1">
        <v>2435</v>
      </c>
      <c r="L1684" s="1">
        <v>3</v>
      </c>
      <c r="M1684" s="1">
        <v>1</v>
      </c>
      <c r="N1684" s="1">
        <v>2020</v>
      </c>
      <c r="O1684">
        <f t="shared" si="25"/>
        <v>24.72</v>
      </c>
    </row>
    <row r="1685" spans="2:34" ht="13.5" x14ac:dyDescent="0.25">
      <c r="B1685" s="1">
        <v>1</v>
      </c>
      <c r="C1685" s="1">
        <v>12</v>
      </c>
      <c r="D1685" s="1">
        <v>0</v>
      </c>
      <c r="E1685" s="1">
        <v>3</v>
      </c>
      <c r="F1685" s="1">
        <v>0</v>
      </c>
      <c r="G1685" s="1">
        <v>15</v>
      </c>
      <c r="H1685" s="1">
        <v>4.5</v>
      </c>
      <c r="I1685" s="1">
        <v>-140</v>
      </c>
      <c r="J1685" s="1">
        <v>35</v>
      </c>
      <c r="K1685" s="1">
        <v>2899</v>
      </c>
      <c r="L1685" s="1">
        <v>3</v>
      </c>
      <c r="M1685" s="1">
        <v>2</v>
      </c>
      <c r="N1685" s="1">
        <v>2020</v>
      </c>
      <c r="O1685">
        <f t="shared" si="25"/>
        <v>54</v>
      </c>
    </row>
    <row r="1686" spans="2:34" ht="13.5" x14ac:dyDescent="0.25">
      <c r="B1686" s="1">
        <v>0</v>
      </c>
      <c r="C1686" s="1">
        <v>12</v>
      </c>
      <c r="D1686" s="1">
        <v>1</v>
      </c>
      <c r="E1686" s="1">
        <v>10</v>
      </c>
      <c r="F1686" s="1">
        <v>1</v>
      </c>
      <c r="G1686" s="1">
        <v>22</v>
      </c>
      <c r="H1686" s="1">
        <v>4.12</v>
      </c>
      <c r="I1686" s="1">
        <v>-10</v>
      </c>
      <c r="J1686" s="1">
        <v>60</v>
      </c>
      <c r="K1686" s="1">
        <v>2256</v>
      </c>
      <c r="L1686" s="1">
        <v>3</v>
      </c>
      <c r="M1686" s="1">
        <v>2</v>
      </c>
      <c r="N1686" s="1">
        <v>2020</v>
      </c>
      <c r="O1686">
        <f t="shared" si="25"/>
        <v>49.44</v>
      </c>
    </row>
    <row r="1687" spans="2:34" ht="13.5" x14ac:dyDescent="0.25">
      <c r="B1687" s="1">
        <v>0</v>
      </c>
      <c r="C1687" s="1">
        <v>15</v>
      </c>
      <c r="D1687" s="1">
        <v>0</v>
      </c>
      <c r="E1687" s="1">
        <v>20</v>
      </c>
      <c r="F1687" s="1">
        <v>0</v>
      </c>
      <c r="G1687" s="1">
        <v>7</v>
      </c>
      <c r="H1687" s="1">
        <v>3.85</v>
      </c>
      <c r="I1687" s="1">
        <v>10</v>
      </c>
      <c r="J1687" s="1">
        <v>40</v>
      </c>
      <c r="K1687" s="1">
        <v>3469</v>
      </c>
      <c r="L1687" s="1">
        <v>3</v>
      </c>
      <c r="M1687" s="1">
        <v>2</v>
      </c>
      <c r="N1687" s="1">
        <v>2020</v>
      </c>
      <c r="O1687">
        <f t="shared" si="25"/>
        <v>57.75</v>
      </c>
    </row>
    <row r="1688" spans="2:34" ht="13.5" x14ac:dyDescent="0.25">
      <c r="B1688" s="1">
        <v>0</v>
      </c>
      <c r="C1688" s="1">
        <v>8</v>
      </c>
      <c r="D1688" s="1">
        <v>0</v>
      </c>
      <c r="E1688" s="1">
        <v>16</v>
      </c>
      <c r="F1688" s="1">
        <v>0</v>
      </c>
      <c r="G1688" s="1">
        <v>24</v>
      </c>
      <c r="H1688" s="1">
        <v>4.09</v>
      </c>
      <c r="I1688" s="1">
        <v>-10</v>
      </c>
      <c r="J1688" s="1">
        <v>45</v>
      </c>
      <c r="K1688" s="1">
        <v>3239</v>
      </c>
      <c r="L1688" s="1">
        <v>3</v>
      </c>
      <c r="M1688" s="1">
        <v>3</v>
      </c>
      <c r="N1688" s="1">
        <v>2020</v>
      </c>
      <c r="O1688">
        <f t="shared" si="25"/>
        <v>32.72</v>
      </c>
    </row>
    <row r="1689" spans="2:34" ht="13.5" x14ac:dyDescent="0.25">
      <c r="B1689" s="1">
        <v>1</v>
      </c>
      <c r="C1689" s="1">
        <v>6.5</v>
      </c>
      <c r="D1689" s="1">
        <v>1</v>
      </c>
      <c r="E1689" s="1">
        <v>22</v>
      </c>
      <c r="F1689" s="1">
        <v>0</v>
      </c>
      <c r="G1689" s="1">
        <v>29</v>
      </c>
      <c r="H1689" s="1">
        <v>2.41</v>
      </c>
      <c r="I1689" s="1">
        <v>-150</v>
      </c>
      <c r="J1689" s="1">
        <v>35</v>
      </c>
      <c r="K1689" s="1">
        <v>3786</v>
      </c>
      <c r="L1689" s="1">
        <v>3</v>
      </c>
      <c r="M1689" s="1">
        <v>3</v>
      </c>
      <c r="N1689" s="1">
        <v>2020</v>
      </c>
      <c r="O1689">
        <f t="shared" si="25"/>
        <v>15.665000000000001</v>
      </c>
    </row>
    <row r="1690" spans="2:34" ht="13.5" x14ac:dyDescent="0.25">
      <c r="B1690" s="1">
        <v>0</v>
      </c>
      <c r="C1690" s="1">
        <v>16</v>
      </c>
      <c r="D1690" s="1">
        <v>0</v>
      </c>
      <c r="E1690" s="1">
        <v>29</v>
      </c>
      <c r="F1690" s="1">
        <v>0</v>
      </c>
      <c r="G1690" s="1">
        <v>14</v>
      </c>
      <c r="H1690" s="1">
        <v>3.21</v>
      </c>
      <c r="I1690" s="1">
        <v>0</v>
      </c>
      <c r="J1690" s="1">
        <v>45</v>
      </c>
      <c r="K1690" s="1">
        <v>4258</v>
      </c>
      <c r="L1690" s="1">
        <v>4</v>
      </c>
      <c r="M1690" s="1">
        <v>4</v>
      </c>
      <c r="N1690" s="1">
        <v>2020</v>
      </c>
      <c r="O1690">
        <f t="shared" si="25"/>
        <v>51.36</v>
      </c>
    </row>
    <row r="1691" spans="2:34" ht="13.5" x14ac:dyDescent="0.25">
      <c r="B1691" s="1">
        <v>1</v>
      </c>
      <c r="C1691" s="1">
        <v>8</v>
      </c>
      <c r="D1691" s="1">
        <v>0</v>
      </c>
      <c r="E1691" s="1">
        <v>31</v>
      </c>
      <c r="F1691" s="1">
        <v>0</v>
      </c>
      <c r="G1691" s="1">
        <v>8</v>
      </c>
      <c r="H1691" s="1">
        <v>2.8</v>
      </c>
      <c r="I1691" s="1">
        <v>170</v>
      </c>
      <c r="J1691" s="1">
        <v>40</v>
      </c>
      <c r="K1691" s="1">
        <v>3568</v>
      </c>
      <c r="L1691" s="1">
        <v>4</v>
      </c>
      <c r="M1691" s="1">
        <v>4</v>
      </c>
      <c r="N1691" s="1">
        <v>2020</v>
      </c>
      <c r="O1691">
        <f t="shared" si="25"/>
        <v>22.4</v>
      </c>
    </row>
    <row r="1692" spans="2:34" ht="13.5" x14ac:dyDescent="0.25">
      <c r="B1692" s="1">
        <v>2</v>
      </c>
      <c r="C1692" s="1">
        <v>8</v>
      </c>
      <c r="D1692" s="1">
        <v>0</v>
      </c>
      <c r="E1692" s="1">
        <v>8</v>
      </c>
      <c r="F1692" s="1">
        <v>0</v>
      </c>
      <c r="G1692" s="1">
        <v>16</v>
      </c>
      <c r="H1692" s="1">
        <v>3.83</v>
      </c>
      <c r="I1692" s="1">
        <v>70</v>
      </c>
      <c r="J1692" s="1">
        <v>62.5</v>
      </c>
      <c r="K1692" s="1">
        <v>4291</v>
      </c>
      <c r="L1692" s="1">
        <v>4</v>
      </c>
      <c r="M1692" s="1">
        <v>4</v>
      </c>
      <c r="N1692" s="1">
        <v>2020</v>
      </c>
      <c r="O1692">
        <f t="shared" si="25"/>
        <v>30.64</v>
      </c>
    </row>
    <row r="1693" spans="2:34" ht="13.5" x14ac:dyDescent="0.25">
      <c r="B1693" s="1">
        <v>1</v>
      </c>
      <c r="C1693" s="1">
        <v>9</v>
      </c>
      <c r="D1693" s="1">
        <v>0</v>
      </c>
      <c r="E1693" s="1">
        <v>11</v>
      </c>
      <c r="F1693" s="1">
        <v>0</v>
      </c>
      <c r="G1693" s="1">
        <v>20</v>
      </c>
      <c r="H1693" s="1">
        <v>3.34</v>
      </c>
      <c r="I1693" s="1">
        <v>-140</v>
      </c>
      <c r="J1693" s="1">
        <v>40</v>
      </c>
      <c r="K1693" s="1">
        <v>3073</v>
      </c>
      <c r="L1693" s="1">
        <v>4</v>
      </c>
      <c r="M1693" s="1">
        <v>4</v>
      </c>
      <c r="N1693" s="1">
        <v>2020</v>
      </c>
      <c r="O1693">
        <f t="shared" si="25"/>
        <v>30.06</v>
      </c>
    </row>
    <row r="1694" spans="2:34" ht="13.5" x14ac:dyDescent="0.25">
      <c r="B1694" s="1">
        <v>0</v>
      </c>
      <c r="C1694" s="1">
        <v>5</v>
      </c>
      <c r="D1694" s="1">
        <v>0</v>
      </c>
      <c r="E1694" s="1">
        <v>16</v>
      </c>
      <c r="F1694" s="1">
        <v>0</v>
      </c>
      <c r="G1694" s="1">
        <v>21</v>
      </c>
      <c r="H1694" s="1">
        <v>5.22</v>
      </c>
      <c r="I1694" s="1">
        <v>10</v>
      </c>
      <c r="J1694" s="1">
        <v>65</v>
      </c>
      <c r="K1694" s="1">
        <v>3576</v>
      </c>
      <c r="L1694" s="1">
        <v>4</v>
      </c>
      <c r="M1694" s="1">
        <v>4</v>
      </c>
      <c r="N1694" s="1">
        <v>2020</v>
      </c>
      <c r="O1694">
        <f t="shared" si="25"/>
        <v>26.099999999999998</v>
      </c>
    </row>
    <row r="1695" spans="2:34" ht="13.5" x14ac:dyDescent="0.25">
      <c r="B1695" s="1">
        <v>1</v>
      </c>
      <c r="C1695" s="1">
        <v>13</v>
      </c>
      <c r="D1695" s="1">
        <v>0</v>
      </c>
      <c r="E1695" s="1">
        <v>20</v>
      </c>
      <c r="F1695" s="1">
        <v>0</v>
      </c>
      <c r="G1695" s="1">
        <v>3</v>
      </c>
      <c r="H1695" s="1">
        <v>3.03</v>
      </c>
      <c r="I1695" s="1">
        <v>180</v>
      </c>
      <c r="J1695" s="1">
        <v>65</v>
      </c>
      <c r="K1695" s="1">
        <v>3462</v>
      </c>
      <c r="L1695" s="1">
        <v>4</v>
      </c>
      <c r="M1695" s="1">
        <v>4</v>
      </c>
      <c r="N1695" s="1">
        <v>2020</v>
      </c>
      <c r="O1695">
        <f t="shared" si="25"/>
        <v>39.39</v>
      </c>
    </row>
    <row r="1696" spans="2:34" ht="13.5" x14ac:dyDescent="0.25">
      <c r="B1696" s="1">
        <v>0</v>
      </c>
      <c r="C1696" s="1">
        <v>17</v>
      </c>
      <c r="D1696" s="1">
        <v>0</v>
      </c>
      <c r="E1696" s="1">
        <v>21</v>
      </c>
      <c r="F1696" s="1">
        <v>0</v>
      </c>
      <c r="G1696" s="1">
        <v>8</v>
      </c>
      <c r="H1696" s="1">
        <v>3.43</v>
      </c>
      <c r="I1696" s="1">
        <v>-10</v>
      </c>
      <c r="J1696" s="1">
        <v>55</v>
      </c>
      <c r="K1696" s="1">
        <v>3614</v>
      </c>
      <c r="L1696" s="1">
        <v>4</v>
      </c>
      <c r="M1696" s="1">
        <v>4</v>
      </c>
      <c r="N1696" s="1">
        <v>2020</v>
      </c>
      <c r="O1696">
        <f t="shared" si="25"/>
        <v>58.31</v>
      </c>
    </row>
    <row r="1697" spans="2:15" ht="13.5" x14ac:dyDescent="0.25">
      <c r="B1697" s="1">
        <v>2</v>
      </c>
      <c r="C1697" s="1">
        <v>5</v>
      </c>
      <c r="D1697" s="1">
        <v>0</v>
      </c>
      <c r="E1697" s="1">
        <v>3</v>
      </c>
      <c r="F1697" s="1">
        <v>0</v>
      </c>
      <c r="G1697" s="1">
        <v>8</v>
      </c>
      <c r="H1697" s="1">
        <v>2.0699999999999998</v>
      </c>
      <c r="I1697" s="1">
        <v>90</v>
      </c>
      <c r="J1697" s="1">
        <v>35</v>
      </c>
      <c r="K1697" s="1">
        <v>4279</v>
      </c>
      <c r="L1697" s="1">
        <v>4</v>
      </c>
      <c r="M1697" s="1">
        <v>5</v>
      </c>
      <c r="N1697" s="1">
        <v>2020</v>
      </c>
      <c r="O1697">
        <f t="shared" si="25"/>
        <v>10.35</v>
      </c>
    </row>
    <row r="1698" spans="2:15" ht="13.5" x14ac:dyDescent="0.25">
      <c r="B1698" s="1">
        <v>1</v>
      </c>
      <c r="C1698" s="1">
        <v>6</v>
      </c>
      <c r="D1698" s="1">
        <v>1</v>
      </c>
      <c r="E1698" s="1">
        <v>7</v>
      </c>
      <c r="F1698" s="1">
        <v>1</v>
      </c>
      <c r="G1698" s="1">
        <v>13</v>
      </c>
      <c r="H1698" s="1">
        <v>1.81</v>
      </c>
      <c r="I1698" s="1">
        <v>-110</v>
      </c>
      <c r="J1698" s="1">
        <v>60</v>
      </c>
      <c r="K1698" s="1">
        <v>2822</v>
      </c>
      <c r="L1698" s="1">
        <v>4</v>
      </c>
      <c r="M1698" s="1">
        <v>5</v>
      </c>
      <c r="N1698" s="1">
        <v>2020</v>
      </c>
      <c r="O1698">
        <f t="shared" si="25"/>
        <v>10.86</v>
      </c>
    </row>
    <row r="1699" spans="2:15" ht="13.5" x14ac:dyDescent="0.25">
      <c r="B1699" s="1">
        <v>2</v>
      </c>
      <c r="C1699" s="1">
        <v>17.5</v>
      </c>
      <c r="D1699" s="1">
        <v>0</v>
      </c>
      <c r="E1699" s="1">
        <v>9</v>
      </c>
      <c r="F1699" s="1">
        <v>1</v>
      </c>
      <c r="G1699" s="1">
        <v>26</v>
      </c>
      <c r="H1699" s="1">
        <v>3.5</v>
      </c>
      <c r="I1699" s="1">
        <v>60</v>
      </c>
      <c r="J1699" s="1">
        <v>60</v>
      </c>
      <c r="K1699" s="1">
        <v>3244</v>
      </c>
      <c r="L1699" s="1">
        <v>4</v>
      </c>
      <c r="M1699" s="1">
        <v>5</v>
      </c>
      <c r="N1699" s="1">
        <v>2020</v>
      </c>
      <c r="O1699">
        <f t="shared" si="25"/>
        <v>61.25</v>
      </c>
    </row>
    <row r="1700" spans="2:15" ht="13.5" x14ac:dyDescent="0.25">
      <c r="B1700" s="1">
        <v>1</v>
      </c>
      <c r="C1700" s="1">
        <v>11</v>
      </c>
      <c r="D1700" s="1">
        <v>0</v>
      </c>
      <c r="E1700" s="1">
        <v>22</v>
      </c>
      <c r="F1700" s="1">
        <v>0</v>
      </c>
      <c r="G1700" s="1">
        <v>2</v>
      </c>
      <c r="H1700" s="1">
        <v>3.08</v>
      </c>
      <c r="I1700" s="1">
        <v>140</v>
      </c>
      <c r="J1700" s="1">
        <v>50</v>
      </c>
      <c r="K1700" s="1">
        <v>2964</v>
      </c>
      <c r="L1700" s="1">
        <v>4</v>
      </c>
      <c r="M1700" s="1">
        <v>5</v>
      </c>
      <c r="N1700" s="1">
        <v>2020</v>
      </c>
      <c r="O1700">
        <f t="shared" si="25"/>
        <v>33.880000000000003</v>
      </c>
    </row>
    <row r="1701" spans="2:15" ht="13.5" x14ac:dyDescent="0.25">
      <c r="B1701" s="1">
        <v>0</v>
      </c>
      <c r="C1701" s="1">
        <v>11.5</v>
      </c>
      <c r="D1701" s="1">
        <v>1</v>
      </c>
      <c r="E1701" s="1">
        <v>25</v>
      </c>
      <c r="F1701" s="1">
        <v>0</v>
      </c>
      <c r="G1701" s="1">
        <v>6</v>
      </c>
      <c r="H1701" s="1">
        <v>3.86</v>
      </c>
      <c r="I1701" s="1">
        <v>-10</v>
      </c>
      <c r="J1701" s="1">
        <v>55</v>
      </c>
      <c r="K1701" s="1">
        <v>2785</v>
      </c>
      <c r="L1701" s="1">
        <v>4</v>
      </c>
      <c r="M1701" s="1">
        <v>5</v>
      </c>
      <c r="N1701" s="1">
        <v>2020</v>
      </c>
      <c r="O1701">
        <f t="shared" si="25"/>
        <v>44.39</v>
      </c>
    </row>
    <row r="1702" spans="2:15" ht="13.5" x14ac:dyDescent="0.25">
      <c r="B1702" s="1">
        <v>0</v>
      </c>
      <c r="C1702" s="1">
        <v>6</v>
      </c>
      <c r="D1702" s="1">
        <v>0</v>
      </c>
      <c r="E1702" s="1">
        <v>10</v>
      </c>
      <c r="F1702" s="1">
        <v>0</v>
      </c>
      <c r="G1702" s="1">
        <v>16</v>
      </c>
      <c r="H1702" s="1">
        <v>2.37</v>
      </c>
      <c r="I1702" s="1">
        <v>30</v>
      </c>
      <c r="J1702" s="1">
        <v>60</v>
      </c>
      <c r="K1702" s="1">
        <v>3353</v>
      </c>
      <c r="L1702" s="1">
        <v>4</v>
      </c>
      <c r="M1702" s="1">
        <v>6</v>
      </c>
      <c r="N1702" s="1">
        <v>2020</v>
      </c>
      <c r="O1702">
        <f t="shared" si="25"/>
        <v>14.22</v>
      </c>
    </row>
    <row r="1703" spans="2:15" ht="13.5" x14ac:dyDescent="0.25">
      <c r="B1703" s="1">
        <v>1</v>
      </c>
      <c r="C1703" s="1">
        <v>5</v>
      </c>
      <c r="D1703" s="1">
        <v>1</v>
      </c>
      <c r="E1703" s="1">
        <v>14</v>
      </c>
      <c r="F1703" s="1">
        <v>1</v>
      </c>
      <c r="G1703" s="1">
        <v>19</v>
      </c>
      <c r="H1703" s="1">
        <v>2.2599999999999998</v>
      </c>
      <c r="I1703" s="1">
        <v>-150</v>
      </c>
      <c r="J1703" s="1">
        <v>65</v>
      </c>
      <c r="K1703" s="1">
        <v>2599</v>
      </c>
      <c r="L1703" s="1">
        <v>4</v>
      </c>
      <c r="M1703" s="1">
        <v>6</v>
      </c>
      <c r="N1703" s="1">
        <v>2020</v>
      </c>
      <c r="O1703">
        <f t="shared" si="25"/>
        <v>11.299999999999999</v>
      </c>
    </row>
    <row r="1704" spans="2:15" ht="13.5" x14ac:dyDescent="0.25">
      <c r="B1704" s="1">
        <v>2</v>
      </c>
      <c r="C1704" s="1">
        <v>12</v>
      </c>
      <c r="D1704" s="1">
        <v>1</v>
      </c>
      <c r="E1704" s="1">
        <v>14</v>
      </c>
      <c r="F1704" s="1">
        <v>1</v>
      </c>
      <c r="G1704" s="1">
        <v>26</v>
      </c>
      <c r="H1704" s="1">
        <v>2.0699999999999998</v>
      </c>
      <c r="I1704" s="1">
        <v>130</v>
      </c>
      <c r="J1704" s="1">
        <v>50</v>
      </c>
      <c r="K1704" s="1">
        <v>2754</v>
      </c>
      <c r="L1704" s="1">
        <v>4</v>
      </c>
      <c r="M1704" s="1">
        <v>6</v>
      </c>
      <c r="N1704" s="1">
        <v>2020</v>
      </c>
      <c r="O1704">
        <f t="shared" si="25"/>
        <v>24.839999999999996</v>
      </c>
    </row>
    <row r="1705" spans="2:15" ht="13.5" x14ac:dyDescent="0.25">
      <c r="B1705" s="1">
        <v>1</v>
      </c>
      <c r="C1705" s="1">
        <v>8</v>
      </c>
      <c r="D1705" s="1">
        <v>0</v>
      </c>
      <c r="E1705" s="1">
        <v>24</v>
      </c>
      <c r="F1705" s="1">
        <v>0</v>
      </c>
      <c r="G1705" s="1">
        <v>2</v>
      </c>
      <c r="H1705" s="1">
        <v>2.77</v>
      </c>
      <c r="I1705" s="1">
        <v>-140</v>
      </c>
      <c r="J1705" s="1">
        <v>40</v>
      </c>
      <c r="K1705" s="1">
        <v>2742</v>
      </c>
      <c r="L1705" s="1">
        <v>4</v>
      </c>
      <c r="M1705" s="1">
        <v>6</v>
      </c>
      <c r="N1705" s="1">
        <v>2020</v>
      </c>
      <c r="O1705">
        <f t="shared" si="25"/>
        <v>22.16</v>
      </c>
    </row>
    <row r="1706" spans="2:15" ht="13.5" x14ac:dyDescent="0.25"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5" ht="13.5" x14ac:dyDescent="0.25">
      <c r="B1707" s="1">
        <v>0</v>
      </c>
      <c r="C1707" s="1">
        <v>21</v>
      </c>
      <c r="D1707" s="1">
        <v>0</v>
      </c>
      <c r="E1707" s="1">
        <v>25</v>
      </c>
      <c r="F1707" s="1">
        <v>0</v>
      </c>
      <c r="G1707" s="1">
        <v>16</v>
      </c>
      <c r="H1707" s="1">
        <v>2.27</v>
      </c>
      <c r="I1707" s="1">
        <v>-30</v>
      </c>
      <c r="J1707" s="1">
        <v>55</v>
      </c>
      <c r="K1707" s="1">
        <v>3215</v>
      </c>
      <c r="L1707" s="1">
        <v>1</v>
      </c>
      <c r="M1707" s="1">
        <v>7</v>
      </c>
      <c r="N1707" s="1">
        <v>2021</v>
      </c>
      <c r="O1707">
        <f t="shared" ref="O1707:O1717" si="26">C1707*H1707</f>
        <v>47.67</v>
      </c>
    </row>
    <row r="1708" spans="2:15" ht="13.5" x14ac:dyDescent="0.25">
      <c r="B1708" s="1">
        <v>1</v>
      </c>
      <c r="C1708" s="1">
        <v>8.5</v>
      </c>
      <c r="D1708" s="1">
        <v>1</v>
      </c>
      <c r="E1708" s="1">
        <v>27</v>
      </c>
      <c r="F1708" s="1">
        <v>0</v>
      </c>
      <c r="G1708" s="1">
        <v>6</v>
      </c>
      <c r="H1708" s="1">
        <v>2.1</v>
      </c>
      <c r="I1708" s="1">
        <v>150</v>
      </c>
      <c r="J1708" s="1">
        <v>65</v>
      </c>
      <c r="K1708" s="1">
        <v>3181</v>
      </c>
      <c r="L1708" s="1">
        <v>1</v>
      </c>
      <c r="M1708" s="1">
        <v>7</v>
      </c>
      <c r="N1708" s="1">
        <v>2021</v>
      </c>
      <c r="O1708">
        <f t="shared" si="26"/>
        <v>17.850000000000001</v>
      </c>
    </row>
    <row r="1709" spans="2:15" ht="13.5" x14ac:dyDescent="0.25">
      <c r="B1709" s="1">
        <v>1</v>
      </c>
      <c r="C1709" s="1">
        <v>11.5</v>
      </c>
      <c r="D1709" s="1">
        <v>0</v>
      </c>
      <c r="E1709" s="1">
        <v>10</v>
      </c>
      <c r="F1709" s="1">
        <v>1</v>
      </c>
      <c r="G1709" s="1">
        <v>21</v>
      </c>
      <c r="H1709" s="1">
        <v>1.94</v>
      </c>
      <c r="I1709" s="1">
        <v>180</v>
      </c>
      <c r="J1709" s="1">
        <v>60</v>
      </c>
      <c r="K1709" s="1">
        <v>2743</v>
      </c>
      <c r="L1709" s="1">
        <v>1</v>
      </c>
      <c r="M1709" s="1">
        <v>7</v>
      </c>
      <c r="N1709" s="1">
        <v>2021</v>
      </c>
      <c r="O1709">
        <f t="shared" si="26"/>
        <v>22.31</v>
      </c>
    </row>
    <row r="1710" spans="2:15" ht="13.5" x14ac:dyDescent="0.25">
      <c r="B1710" s="1">
        <v>0</v>
      </c>
      <c r="C1710" s="1">
        <v>9</v>
      </c>
      <c r="D1710" s="1">
        <v>0</v>
      </c>
      <c r="E1710" s="1">
        <v>16</v>
      </c>
      <c r="F1710" s="1">
        <v>0</v>
      </c>
      <c r="G1710" s="1">
        <v>25</v>
      </c>
      <c r="H1710" s="1">
        <v>1.71</v>
      </c>
      <c r="I1710" s="1">
        <v>-10</v>
      </c>
      <c r="J1710" s="1">
        <v>45</v>
      </c>
      <c r="K1710" s="1">
        <v>3370</v>
      </c>
      <c r="L1710" s="1">
        <v>1</v>
      </c>
      <c r="M1710" s="1">
        <v>7</v>
      </c>
      <c r="N1710" s="1">
        <v>2021</v>
      </c>
      <c r="O1710">
        <f t="shared" si="26"/>
        <v>15.39</v>
      </c>
    </row>
    <row r="1711" spans="2:15" ht="13.5" x14ac:dyDescent="0.25">
      <c r="B1711" s="1">
        <v>2</v>
      </c>
      <c r="C1711" s="1">
        <v>23</v>
      </c>
      <c r="D1711" s="1">
        <v>1</v>
      </c>
      <c r="E1711" s="1">
        <v>23</v>
      </c>
      <c r="F1711" s="1">
        <v>1</v>
      </c>
      <c r="G1711" s="1">
        <v>15</v>
      </c>
      <c r="H1711" s="1">
        <v>2.67</v>
      </c>
      <c r="I1711" s="1">
        <v>90</v>
      </c>
      <c r="J1711" s="1">
        <v>60</v>
      </c>
      <c r="K1711" s="1">
        <v>3057</v>
      </c>
      <c r="L1711" s="1">
        <v>1</v>
      </c>
      <c r="M1711" s="1">
        <v>8</v>
      </c>
      <c r="N1711" s="1">
        <v>2021</v>
      </c>
      <c r="O1711">
        <f t="shared" si="26"/>
        <v>61.41</v>
      </c>
    </row>
    <row r="1712" spans="2:15" ht="13.5" x14ac:dyDescent="0.25">
      <c r="B1712" s="1">
        <v>0</v>
      </c>
      <c r="C1712" s="1">
        <v>6</v>
      </c>
      <c r="D1712" s="1">
        <v>0</v>
      </c>
      <c r="E1712" s="1">
        <v>28</v>
      </c>
      <c r="F1712" s="1">
        <v>0</v>
      </c>
      <c r="G1712" s="1">
        <v>3</v>
      </c>
      <c r="H1712" s="1">
        <v>2.02</v>
      </c>
      <c r="I1712" s="1">
        <v>-30</v>
      </c>
      <c r="J1712" s="1">
        <v>75</v>
      </c>
      <c r="K1712" s="1">
        <v>2509</v>
      </c>
      <c r="L1712" s="1">
        <v>1</v>
      </c>
      <c r="M1712" s="1">
        <v>7</v>
      </c>
      <c r="N1712" s="1">
        <v>2021</v>
      </c>
      <c r="O1712">
        <f t="shared" si="26"/>
        <v>12.120000000000001</v>
      </c>
    </row>
    <row r="1713" spans="2:34" ht="13.5" x14ac:dyDescent="0.25">
      <c r="B1713" s="1">
        <v>2</v>
      </c>
      <c r="C1713" s="1">
        <v>19</v>
      </c>
      <c r="D1713" s="1">
        <v>0</v>
      </c>
      <c r="E1713" s="1">
        <v>11</v>
      </c>
      <c r="F1713" s="1">
        <v>0</v>
      </c>
      <c r="G1713" s="1">
        <v>30</v>
      </c>
      <c r="H1713" s="1">
        <v>1.76</v>
      </c>
      <c r="I1713" s="1">
        <v>50</v>
      </c>
      <c r="J1713" s="1">
        <v>55</v>
      </c>
      <c r="K1713" s="1">
        <v>2665</v>
      </c>
      <c r="L1713" s="1">
        <v>1</v>
      </c>
      <c r="M1713" s="1">
        <v>8</v>
      </c>
      <c r="N1713" s="1">
        <v>2021</v>
      </c>
      <c r="O1713">
        <f t="shared" si="26"/>
        <v>33.44</v>
      </c>
    </row>
    <row r="1714" spans="2:34" ht="13.5" x14ac:dyDescent="0.25">
      <c r="B1714" s="1">
        <v>1</v>
      </c>
      <c r="C1714" s="1">
        <v>5</v>
      </c>
      <c r="D1714" s="1">
        <v>0</v>
      </c>
      <c r="E1714" s="1">
        <v>20</v>
      </c>
      <c r="F1714" s="1">
        <v>0</v>
      </c>
      <c r="G1714" s="1">
        <v>25</v>
      </c>
      <c r="H1714" s="1">
        <v>1.73</v>
      </c>
      <c r="I1714" s="1">
        <v>140</v>
      </c>
      <c r="J1714" s="1">
        <v>50</v>
      </c>
      <c r="K1714" s="1">
        <v>2520</v>
      </c>
      <c r="L1714" s="1">
        <v>1</v>
      </c>
      <c r="M1714" s="1">
        <v>8</v>
      </c>
      <c r="N1714" s="1">
        <v>2021</v>
      </c>
      <c r="O1714">
        <f t="shared" si="26"/>
        <v>8.65</v>
      </c>
    </row>
    <row r="1715" spans="2:34" ht="13.5" x14ac:dyDescent="0.25">
      <c r="B1715" s="1">
        <v>0</v>
      </c>
      <c r="C1715" s="1">
        <v>12.5</v>
      </c>
      <c r="D1715" s="1">
        <v>1</v>
      </c>
      <c r="E1715" s="1">
        <v>23</v>
      </c>
      <c r="F1715" s="1">
        <v>0</v>
      </c>
      <c r="G1715" s="1">
        <v>5</v>
      </c>
      <c r="H1715" s="1">
        <v>2.76</v>
      </c>
      <c r="I1715" s="1">
        <v>-10</v>
      </c>
      <c r="J1715" s="1">
        <v>55</v>
      </c>
      <c r="K1715" s="1">
        <v>3221</v>
      </c>
      <c r="L1715" s="1">
        <v>1</v>
      </c>
      <c r="M1715" s="1">
        <v>8</v>
      </c>
      <c r="N1715" s="1">
        <v>2021</v>
      </c>
      <c r="O1715">
        <f t="shared" si="26"/>
        <v>34.5</v>
      </c>
    </row>
    <row r="1716" spans="2:34" ht="13.5" x14ac:dyDescent="0.25">
      <c r="B1716" s="1">
        <v>2</v>
      </c>
      <c r="C1716" s="1">
        <v>13</v>
      </c>
      <c r="D1716" s="1">
        <v>0</v>
      </c>
      <c r="E1716" s="1">
        <v>1</v>
      </c>
      <c r="F1716" s="1">
        <v>0</v>
      </c>
      <c r="G1716" s="1">
        <v>14</v>
      </c>
      <c r="H1716" s="1">
        <v>3.14</v>
      </c>
      <c r="I1716" s="1">
        <v>130</v>
      </c>
      <c r="J1716" s="1">
        <v>50</v>
      </c>
      <c r="K1716" s="1">
        <v>3587</v>
      </c>
      <c r="L1716" s="1">
        <v>1</v>
      </c>
      <c r="M1716" s="1">
        <v>9</v>
      </c>
      <c r="N1716" s="1">
        <v>2021</v>
      </c>
      <c r="O1716">
        <f t="shared" si="26"/>
        <v>40.82</v>
      </c>
    </row>
    <row r="1717" spans="2:34" ht="13.5" x14ac:dyDescent="0.25">
      <c r="B1717" s="1">
        <v>0</v>
      </c>
      <c r="C1717" s="1">
        <v>6</v>
      </c>
      <c r="D1717" s="1">
        <v>0</v>
      </c>
      <c r="E1717" s="1">
        <v>7</v>
      </c>
      <c r="F1717" s="1">
        <v>0</v>
      </c>
      <c r="G1717" s="1">
        <v>13</v>
      </c>
      <c r="H1717" s="1">
        <v>2.11</v>
      </c>
      <c r="I1717" s="1">
        <v>0</v>
      </c>
      <c r="J1717" s="1">
        <v>55</v>
      </c>
      <c r="K1717" s="1">
        <v>3347</v>
      </c>
      <c r="L1717" s="1">
        <v>1</v>
      </c>
      <c r="M1717" s="1">
        <v>9</v>
      </c>
      <c r="N1717" s="1">
        <v>2021</v>
      </c>
      <c r="O1717">
        <f t="shared" si="26"/>
        <v>12.66</v>
      </c>
    </row>
    <row r="1718" spans="2:34" ht="13.5" x14ac:dyDescent="0.25"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34" ht="13.5" x14ac:dyDescent="0.25"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34" ht="13.5" x14ac:dyDescent="0.25"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34" ht="13.5" x14ac:dyDescent="0.25"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34" ht="13.5" x14ac:dyDescent="0.25"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T1722">
        <v>5</v>
      </c>
      <c r="U1722">
        <f>AVERAGE(C1707,C1710,C1712,C1715,C1717)</f>
        <v>10.9</v>
      </c>
      <c r="V1722">
        <f>SUM(O1708,O1711:O1712,O1714,O1718,O1720,O1724,O1728:O1730,O1732,O1736,O1738,O1743:O1744)/SUM(C1708,C1711:C1712,C1714,C1718,C1720,C1724,C1728:C1730,C1732,C1736,C1738,C1743:C1744)</f>
        <v>2.1237579656515226</v>
      </c>
    </row>
    <row r="1723" spans="2:34" ht="13.5" x14ac:dyDescent="0.25"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T1723">
        <v>3</v>
      </c>
      <c r="U1723">
        <f>AVERAGE(C1708,C1709,C1714)</f>
        <v>8.3333333333333339</v>
      </c>
      <c r="V1723">
        <f>SUM(O1713,O1715,O1719,O1725,O1727,O1731,O1733,O1735,O1737,O1740,O1742,O1745,O1747)/SUM(C1713,C1715,C1719,C1725,C1727,C1731,C1733,C1735,C1737,C1740,C1742,C1745,C1747)</f>
        <v>1.6747284404350891</v>
      </c>
    </row>
    <row r="1724" spans="2:34" ht="13.5" x14ac:dyDescent="0.25"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P1724">
        <v>48.5</v>
      </c>
      <c r="Q1724">
        <v>11</v>
      </c>
      <c r="R1724">
        <f>AVERAGE(C1707:C1717)</f>
        <v>12.227272727272727</v>
      </c>
      <c r="S1724">
        <f>SUM(O1707:O1717)/SUM(C1707:C1717)</f>
        <v>2.2811895910780673</v>
      </c>
      <c r="T1724">
        <v>3</v>
      </c>
      <c r="U1724">
        <f>AVERAGE(C1711,C1713,C1716)</f>
        <v>18.333333333333332</v>
      </c>
      <c r="V1724">
        <f>SUM(O1704:O1707,O1709:O1710,O1716:O1717,O1721:O1723,O1726,O1734,O1739,O1741,O1746)/SUM(C1704:C1707,C1709:C1710,C1716:C1717,C1721:C1723,C1726,C1734,C1739,C1741,C1746)</f>
        <v>3.5269619907027621</v>
      </c>
      <c r="W1724">
        <v>11</v>
      </c>
      <c r="X1724">
        <f>AVERAGE(C1707:C1717)</f>
        <v>12.227272727272727</v>
      </c>
      <c r="Y1724">
        <f>SUM(O1707:O1717)/SUM(C1707:C1717)</f>
        <v>2.2811895910780673</v>
      </c>
      <c r="Z1724">
        <v>9</v>
      </c>
      <c r="AA1724">
        <f>AVERAGE(C1711:C1719)</f>
        <v>12.071428571428571</v>
      </c>
      <c r="AB1724">
        <f>SUM(O1711:O1719)/SUM(C1711:C1719)</f>
        <v>2.4094674556213018</v>
      </c>
      <c r="AC1724">
        <v>12</v>
      </c>
      <c r="AD1724">
        <f>AVERAGE(C1720:C1731)</f>
        <v>6.8341209310005144</v>
      </c>
      <c r="AE1724">
        <f>SUM(O1720:O1731)/SUM(C1720:C1731)</f>
        <v>0</v>
      </c>
      <c r="AF1724">
        <v>16</v>
      </c>
      <c r="AG1724" t="e">
        <f>AVERAGE(C1732:C1747)</f>
        <v>#DIV/0!</v>
      </c>
      <c r="AH1724" t="e">
        <f>SUM(O1732:O1747)/SUM(C1732:C1747)</f>
        <v>#DIV/0!</v>
      </c>
    </row>
    <row r="1725" spans="2:34" ht="13.5" x14ac:dyDescent="0.25"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34" ht="13.5" x14ac:dyDescent="0.25"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Q1726">
        <f>CORREL(P1:P1682,Q1:Q1682)</f>
        <v>0.89579278608205681</v>
      </c>
      <c r="R1726">
        <f>CORREL(C1:C1682,H1:H1682)</f>
        <v>0.13396173118447768</v>
      </c>
    </row>
    <row r="1727" spans="2:34" x14ac:dyDescent="0.2">
      <c r="C1727">
        <f>AVERAGE(C1:C1717)</f>
        <v>9.06777108433735</v>
      </c>
      <c r="H1727">
        <f>SUM(O1:O1717)/SUM(C1:C1717)</f>
        <v>3.1234469357249686</v>
      </c>
      <c r="K1727">
        <f>AVERAGE(K625:K1717)</f>
        <v>2468.4391674550598</v>
      </c>
      <c r="R1727">
        <f>CORREL(C1:C807,H1:H807)</f>
        <v>0.16080658075546198</v>
      </c>
    </row>
    <row r="1728" spans="2:34" x14ac:dyDescent="0.2">
      <c r="H1728">
        <f>STDEV(H1:H1717)</f>
        <v>1.0335723390589691</v>
      </c>
      <c r="R1728">
        <f>CORREL(C809:C1682,H809:H1682)</f>
        <v>0.14450979958806709</v>
      </c>
    </row>
    <row r="1729" spans="3:33" x14ac:dyDescent="0.2">
      <c r="C1729">
        <f>STDEV(C1:C1717)</f>
        <v>4.6004707776636797</v>
      </c>
    </row>
    <row r="1730" spans="3:33" x14ac:dyDescent="0.2">
      <c r="P1730" t="s">
        <v>26</v>
      </c>
    </row>
    <row r="1732" spans="3:33" x14ac:dyDescent="0.2">
      <c r="S1732">
        <f>SUM(T26,T55,T86,T112,T140,T162,T190,T214,T241,T268,T288,T310,T331,T350,T370,T397,T429,T460,T483,T509,T542,T561,T586,T613,T637,T661,T693,T721,T751,T775,T805,T836,T866,T899,T941,T991,T1029,T1071,T1106,T1147,T1191,T1239,T1279,T1309,T1355,T1393,T1433,T1478,T1507,T1546,T1583,T1663,T1680)</f>
        <v>758</v>
      </c>
      <c r="T1732">
        <f>SUM(U26*T26,U55*T55,U86*T86,U112*T112,U140*T140,U162*T162,U190*T190,U214*T214,U241*T241,U268*T268,U288*T288,U310*T310,U331*T331,U350*T350,U370*T370,U397*T397,U429*T429,U460*T460,U483*T483,U509*T509,U542*T542,U561*T561,U586*T586,U613*T613,U637*T637,U661*T661,U693*T693,U721*T721,U751*T751,U775*T775,U805*T805,T836*U836,U866*T866,U899*T899,U941*T941,U991*T991,U1029*T1029,U1071*T1071,U1106*T1106,U1147*T1147,U1191*T1191,U1239*T1239,U1279*T1279,U1309*T1309,U1355*T1355,U1393*T1393,U1433*T1433,U1478*T1478,U1507*T1507,U1546*T1546,U1583*T1583,U1663*T1663,U1680*T1680)/S1732</f>
        <v>9.467701658499811</v>
      </c>
      <c r="U1732">
        <f>SUM(T26*V26*U26,T55*V55*U55,T86*V86*U86,T112*V112*U112,T140*V140*U140,T162*V162*U162,T190*V190*U190,T214*V214*U214,T241*V241*U241,T268*V268*U268,T288*V288*U288,T310*V310*U310,T331*V331*U331,T350*V350*U350,T370*V370*U370,T397*V397*U397,T429*V429*U429,T460*V460*U460,T483*V483*U483,T509*V509*U509,T542*V542*U542,T561*V561*U561,T586*V586*U586,T613*V613*U613,T637*V637*U637,T661*V661*U661,T693*V693*U693,T721*V721*U721,T751*V751*U751,T775*V775*U775,T805*V805*U805,T836*U836*V836,T866*V866*U866,T899*V899*U899,T941*V941*U941,T991*V991*U991,T1029*V1029*U1029,T1071*V1071*U1071,T1106*V1106*U1106,T1147*V1147*U1147,T1191*V1191*U1191,T1239*V1239*U1239,T1279*V1279*U1279,T1309*V1309*U1309,T1355*V1355*U1355,T1393*V1393*U1393,T1433*V1433*U1433,T1478*V1478*U1478,T1507*V1507*U1507,T1546*V1546*U1546,T1583*V1583*U1583,T1663*V1663*U1663,T1680*V1680*U1680)/(T1732*S1732)</f>
        <v>3.3463233263246943</v>
      </c>
    </row>
    <row r="1733" spans="3:33" x14ac:dyDescent="0.2">
      <c r="S1733">
        <f>SUM(T27,T56,T87,T113,T141,T163,T191,T215,T242,T269,T289,T311,T332,T351,T371,T398,T430,T461,T484,T510,T543,T562,T587,T614,T638,T662,T694,T722,T752,T776,T806,T837,T867,T900,T942,T992,T1030,T1072,T1107,T1148,T1192,T1240,T1280,T1310,T1356,T1394,T1434,T1479,T1508,T1547,T1584,T1664,T1681)</f>
        <v>483</v>
      </c>
      <c r="T1733">
        <f>SUM(U27*T27,U56*T56,U87*T87,U113*T113,U141*T141,U163*T163,U191*T191,U215*T215,U242*T242,U269*T269,U289*T289,U311*T311,U332*T332,U351*T351,U371*T371,U398*T398,U430*T430,U461*T461,U484*T484,U510*T510,U543*T543,U562*T562,U587*T587,U614*T614,U638*T638,U662*T662,U694*T694,U722*T722,U752*T752,U776*T776,U806*T806,T837*U837,U867*T867,U900*T900,U942*T942,U992*T992,U1030*T1030,U1072*T1072,U1107*T1107,U1148*T1148,U1192*T1192,U1240*T1240,U1280*T1280,U1310*T1310,U1356*T1356,U1394*T1394,U1434*T1434,U1479*T1479,U1508*T1508,U1547*T1547,U1584*T1584,U1664*T1664,U1681*T1681)/S1733</f>
        <v>8.6511387163561082</v>
      </c>
      <c r="U1733">
        <f>SUM(T27*V27*U27,T56*V56*U56,T87*V87*U87,T113*V113*U113,T141*V141*U141,T163*V163*U163,T191*V191*U191,T215*V215*U215,T242*V242*U242,T269*V269*U269,T289*V289*U289,T311*V311*U311,T332*V332*U332,T351*V351*U351,T371*V371*U371,T398*V398*U398,T430*V430*U430,T461*V461*U461,T484*V484*U484,T510*V510*U510,T543*V543*U543,T562*V562*U562,T587*V587*U587,T614*V614*U614,T638*V638*U638,T662*V662*U662,T694*V694*U694,T722*V722*U722,T752*V752*U752,T776*V776*U776,T806*V806*U806,T837*U837*V837,T867*V867*U867,T900*V900*U900,T942*V942*U942,T992*V992*U992,T1030*V1030*U1030,T1072*V1072*U1072,T1107*V1107*U1107,T1148*V1148*U1148,T1192*V1192*U1192,T1240*V1240*U1240,T1280*V1280*U1280,T1310*V1310*U1310,T1356*V1356*U1356,T1394*V1394*U1394,T1434*V1434*U1434,T1479*V1479*U1479,T1508*V1508*U1508,T1547*V1547*U1547,T1584*V1584*U1584,T1664*V1664*U1664,T1681*V1681*U1681)/(T1733*S1733)</f>
        <v>3.2125163893369448</v>
      </c>
    </row>
    <row r="1734" spans="3:33" x14ac:dyDescent="0.2">
      <c r="O1734">
        <f>AVERAGE(P28,P57,P88,P114,P142,P164,P192,P216,P243,P270,P290,P312,P333,P352,P372,P399,P431,P462,P485,P511,P544,P563,P588,P615,P639,P663,P695,P723,P753,P777,P807,P838,P868,P901,P943,P993,P1031,P1073,P1108,P1149,P1193,P1241,P1281,P1311,P1357,P1395,P1435,P1480,P1509,P1560,P1585,P1665,P1682)</f>
        <v>65.103773584905667</v>
      </c>
      <c r="P1734">
        <f>SUM(Q28,Q57,Q88,Q114,Q142,Q164,Q192,Q216,Q243,Q270,Q290,Q312,Q333,Q352,Q372,Q399,Q431,Q462,Q485,Q511,Q544,Q563,Q588,Q615,Q639,Q663,Q695,Q723,Q753,Q777,Q807,Q838,Q868,Q901,Q943,Q993,Q1031,Q1073,Q1108,Q1149,Q1193,Q1241,Q1281,Q1311,Q1357,Q1395,Q1435,Q1480,Q1509,Q1548,Q1585,Q1665,Q1682)</f>
        <v>1649</v>
      </c>
      <c r="Q1734">
        <f>SUM(R28*Q28,R57*Q57,R88*Q88,R114*Q114,R142*Q142,R164*Q164,R192*Q192,R216*Q216,R243*Q243,R270*Q270,R290*Q290,R312*Q312,R333*Q333,R352*Q352,R372*Q372,R399*Q399,R431*Q431,R462*Q462,R485*Q485,R511*Q511,R544*Q544,R563*Q563,R588*Q588,R615*Q615,R639*Q639,R663*Q663,R695*Q695,R723*Q723,R753*Q753,R777*Q777,R807*Q807,Q838*R838,R868*Q868,R901*Q901,R943*Q943,R993*Q993,R1031*Q1031,R1073*Q1073,R1108*Q1108,R1149*Q1149,R1193*Q1193,R1241*Q1241,R1281*Q1281,R1311*Q1311,R1357*Q1357,R1395*Q1395,R1435*Q1435,R1480*Q1480,R1509*Q1509,R1548*Q1548,R1585*Q1585,R1665*Q1665,R1682*Q1682)/P1734</f>
        <v>9.0466949666464522</v>
      </c>
      <c r="R1734">
        <f>SUM(O1:O1724)/SUM(C1:C1724)</f>
        <v>3.1234469357249686</v>
      </c>
      <c r="S1734">
        <f>SUM(T28,T57,T88,T114,T142,T164,T192,T216,T243,T270,T290,T312,T333,T352,T372,T399,T431,T462,T485,T511,T544,T563,T588,T615,T639,T663,T695,T723,T753,T777,T807,T838,T868,T901,T943,T993,T1031,T1073,T1108,T1149,T1193,T1241,T1281,T1311,T1357,T1395,T1435,T1480,T1509,T1548,T1585,T1665,T1682)</f>
        <v>408</v>
      </c>
      <c r="T1734">
        <f>SUM(U28*T28,U57*T57,U88*T88,U114*T114,U142*T142,U164*T164,U192*T192,U216*T216,U243*T243,U270*T270,U290*T290,U312*T312,U333*T333,U352*T352,U372*T372,U399*T399,U431*T431,U462*T462,U485*T485,U511*T511,U544*T544,U563*T563,U588*T588,U615*T615,U639*T639,U663*T663,U695*T695,U723*T723,U753*T753,U777*T777,U807*T807,T838*U838,U868*T868,U901*T901,U943*T943,U993*T993,U1031*T1031,U1073*T1073,U1108*T1108,U1149*T1149,U1193*T1193,U1241*T1241,U1281*T1281,U1311*T1311,U1357*T1357,U1395*T1395,U1435*T1435,U1480*T1480,U1509*T1509,U1548*T1548,U1585*T1585,U1665*T1665,U1682*T1682)/S1734</f>
        <v>8.7193627450980387</v>
      </c>
      <c r="U1734">
        <f>SUM(T28*V28*U28,T57*V57*U57,T88*V88*U88,T114*V114*U114,T142*V142*U142,T164*V164*U164,T192*V192*U192,T216*V216*U216,T243*V243*U243,T270*V270*U270,T290*V290*U290,T312*V312*U312,T333*V333*U333,T352*V352*U352,T372*V372*U372,T399*V399*U399,T431*V431*U431,T462*V462*U462,T485*V485*U485,T511*V511*U511,T544*V544*U544,T563*V563*U563,T588*V588*U588,T615*V615*U615,T639*V639*U639,T663*V663*U663,T695*V695*U695,T723*V723*U723,T753*V753*U753,T777*V777*U777,T807*V807*U807,T838*U838*V838,T868*V868*U868,T901*V901*U901,T943*V943*U943,T993*V993*U993,T1031*V1031*U1031,T1073*V1073*U1073,T1108*V1108*U1108,T1149*V1149*U1149,T1193*V1193*U1193,T1241*V1241*U1241,T1281*V1281*U1281,T1311*V1311*U1311,T1357*V1357*U1357,T1395*V1395*U1395,T1435*V1435*U1435,T1480*V1480*U1480,T1509*V1509*U1509,T1548*V1548*U1548,T1585*V1585*U1585,T1665*V1665*U1665,T1682*V1682*U1682)/(T1734*S1734)</f>
        <v>2.598709768095572</v>
      </c>
      <c r="V1734">
        <f>SUM(W28,W57,W88,W114,W142,W164,W192,W216,W243,W270,W290,W312,W333,W352,W372,W399,W431,W462,W485,W511,W544,W563,W588,W615,W639,W663,W695,W723,W753,W777,W807,W838,W868,W901,W943,W993,W1031,W1073,W1108,W1149,W1193,W1241,W1281,W1311,W1357,W1395,W1435,W1480,W1509,W1548,W1585,W1665,W1682)</f>
        <v>349</v>
      </c>
      <c r="W1734">
        <f>SUM(X28*W28,X57*W57,X88*W88,X114*W114,X142*W142,X164*W164,X192*W192,X216*W216,X243*W243,X270*W270,X290*W290,X312*W312,X333*W333,X352*W352,X372*W372,X399*W399,X431*W431,X462*W462,X485*W485,X511*W511,X544*W544,X563*W563,X588*W588,X615*W615,X639*W639,X663*W663,X695*W695,X723*W723,X753*W753,X777*W777,X807*W807,W838*X838,X868*W868,X901*W901,X943*W943,X993*W993,X1031*W1031,X1073*W1073,X1108*W1108,X1149*W1149,X1193*W1193,X1241*W1241,X1281*W1281,X1311*W1311,X1357*W1357,X1395*W1395,X1435*W1435,X1480*W1480,X1509*W1509,X1548*W1548,X1585*W1585,X1665*W1665,X1682*W1682)/V1734</f>
        <v>8.9598853868194848</v>
      </c>
      <c r="X1734">
        <f>SUM(W28*Y28*X28,W57*Y57*X57,W88*Y88*X88,W114*Y114*X114,W142*Y142*X142,W164*Y164*X164,W192*Y192*X192,W216*Y216*X216,W243*Y243*X243,W270*Y270*X270,W290*Y290*X290,W312*Y312*X312,W333*Y333*X333,W352*Y352*X352,W372*Y372*X372,W399*Y399*X399,W431*Y431*X431,W462*Y462*X462,W485*Y485*X485,W511*Y511*X511,W544*Y544*X544,W563*Y563*X563,W588*Y588*X588,W615*Y615*X615,W639*Y639*X639,W663*Y663*X663,W695*Y695*X695,W723*Y723*X723,W753*Y753*X753,W777*Y777*X777,W807*Y807*X807,W838*X838*Y838,W868*Y868*X868,W901*Y901*X901,W943*Y943*X943,W993*Y993*X993,W1031*Y1031*X1031,W1073*Y1073*X1073,W1108*Y1108*X1108,W1149*Y1149*X1149,W1193*Y1193*X1193,W1241*Y1241*X1241,W1281*Y1281*X1281,W1311*Y1311*X1311,W1357*Y1357*X1357,W1395*Y1395*X1395,W1435*Y1435*X1435,W1480*Y1480*X1480,W1509*Y1509*X1509,W1548*Y1548*X1548,W1585*Y1585*X1585,W1665*Y1665*X1665,W1682*Y1682*X1682)/(W1734*V1734)</f>
        <v>2.2996066517428848</v>
      </c>
      <c r="Y1734">
        <f>SUM(Z28,Z57,Z88,Z114,Z142,Z164,Z192,Z216,Z243,Z270,Z290,Z312,Z333,Z352,Z372,Z399,Z431,Z462,Z485,Z511,Z544,Z563,Z588,Z615,Z639,Z663,Z695,Z723,Z753,Z777,Z807,Z838,Z868,Z901,Z943,Z993,Z1031,Z1073,Z1108,Z1149,Z1193,Z1241,Z1281,Z1311,Z1357,Z1395,Z1435,Z1480,Z1509,Z1548,Z1585,Z1665,Z1682)</f>
        <v>359</v>
      </c>
      <c r="Z1734">
        <f>SUM(AA28*Z28,AA57*Z57,AA88*Z88,AA114*Z114,AA142*Z142,AA164*Z164,AA192*Z192,AA216*Z216,AA243*Z243,AA270*Z270,AA290*Z290,AA312*Z312,AA333*Z333,AA352*Z352,AA372*Z372,AA399*Z399,AA431*Z431,AA462*Z462,AA485*Z485,AA511*Z511,AA544*Z544,AA563*Z563,AA588*Z588,AA615*Z615,AA639*Z639,AA663*Z663,AA695*Z695,AA723*Z723,AA753*Z753,AA777*Z777,AA807*Z807,Z838*AA838,AA868*Z868,AA901*Z901,AA943*Z943,AA993*Z993,AA1031*Z1031,AA1073*Z1073,AA1108*Z1108,AA1149*Z1149,AA1193*Z1193,AA1241*Z1241,AA1281*Z1281,AA1311*Z1311,AA1357*Z1357,AA1395*Z1395,AA1435*Z1435,AA1480*Z1480,AA1509*Z1509,AA1548*Z1548,AA1585*Z1585,AA1665*Z1665,AA1682*Z1682)/Y1734</f>
        <v>8.9428969359331472</v>
      </c>
      <c r="AA1734">
        <f>SUM(Z28*AB28*AA28,Z57*AB57*AA57,Z88*AB88*AA88,Z114*AB114*AA114,Z142*AB142*AA142,Z164*AB164*AA164,Z192*AB192*AA192,Z216*AB216*AA216,Z243*AB243*AA243,Z270*AB270*AA270,Z290*AB290*AA290,Z312*AB312*AA312,Z333*AB333*AA333,Z352*AB352*AA352,Z372*AB372*AA372,Z399*AB399*AA399,Z431*AB431*AA431,Z462*AB462*AA462,Z485*AB485*AA485,Z511*AB511*AA511,Z544*AB544*AA544,Z563*AB563*AA563,Z588*AB588*AA588,Z615*AB615*AA615,Z639*AB639*AA639,Z663*AB663*AA663,Z695*AB695*AA695,Z723*AB723*AA723,Z753*AB753*AA753,Z777*AB777*AA777,Z807*AB807*AA807,Z838*AA838*AB838,Z868*AB868*AA868,Z901*AB901*AA901,Z943*AB943*AA943,Z993*AB993*AA993,Z1031*AB1031*AA1031,Z1073*AB1073*AA1073,Z1108*AB1108*AA1108,Z1149*AB1149*AA1149,Z1193*AB1193*AA1193,Z1241*AB1241*AA1241,Z1281*AB1281*AA1281,Z1311*AB1311*AA1311,Z1357*AB1357*AA1357,Z1395*AB1395*AA1395,Z1435*AB1435*AA1435,Z1480*AB1480*AA1480,Z1509*AB1509*AA1509,Z1548*AB1548*AA1548,Z1585*AB1585*AA1585,Z1665*AB1665*AA1665,Z1682*AB1682*AA1682)/(Z1734*Y1734)</f>
        <v>3.5632814203395111</v>
      </c>
      <c r="AB1734">
        <f>SUM(AC28,AC57,AC88,AC114,AC142,AC164,AC192,AC216,AC243,AC270,AC290,AC312,AC333,AC352,AC372,AC399,AC431,AC462,AC485,AC511,AC544,AC563,AC588,AC615,AC639,AC663,AC695,AC723,AC753,AC777,AC807,AC838,AC868,AC901,AC943,AC993,AC1031,AC1073,AC1108,AC1149,AC1193,AC1241,AC1281,AC1311,AC1357,AC1395,AC1435,AC1480,AC1509,AC1548,AC1585,AC1665,AC1682)</f>
        <v>450</v>
      </c>
      <c r="AC1734">
        <f>SUM(AD28*AC28,AD57*AC57,AD88*AC88,AD114*AC114,AD142*AC142,AD164*AC164,AD192*AC192,AD216*AC216,AD243*AC243,AD270*AC270,AD290*AC290,AD312*AC312,AD333*AC333,AD352*AC352,AD372*AC372,AD399*AC399,AD431*AC431,AD462*AC462,AD485*AC485,AD511*AC511,AD544*AC544,AD563*AC563,AD588*AC588,AD615*AC615,AD639*AC639,AD663*AC663,AD695*AC695,AD723*AC723,AD753*AC753,AD777*AC777,AD807*AC807,AC838*AD838,AD868*AC868,AD901*AC901,AD943*AC943,AD993*AC993,AD1031*AC1031,AD1073*AC1073,AD1108*AC1108,AD1149*AC1149,AD1193*AC1193,AD1241*AC1241,AD1281*AC1281,AD1311*AC1311,AD1357*AC1357,AD1395*AC1395,AD1435*AC1435,AD1480*AC1480,AD1509*AC1509,AD1548*AC1548,AD1585*AC1585,AD1665*AC1665,AD1682*AC1682)/AB1734</f>
        <v>9.2911111111111104</v>
      </c>
      <c r="AD1734">
        <f>SUM(AC28*AE28*AD28,AC57*AE57*AD57,AC88*AE88*AD88,AC114*AE114*AD114,AC142*AE142*AD142,AC164*AE164*AD164,AC192*AE192*AD192,AC216*AE216*AD216,AC243*AE243*AD243,AC270*AE270*AD270,AC290*AE290*AD290,AC312*AE312*AD312,AC333*AE333*AD333,AC352*AE352*AD352,AC372*AE372*AD372,AC399*AE399*AD399,AC431*AE431*AD431,AC462*AE462*AD462,AC485*AE485*AD485,AC511*AE511*AD511,AC544*AE544*AD544,AC563*AE563*AD563,AC588*AE588*AD588,AC615*AE615*AD615,AC639*AE639*AD639,AC663*AE663*AD663,AC695*AE695*AD695,AC723*AE723*AD723,AC753*AE753*AD753,AC777*AE777*AD777,AC807*AE807*AD807,AC838*AD838*AE838,AC868*AE868*AD868,AC901*AE901*AD901,AC943*AE943*AD943,AC993*AE993*AD993,AC1031*AE1031*AD1031,AC1073*AE1073*AD1073,AC1108*AE1108*AD1108,AC1149*AE1149*AD1149,AC1193*AE1193*AD1193,AC1241*AE1241*AD1241,AC1281*AE1281*AD1281,AC1311*AE1311*AD1311,AC1357*AE1357*AD1357,AC1395*AE1395*AD1395,AC1435*AE1435*AD1435,AC1480*AE1480*AD1480,AC1509*AE1509*AD1509,AC1548*AE1548*AD1548,AC1585*AE1585*AD1585,AC1665*AE1665*AD1665,AC1682*AE1682*AD1682)/(AC1734*AB1734)</f>
        <v>3.8447751734034927</v>
      </c>
      <c r="AE1734">
        <f>SUM(AF28,AF57,AF88,AF114,AF142,AF164,AF192,AF216,AF243,AF270,AF290,AF312,AF333,AF352,AF372,AF399,AF431,AF462,AF485,AF511,AF544,AF563,AF588,AF615,AF639,AF663,AF695,AF723,AF753,AF777,AF807,AF838,AF868,AF901,AF943,AF993,AF1031,AF1073,AF1108,AF1149,AF1193,AF1241,AF1281,AF1311,AF1357,AF1395,AF1435,AF1480,AF1509,AF1548,AF1585,AF1665,AF1682)</f>
        <v>491</v>
      </c>
      <c r="AF1734">
        <f>SUM(AG28*AF28,AG57*AF57,AG88*AF88,AG114*AF114,AG142*AF142,AG164*AF164,AG192*AF192,AG216*AF216,AG243*AF243,AG270*AF270,AG290*AF290,AG312*AF312,AG333*AF333,AG352*AF352,AG372*AF372,AG399*AF399,AG431*AF431,AG462*AF462,AG485*AF485,AG511*AF511,AG544*AF544,AG563*AF563,AG588*AF588,AG615*AF615,AG639*AF639,AG663*AF663,AG695*AF695,AG723*AF723,AG753*AF753,AG777*AF777,AG807*AF807,AF838*AG838,AG868*AF868,AG901*AF901,AG943*AF943,AG993*AF993,AG1031*AF1031,AG1073*AF1073,AG1108*AF1108,AG1149*AF1149,AG1193*AF1193,AG1241*AF1241,AG1281*AF1281,AG1311*AF1311,AG1357*AF1357,AG1395*AF1395,AG1435*AF1435,AG1480*AF1480,AG1509*AF1509,AG1548*AF1548,AG1585*AF1585,AG1665*AF1665,AG1682*AF1682)/AE1734</f>
        <v>8.9602851323828929</v>
      </c>
      <c r="AG1734">
        <f>SUM(AF28*AH28*AG28,AF57*AH57*AG57,AF88*AH88*AG88,AF114*AH114*AG114,AF142*AH142*AG142,AF164*AH164*AG164,AF192*AH192*AG192,AF216*AH216*AG216,AF243*AH243*AG243,AF270*AH270*AG270,AF290*AH290*AG290,AF312*AH312*AG312,AF333*AH333*AG333,AF352*AH352*AG352,AF372*AH372*AG372,AF399*AH399*AG399,AF431*AH431*AG431,AF462*AH462*AG462,AF485*AH485*AG485,AF511*AH511*AG511,AF544*AH544*AG544,AF563*AH563*AG563,AF588*AH588*AG588,AF615*AH615*AG615,AF639*AH639*AG639,AF663*AH663*AG663,AF695*AH695*AG695,AF723*AH723*AG723,AF753*AH753*AG753,AF777*AH777*AG777,AF807*AH807*AG807,AF838*AG838*AH838,AF868*AH868*AG868,AF901*AH901*AG901,AF943*AH943*AG943,AF993*AH993*AG993,AF1031*AH1031*AG1031,AF1073*AH1073*AG1073,AF1108*AH1108*AG1108,AF1149*AH1149*AG1149,AF1193*AH1193*AG1193,AF1241*AH1241*AG1241,AF1281*AH1281*AG1281,AF1311*AH1311*AG1311,AF1357*AH1357*AG1357,AF1395*AH1395*AG1395,AF1435*AH1435*AG1435,AF1480*AH1480*AG1480,AF1509*AH1509*AG1509,AF1548*AH1548*AG1548,AF1585*AH1585*AG1585,AF1665*AH1665*AG1665,AF1682*AH1682*AG1682)/(AF1734*AE1734)</f>
        <v>2.7282816229116942</v>
      </c>
    </row>
    <row r="1735" spans="3:33" x14ac:dyDescent="0.2">
      <c r="P1735">
        <f>P1734/53</f>
        <v>31.113207547169811</v>
      </c>
    </row>
    <row r="1737" spans="3:33" x14ac:dyDescent="0.2">
      <c r="P1737" t="s">
        <v>4</v>
      </c>
    </row>
    <row r="1739" spans="3:33" x14ac:dyDescent="0.2">
      <c r="S1739">
        <f>SUM(T26,T55,T86,T112,T140,T162,T190,T214,T241,T268,T288,T310,T331,T350,T370,T397,T429,T460,T483,T509,T542,T561,T586,T613,T637,T661,T693,T721,T751,T775)</f>
        <v>383</v>
      </c>
      <c r="T1739">
        <f>SUM(U26*T26,U55*T55,U86*T86,U112*T112,U140*T140,U162*T162,U190*T190,U214*T214,U241*T241,U268*T268,U288*T288,U310*T310,U331*T331,U350*T350,U370*T370,U397*T397,U429*T429,U460*T460,U483*T483,U509*T509,U542*T542,U561*T561,U586*T586,U613*T613,U637*T637,U661*T661,U693*T693,U721*T721,U751*T751,U775*T775)/S1739</f>
        <v>8.5653207758299139</v>
      </c>
      <c r="U1739">
        <f>SUM(T26*V26*U26,T55*V55*U55,T86*V86*U86,T112*V112*U112,T140*V140*U140,T162*V162*U162,T190*V190*U190,T214*V214*U214,T241*V241*U241,T268*V268*U268,T288*V288*U288,T310*V310*U310,T331*V331*U331,T350*V350*U350,T370*V370*U370,T397*V397*U397,T429*V429*U429,T460*V460*U460,T483*V483*U483,T509*V509*U509,T542*V542*U542,T561*V561*U561,T586*V586*U586,T613*V613*U613,T637*V637*U637,T661*V661*U661,T693*V693*U693,T721*V721*U721,T751*V751*U751,T775*V775*U775)/(T1739*S1739)</f>
        <v>3.4718951711674446</v>
      </c>
    </row>
    <row r="1740" spans="3:33" x14ac:dyDescent="0.2">
      <c r="S1740">
        <f>SUM(T27,T56,T87,T113,T141,T163,T191,T215,T242,T269,T289,T311,T332,T351,T371,T398,T430,T461,T484,T510,T543,T562,T587,T614,T638,T662,T694,T722,T752,T776)</f>
        <v>199</v>
      </c>
      <c r="T1740">
        <f>SUM(U27*T27,U56*T56,U87*T87,U113*T113,U141*T141,U163*T163,U191*T191,U215*T215,U242*T242,U269*T269,U289*T289,U311*T311,U332*T332,U351*T351,U371*T371,U398*T398,U430*T430,U461*T461,U484*T484,U510*T510,U543*T543,U562*T562,U587*T587,U614*T614,U638*T638,U662*T662,U694*T694,U722*T722,U752*T752,U776*T776)/S1740</f>
        <v>7.6859296482412063</v>
      </c>
      <c r="U1740">
        <f>SUM(T27*V27*U27,T56*V56*U56,T87*V87*U87,T113*V113*U113,T141*V141*U141,T163*V163*U163,T191*V191*U191,T215*V215*U215,T242*V242*U242,T269*V269*U269,T289*V289*U289,T311*V311*U311,T332*V332*U332,T351*V351*U351,T371*V371*U371,T398*V398*U398,T430*V430*U430,T461*V461*U461,T484*V484*U484,T510*V510*U510,T543*V543*U543,T562*V562*U562,T587*V587*U587,T614*V614*U614,T638*V638*U638,T662*V662*U662,T694*V694*U694,T722*V722*U722,T752*V752*U752,T776*V776*U776)/(T1740*S1740)</f>
        <v>3.2348708728342603</v>
      </c>
    </row>
    <row r="1741" spans="3:33" x14ac:dyDescent="0.2">
      <c r="O1741">
        <f>AVERAGE(P28,P57,P88,P114,P142,P164,P192,P216,P243,P270,P290,P312,P333,P352,P372,P399,P431,P462,P485,P511,P544,P563,P588,P615,P639,P663,P695,P723,P753,P777)</f>
        <v>32.966666666666669</v>
      </c>
      <c r="P1741">
        <f>SUM(Q28,Q57,Q88,Q114,Q142,Q164,Q192,Q216,Q243,Q270,Q290,Q312,Q333,Q352,Q372,Q399,Q431,Q462,Q485,Q511,Q544,Q563,Q588,Q615,Q639,Q663,Q695,Q723,Q753,Q777)</f>
        <v>748</v>
      </c>
      <c r="Q1741">
        <f>SUM(R28*Q28,R57*Q57,R88*Q88,R114*Q114,R142*Q142,R164*Q164,R192*Q192,R216*Q216,R243*Q243,R270*Q270,R290*Q290,R312*Q312,R333*Q333,R352*Q352,R372*Q372,R399*Q399,R431*Q431,R462*Q462,R485*Q485,R511*Q511,R544*Q544,R563*Q563,R588*Q588,R615*Q615,R639*Q639,R663*Q663,R695*Q695,R723*Q723,R753*Q753,R777*Q777,R807*Q807)/P1741</f>
        <v>8.5594919786096249</v>
      </c>
      <c r="R1741">
        <f>SUM(O1:O807)/SUM(C1:C807)</f>
        <v>3.2207145646231954</v>
      </c>
      <c r="S1741">
        <f>SUM(T28,T57,T88,T114,T142,T164,T192,T216,T243,T270,T290,T312,T333,T352,T372,T399,T431,T462,T485,T511,T544,T563,T588,T615,T639,T663,T695,T723,T753,T777)</f>
        <v>166</v>
      </c>
      <c r="T1741">
        <f>SUM(U28*T28,U57*T57,U88*T88,U114*T114,U142*T142,U164*T164,U192*T192,U216*T216,U243*T243,U270*T270,U290*T290,U312*T312,U333*T333,U352*T352,U372*T372,U399*T399,U431*T431,U462*T462,U485*T485,U511*T511,U544*T544,U563*T563,U588*T588,U615*T615,U639*T639,U663*T663,U695*T695,U723*T723,U753*T753,U777*T777)/S1741</f>
        <v>8.168674698795181</v>
      </c>
      <c r="U1741">
        <f>SUM(T28*V28*U28,T57*V57*U57,T88*V88*U88,T114*V114*U114,T142*V142*U142,T164*V164*U164,T192*V192*U192,T216*V216*U216,T243*V243*U243,T270*V270*U270,T290*V290*U290,T312*V312*U312,T333*V333*U333,T352*V352*U352,T372*V372*U372,T399*V399*U399,T431*V431*U431,T462*V462*U462,T485*V485*U485,T511*V511*U511,T544*V544*U544,T563*V563*U563,T588*V588*U588,T615*V615*U615,T639*V639*U639,T663*V663*U663,T695*V695*U695,T723*V723*U723,T753*V753*U753,T777*V777*U777)/(T1741*S1741)</f>
        <v>2.654620206489676</v>
      </c>
      <c r="V1741">
        <f>SUM(W28,W57,W88,W114,W142,W164,W192,W216,W243,W270,W290,W312,W333,W352,W372,W399,W431,W462,W485,W511,W544,W563,W588,W615,W639,W663,W695,W723,W753,W777)</f>
        <v>157</v>
      </c>
      <c r="W1741">
        <f>SUM(X28*W28,X57*W57,X88*W88,X114*W114,X142*W142,X164*W164,X192*W192,X216*W216,X243*W243,X270*W270,X290*W290,X312*W312,X333*W333,X352*W352,X372*W372,X399*W399,X431*W431,X462*W462,X485*W485,X511*W511,X544*W544,X563*W563,X588*W588,X615*W615,X639*W639,X663*W663,X695*W695,X723*W723,X753*W753,X777*W777)/V1741</f>
        <v>7.8121019108280256</v>
      </c>
      <c r="X1741">
        <f>SUM(W28*Y28*X28,W57*Y57*X57,W88*Y88*X88,W114*Y114*X114,W142*Y142*X142,W164*Y164*X164,W192*Y192*X192,W216*Y216*X216,W243*Y243*X243,W270*Y270*X270,W290*Y290*X290,W312*Y312*X312,W333*Y333*X333,W352*Y352*X352,W372*Y372*X372,W399*Y399*X399,W431*Y431*X431,W462*Y462*X462,W485*Y485*X485,W511*Y511*X511,W544*Y544*X544,W563*Y563*X563,W588*Y588*X588,W615*Y615*X615,W639*Y639*X639,W663*Y663*X663,W695*Y695*X695,W723*Y723*X723,W753*Y753*X753,W777*Y777*X777)/(W1741*V1741)</f>
        <v>2.2088381573583371</v>
      </c>
      <c r="Y1741">
        <f>SUM(Z28,Z57,Z88,Z114,Z142,Z164,Z192,Z216,Z243,Z270,Z290,Z312,Z333,Z352,Z372,Z399,Z431,Z462,Z485,Z511,Z544,Z563,Z588,Z615,Z639,Z663,Z695,Z723,Z753,Z777)</f>
        <v>159</v>
      </c>
      <c r="Z1741">
        <f>SUM(AA28*Z28,AA57*Z57,AA88*Z88,AA114*Z114,AA142*Z142,AA164*Z164,AA192*Z192,AA216*Z216,AA243*Z243,AA270*Z270,AA290*Z290,AA312*Z312,AA333*Z333,AA352*Z352,AA372*Z372,AA399*Z399,AA431*Z431,AA462*Z462,AA485*Z485,AA511*Z511,AA544*Z544,AA563*Z563,AA588*Z588,AA615*Z615,AA639*Z639,AA663*Z663,AA695*Z695,AA723*Z723,AA753*Z753,AA777*Z777)/Y1741</f>
        <v>8.2327044025157239</v>
      </c>
      <c r="AA1741">
        <f>SUM(Z28*AB28*AA28,Z57*AB57*AA57,Z88*AB88*AA88,Z114*AB114*AA114,Z142*AB142*AA142,Z164*AB164*AA164,Z192*AB192*AA192,Z216*AB216*AA216,Z243*AB243*AA243,Z270*AB270*AA270,Z290*AB290*AA290,Z312*AB312*AA312,Z333*AB333*AA333,Z352*AB352*AA352,Z372*AB372*AA372,Z399*AB399*AA399,Z431*AB431*AA431,Z462*AB462*AA462,Z485*AB485*AA485,Z511*AB511*AA511,Z544*AB544*AA544,Z563*AB563*AA563,Z588*AB588*AA588,Z615*AB615*AA615,Z639*AB639*AA639,Z663*AB663*AA663,Z695*AB695*AA695,Z723*AB723*AA723,Z753*AB753*AA753,Z777*AB777*AA777)/(Z1741*Y1741)</f>
        <v>3.733670741023682</v>
      </c>
      <c r="AB1741">
        <f>SUM(AC28,AC57,AC88,AC114,AC142,AC164,AC192,AC216,AC243,AC270,AC290,AC312,AC333,AC352,AC372,AC399,AC431,AC462,AC485,AC511,AC544,AC563,AC588,AC615,AC639,AC663,AC695,AC723,AC753,AC777)</f>
        <v>215</v>
      </c>
      <c r="AC1741">
        <f>SUM(AD28*AC28,AD57*AC57,AD88*AC88,AD114*AC114,AD142*AC142,AD164*AC164,AD192*AC192,AD216*AC216,AD243*AC243,AD270*AC270,AD290*AC290,AD312*AC312,AD333*AC333,AD352*AC352,AD372*AC372,AD399*AC399,AD431*AC431,AD462*AC462,AD485*AC485,AD511*AC511,AD544*AC544,AD563*AC563,AD588*AC588,AD615*AC615,AD639*AC639,AD663*AC663,AD695*AC695,AD723*AC723,AD753*AC753,AD777*AC777)/AB1741</f>
        <v>8.9116279069767437</v>
      </c>
      <c r="AD1741">
        <f>SUM(AC28*AE28*AD28,AC57*AE57*AD57,AC88*AE88*AD88,AC114*AE114*AD114,AC142*AE142*AD142,AC164*AE164*AD164,AC192*AE192*AD192,AC216*AE216*AD216,AC243*AE243*AD243,AC270*AE270*AD270,AC290*AE290*AD290,AC312*AE312*AD312,AC333*AE333*AD333,AC352*AE352*AD352,AC372*AE372*AD372,AC399*AE399*AD399,AC431*AE431*AD431,AC462*AE462*AD462,AC485*AE485*AD485,AC511*AE511*AD511,AC544*AE544*AD544,AC563*AE563*AD563,AC588*AE588*AD588,AC615*AE615*AD615,AC639*AE639*AD639,AC663*AE663*AD663,AC695*AE695*AD695,AC723*AE723*AD723,AC753*AE753*AD753,AC777*AE777*AD777)/(AC1741*AB1741)</f>
        <v>4.0049556367432153</v>
      </c>
      <c r="AE1741">
        <f>SUM(AF28,AF57,AF88,AF114,AF142,AF164,AF192,AF216,AF243,AF270,AF290,AF312,AF333,AF352,AF372,AF399,AF431,AF462,AF485,AF511,AF544,AF563,AF588,AF615,AF639,AF663,AF695,AF723,AF753,AF777)</f>
        <v>217</v>
      </c>
      <c r="AF1741">
        <f>SUM(AG28*AF28,AG57*AF57,AG88*AF88,AG114*AF114,AG142*AF142,AG164*AF164,AG192*AF192,AG216*AF216,AG243*AF243,AG270*AF270,AG290*AF290,AG312*AF312,AG333*AF333,AG352*AF352,AG372*AF372,AG399*AF399,AG431*AF431,AG462*AF462,AG485*AF485,AG511*AF511,AG544*AF544,AG563*AF563,AG588*AF588,AG615*AF615,AG639*AF639,AG663*AF663,AG695*AF695,AG723*AF723,AG753*AF753,AG777*AF777)/AE1741</f>
        <v>7.9262672811059911</v>
      </c>
      <c r="AG1741">
        <f>SUM(AF28*AH28*AG28,AF57*AH57*AG57,AF88*AH88*AG88,AF114*AH114*AG114,AF142*AH142*AG142,AF164*AH164*AG164,AF192*AH192*AG192,AF216*AH216*AG216,AF243*AH243*AG243,AF270*AH270*AG270,AF290*AH290*AG290,AF312*AH312*AG312,AF333*AH333*AG333,AF352*AH352*AG352,AF372*AH372*AG372,AF399*AH399*AG399,AF431*AH431*AG431,AF462*AH462*AG462,AF485*AH485*AG485,AF511*AH511*AG511,AF544*AH544*AG544,AF563*AH563*AG563,AF588*AH588*AG588,AF615*AH615*AG615,AF639*AH639*AG639,AF663*AH663*AG663,AF695*AH695*AG695,AF723*AH723*AG723,AF753*AH753*AG753,AF777*AH777*AG777)/(AF1741*AE1741)</f>
        <v>2.7176686046511636</v>
      </c>
    </row>
    <row r="1742" spans="3:33" x14ac:dyDescent="0.2">
      <c r="P1742">
        <f>P1741/31</f>
        <v>24.129032258064516</v>
      </c>
    </row>
    <row r="1744" spans="3:33" x14ac:dyDescent="0.2">
      <c r="P1744" s="12" t="s">
        <v>14</v>
      </c>
    </row>
    <row r="1746" spans="15:33" x14ac:dyDescent="0.2">
      <c r="S1746">
        <f>SUM(T805,T836,T866,T899,T941,T991,T1029,T1071,T1106,T1147,T1191,T1239,T1279,T1309,T1355,T1393,T1433,T1478,T1507,T1546,T1583,T1663,T1680)</f>
        <v>375</v>
      </c>
      <c r="T1746">
        <f>SUM(T836*U836,U866*T866,U899*T899,U941*T941,U991*T991,U1029*T1029,U1071*T1071,U1106*T1106,U1147*T1147,U1191*T1191,U1239*T1239,U1279*T1279,U1309*T1309,U1355*T1355,U1393*T1393,T1433*U1433,U1478*T1478,U1507*T1507,U1546*T1546,U1583*T1583,U1663*T1663,U1680*T1680)/S1746</f>
        <v>10.108000000000001</v>
      </c>
      <c r="U1746">
        <f>SUM(T805*U805*V805,T836*U836*V836,T866*V866*U866,T899*V899*U899,T941*V941*U941,T991*V991*U991,T1029*V1029*U1029,T1071*V1071*U1071,T1106*V1106*U1106,T1147*V1147*U1147,T1191*V1191*U1191,T1239*V1239*U1239,T1279*V1279*U1279,T1309*V1309*U1309,T1355*V1355*U1355,T1393*V1393*U1393,T1433*U1433*V1433,T1478*V1478*U1478,T1507*V1507*U1507,T1546*V1546*U1546,T1583*V1583*U1583,T1663*V1663*U1663,T1680*V1680*U1680)/(T1746*S1746)</f>
        <v>3.3307835377918478</v>
      </c>
    </row>
    <row r="1747" spans="15:33" x14ac:dyDescent="0.2">
      <c r="S1747">
        <f>SUM(T806,T837,T867,T900,T942,T992,T1030,T1072,T1107,T1148,T1192,T1240,T1280,T1310,T1356,T1394,T1434,T1479,T1508,T1547,T1584,T1664,T1681)</f>
        <v>284</v>
      </c>
      <c r="T1747">
        <f>SUM(T837*U837,U867*T867,U900*T900,U942*T942,U992*T992,U1030*T1030,U1072*T1072,U1107*T1107,U1148*T1148,U1192*T1192,U1240*T1240,U1280*T1280,U1310*T1310,U1356*T1356,U1394*T1394,T1434*U1434,U1479*T1479,U1508*T1508,U1547*T1547,U1584*T1584,U1664*T1664,U1681*T1681)/S1747</f>
        <v>9.1742957746478879</v>
      </c>
      <c r="U1747">
        <f>SUM(T806*U806*V806,T837*U837*V837,T867*V867*U867,T900*V900*U900,T942*V942*U942,T992*V992*U992,T1030*V1030*U1030,T1072*V1072*U1072,T1107*V1107*U1107,T1148*V1148*U1148,T1192*V1192*U1192,T1240*V1240*U1240,T1280*V1280*U1280,T1310*V1310*U1310,T1356*V1356*U1356,T1394*V1394*U1394,T1434*U1434*V1434,T1479*V1479*U1479,T1508*V1508*U1508,T1547*V1547*U1547,T1584*V1584*U1584,T1664*V1664*U1664,T1681*V1681*U1681)/(T1747*S1747)</f>
        <v>3.2530281070214628</v>
      </c>
    </row>
    <row r="1748" spans="15:33" x14ac:dyDescent="0.2">
      <c r="O1748">
        <f>AVERAGE(P807,P838,P868,P901,P943,P993,P1031,P1073,P1108,P1149,P1193,P1241,P1281,P1311,P1357,P1395,P1435,P1480,P1509,P1560,P1585,P1665,P1682)</f>
        <v>107.02173913043478</v>
      </c>
      <c r="P1748">
        <f>SUM(Q807,Q838,Q868,Q901,Q943,Q993,Q1031,Q1073,Q1108,Q1149,Q1193,Q1241,Q1281,Q1311,Q1357,Q1395,Q1435,Q1480,Q1509,Q1548,Q1585,Q1665,Q1682)</f>
        <v>901</v>
      </c>
      <c r="Q1748">
        <f>SUM(Q838*R838,R868*Q868,R901*Q901,R943*Q943,R993*Q993,R1031*Q1031,R1073*Q1073,R1108*Q1108,R1149*Q1149,R1193*Q1193,R1241*Q1241,R1281*Q1281,R1311*Q1311,R1357*Q1357,R1395*Q1395,Q1435*R1435,R1480*Q1480,R1509*Q1509,R1548*Q1548,R1585*Q1585,R1665*Q1665,R1682*Q1682)/P1748</f>
        <v>9.4511653718091004</v>
      </c>
      <c r="R1748">
        <f>SUM(O809:O1724)/SUM(C809:C1724)</f>
        <v>3.0514520231213891</v>
      </c>
      <c r="S1748">
        <f>SUM(T807,T838,T868,T901,T943,T993,T1031,T1073,T1108,T1149,T1193,T1241,T1281,T1311,T1357,T1395,T1435,T1480,T1509,T1548,T1585,T1665,T1682)</f>
        <v>242</v>
      </c>
      <c r="T1748">
        <f>SUM(T838*U838,U868*T868,U901*T901,U943*T943,U993*T993,U1031*T1031,U1073*T1073,U1108*T1108,U1149*T1149,U1193*T1193,U1241*T1241,U1281*T1281,U1311*T1311,U1357*T1357,U1395*T1395,T1435*U1435,U1480*T1480,U1509*T1509,U1548*T1548,U1585*T1585,U1665*T1665,U1682*T1682)/S1748</f>
        <v>8.7582644628099171</v>
      </c>
      <c r="U1748">
        <f>SUM(T807*U807*V807,T838*U838*V838,T868*V868*U868,T901*V901*U901,T943*V943*U943,T993*V993*U993,T1031*V1031*U1031,T1073*V1073*U1073,T1108*V1108*U1108,T1149*V1149*U1149,T1193*V1193*U1193,T1241*V1241*U1241,T1281*V1281*U1281,T1311*V1311*U1311,T1357*V1357*U1357,T1395*V1395*U1395,T1435*U1435*V1435,T1480*V1480*U1480,T1509*V1509*U1509,T1548*V1548*U1548,T1585*V1585*U1585,T1665*V1665*U1665,T1682*V1682*U1682)/(T1748*S1748)</f>
        <v>2.6634795942439258</v>
      </c>
      <c r="V1748">
        <f>SUM(W807,W838,W868,W901,W943,W993,W1031,W1073,W1108,W1149,W1193,W1241,W1281,W1311,W1357,W1395,W1435,W1480,W1509,W1548,W1585,W1665,W1682)</f>
        <v>192</v>
      </c>
      <c r="W1748">
        <f>SUM(W838*X838,X868*W868,X901*W901,X943*W943,X993*W993,X1031*W1031,X1073*W1073,X1108*W1108,X1149*W1149,X1193*W1193,X1241*W1241,X1281*W1281,X1311*W1311,X1357*W1357,X1395*W1395,W1435*X1435,X1480*W1480,X1509*W1509,X1548*W1548,X1585*W1585,X1665*W1665,X1682*W1682)/V1748</f>
        <v>9.6848958333333339</v>
      </c>
      <c r="X1748">
        <f>SUM(W807*X807*Y807,W838*X838*Y838,W868*Y868*X868,W901*Y901*X901,W943*Y943*X943,W993*Y993*X993,W1031*Y1031*X1031,W1073*Y1073*X1073,W1108*Y1108*X1108,W1149*Y1149*X1149,W1193*Y1193*X1193,W1241*Y1241*X1241,W1281*Y1281*X1281,W1311*Y1311*X1311,W1357*Y1357*X1357,W1395*Y1395*X1395,W1435*X1435*Y1435,W1480*Y1480*X1480,W1509*Y1509*X1509,W1548*Y1548*X1548,W1585*Y1585*X1585,W1665*Y1665*X1665,W1682*Y1682*X1682)/(W1748*V1748)</f>
        <v>2.410180155955902</v>
      </c>
      <c r="Y1748">
        <f>SUM(Z807,Z838,Z868,Z901,Z943,Z993,Z1031,Z1073,Z1108,Z1149,Z1193,Z1241,Z1281,Z1311,Z1357,Z1395,Z1435,Z1480,Z1509,Z1548,Z1585,Z1665,Z1682)</f>
        <v>200</v>
      </c>
      <c r="Z1748">
        <f>SUM(Z838*AA838,AA868*Z868,AA901*Z901,AA943*Z943,AA993*Z993,AA1031*Z1031,AA1073*Z1073,AA1108*Z1108,AA1149*Z1149,AA1193*Z1193,AA1241*Z1241,AA1281*Z1281,AA1311*Z1311,AA1357*Z1357,AA1395*Z1395,Z1435*AA1435,AA1480*Z1480,AA1509*Z1509,AA1548*Z1548,AA1585*Z1585,AA1665*Z1665,AA1682*Z1682)/Y1748</f>
        <v>9.2524999999999995</v>
      </c>
      <c r="AA1748">
        <f>SUM(Z807*AA807*AB807,Z838*AA838*AB838,Z868*AB868*AA868,Z901*AB901*AA901,Z943*AB943*AA943,Z993*AB993*AA993,Z1031*AB1031*AA1031,Z1073*AB1073*AA1073,Z1108*AB1108*AA1108,Z1149*AB1149*AA1149,Z1193*AB1193*AA1193,Z1241*AB1241*AA1241,Z1281*AB1281*AA1281,Z1311*AB1311*AA1311,Z1357*AB1357*AA1357,Z1395*AB1395*AA1395,Z1435*AA1435*AB1435,Z1480*AB1480*AA1480,Z1509*AB1509*AA1509,Z1548*AB1548*AA1548,Z1585*AB1585*AA1585,Z1665*AB1665*AA1665,Z1682*AB1682*AA1682)/(Z1748*Y1748)</f>
        <v>3.5409564982437174</v>
      </c>
      <c r="AB1748">
        <f>SUM(AC807,AC838,AC868,AC901,AC943,AC993,AC1031,AC1073,AC1108,AC1149,AC1193,AC1241,AC1281,AC1311,AC1357,AC1395,AC1435,AC1480,AC1509,AC1548,AC1585,AC1665,AC1682)</f>
        <v>235</v>
      </c>
      <c r="AC1748">
        <f>SUM(AC838*AD838,AD868*AC868,AD901*AC901,AD943*AC943,AD993*AC993,AD1031*AC1031,AD1073*AC1073,AD1108*AC1108,AD1149*AC1149,AD1193*AC1193,AD1241*AC1241,AD1281*AC1281,AD1311*AC1311,AD1357*AC1357,AD1395*AC1395,AC1435*AD1435,AD1480*AC1480,AD1509*AC1509,AD1548*AC1548,AD1585*AC1585,AD1665*AC1665,AD1682*AC1682)/AB1748</f>
        <v>9.4021276595744681</v>
      </c>
      <c r="AD1748">
        <f>SUM(AC807*AD807*AE807,AC838*AD838*AE838,AC868*AE868*AD868,AC901*AE901*AD901,AC943*AE943*AD943,AC993*AE993*AD993,AC1031*AE1031*AD1031,AC1073*AE1073*AD1073,AC1108*AE1108*AD1108,AC1149*AE1149*AD1149,AC1193*AE1193*AD1193,AC1241*AE1241*AD1241,AC1281*AE1281*AD1281,AC1311*AE1311*AD1311,AC1357*AE1357*AD1357,AC1395*AE1395*AD1395,AC1435*AD1435*AE1435,AC1480*AE1480*AD1480,AC1509*AE1509*AD1509,AC1548*AE1548*AD1548,AC1585*AE1585*AD1585,AC1665*AE1665*AD1665,AC1682*AE1682*AD1682)/(AC1748*AB1748)</f>
        <v>3.8024485177642</v>
      </c>
      <c r="AE1748">
        <f>SUM(AF807,AF838,AF868,AF901,AF943,AF993,AF1031,AF1073,AF1108,AF1149,AF1193,AF1241,AF1281,AF1311,AF1357,AF1395,AF1435,AF1480,AF1509,AF1548,AF1585,AF1665,AF1682)</f>
        <v>274</v>
      </c>
      <c r="AF1748">
        <f>SUM(AF838*AG838,AG868*AF868,AG901*AF901,AG943*AF943,AG993*AF993,AG1031*AF1031,AG1073*AF1073,AG1108*AF1108,AG1149*AF1149,AG1193*AF1193,AG1241*AF1241,AG1281*AF1281,AG1311*AF1311,AG1357*AF1357,AG1395*AF1395,AF1435*AG1435,AG1480*AF1480,AG1509*AF1509,AG1548*AF1548,AG1585*AF1585,AG1665*AF1665,AG1682*AF1682)/AE1748</f>
        <v>9.4744525547445253</v>
      </c>
      <c r="AG1748">
        <f>SUM(AF807*AG807*AH807,AF838*AG838*AH838,AF868*AH868*AG868,AF901*AH901*AG901,AF943*AH943*AG943,AF993*AH993*AG993,AF1031*AH1031*AG1031,AF1073*AH1073*AG1073,AF1108*AH1108*AG1108,AF1149*AH1149*AG1149,AF1193*AH1193*AG1193,AF1241*AH1241*AG1241,AF1281*AH1281*AG1281,AF1311*AH1311*AG1311,AF1357*AH1357*AG1357,AF1395*AH1395*AG1395,AF1435*AG1435*AH1435,AF1480*AH1480*AG1480,AF1509*AH1509*AG1509,AF1548*AH1548*AG1548,AF1585*AH1585*AG1585,AF1665*AH1665*AG1665,AF1682*AH1682*AG1682)/(AF1748*AE1748)</f>
        <v>2.823068181818182</v>
      </c>
    </row>
    <row r="1749" spans="15:33" x14ac:dyDescent="0.2">
      <c r="P1749">
        <f>P1748/23</f>
        <v>39.173913043478258</v>
      </c>
    </row>
    <row r="1751" spans="15:33" x14ac:dyDescent="0.2">
      <c r="P1751" t="s">
        <v>5</v>
      </c>
    </row>
    <row r="1753" spans="15:33" x14ac:dyDescent="0.2">
      <c r="S1753">
        <f>SUM(T241,T268,T288,T310,T331,T350,T370,T397,T429,T460,T483,T509,T542,T561,T586,T613,T637,T661,T693,T721,T751,T775,T805)</f>
        <v>283</v>
      </c>
      <c r="T1753">
        <f>SUM(T241*U241,T268*U268,T288*U288,T310*U310,T331*U331,T350*U350,T370*U370,T397*U397,T429*U429,T460*U460,T483*U483,T509*U509,T542*U542,T561*U561,T586*U586,T613*U613,T637*U637,T661*U661,T693*U693,T721*U721,T751*U751,T775*U775,T805*U805)/S1753</f>
        <v>8.4598687531549714</v>
      </c>
      <c r="U1753">
        <f>SUM(T241*U241*V241,T268*U268*V268,T288*U288*V288,T310*U310*V310,T331*U331*V331,T350*U350*V350,T370*U370*V370,T397*U397*V397,T429*U429*V429,T460*U460*V460,T483*U483*V483,T509*U509*V509,T542*U542*V542,T561*U561*V561,T586*U586*V586,T613*U613*V613,T637*U637*V637,T661*U661*V661,T693*U693*V693,T721*U721*V721,T751*U751*V751,T775*U775*V775,T805*U805*V805)/(T1753*S1753)</f>
        <v>3.4313732919625282</v>
      </c>
    </row>
    <row r="1754" spans="15:33" x14ac:dyDescent="0.2">
      <c r="S1754">
        <f>SUM(T242,T269,T289,T311,T332,T351,T371,T398,T430,T461,T484,T510,T543,T562,T587,T614,T638,T662,T694,T722,T752,T776,T806)</f>
        <v>148</v>
      </c>
      <c r="T1754">
        <f>SUM(T242*U242,T269*U269,T289*U289,T311*U311,T332*U332,T351*U351,T371*U371,T398*U398,T430*U430,T461*U461,T484*U484,T510*U510,T543*U543,T562*U562,T587*U587,T614*U614,T638*U638,T662*U662,T694*U694,T722*U722,T752*U752,T776*U776,T806*U806)/S1754</f>
        <v>7.7060810810810807</v>
      </c>
      <c r="U1754">
        <f>SUM(T242*U242*V242,T269*U269*V269,T289*U289*V289,T311*U311*V311,T332*U332*V332,T351*U351*V351,T371*U371*V371,T398*U398*V398,T430*U430*V430,T461*U461*V461,T484*U484*V484,T510*U510*V510,T543*U543*V543,T562*U562*V562,T587*U587*V587,T614*U614*V614,T638*U638*V638,T662*U662*V662,T694*U694*V694,T722*U722*V722,T752*U752*V752,T776*U776*V776,T806*U806*V806)/(T1754*S1754)</f>
        <v>3.2296624287593159</v>
      </c>
    </row>
    <row r="1755" spans="15:33" x14ac:dyDescent="0.2">
      <c r="O1755">
        <f>AVERAGE(P243,P270,P290,P312,P333,P352,P372,P399,P431,P462,P485,P511,P544,P563,P588,P615,P639,P663,P695,P723,P753,P777,P807)</f>
        <v>32.543478260869563</v>
      </c>
      <c r="P1755">
        <f>SUM(Q243,Q270,Q290,Q312,Q333,Q352,Q372,Q399,Q431,Q462,Q485,Q511,Q544,Q563,Q588,Q615,Q639,Q663,Q695,Q723,Q753,Q777,Q807)</f>
        <v>568</v>
      </c>
      <c r="Q1755">
        <f>SUM(Q243*R243,Q270*R270,Q290*R290,Q312*R312,Q333*R333,Q352*R352,Q372*R372,Q399*R399,Q431*R431,Q462*R462,Q485*R485,Q511*R511,Q544*R544,Q563*R563,Q588*R588,Q615*R615,Q639*R639,Q663*R663,Q695*R695,Q723*R723,Q753*R753,Q777*R777,Q807*R807)/P1755</f>
        <v>8.19806338028169</v>
      </c>
      <c r="R1755">
        <f>SUM(O218:O807)/SUM(C218:C807)</f>
        <v>3.1954214538816723</v>
      </c>
      <c r="S1755">
        <f>SUM(T243,T270,T290,T312,T333,T352,T372,T399,T431,T462,T485,T511,T544,T563,T588,T615,T639,T663,T695,T723,T753,T777,T807)</f>
        <v>137</v>
      </c>
      <c r="T1755">
        <f>SUM(T243*U243,T270*U270,T290*U290,T312*U312,T333*U333,T352*U352,T372*U372,T399*U399,T431*U431,T462*U462,T485*U485,T511*U511,T544*U544,T563*U563,T588*U588,T615*U615,T639*U639,T663*U663,T695*U695,T723*U723,T753*U753,T777*U777,T807*U807)/S1755</f>
        <v>8.1605839416058394</v>
      </c>
      <c r="U1755">
        <f>SUM(T243*U243*V243,T270*U270*V270,T290*U290*V290,T312*U312*V312,T333*U333*V333,T352*U352*V352,T372*U372*V372,T399*U399*V399,T431*U431*V431,T462*U462*V462,T485*U485*V485,T511*U511*V511,T544*U544*V544,T563*U563*V563,T588*U588*V588,T615*U615*V615,T639*U639*V639,T663*U663*V663,T695*U695*V695,T723*U723*V723,T753*U753*V753,T777*U777*V777,T807*U807*V807)/(T1755*S1755)</f>
        <v>2.6526565295169946</v>
      </c>
      <c r="V1755">
        <f>SUM(W243,W270,W290,W312,W333,W352,W372,W399,W431,W462,W485,W511,W544,W563,W588,W615,W639,W663,W695,W723,W753,W777,W807)</f>
        <v>114</v>
      </c>
      <c r="W1755">
        <f>SUM(W243*X243,W270*X270,W290*X290,W312*X312,W333*X333,W352*X352,W372*X372,W399*X399,W431*X431,W462*X462,W485*X485,W511*X511,W544*X544,W563*X563,W588*X588,W615*X615,W639*X639,W663*X663,W695*X695,W723*X723,W753*X753,W777*X777,W807*X807)/V1755</f>
        <v>7.3245614035087723</v>
      </c>
      <c r="X1755">
        <f>SUM(W243*X243*Y243,W270*X270*Y270,W290*X290*Y290,W312*X312*Y312,W333*X333*Y333,W352*X352*Y352,W372*X372*Y372,W399*X399*Y399,W431*X431*Y431,W462*X462*Y462,W485*X485*Y485,W511*X511*Y511,W544*X544*Y544,W563*X563*Y563,W588*X588*Y588,W615*X615*Y615,W639*X639*Y639,W663*X663*Y663,W695*X695*Y695,W723*X723*Y723,W753*X753*Y753,W777*X777*Y777,W807*X807*Y807)/(W1755*V1755)</f>
        <v>2.1413053892215568</v>
      </c>
      <c r="Y1755">
        <f>SUM(Z243,Z270,Z290,Z312,Z333,Z352,Z372,Z399,Z431,Z462,Z485,Z511,Z544,Z563,Z588,Z615,Z639,Z663,Z695,Z723,Z753,Z777,Z807)</f>
        <v>117</v>
      </c>
      <c r="Z1755">
        <f>SUM(Z243*AA243,Z270*AA270,Z290*AA290,Z312*AA312,Z333*AA333,Z352*AA352,Z372*AA372,Z399*AA399,Z431*AA431,Z462*AA462,Z485*AA485,Z511*AA511,Z544*AA544,Z563*AA563,Z588*AA588,Z615*AA615,Z639*AA639,Z663*AA663,Z695*AA695,Z723*AA723,Z753*AA753,Z777*AA777,Z807*AA807)/Y1755</f>
        <v>8.3418803418803424</v>
      </c>
      <c r="AA1755">
        <f>SUM(Z243*AA243*AB243,Z270*AA270*AB270,Z290*AA290*AB290,Z312*AA312*AB312,Z333*AA333*AB333,Z352*AA352*AB352,Z372*AA372*AB372,Z399*AA399*AB399,Z431*AA431*AB431,Z462*AA462*AB462,Z485*AA485*AB485,Z511*AA511*AB511,Z544*AA544*AB544,Z563*AA563*AB563,Z588*AA588*AB588,Z615*AA615*AB615,Z639*AA639*AB639,Z663*AA663*AB663,Z695*AA695*AB695,Z723*AA723*AB723,Z753*AA753*AB753,Z777*AA777*AB777,Z807*AA807*AB807)/(Z1755*Y1755)</f>
        <v>3.6454815573770496</v>
      </c>
      <c r="AB1755">
        <f>SUM(AC243,AC270,AC290,AC312,AC333,AC352,AC372,AC399,AC431,AC462,AC485,AC511,AC544,AC563,AC588,AC615,AC639,AC663,AC695,AC723,AC753,AC777,AC807)</f>
        <v>161</v>
      </c>
      <c r="AC1755">
        <f>SUM(AC243*AD243,AC270*AD270,AC290*AD290,AC312*AD312,AC333*AD333,AC352*AD352,AC372*AD372,AC399*AD399,AC431*AD431,AC462*AD462,AC485*AD485,AC511*AD511,AC544*AD544,AC563*AD563,AC588*AD588,AC615*AD615,AC639*AD639,AC663*AD663,AC695*AD695,AC723*AD723,AC753*AD753,AC777*AD777,AC807*AD807)/AB1755</f>
        <v>8.9192546583850927</v>
      </c>
      <c r="AD1755">
        <f>SUM(AC243*AD243*AE243,AC270*AD270*AE270,AC290*AD290*AE290,AC312*AD312*AE312,AC333*AD333*AE333,AC352*AD352*AE352,AC372*AD372*AE372,AC399*AD399*AE399,AC431*AD431*AE431,AC462*AD462*AE462,AC485*AD485*AE485,AC511*AD511*AE511,AC544*AD544*AE544,AC563*AD563*AE563,AC588*AD588*AE588,AC615*AD615*AE615,AC639*AD639*AE639,AC663*AD663*AE663,AC695*AD695*AE695,AC723*AD723*AE723,AC753*AD753*AE753,AC777*AD777*AE777,AC807*AD807*AE807)/(AC1755*AB1755)</f>
        <v>4.0067513927576597</v>
      </c>
      <c r="AE1755">
        <f>SUM(AF243,AF270,AF290,AF312,AF333,AF352,AF372,AF399,AF431,AF462,AF485,AF511,AF544,AF563,AF588,AF615,AF639,AF663,AF695,AF723,AF753,AF777,AF807)</f>
        <v>176</v>
      </c>
      <c r="AF1755">
        <f>SUM(AF243*AG243,AF270*AG270,AF290*AG290,AF312*AG312,AF333*AG333,AF352*AG352,AF372*AG372,AF399*AG399,AF431*AG431,AF462*AG462,AF485*AG485,AF511*AG511,AF544*AG544,AF563*AG563,AF588*AG588,AF615*AG615,AF639*AG639,AF663*AG663,AF695*AG695,AF723*AG723,AF753*AG753,AF777*AG777,AF807*AG807)/AE1755</f>
        <v>8.0085227272727266</v>
      </c>
      <c r="AG1755">
        <f>SUM(AF243*AG243*AH243,AF270*AG270*AH270,AF290*AG290*AH290,AF312*AG312*AH312,AF333*AG333*AH333,AF352*AG352*AH352,AF372*AG372*AH372,AF399*AG399*AH399,AF431*AG431*AH431,AF462*AG462*AH462,AF485*AG485*AH485,AF511*AG511*AH511,AF544*AG544*AH544,AF563*AG563*AH563,AF588*AG588*AH588,AF615*AG615*AH615,AF639*AG639*AH639,AF663*AG663*AH663,AF695*AG695*AH695,AF723*AG723*AH723,AF753*AG753*AH753,AF777*AG777*AH777,AF807*AG807*AH807)/(AF1755*AE1755)</f>
        <v>2.681663710535652</v>
      </c>
    </row>
    <row r="1756" spans="15:33" x14ac:dyDescent="0.2">
      <c r="P1756">
        <f>P1755/23</f>
        <v>24.695652173913043</v>
      </c>
    </row>
    <row r="1758" spans="15:33" x14ac:dyDescent="0.2">
      <c r="P1758" t="s">
        <v>27</v>
      </c>
    </row>
    <row r="1760" spans="15:33" x14ac:dyDescent="0.2">
      <c r="S1760">
        <f>SUM(T26,T55,T86,T112,T140,T162,T190,T214,T836,T866,T899,T941,T991,T1029,T1071,T1106,T1147,T1191,T1239,T1279,T1309,T1355,T1393,T1433,T1478,T1507,T1546,T1583,T1663,T1680)</f>
        <v>475</v>
      </c>
      <c r="T1760">
        <f>SUM(T26*U26,T55*U55,T86*U86,T112*U112,T140*U140,T162*U162,T190*U190,T214*U214,U836*T836,T866*U866,T899*U899,T941*U941,T991*U991,T1029*U1029,T1071*U1071,T1106*U1106,T1147*U1147,T1191*U1191,T1239*U1239,T1279*U1279,T1309*U1309,T1355*U1355,T1393*U1393,U1433*T1433,T1478*U1478,T1507*U1507,T1546*U1546,T1583*U1583,T1663*U1663,T1680*U1680)/S1760</f>
        <v>10.068157894736842</v>
      </c>
      <c r="U1760">
        <f>SUM(T26*U26*V26,T55*U55*V55,T86*U86*V86,T112*U112*V112,T140*U140*V140,T162*U162*V162,T190*U190*V190,T214*U214*V214,T836*V836*U836,T866*U866*V866,T899*U899*V899,T941*U941*V941,T991*U991*V991,T1029*U1029*V1029,T1071*U1071*V1071,T1106*U1106*V1106,T1147*U1147*V1147,T1191*U1191*V1191,T1239*U1239*V1239,T1279*U1279*V1279,T1309*U1309*V1309,T1355*U1355*V1355,T1393*U1393*V1393,T1433*V1433*U1433,T1478*U1478*V1478,T1507*U1507*V1507,T1546*U1546*V1546,T1583*U1583*V1583,T1663*U1663*V1663,T1680*U1680*V1680)/(T1760*S1760)</f>
        <v>3.3037457853054177</v>
      </c>
    </row>
    <row r="1761" spans="15:33" x14ac:dyDescent="0.2">
      <c r="S1761">
        <f>SUM(T27,T56,T87,T113,T141,T163,T191,T215,T837,T867,T900,T942,T992,T1030,T1072,T1107,T1148,T1192,T1240,T1280,T1310,T1356,T1394,T1434,T1479,T1508,T1547,T1584,T1664,T1681)</f>
        <v>335</v>
      </c>
      <c r="T1761">
        <f>SUM(T27*U27,T56*U56,T87*U87,T113*U113,T141*U141,T163*U163,T191*U191,T215*U215,U837*T837,T867*U867,T900*U900,T942*U942,T992*U992,T1030*U1030,T1072*U1072,T1107*U1107,T1148*U1148,T1192*U1192,T1240*U1240,T1280*U1280,T1310*U1310,T1356*U1356,T1394*U1394,U1434*T1434,T1479*U1479,T1508*U1508,T1547*U1547,T1584*U1584,T1664*U1664,T1681*U1681)/S1761</f>
        <v>9.0686567164179106</v>
      </c>
      <c r="U1761">
        <f>SUM(T27*U27*V27,T56*U56*V56,T87*U87*V87,T113*U113*V113,T141*U141*V141,T163*U163*V163,T191*U191*V191,T215*U215*V215,T837*V837*U837,T867*U867*V867,T900*U900*V900,T942*U942*V942,T992*U992*V992,T1030*U1030*V1030,T1072*U1072*V1072,T1107*U1107*V1107,T1148*U1148*V1148,T1192*U1192*V1192,T1240*U1240*V1240,T1280*U1280*V1280,T1310*U1310*V1310,T1356*U1356*V1356,T1394*U1394*V1394,T1434*V1434*U1434,T1479*U1479*V1479,T1508*U1508*V1508,T1547*U1547*V1547,T1584*U1584*V1584,T1664*U1664*V1664,T1681*U1681*V1681)/(T1761*S1761)</f>
        <v>3.2060795697315414</v>
      </c>
    </row>
    <row r="1762" spans="15:33" x14ac:dyDescent="0.2">
      <c r="O1762">
        <f>AVERAGE(P28,P57,P88,P114,P142,P164,P192,P216,P838,P868,P901,P943,P993,P1031,P1073,P1108,P1149,P1193,P1241,P1281,P1311,P1357,P1395,P1435,P1480,P1509,P1560,P1585,P1665,P1682)</f>
        <v>90.066666666666663</v>
      </c>
      <c r="P1762">
        <f>SUM(Q28,Q57,Q88,Q114,Q142,Q164,Q192,Q216,Q838,Q868,Q901,Q943,Q993,Q1031,Q1073,Q1108,Q1149,Q1193,Q1241,Q1281,Q1311,Q1357,Q1395,Q1435,Q1480,Q1509,Q1548,Q1585,Q1665,Q1682)</f>
        <v>1081</v>
      </c>
      <c r="Q1762">
        <f>SUM(Q28*R28,Q57*R57,Q88*R88,Q114*R114,Q142*R142,Q164*R164,Q192*R192,Q216*R216,R838*Q838,Q868*R868,Q901*R901,Q943*R943,Q993*R993,Q1031*R1031,Q1073*R1073,Q1108*R1108,Q1149*R1149,Q1193*R1193,Q1241*R1241,Q1281*R1281,Q1311*R1311,Q1357*R1357,Q1395*R1395,R1435*Q1435,Q1480*R1480,Q1509*R1509,Q1548*R1548,Q1585*R1585,Q1665*R1665,Q1682*R1682)/P1762</f>
        <v>9.4925994449583726</v>
      </c>
      <c r="R1762">
        <f>SUM(O1:O216,O809:O1724)/SUM(C1:C216,C809:C1724)</f>
        <v>3.0912086379376671</v>
      </c>
      <c r="S1762">
        <f>SUM(T28,T57,T88,T114,T142,T164,T192,T216,T838,T868,T901,T943,T993,T1031,T1073,T1108,T1149,T1193,T1241,T1281,T1311,T1357,T1395,T1435,T1480,T1509,T1548,T1585,T1665,T1682)</f>
        <v>271</v>
      </c>
      <c r="T1762">
        <f>SUM(T28*U28,T57*U57,T88*U88,T114*U114,T142*U142,T164*U164,T192*U192,T216*U216,U838*T838,T868*U868,T901*U901,T943*U943,T993*U993,T1031*U1031,T1073*U1073,T1108*U1108,T1149*U1149,T1193*U1193,T1241*U1241,T1281*U1281,T1311*U1311,T1357*U1357,T1395*U1395,U1435*T1435,T1480*U1480,T1509*U1509,T1548*U1548,T1585*U1585,T1665*U1665,T1682*U1682)/S1762</f>
        <v>9.0018450184501848</v>
      </c>
      <c r="U1762">
        <f>SUM(T28*U28*V28,T57*U57*V57,T88*U88*V88,T114*U114*V114,T142*U142*V142,T164*U164*V164,T192*U192*V192,T216*U216*V216,T838*V838*U838,T868*U868*V868,T901*U901*V901,T943*U943*V943,T993*U993*V993,T1031*U1031*V1031,T1073*U1073*V1073,T1108*U1108*V1108,T1149*U1149*V1149,T1193*U1193*V1193,T1241*U1241*V1241,T1281*U1281*V1281,T1311*U1311*V1311,T1357*U1357*V1357,T1395*U1395*V1395,T1435*V1435*U1435,T1480*U1480*V1480,T1509*U1509*V1509,T1548*U1548*V1548,T1585*U1585*V1585,T1665*U1665*V1665,T1682*U1682*V1682)/(T1762*S1762)</f>
        <v>2.5739864726378356</v>
      </c>
      <c r="V1762">
        <f>SUM(W28,W57,W88,W114,W142,W164,W192,W216,W838,W868,W901,W943,W993,W1031,W1073,W1108,W1149,W1193,W1241,W1281,W1311,W1357,W1395,W1435,W1480,W1509,W1548,W1585,W1665,W1682)</f>
        <v>235</v>
      </c>
      <c r="W1762">
        <f>SUM(W28*X28,W57*X57,W88*X88,W114*X114,W142*X142,W164*X164,W192*X192,W216*X216,X838*W838,W868*X868,W901*X901,W943*X943,W993*X993,W1031*X1031,W1073*X1073,W1108*X1108,W1149*X1149,W1193*X1193,W1241*X1241,W1281*X1281,W1311*X1311,W1357*X1357,W1395*X1395,X1435*W1435,W1480*X1480,W1509*X1509,W1548*X1548,W1585*X1585,W1665*X1665,W1682*X1682)/V1762</f>
        <v>9.7531914893617024</v>
      </c>
      <c r="X1762">
        <f>SUM(W28*X28*Y28,W57*X57*Y57,W88*X88*Y88,W114*X114*Y114,W142*X142*Y142,W164*X164*Y164,W192*X192*Y192,W216*X216*Y216,W838*Y838*X838,W868*X868*Y868,W901*X901*Y901,W943*X943*Y943,W993*X993*Y993,W1031*X1031*Y1031,W1073*X1073*Y1073,W1108*X1108*Y1108,W1149*X1149*Y1149,W1193*X1193*Y1193,W1241*X1241*Y1241,W1281*X1281*Y1281,W1311*X1311*Y1311,W1357*X1357*Y1357,W1395*X1395*Y1395,W1435*Y1435*X1435,W1480*X1480*Y1480,W1509*X1509*Y1509,W1548*X1548*Y1548,W1585*X1585*Y1585,W1665*X1665*Y1665,W1682*X1682*Y1682)/(W1762*V1762)</f>
        <v>2.3572774869109949</v>
      </c>
      <c r="Y1762">
        <f>SUM(Z28,Z57,Z88,Z114,Z142,Z164,Z192,Z216,Z838,Z868,Z901,Z943,Z993,Z1031,Z1073,Z1108,Z1149,Z1193,Z1241,Z1281,Z1311,Z1357,Z1395,Z1435,Z1480,Z1509,Z1548,Z1585,Z1665,Z1682)</f>
        <v>242</v>
      </c>
      <c r="Z1762">
        <f>SUM(Z28*AA28,Z57*AA57,Z88*AA88,Z114*AA114,Z142*AA142,Z164*AA164,Z192*AA192,Z216*AA216,AA838*Z838,Z868*AA868,Z901*AA901,Z943*AA943,Z993*AA993,Z1031*AA1031,Z1073*AA1073,Z1108*AA1108,Z1149*AA1149,Z1193*AA1193,Z1241*AA1241,Z1281*AA1281,Z1311*AA1311,Z1357*AA1357,Z1395*AA1395,AA1435*Z1435,Z1480*AA1480,Z1509*AA1509,Z1548*AA1548,Z1585*AA1585,Z1665*AA1665,Z1682*AA1682)/Y1762</f>
        <v>9.2334710743801658</v>
      </c>
      <c r="AA1762">
        <f>SUM(Z28*AA28*AB28,Z57*AA57*AB57,Z88*AA88*AB88,Z114*AA114*AB114,Z142*AA142*AB142,Z164*AA164*AB164,Z192*AA192*AB192,Z216*AA216*AB216,Z838*AB838*AA838,Z868*AA868*AB868,Z901*AA901*AB901,Z943*AA943*AB943,Z993*AA993*AB993,Z1031*AA1031*AB1031,Z1073*AA1073*AB1073,Z1108*AA1108*AB1108,Z1149*AA1149*AB1149,Z1193*AA1193*AB1193,Z1241*AA1241*AB1241,Z1281*AA1281*AB1281,Z1311*AA1311*AB1311,Z1357*AA1357*AB1357,Z1395*AA1395*AB1395,Z1435*AB1435*AA1435,Z1480*AA1480*AB1480,Z1509*AA1509*AB1509,Z1548*AA1548*AB1548,Z1585*AA1585*AB1585,Z1665*AA1665*AB1665,Z1682*AA1682*AB1682)/(Z1762*Y1762)</f>
        <v>3.527377489371224</v>
      </c>
      <c r="AB1762">
        <f>SUM(AC28,AC57,AC88,AC114,AC142,AC164,AC192,AC216,AC838,AC868,AC901,AC943,AC993,AC1031,AC1073,AC1108,AC1149,AC1193,AC1241,AC1281,AC1311,AC1357,AC1395,AC1435,AC1480,AC1509,AC1548,AC1585,AC1665,AC1682)</f>
        <v>289</v>
      </c>
      <c r="AC1762">
        <f>SUM(AC28*AD28,AC57*AD57,AC88*AD88,AC114*AD114,AC142*AD142,AC164*AD164,AC192*AD192,AC216*AD216,AD838*AC838,AC868*AD868,AC901*AD901,AC943*AD943,AC993*AD993,AC1031*AD1031,AC1073*AD1073,AC1108*AD1108,AC1149*AD1149,AC1193*AD1193,AC1241*AD1241,AC1281*AD1281,AC1311*AD1311,AC1357*AD1357,AC1395*AD1395,AD1435*AC1435,AC1480*AD1480,AC1509*AD1509,AC1548*AD1548,AC1585*AD1585,AC1665*AD1665,AC1682*AD1682)/AB1762</f>
        <v>9.4982698961937722</v>
      </c>
      <c r="AD1762">
        <f>SUM(AC28*AD28*AE28,AC57*AD57*AE57,AC88*AD88*AE88,AC114*AD114*AE114,AC142*AD142*AE142,AC164*AD164*AE164,AC192*AD192*AE192,AC216*AD216*AE216,AC838*AE838*AD838,AC868*AD868*AE868,AC901*AD901*AE901,AC943*AD943*AE943,AC993*AD993*AE993,AC1031*AD1031*AE1031,AC1073*AD1073*AE1073,AC1108*AD1108*AE1108,AC1149*AD1149*AE1149,AC1193*AD1193*AE1193,AC1241*AD1241*AE1241,AC1281*AD1281*AE1281,AC1311*AD1311*AE1311,AC1357*AD1357*AE1357,AC1395*AD1395*AE1395,AC1435*AE1435*AD1435,AC1480*AD1480*AE1480,AC1509*AD1509*AE1509,AC1548*AD1548*AE1548,AC1585*AD1585*AE1585,AC1665*AD1665*AE1665,AC1682*AD1682*AE1682)/(AC1762*AB1762)</f>
        <v>3.760040072859745</v>
      </c>
      <c r="AE1762">
        <f>SUM(AF28,AF57,AF88,AF114,AF142,AF164,AF192,AF216,AF838,AF868,AF901,AF943,AF993,AF1031,AF1073,AF1108,AF1149,AF1193,AF1241,AF1281,AF1311,AF1357,AF1395,AF1435,AF1480,AF1509,AF1548,AF1585,AF1665,AF1682)</f>
        <v>315</v>
      </c>
      <c r="AF1762">
        <f>SUM(AF28*AG28,AF57*AG57,AF88*AG88,AF114*AG114,AF142*AG142,AF164*AG164,AF192*AG192,AF216*AG216,AG838*AF838,AF868*AG868,AF901*AG901,AF943*AG943,AF993*AG993,AF1031*AG1031,AF1073*AG1073,AF1108*AG1108,AF1149*AG1149,AF1193*AG1193,AF1241*AG1241,AF1281*AG1281,AF1311*AG1311,AF1357*AG1357,AF1395*AG1395,AG1435*AF1435,AF1480*AG1480,AF1509*AG1509,AF1548*AG1548,AF1585*AG1585,AF1665*AG1665,AF1682*AG1682)/AE1762</f>
        <v>9.4920634920634921</v>
      </c>
      <c r="AG1762">
        <f>SUM(AF28*AG28*AH28,AF57*AG57*AH57,AF88*AG88*AH88,AF114*AG114*AH114,AF142*AG142*AH142,AF164*AG164*AH164,AF192*AG192*AH192,AF216*AG216*AH216,AF838*AH838*AG838,AF868*AG868*AH868,AF901*AG901*AH901,AF943*AG943*AH943,AF993*AG993*AH993,AF1031*AG1031*AH1031,AF1073*AG1073*AH1073,AF1108*AG1108*AH1108,AF1149*AG1149*AH1149,AF1193*AG1193*AH1193,AF1241*AG1241*AH1241,AF1281*AG1281*AH1281,AF1311*AG1311*AH1311,AF1357*AG1357*AH1357,AF1395*AG1395*AH1395,AF1435*AH1435*AG1435,AF1480*AG1480*AH1480,AF1509*AG1509*AH1509,AF1548*AG1548*AH1548,AF1585*AG1585*AH1585,AF1665*AG1665*AH1665,AF1682*AG1682*AH1682)/(AF1762*AE1762)</f>
        <v>2.7502575250836121</v>
      </c>
    </row>
    <row r="1763" spans="15:33" x14ac:dyDescent="0.2">
      <c r="P1763">
        <f>P1762/30</f>
        <v>36.033333333333331</v>
      </c>
    </row>
    <row r="1765" spans="15:33" x14ac:dyDescent="0.2">
      <c r="P1765" t="s">
        <v>22</v>
      </c>
    </row>
    <row r="1767" spans="15:33" x14ac:dyDescent="0.2">
      <c r="S1767">
        <f>SUM(T55,T140,T241,T370,T483,T509,T613,T775,T941,T1106,T1239,T1433,T1478,T1583)</f>
        <v>211</v>
      </c>
      <c r="T1767">
        <f>SUM(T55*U55,T140*U140,T241*U241,T370*U370,T483*U483,T509*U509,T613*U613,T775*U775,T941*U941,T1106*U1106,T1239*U1239,U1433*T1433,T1478*U1478,T1583*U1583)/S1767</f>
        <v>9.7440758293838865</v>
      </c>
      <c r="U1767">
        <f>SUM(T55*U55*V55,T140*U140*V140,T241*U241*V241,T370*U370*V370,T483*U483*V483,T509*U509*V509,T613*U613*V613,T775*U775*V775,T941*U941*V941,T1106*U1106*V1106,T1239*U1239*V1239,T1433*V1433*U1433,T1478*U1478*V1478,T1583*U1583*V1583,)/(T1767*S1767)</f>
        <v>3.3921546692607008</v>
      </c>
    </row>
    <row r="1768" spans="15:33" x14ac:dyDescent="0.2">
      <c r="S1768">
        <f>SUM(T56,T141,T242,T371,T484,T510,T614,T776,T942,T1107,T1240,T1434,T1479,T1584)</f>
        <v>137</v>
      </c>
      <c r="T1768">
        <f>SUM(T56*U56,T141*U141,T242*U242,T371*U371,T484*U484,T510*U510,T614*U614,T776*U776,T942*U942,T1107*U1107,T1240*U1240,U1434*T1434,T1479*U1479,T1584*U1584)/S1768</f>
        <v>8.4160583941605847</v>
      </c>
      <c r="U1768">
        <f>SUM(T56*U56*V56,T141*U141*V141,T242*U242*V242,T371*U371*V371,T484*U484*V484,T510*U510*V510,T614*U614*V614,T776*U776*V776,T942*U942*V942,T1107*U1107*V1107,T1240*U1240*V1240,T1434*V1434*U1434,T1479*U1479*V1479,T1584*U1584*V1584,)/(T1768*S1768)</f>
        <v>3.0434041630529052</v>
      </c>
    </row>
    <row r="1769" spans="15:33" x14ac:dyDescent="0.2">
      <c r="O1769">
        <f>AVERAGE(P57,P142,P243,P372,P485,P511,P615,P777,P943,P1108,P1241,P1435,P1480,P1585)</f>
        <v>67.678571428571431</v>
      </c>
      <c r="P1769">
        <f>SUM(Q57,Q142,Q243,Q372,Q485,Q511,Q615,Q777,Q943,Q1108,Q1241,Q1435,Q1480,Q1585)</f>
        <v>447</v>
      </c>
      <c r="Q1769">
        <f>SUM(Q57*R57,Q142*R142,Q243*R243,Q372*R372,Q485*R485,Q511*R511,Q615*R615,Q777*R777,Q943*R943,Q1108*R1108,Q1241*R1241,R1435*Q1435,Q1480*R1480,Q1585*R1585)/P1769</f>
        <v>9.1297539149888145</v>
      </c>
      <c r="R1769">
        <f>SUM(Q57*R57*S57,Q142*R142*S142,Q243*R243*S243,Q372*R372*S372,Q485*R485*S485,Q511*R511*S511,Q615*R615*S615,Q777*R777*S777,Q943*R943*S943,Q1108*R1108*S1108,Q1241*R1241*S1241,Q1435*S1435*R1435,Q1480*R1480*S1480,Q1585*R1585*S1585,)/(Q1769*P1769)</f>
        <v>3.1356358735604015</v>
      </c>
      <c r="S1769">
        <f>SUM(T57,T142,T243,T372,T485,T511,T615,T777,T943,T1108,T1241,T1435,T1480,T1585)</f>
        <v>99</v>
      </c>
      <c r="T1769">
        <f>SUM(T57*U57,T142*U142,T243*U243,T372*U372,T485*U485,T511*U511,T615*U615,T777*U777,T943*U943,T1108*U1108,T1241*U1241,U1435*T1435,T1480*U1480,T1585*U1585)/S1769</f>
        <v>8.808080808080808</v>
      </c>
      <c r="U1769">
        <f>SUM(T57*U57*V57,T142*U142*V142,T243*U243*V243,T372*U372*V372,T485*U485*V485,T511*U511*V511,T615*U615*V615,T777*U777*V777,T943*U943*V943,T1108*U1108*V1108,T1241*U1241*V1241,T1435*V1435*U1435,T1480*U1480*V1480,T1585*U1585*V1585,)/(T1769*S1769)</f>
        <v>2.6527694954128442</v>
      </c>
      <c r="V1769">
        <f>SUM(W57,W142,W243,W372,W485,W511,W615,W777,W943,W1108,W1241,W1435,W1480,W1585)</f>
        <v>102</v>
      </c>
      <c r="W1769">
        <f>SUM(W57*X57,W142*X142,W243*X243,W372*X372,W485*X485,W511*X511,W615*X615,W777*X777,W943*X943,W1108*X1108,W1241*X1241,X1435*W1435,W1480*X1480,W1585*X1585)/V1769</f>
        <v>8.6372549019607838</v>
      </c>
      <c r="X1769">
        <f>SUM(W57*X57*Y57,W142*X142*Y142,W243*X243*Y243,W372*X372*Y372,W485*X485*Y485,W511*X511*Y511,W615*X615*Y615,W777*X777*Y777,W943*X943*Y943,W1108*X1108*Y1108,W1241*X1241*Y1241,W1435*Y1435*X1435,W1480*X1480*Y1480,W1585*X1585*Y1585,)/(W1769*V1769)</f>
        <v>2.3815550510783203</v>
      </c>
      <c r="Y1769">
        <f>SUM(Z57,Z142,Z243,Z372,Z485,Z511,Z615,Z777,Z943,Z1108,Z1241,Z1435,Z1480,Z1585)</f>
        <v>102</v>
      </c>
      <c r="Z1769">
        <f>SUM(Z57*AA57,Z142*AA142,Z243*AA243,Z372*AA372,Z485*AA485,Z511*AA511,Z615*AA615,Z777*AA777,Z943*AA943,Z1108*AA1108,Z1241*AA1241,AA1435*Z1435,Z1480*AA1480,Z1585*AA1585)/Y1769</f>
        <v>8.7205882352941178</v>
      </c>
      <c r="AA1769">
        <f>SUM(Z57*AA57*AB57,Z142*AA142*AB142,Z243*AA243*AB243,Z372*AA372*AB372,Z485*AA485*AB485,Z511*AA511*AB511,Z615*AA615*AB615,Z777*AA777*AB777,Z943*AA943*AB943,Z1108*AA1108*AB1108,Z1241*AA1241*AB1241,Z1435*AB1435*AA1435,Z1480*AA1480*AB1480,Z1585*AA1585*AB1585,)/(Z1769*Y1769)</f>
        <v>3.5947554806070823</v>
      </c>
      <c r="AB1769">
        <f>SUM(AC57,AC142,AC243,AC372,AC485,AC511,AC615,AC777,AC943,AC1108,AC1241,AC1435,AC1480,AC1585)</f>
        <v>117</v>
      </c>
      <c r="AC1769">
        <f>SUM(AC57*AD57,AC142*AD142,AC243*AD243,AC372*AD372,AC485*AD485,AC511*AD511,AC615*AD615,AC777*AD777,AC943*AD943,AC1108*AD1108,AC1241*AD1241,AD1435*AC1435,AC1480*AD1480,AC1585*AD1585)/AB1769</f>
        <v>9.9700854700854702</v>
      </c>
      <c r="AD1769">
        <f>SUM(AC57*AD57*AE57,AC142*AD142*AE142,AC243*AD243*AE243,AC372*AD372*AE372,AC485*AD485*AE485,AC511*AD511*AE511,AC615*AD615*AE615,AC777*AD777*AE777,AC943*AD943*AE943,AC1108*AD1108*AE1108,AC1241*AD1241*AE1241,AC1435*AE1435*AD1435,AC1480*AD1480*AE1480,AC1585*AD1585*AE1585,)/(AC1769*AB1769)</f>
        <v>3.7413287612516077</v>
      </c>
      <c r="AE1769">
        <f>SUM(AF57,AF142,AF243,AF372,AF485,AF511,AF615,AF777,AF943,AF1108,AF1241,AF1435,AF1480,AF1585)</f>
        <v>126</v>
      </c>
      <c r="AF1769">
        <f>SUM(AF57*AG57,AF142*AG142,AF243*AG243,AF372*AG372,AF485*AG485,AF511*AG511,AF615*AG615,AF777*AG777,AF943*AG943,AF1108*AG1108,AF1241*AG1241,AG1435*AF1435,AF1480*AG1480,AF1585*AG1585)/AE1769</f>
        <v>9.0793650793650791</v>
      </c>
      <c r="AG1769">
        <f>SUM(AF57*AG57*AH57,AF142*AG142*AH142,AF243*AG243*AH243,AF372*AG372*AH372,AF485*AG485*AH485,AF511*AG511*AH511,AF615*AG615*AH615,AF777*AG777*AH777,AF943*AG943*AH943,AF1108*AG1108*AH1108,AF1241*AG1241*AH1241,AF1435*AH1435*AG1435,AF1480*AG1480*AH1480,AF1585*AG1585*AH1585,)/(AF1769*AE1769)</f>
        <v>2.7417701048951049</v>
      </c>
    </row>
    <row r="1770" spans="15:33" x14ac:dyDescent="0.2">
      <c r="P1770">
        <f>P1769/14</f>
        <v>31.928571428571427</v>
      </c>
    </row>
    <row r="1772" spans="15:33" x14ac:dyDescent="0.2">
      <c r="P1772" t="s">
        <v>25</v>
      </c>
    </row>
    <row r="1774" spans="15:33" x14ac:dyDescent="0.2">
      <c r="S1774">
        <f>SUM(T26,T268,T288,T310,T331,T350,T397,T429,T460,T561,T586,T637,T661,T693,T721,T751,T866,T899,T991,T1029,T1071,T1191,T1309,T1355,T1393,T1507,T1663)</f>
        <v>377</v>
      </c>
      <c r="T1774">
        <f>SUM(U26*T26,U268*T268,U288*T288,U310*T310,U331*T331,U350*T350,U397*T397,U429*T429,U460*T460,U561*T561,U586*T586,U637*T637,U661*T661,U693*T693,U721*T721,U751*T751,U866*T866,U899*T899,U991*T991,U1029*T1029,U1071*T1071,U1191*T1191,U1309*T1309,U1355*T1355,U1393*T1393,U1507*T1507,U1663*T1663)/S1774</f>
        <v>9.4058829101932542</v>
      </c>
      <c r="U1774">
        <f>SUM(T26*V26*U26,T268*V268*U268,T288*V288*U288,T310*V310*U310,T331*V331*U331,T350*V350*U350,T397*V397*U397,T429*V429*U429,T460*V460*U460,T561*V561*U561,T586*V586*U586,T637*V637*U637,T661*V661*U661,T693*V693*U693,T721*V721*U721,T751*V751*U751,T866*V866*U866,T899*V899*U899,V991*T991*U991,T1029*V1029*U1029,T1071*V1071*U1071,T1191*V1191*U1191,T1309*V1309*U1309,T1355*V1355*U1355,T1393*V1393*U1393,T1507*V1507*U1507,T1663*V1663*U1663)/(T1774*S1774)</f>
        <v>3.299496668798501</v>
      </c>
    </row>
    <row r="1775" spans="15:33" x14ac:dyDescent="0.2">
      <c r="S1775">
        <f>SUM(T27,T269,T289,T311,T332,T351,T398,T430,T461,T562,T587,T638,T662,T694,T722,T752,T867,T900,T992,T1030,T1072,T1192,T1310,T1356,T1394,T1508,T1664)</f>
        <v>232</v>
      </c>
      <c r="T1775">
        <f>SUM(U27*T27,U269*T269,U289*T289,U311*T311,U332*T332,U351*T351,U398*T398,U430*T430,U461*T461,U562*T562,U587*T587,U638*T638,U662*T662,U694*T694,U722*T722,U752*T752,U867*T867,U900*T900,U992*T992,U1030*T1030,U1072*T1072,U1192*T1192,U1310*T1310,U1356*T1356,U1394*T1394,U1508*T1508,U1664*T1664)/S1775</f>
        <v>8.9698275862068968</v>
      </c>
      <c r="U1775">
        <f>SUM(T27*V27*U27,T269*V269*U269,T289*V289*U289,T311*V311*U311,T332*V332*U332,T351*V351*U351,T398*V398*U398,T430*V430*U430,T461*V461*U461,T562*V562*U562,T587*V587*U587,T638*V638*U638,T662*V662*U662,T694*V694*U694,T722*V722*U722,T752*V752*U752,T867*V867*U867,T900*V900*U900,V992*T992*U992,T1030*V1030*U1030,T1072*V1072*U1072,T1192*V1192*U1192,T1310*V1310*U1310,T1356*V1356*U1356,T1394*V1394*U1394,T1508*V1508*U1508,T1664*V1664*U1664)/(T1775*S1775)</f>
        <v>3.2814559023759844</v>
      </c>
    </row>
    <row r="1776" spans="15:33" x14ac:dyDescent="0.2">
      <c r="O1776">
        <f>AVERAGE(P28,P270,P290,P312,P333,P352,P399,P431,P462,P563,P588,P639,P663,P695,P723,P753,P868,P901,P993,P1031,P1073,P1193,P1311,P1357,P1395,P1509,P1665)</f>
        <v>65</v>
      </c>
      <c r="P1776">
        <f>SUM(Q28,Q270,Q290,Q312,Q333,Q352,Q399,Q431,Q462,Q563,Q588,Q639,Q663,Q695,Q723,Q753,Q868,Q901,Q993,Q1031,Q1073,Q1193,Q1311,Q1357,Q1395,Q1509,Q1665)</f>
        <v>815</v>
      </c>
      <c r="Q1776">
        <f>SUM(R28*Q28,R270*Q270,R290*Q290,R312*Q312,R333*Q333,R352*Q352,R399*Q399,R431*Q431,R462*Q462,R563*Q563,R588*Q588,R639*Q639,R663*Q663,R695*Q695,R723*Q723,R753*Q753,R868*Q868,R901*Q901,R993*Q993,R1031*Q1031,R1073*Q1073,R1193*Q1193,R1311*Q1311,R1357*Q1357,R1395*Q1395,R1509*Q1509,R1665*Q1665)/P1776</f>
        <v>9.1509202453987726</v>
      </c>
      <c r="R1776">
        <f>SUM(O1:O28,O245:O270,O272:O290,O292:O312,O314:O333,O335:O352,O374:O399,O401:O431,O433:O462,O546:O563,O565:O588,O617:O639,O641:O663,O665:O695,O697:O723,O725:O753,O840:O868,O870:O901,O945:O993,O995:O1031,O1033:O1073,O1151:O1193,O1283:O1311,O1313:O1357,O1359:O1395,O1482:O1509,O1612:O1660)/SUM(C1:C28,C245:C270,C272:C290,C292:C312,C314:C333,C335:C352,C374:C399,C401:C431,C433:C462,C546:C563,C565:C588,C617:C639,C641:C663,C665:C695,C697:C723,C725:C753,C840:C868,C870:C901,C945:C993,C995:C1031,C1033:C1073,C1151:C1193,C1283:C1311,C1313:C1357,C1359:C1395,C1482:C1509,C1612:C1660)</f>
        <v>3.1244302262930992</v>
      </c>
      <c r="S1776">
        <f>SUM(T28,T270,T290,T312,T333,T352,T399,T431,T462,T563,T588,T639,T663,T695,T723,T753,T868,T901,T993,T1031,T1073,T1193,T1311,T1357,T1395,T1509,T1665)</f>
        <v>206</v>
      </c>
      <c r="T1776">
        <f>SUM(U28*T28,U270*T270,U290*T290,U312*T312,U333*T333,U352*T352,U399*T399,U431*T431,U462*T462,U563*T563,U588*T588,U639*T639,U663*T663,U695*T695,U723*T723,U753*T753,U868*T868,U901*T901,U993*T993,U1031*T1031,U1073*T1073,U1193*T1193,U1311*T1311,U1357*T1357,U1395*T1395,U1509*T1509,U1665*T1665)/S1776</f>
        <v>8.8616504854368934</v>
      </c>
      <c r="U1776">
        <f>SUM(T28*V28*U28,T270*V270*U270,T290*V290*U290,T312*V312*U312,T333*V333*U333,T352*V352*U352,T399*V399*U399,T431*V431*U431,T462*V462*U462,T563*V563*U563,T588*V588*U588,T639*V639*U639,T663*V663*U663,T695*V695*U695,T723*V723*U723,T753*V753*U753,T868*V868*U868,T901*V901*U901,V993*T993*U993,T1031*V1031*U1031,T1073*V1073*U1073,T1193*V1193*U1193,T1311*V1311*U1311,T1357*V1357*U1357,T1395*V1395*U1395,T1509*V1509*U1509,T1665*V1665*U1665)/(T1776*S1776)</f>
        <v>2.5854615173924955</v>
      </c>
      <c r="V1776">
        <f>SUM(W28,W270,W290,W312,W333,W352,W399,W431,W462,W563,W588,W639,W663,W695,W723,W753,W868,W901,W993,W1031,W1073,W1193,W1311,W1357,W1395,W1509,W1665)</f>
        <v>175</v>
      </c>
      <c r="W1776">
        <f>SUM(X28*W28,X270*W270,X290*W290,X312*W312,X333*W333,X352*W352,X399*W399,X431*W431,X462*W462,X563*W563,X588*W588,X639*W639,X663*W663,X695*W695,X723*W723,X753*W753,X868*W868,X901*W901,X993*W993,X1031*W1031,X1073*W1073,X1193*W1193,X1311*W1311,X1357*W1357,X1395*W1395,X1509*W1509,X1665*W1665)/V1776</f>
        <v>8.9314285714285706</v>
      </c>
      <c r="X1776">
        <f>SUM(W28*Y28*X28,W270*Y270*X270,W290*Y290*X290,W312*Y312*X312,W333*Y333*X333,W352*Y352*X352,W399*Y399*X399,W431*Y431*X431,W462*Y462*X462,W563*Y563*X563,W588*Y588*X588,W639*Y639*X639,W663*Y663*X663,W695*Y695*X695,W723*Y723*X723,W753*Y753*X753,W868*Y868*X868,W901*Y901*X901,Y993*W993*X993,W1031*Y1031*X1031,W1073*Y1073*X1073,W1193*Y1193*X1193,W1311*Y1311*X1311,W1357*Y1357*X1357,W1395*Y1395*X1395,W1509*Y1509*X1509,W1665*Y1665*X1665)/(W1776*V1776)</f>
        <v>2.2895457453614845</v>
      </c>
      <c r="Y1776">
        <f>SUM(Z28,Z270,Z290,Z312,Z333,Z352,Z399,Z431,Z462,Z563,Z588,Z639,Z663,Z695,Z723,Z753,Z868,Z901,Z993,Z1031,Z1073,Z1193,Z1311,Z1357,Z1395,Z1509,Z1665)</f>
        <v>176</v>
      </c>
      <c r="Z1776">
        <f>SUM(AA28*Z28,AA270*Z270,AA290*Z290,AA312*Z312,AA333*Z333,AA352*Z352,AA399*Z399,AA431*Z431,AA462*Z462,AA563*Z563,AA588*Z588,AA639*Z639,AA663*Z663,AA695*Z695,AA723*Z723,AA753*Z753,AA868*Z868,AA901*Z901,AA993*Z993,AA1031*Z1031,AA1073*Z1073,AA1193*Z1193,AA1311*Z1311,AA1357*Z1357,AA1395*Z1395,AA1509*Z1509,AA1665*Z1665)/Y1776</f>
        <v>9.3125</v>
      </c>
      <c r="AA1776">
        <f>SUM(Z28*AB28*AA28,Z270*AB270*AA270,Z290*AB290*AA290,Z312*AB312*AA312,Z333*AB333*AA333,Z352*AB352*AA352,Z399*AB399*AA399,Z431*AB431*AA431,Z462*AB462*AA462,Z563*AB563*AA563,Z588*AB588*AA588,Z639*AB639*AA639,Z663*AB663*AA663,Z695*AB695*AA695,Z723*AB723*AA723,Z753*AB753*AA753,Z868*AB868*AA868,Z901*AB901*AA901,AB993*Z993*AA993,Z1031*AB1031*AA1031,Z1073*AB1073*AA1073,Z1193*AB1193*AA1193,Z1311*AB1311*AA1311,Z1357*AB1357*AA1357,Z1395*AB1395*AA1395,Z1509*AB1509*AA1509,Z1665*AB1665*AA1665)/(Z1776*Y1776)</f>
        <v>3.4772910311165348</v>
      </c>
      <c r="AB1776">
        <f>SUM(AC28,AC270,AC290,AC312,AC333,AC352,AC399,AC431,AC462,AC563,AC588,AC639,AC663,AC695,AC723,AC753,AC868,AC901,AC993,AC1031,AC1073,AC1193,AC1311,AC1357,AC1395,AC1509,AC1665)</f>
        <v>222</v>
      </c>
      <c r="AC1776">
        <f>SUM(AD28*AC28,AD270*AC270,AD290*AC290,AD312*AC312,AD333*AC333,AD352*AC352,AD399*AC399,AD431*AC431,AD462*AC462,AD563*AC563,AD588*AC588,AD639*AC639,AD663*AC663,AD695*AC695,AD723*AC723,AD753*AC753,AD868*AC868,AD901*AC901,AD993*AC993,AD1031*AC1031,AD1073*AC1073,AD1193*AC1193,AD1311*AC1311,AD1357*AC1357,AD1395*AC1395,AD1509*AC1509,AD1665*AC1665)/AB1776</f>
        <v>9.1036036036036041</v>
      </c>
      <c r="AD1776">
        <f>SUM(AC28*AE28*AD28,AC270*AE270*AD270,AC290*AE290*AD290,AC312*AE312*AD312,AC333*AE333*AD333,AC352*AE352*AD352,AC399*AE399*AD399,AC431*AE431*AD431,AC462*AE462*AD462,AC563*AE563*AD563,AC588*AE588*AD588,AC639*AE639*AD639,AC663*AE663*AD663,AC695*AE695*AD695,AC723*AE723*AD723,AC753*AE753*AD753,AC868*AE868*AD868,AC901*AE901*AD901,AE993*AC993*AD993,AC1031*AE1031*AD1031,AC1073*AE1073*AD1073,AC1193*AE1193*AD1193,AC1311*AE1311*AD1311,AC1357*AE1357*AD1357,AC1395*AE1395*AD1395,AC1509*AE1509*AD1509,AC1665*AE1665*AD1665)/(AC1776*AB1776)</f>
        <v>3.9105319148936166</v>
      </c>
      <c r="AE1776">
        <f>SUM(AF28,AF270,AF290,AF312,AF333,AF352,AF399,AF431,AF462,AF563,AF588,AF639,AF663,AF695,AF723,AF753,AF868,AF901,AF993,AF1031,AF1073,AF1193,AF1311,AF1357,AF1395,AF1509,AF1665)</f>
        <v>242</v>
      </c>
      <c r="AF1776">
        <f>SUM(AG28*AF28,AG270*AF270,AG290*AF290,AG312*AF312,AG333*AF333,AG352*AF352,AG399*AF399,AG431*AF431,AG462*AF462,AG563*AF563,AG588*AF588,AG639*AF639,AG663*AF663,AG695*AF695,AG723*AF723,AG753*AF753,AG868*AF868,AG901*AF901,AG993*AF993,AG1031*AF1031,AG1073*AF1073,AG1193*AF1193,AG1311*AF1311,AG1357*AF1357,AG1395*AF1395,AG1509*AF1509,AG1665*AF1665)/AE1776</f>
        <v>9.2355371900826455</v>
      </c>
      <c r="AG1776">
        <f>SUM(AF28*AH28*AG28,AF270*AH270*AG270,AF290*AH290*AG290,AF312*AH312*AG312,AF333*AH333*AG333,AF352*AH352*AG352,AF399*AH399*AG399,AF431*AH431*AG431,AF462*AH462*AG462,AF563*AH563*AG563,AF588*AH588*AG588,AF639*AH639*AG639,AF663*AH663*AG663,AF695*AH695*AG695,AF723*AH723*AG723,AF753*AH753*AG753,AF868*AH868*AG868,AF901*AH901*AG901,AH993*AF993*AG993,AF1031*AH1031*AG1031,AF1073*AH1073*AG1073,AF1193*AH1193*AG1193,AF1311*AH1311*AG1311,AF1357*AH1357*AG1357,AF1395*AH1395*AG1395,AF1509*AH1509*AG1509,AF1665*AH1665*AG1665)/(AF1776*AE1776)</f>
        <v>2.726185682326622</v>
      </c>
    </row>
    <row r="1777" spans="15:33" x14ac:dyDescent="0.2">
      <c r="P1777">
        <f>P1776/27</f>
        <v>30.185185185185187</v>
      </c>
    </row>
    <row r="1779" spans="15:33" x14ac:dyDescent="0.2">
      <c r="P1779" t="s">
        <v>28</v>
      </c>
    </row>
    <row r="1781" spans="15:33" x14ac:dyDescent="0.2">
      <c r="S1781">
        <f>SUM(T86,T112,T162,T190,T214,T542,T805,T836,T1147,T1279,T1546,T1680)</f>
        <v>170</v>
      </c>
      <c r="T1781">
        <f>SUM(T86*U86,T112*U112,T162*U162,T190*U190,T214*U214,T542*U542,T805*U805,U836*T836,T1147*U1147,T1279*U1279,U1546*T1546,U1680*T1680)/S1781</f>
        <v>9.2617647058823529</v>
      </c>
      <c r="U1781">
        <f>SUM(T86*U86*V86,T112*U112*V112,T162*U162*V162,T190*U190*V190,T214*U214*V214,T542*U542*V542,T805*U805*V805,T836*V836*U836,T1147*U1147*V1147,T1279*U1279*V1279,T1546*V1546*U1546,T1680*V1680*U1680)/(T1781*S1781)</f>
        <v>3.3919371228961577</v>
      </c>
    </row>
    <row r="1782" spans="15:33" x14ac:dyDescent="0.2">
      <c r="S1782">
        <f>SUM(T87,T113,T163,T191,T215,T543,T806,T837,T1148,T1280,T1547,T1681)</f>
        <v>114</v>
      </c>
      <c r="T1782">
        <f>SUM(T87*U87,T113*U113,T163*U163,T191*U191,T215*U215,T543*U543,T806*U806,U837*T837,T1148*U1148,T1280*U1280,U1547*T1547,U1681*T1681)/S1782</f>
        <v>8.2850877192982448</v>
      </c>
      <c r="U1782">
        <f>SUM(T87*U87*V87,T113*U113*V113,T163*U163*V163,T191*U191*V191,T215*U215*V215,T543*U543*V543,T806*U806*V806,T837*V837*U837,T1148*U1148*V1148,T1280*U1280*V1280,T1547*V1547*U1547,T1681*V1681*U1681)/(T1782*S1782)</f>
        <v>3.2670672313393334</v>
      </c>
    </row>
    <row r="1783" spans="15:33" x14ac:dyDescent="0.2">
      <c r="O1783">
        <f>AVERAGE(P88,P114,P164,P192,P216,P544,P807,P838,P1149,P1281,P1560,P1682)</f>
        <v>62.333333333333336</v>
      </c>
      <c r="P1783">
        <f>SUM(Q88,Q114,Q164,Q192,Q216,Q544,Q807,Q838,Q1149,Q1281, Q1548,Q1682)</f>
        <v>387</v>
      </c>
      <c r="Q1783">
        <f>SUM(Q88*R88,Q114*R114,Q164*R164,Q192*R192,Q216*R216,Q544*R544,Q807*R807,R838*Q838,Q1149*R1149,Q1281*R1281,Q1548*R1548,Q1682*R1682)/P1783</f>
        <v>8.7312661498708017</v>
      </c>
      <c r="R1783">
        <f>SUM(O59:O88,O90:O114,O144:O164,O166:O192,O194:O216,O513:O544,O779:O807,O809:O838,O1110:O1149,O1195:O1281,O1515:O1563,O1662:O1724)/SUM(C59:C88,C90:C114,C144:C164,C166:C192,C194:C216,C513:C544,C779:C807,C809:C838,C1110:C1149,C1195:C1281,C1515:C1563,C1662:C1724)</f>
        <v>3.1019786096256667</v>
      </c>
      <c r="S1783">
        <f>SUM(T88,T114,T164,T192,T216,T544,T807,T838,T1149,T1281,T1548,T1682)</f>
        <v>103</v>
      </c>
      <c r="T1783">
        <f>SUM(T88*U88,T114*U114,T164*U164,T192*U192,T216*U216,T544*U544,T807*U807,U838*T838,T1149*U1149,T1281*U1281,U1548*T1548,U1682*T1682)/S1783</f>
        <v>8.349514563106796</v>
      </c>
      <c r="U1783">
        <f>SUM(T88*U88*V88,T114*U114*V114,T164*U164*V164,T192*U192*V192,T216*U216*V216,T544*U544*V544,T807*U807*V807,T838*V838*U838,T1149*U1149*V1149,T1281*U1281*V1281,T1548*V1548*U1548,T1682*V1682*U1682)/(T1783*S1783)</f>
        <v>2.5720174418604649</v>
      </c>
      <c r="V1783">
        <f>SUM(W88,W114,W164,W192,W216,W544,W807,W838,W1149,W1281,W1548,W1682)</f>
        <v>72</v>
      </c>
      <c r="W1783">
        <f>SUM(W88*X88,W114*X114,W164*X164,W192*X192,W216*X216,W544*X544,W807*X807,X838*W838,W1149*X1149,W1281*X1281,X1548*W1548,X1682*W1682)/V1783</f>
        <v>9.4861111111111107</v>
      </c>
      <c r="X1783">
        <f>SUM(W88*X88*Y88,W114*X114*Y114,W164*X164*Y164,W192*X192*Y192,W216*X216*Y216,W544*X544*Y544,W807*X807*Y807,W838*Y838*X838,W1149*X1149*Y1149,W1281*X1281*Y1281,W1548*Y1548*X1548,W1682*Y1682*X1682)/(W1783*V1783)</f>
        <v>2.2169253294289897</v>
      </c>
      <c r="Y1783">
        <f>SUM(Z88,Z114,Z164,Z192,Z216,Z544,Z807,Z838,Z1149,Z1281,Z1548,Z1682)</f>
        <v>81</v>
      </c>
      <c r="Z1783">
        <f>SUM(Z88*AA88,Z114*AA114,Z164*AA164,Z192*AA192,Z216*AA216,Z544*AA544,Z807*AA807,AA838*Z838,Z1149*AA1149,Z1281*AA1281,AA1548*Z1548,AA1682*Z1682)/Y1783</f>
        <v>8.4197530864197532</v>
      </c>
      <c r="AA1783">
        <f>SUM(Z88*AA88*AB88,Z114*AA114*AB114,Z164*AA164*AB164,Z192*AA192*AB192,Z216*AA216*AB216,Z544*AA544*AB544,Z807*AA807*AB807,Z838*AB838*AA838,Z1149*AA1149*AB1149,Z1281*AA1281*AB1281,Z1548*AB1548*AA1548,Z1682*AB1682*AA1682)/(Z1783*Y1783)</f>
        <v>3.7288856304985334</v>
      </c>
      <c r="AB1783">
        <f>SUM(AC88,AC114,AC164,AC192,AC216,AC544,AC807,AC838,AC1149,AC1281,AC1548,AC1682)</f>
        <v>111</v>
      </c>
      <c r="AC1783">
        <f>SUM(AC88*AD88,AC114*AD114,AC164*AD164,AC192*AD192,AC216*AD216,AC544*AD544,AC807*AD807,AD838*AC838,AC1149*AD1149,AC1281*AD1281,AD1548*AC1548,AD1682*AC1682)/AB1783</f>
        <v>8.9504504504504503</v>
      </c>
      <c r="AD1783">
        <f>SUM(AC88*AD88*AE88,AC114*AD114*AE114,AC164*AD164*AE164,AC192*AD192*AE192,AC216*AD216*AE216,AC544*AD544*AE544,AC807*AD807*AE807,AC838*AE838*AD838,AC1149*AD1149*AE1149,AC1281*AD1281*AE1281,AC1548*AE1548*AD1548,AC1682*AE1682*AD1682)/(AC1783*AB1783)</f>
        <v>3.8324710619023659</v>
      </c>
      <c r="AE1783">
        <f>SUM(AF88,AF114,AF164,AF192,AF216,AF544,AF807,AF838,AF1149,AF1281,AF1548,AF1682)</f>
        <v>123</v>
      </c>
      <c r="AF1783">
        <f>SUM(AF88*AG88,AF114*AG114,AF164*AG164,AF192*AG192,AF216*AG216,AF544*AG544,AF807*AG807,AG838*AF838,AF1149*AG1149,AF1281*AG1281,AG1548*AF1548,AG1682*AF1682)/AE1783</f>
        <v>8.2967479674796749</v>
      </c>
      <c r="AG1783">
        <f>SUM(AF88*AG88*AH88,AF114*AG114*AH114,AF164*AG164*AH164,AF192*AG192*AH192,AF216*AG216*AH216,AF544*AG544*AH544,AF807*AG807*AH807,AF838*AH838*AG838,AF1149*AG1149*AH1149,AF1281*AG1281*AH1281,AF1548*AH1548*AG1548,AF1682*AH1682*AG1682)/(AF1783*AE1783)</f>
        <v>2.7177511024007841</v>
      </c>
    </row>
    <row r="1784" spans="15:33" x14ac:dyDescent="0.2">
      <c r="P1784">
        <f>P1783/12</f>
        <v>32.25</v>
      </c>
    </row>
    <row r="1786" spans="15:33" x14ac:dyDescent="0.2">
      <c r="P1786" t="s">
        <v>9</v>
      </c>
    </row>
    <row r="1788" spans="15:33" x14ac:dyDescent="0.2">
      <c r="S1788">
        <f>SUM(T241,T370,T483,T509,T613,T775)</f>
        <v>77</v>
      </c>
      <c r="T1788">
        <f>SUM(U241*T241,U370*T370,U483*T483,U509*T509,U613*T613,U775*T775)/S1788</f>
        <v>8.3636363636363633</v>
      </c>
      <c r="U1788">
        <f>SUM(T241*V241*U241,T370*V370*U370,T483*V483*U483,T509*V509*U509,T613*V613*U613,T775*V775*U775)/(T1788*S1788)</f>
        <v>3.4334627329192546</v>
      </c>
    </row>
    <row r="1789" spans="15:33" x14ac:dyDescent="0.2">
      <c r="S1789">
        <f>SUM(T242,T371,T484,T510,T614,T776)</f>
        <v>35</v>
      </c>
      <c r="T1789">
        <f>SUM(U242*T242,U371*T371,U484*T484,U510*T510,U614*T614,U776*T776)/S1789</f>
        <v>7.7285714285714286</v>
      </c>
      <c r="U1789">
        <f>SUM(T242*V242*U242,T371*V371*U371,T484*V484*U484,T510*V510*U510,T614*V614*U614,T776*V776*U776)/(T1789*S1789)</f>
        <v>2.547818853974122</v>
      </c>
    </row>
    <row r="1790" spans="15:33" x14ac:dyDescent="0.2">
      <c r="O1790">
        <f>AVERAGE(P243,P372,P485,P511,P615,P777)</f>
        <v>27.916666666666668</v>
      </c>
      <c r="P1790">
        <f>SUM(Q243,Q372,Q485,Q511,Q615,Q777)</f>
        <v>141</v>
      </c>
      <c r="Q1790">
        <f>SUM(R243*Q243,R372*Q372,R485*Q485,R511*Q511,R615*Q615,R777*Q777)/P1790</f>
        <v>8.1489361702127656</v>
      </c>
      <c r="R1790">
        <f>SUM(O218:O243,O354:O372,O464:O485,O487:O511,O590:O615,O755:O777)/SUM(C218:C243,C354:C372,C464:C485,C487:C511,C590:C615,C755:C777)</f>
        <v>3.0645822454308091</v>
      </c>
      <c r="S1790">
        <f>SUM(T243,T372,T485,T511,T615,T777)</f>
        <v>29</v>
      </c>
      <c r="T1790">
        <f>SUM(U243*T243,U372*T372,U485*T485,U511*T511,U615*T615,U777*T777)/S1790</f>
        <v>8.0862068965517242</v>
      </c>
      <c r="U1790">
        <f>SUM(T243*V243*U243,T372*V372*U372,T485*V485*U485,T511*V511*U511,T615*V615*U615,T777*V777*U777)/(T1790*S1790)</f>
        <v>2.6476332622601277</v>
      </c>
      <c r="V1790">
        <f>SUM(W243,W372,W485,W511,W615,W777)</f>
        <v>27</v>
      </c>
      <c r="W1790">
        <f>SUM(X243*W243,X372*W372,X485*W485,X511*W511,X615*W615,X777*W777)/V1790</f>
        <v>7.3888888888888893</v>
      </c>
      <c r="X1790">
        <f>SUM(W243*Y243*X243,W372*Y372*X372,W485*Y485*X485,W511*Y511*X511,W615*Y615*X615,W777*Y777*X777)/(W1790*V1790)</f>
        <v>2.1573182957393491</v>
      </c>
      <c r="Y1790">
        <f>SUM(Z243,Z372,Z485,Z511,Z615,Z777)</f>
        <v>33</v>
      </c>
      <c r="Z1790">
        <f>SUM(AA243*Z243,AA372*Z372,AA485*Z485,AA511*Z511,AA615*Z615,AA777*Z777)/Y1790</f>
        <v>7.8030303030303028</v>
      </c>
      <c r="AA1790">
        <f>SUM(Z243*AB243*AA243,Z372*AB372*AA372,Z485*AB485*AA485,Z511*AB511*AA511,Z615*AB615*AA615,Z777*AB777*AA777)/(Z1790*Y1790)</f>
        <v>3.6338640776699025</v>
      </c>
      <c r="AB1790">
        <f>SUM(AC243,AC372,AC485,AC511,AC615,AC777)</f>
        <v>34</v>
      </c>
      <c r="AC1790">
        <f>SUM(AD243*AC243,AD372*AC372,AD485*AC485,AD511*AC511,AD615*AC615,AD777*AC777)/AB1790</f>
        <v>10.176470588235293</v>
      </c>
      <c r="AD1790">
        <f>SUM(AC243*AE243*AD243,AC372*AE372*AD372,AC485*AE485*AD485,AC511*AE511*AD511,AC615*AE615*AD615,AC777*AE777*AD777)/(AC1790*AB1790)</f>
        <v>3.7093786127167627</v>
      </c>
      <c r="AE1790">
        <f>SUM(AF243,AF372,AF485,AF511,AF615,AF777)</f>
        <v>47</v>
      </c>
      <c r="AF1790">
        <f>SUM(AG243*AF243,AG372*AF372,AG485*AF485,AG511*AF511,AG615*AF615,AG777*AF777)/AE1790</f>
        <v>7.3617021276595747</v>
      </c>
      <c r="AG1790">
        <f>SUM(AF243*AH243*AG243,AF372*AH372*AG372,AF485*AH485*AG485,AF511*AH511*AG511,AF615*AH615*AG615,AF777*AH777*AG777)/(AF1790*AE1790)</f>
        <v>2.5192341040462423</v>
      </c>
    </row>
    <row r="1791" spans="15:33" x14ac:dyDescent="0.2">
      <c r="P1791">
        <f>P1790/6</f>
        <v>23.5</v>
      </c>
    </row>
    <row r="1793" spans="15:33" x14ac:dyDescent="0.2">
      <c r="P1793" t="s">
        <v>11</v>
      </c>
    </row>
    <row r="1795" spans="15:33" x14ac:dyDescent="0.2">
      <c r="S1795">
        <f>SUM(T268,T288,T310,T331,T350,T397,T429,T460,T561,T586,T637,T661,T693,T721,T751)</f>
        <v>181</v>
      </c>
      <c r="T1795">
        <f>SUM(U268*T268,U288*T288,U310*T310,U331*T331,U350*T350,U397*T397,U429*T429,U460*T460,U561*T561,U586*T586,U637*T637,U661*T661,U693*T693,U721*T721,U751*T751)/S1795</f>
        <v>8.3681925808997626</v>
      </c>
      <c r="U1795">
        <f>SUM(T268*V268*U268,T288*V288*U288,T310*V310*U310,T331*V331*U331,T350*V350*U350,T397*V397*U397,T429*V429*U429,T460*V460*U460,T561*V561*U561,T586*V586*U586,T637*V637*U637,T661*V661*U661,T693*V693*U693,T721*V721*U721,T751*V751*U751)/(T1795*S1795)</f>
        <v>3.4584145248762082</v>
      </c>
    </row>
    <row r="1796" spans="15:33" x14ac:dyDescent="0.2">
      <c r="S1796">
        <f>SUM(T269,T289,T311,T332,T351,T398,T430,T461,T562,T587,T638,T662,T694,T722,T752)</f>
        <v>94</v>
      </c>
      <c r="T1796">
        <f>SUM(U269*T269,U289*T289,U311*T311,U332*T332,U351*T351,U398*T398,U430*T430,U461*T461,U562*T562,U587*T587,U638*T638,U662*T662,U694*T694,U722*T722,U752*T752)/S1796</f>
        <v>7.8031914893617023</v>
      </c>
      <c r="U1796">
        <f>SUM(T269*V269*U269,T289*V289*U289,T311*V311*U311,T332*V332*U332,T351*V351*U351,T398*V398*U398,T430*V430*U430,T461*V461*U461,T562*V562*U562,T587*V587*U587,T638*V638*U638,T662*V662*U662,T694*V694*U694,T722*V722*U722,T752*V752*U752)/(T1796*S1796)</f>
        <v>3.4478732106339467</v>
      </c>
    </row>
    <row r="1797" spans="15:33" x14ac:dyDescent="0.2">
      <c r="O1797">
        <f>AVERAGE(P270,P290,P312,P333,P352,P399,P431,P462,P563,P588,P639,P663,P695,P723,P753)</f>
        <v>32.56666666666667</v>
      </c>
      <c r="P1797">
        <f>SUM(Q270,Q290,Q312,Q333,Q352,Q399,Q431,Q462,Q563,Q588,Q639,Q663,Q695,Q723,Q753)</f>
        <v>366</v>
      </c>
      <c r="Q1797">
        <f>SUM(R270*Q270,R290*Q290,R312*Q312,R333*Q333,R352*Q352,R399*Q399,R431*Q431,R462*Q462,R563*Q563,R588*Q588,R639*Q639,R663*Q663,R695*Q695,R723*Q723,R753*Q753)/P1797</f>
        <v>8.1980874316939882</v>
      </c>
      <c r="R1797">
        <f>SUM(O245:O270,O272:O290,O292:O312,O314:O333,O335:O352,O374:O399,O401:O431,O433:O462,O546:O563,O565:O588,O617:O639,O641:O663,O665:O695,O697:O723,O725:O753)/SUM(C245:C270,C272:C290,C292:C312,C314:C333,C335:C352,C374:C399,C401:C431,C433:C462,C546:C563,C565:C588,C617:C639,C641:C663,C665:C695,C697:C723,C725:C753)</f>
        <v>3.2593784369271788</v>
      </c>
      <c r="S1797">
        <f>SUM(T270,T290,T312,T333,T352,T399,T431,T462,T563,T588,T639,T663,T695,T723,T753)</f>
        <v>91</v>
      </c>
      <c r="T1797">
        <f>SUM(U270*T270,U290*T290,U312*T312,U333*T333,U352*T352,U399*T399,U431*T431,U462*T462,U563*T563,U588*T588,U639*T639,U663*T663,U695*T695,U723*T723,U753*T753)/S1797</f>
        <v>8.2252747252747245</v>
      </c>
      <c r="U1797">
        <f>SUM(T270*V270*U270,T290*V290*U290,T312*V312*U312,T333*V333*U333,T352*V352*U352,T399*V399*U399,T431*V431*U431,T462*V462*U462,T563*V563*U563,T588*V588*U588,T639*V639*U639,T663*V663*U663,T695*V695*U695,T723*V723*U723,T753*V753*U753)/(T1797*S1797)</f>
        <v>2.6684101536406151</v>
      </c>
      <c r="V1797">
        <f>SUM(W270,W290,W312,W333,W352,W399,W431,W462,W563,W588,W639,W663,W695,W723,W753)</f>
        <v>77</v>
      </c>
      <c r="W1797">
        <f>SUM(X270*W270,X290*W290,X312*W312,X333*W333,X352*W352,X399*W399,X431*W431,X462*W462,X563*W563,X588*W588,X639*W639,X663*W663,X695*W695,X723*W723,X753*W753)/V1797</f>
        <v>7.1233766233766236</v>
      </c>
      <c r="X1797">
        <f>SUM(W270*Y270*X270,W290*Y290*X290,W312*Y312*X312,W333*Y333*X333,W352*Y352*X352,W399*Y399*X399,W431*Y431*X431,W462*Y462*X462,W563*Y563*X563,W588*Y588*X588,W639*Y639*X639,W663*Y663*X663,W695*Y695*X695,W723*Y723*X723,W753*Y753*X753)/(W1797*V1797)</f>
        <v>2.167493163172288</v>
      </c>
      <c r="Y1797">
        <f>SUM(Z270,Z290,Z312,Z333,Z352,Z399,Z431,Z462,Z563,Z588,Z639,Z663,Z695,Z723,Z753)</f>
        <v>73</v>
      </c>
      <c r="Z1797">
        <f>SUM(AA270*Z270,AA290*Z290,AA312*Z312,AA333*Z333,AA352*Z352,AA399*Z399,AA431*Z431,AA462*Z462,AA563*Z563,AA588*Z588,AA639*Z639,AA663*Z663,AA695*Z695,AA723*Z723,AA753*Z753)/Y1797</f>
        <v>8.5890410958904102</v>
      </c>
      <c r="AA1797">
        <f>SUM(Z270*AB270*AA270,Z290*AB290*AA290,Z312*AB312*AA312,Z333*AB333*AA333,Z352*AB352*AA352,Z399*AB399*AA399,Z431*AB431*AA431,Z462*AB462*AA462,Z563*AB563*AA563,Z588*AB588*AA588,Z639*AB639*AA639,Z663*AB663*AA663,Z695*AB695*AA695,Z723*AB723*AA723,Z753*AB753*AA753)/(Z1797*Y1797)</f>
        <v>3.6232854864433817</v>
      </c>
      <c r="AB1797">
        <f>SUM(AC270,AC290,AC312,AC333,AC352,AC399,AC431,AC462,AC563,AC588,AC639,AC663,AC695,AC723,AC753)</f>
        <v>112</v>
      </c>
      <c r="AC1797">
        <f>SUM(AD270*AC270,AD290*AC290,AD312*AC312,AD333*AC333,AD352*AC352,AD399*AC399,AD431*AC431,AD462*AC462,AD563*AC563,AD588*AC588,AD639*AC639,AD663*AC663,AD695*AC695,AD723*AC723,AD753*AC753)/AB1797</f>
        <v>8.4330357142857135</v>
      </c>
      <c r="AD1797">
        <f>SUM(AC270*AE270*AD270,AC290*AE290*AD290,AC312*AE312*AD312,AC333*AE333*AD333,AC352*AE352*AD352,AC399*AE399*AD399,AC431*AE431*AD431,AC462*AE462*AD462,AC563*AE563*AD563,AC588*AE588*AD588,AC639*AE639*AD639,AC663*AE663*AD663,AC695*AE695*AD695,AC723*AE723*AD723,AC753*AE753*AD753)/(AC1797*AB1797)</f>
        <v>4.0917946003176295</v>
      </c>
      <c r="AE1797">
        <f>SUM(AF270,AF290,AF312,AF333,AF352,AF399,AF431,AF462,AF563,AF588,AF639,AF663,AF695,AF723,AF753)</f>
        <v>104</v>
      </c>
      <c r="AF1797">
        <f>SUM(AG270*AF270,AG290*AF290,AG312*AF312,AG333*AF333,AG352*AF352,AG399*AF399,AG431*AF431,AG462*AF462,AG563*AF563,AG588*AF588,AG639*AF639,AG663*AF663,AG695*AF695,AG723*AF723,AG753*AF753)/AE1797</f>
        <v>8.4663461538461533</v>
      </c>
      <c r="AG1797">
        <f>SUM(AF270*AH270*AG270,AF290*AH290*AG290,AF312*AH312*AG312,AF333*AH333*AG333,AF352*AH352*AG352,AF399*AH399*AG399,AF431*AH431*AG431,AF462*AH462*AG462,AF563*AH563*AG563,AF588*AH588*AG588,AF639*AH639*AG639,AF663*AH663*AG663,AF695*AH695*AG695,AF723*AH723*AG723,AF753*AH753*AG753)/(AF1797*AE1797)</f>
        <v>2.7875014196479277</v>
      </c>
    </row>
    <row r="1798" spans="15:33" x14ac:dyDescent="0.2">
      <c r="P1798">
        <f>P1797/15</f>
        <v>24.4</v>
      </c>
    </row>
    <row r="1800" spans="15:33" x14ac:dyDescent="0.2">
      <c r="P1800" t="s">
        <v>10</v>
      </c>
    </row>
    <row r="1802" spans="15:33" x14ac:dyDescent="0.2">
      <c r="S1802">
        <f>SUM(T542,T805)</f>
        <v>25</v>
      </c>
      <c r="T1802">
        <f>SUM(U542*T542,U805*T805)/S1802</f>
        <v>9.42</v>
      </c>
      <c r="U1802">
        <f>SUM(T542*V542*U542,T805*V805*U805)/(T1802*S1802)</f>
        <v>3.251740976645435</v>
      </c>
    </row>
    <row r="1803" spans="15:33" x14ac:dyDescent="0.2">
      <c r="S1803">
        <f>SUM(T543,T806)</f>
        <v>19</v>
      </c>
      <c r="T1803">
        <f>SUM(U543*T543,U806*T806)/S1803</f>
        <v>7.1842105263157894</v>
      </c>
      <c r="U1803">
        <f>SUM(T543*V543*U543,T806*V806*U806)/(T1803*S1803)</f>
        <v>3.4082783882783882</v>
      </c>
    </row>
    <row r="1804" spans="15:33" x14ac:dyDescent="0.2">
      <c r="O1804">
        <f>AVERAGE(P544,P807)</f>
        <v>46.25</v>
      </c>
      <c r="P1804">
        <f>SUM(Q544,Q807)</f>
        <v>61</v>
      </c>
      <c r="Q1804">
        <f>SUM(R544*Q544,R807*Q807)/P1804</f>
        <v>8.3114754098360653</v>
      </c>
      <c r="R1804">
        <f>SUM(O513:O544,O779:O807)/SUM(C513:C544,C779:C807)</f>
        <v>3.1134319526627219</v>
      </c>
      <c r="S1804">
        <f>SUM(T544,T807)</f>
        <v>17</v>
      </c>
      <c r="T1804">
        <f>SUM(U544*T544,U807*T807)/S1804</f>
        <v>7.9411764705882355</v>
      </c>
      <c r="U1804">
        <f>SUM(T544*V544*U544,T807*V807*U807)/(T1804*S1804)</f>
        <v>2.5740370370370367</v>
      </c>
      <c r="V1804">
        <f>SUM(W544,W807)</f>
        <v>10</v>
      </c>
      <c r="W1804">
        <f>SUM(X544*W544,X807*W807)/V1804</f>
        <v>8.6999999999999993</v>
      </c>
      <c r="X1804">
        <f>SUM(W544*Y544*X544,W807*Y807*X807)/(W1804*V1804)</f>
        <v>1.9394827586206898</v>
      </c>
      <c r="Y1804">
        <f>SUM(Z544,Z807)</f>
        <v>11</v>
      </c>
      <c r="Z1804">
        <f>SUM(AA544*Z544,AA807*Z807)/Y1804</f>
        <v>8.3181818181818183</v>
      </c>
      <c r="AA1804">
        <f>SUM(Z544*AB544*AA544,Z807*AB807*AA807)/(Z1804*Y1804)</f>
        <v>3.8302732240437156</v>
      </c>
      <c r="AB1804">
        <f>SUM(AC544,AC807)</f>
        <v>15</v>
      </c>
      <c r="AC1804">
        <f>SUM(AD544*AC544,AD807*AC807)/AB1804</f>
        <v>9.6999999999999993</v>
      </c>
      <c r="AD1804">
        <f>SUM(AC544*AE544*AD544,AC807*AE807*AD807)/(AC1804*AB1804)</f>
        <v>4.1618556701030922</v>
      </c>
      <c r="AE1804">
        <f>SUM(AF544,AF807)</f>
        <v>25</v>
      </c>
      <c r="AF1804">
        <f>SUM(AG544*AF544,AG807*AF807)/AE1804</f>
        <v>7.32</v>
      </c>
      <c r="AG1804">
        <f>SUM(AF544*AH544*AG544,AF807*AH807*AG807)/(AF1804*AE1804)</f>
        <v>2.4795355191256832</v>
      </c>
    </row>
    <row r="1805" spans="15:33" x14ac:dyDescent="0.2">
      <c r="P1805">
        <f>P1804/2</f>
        <v>30.5</v>
      </c>
    </row>
    <row r="1807" spans="15:33" x14ac:dyDescent="0.2">
      <c r="P1807" t="s">
        <v>23</v>
      </c>
    </row>
    <row r="1809" spans="15:33" x14ac:dyDescent="0.2">
      <c r="S1809">
        <f>SUM(T55,T140,T941,T1106,T1239,T1433,T1478,T1583)</f>
        <v>134</v>
      </c>
      <c r="T1809">
        <f>SUM(U55*T55,U140*T140,U941*T941,U1106*T1106,U1239*T1239,U1433*T1433,U1478*T1478,U1583*T1583)/S1809</f>
        <v>10.537313432835822</v>
      </c>
      <c r="U1809">
        <f>SUM(T55*V55*U55,T140*V140*U140,T941*V941*U941,T1106*V1106*U1106,T1239*V1239*U1239,T1433*V1433*U1433,T1478*V1478*U1478,T1583*U1583*V1583)/(T1809*S1809)</f>
        <v>3.373314447592068</v>
      </c>
    </row>
    <row r="1810" spans="15:33" x14ac:dyDescent="0.2">
      <c r="S1810">
        <f>SUM(T56,T141,T942,T1107,T1240,T1434,T1479,T1584)</f>
        <v>102</v>
      </c>
      <c r="T1810">
        <f>SUM(U56*T56,U141*T141,U942*T942,U1107*T1107,U1240*T1240,U1434*T1434,U1479*T1479,U1584*T1584)/S1810</f>
        <v>8.6519607843137258</v>
      </c>
      <c r="U1810">
        <f>SUM(T56*V56*U56,T141*V141*U141,T942*V942*U942,T1107*V1107*U1107,T1240*V1240*U1240,T1434*V1434*U1434,T1479*V1479*U1479,T1584*U1584*V1584)/(T1810*S1810)</f>
        <v>3.1953087818696875</v>
      </c>
    </row>
    <row r="1811" spans="15:33" x14ac:dyDescent="0.2">
      <c r="O1811">
        <f>AVERAGE(P57,P142,P943,P1108,P1241,P1435,P1480,P1585)</f>
        <v>97.5</v>
      </c>
      <c r="P1811">
        <f>SUM(Q57,Q142,Q943,Q1108,Q1241,Q1435,Q1480,Q1585)</f>
        <v>306</v>
      </c>
      <c r="Q1811">
        <f>SUM(R57*Q57,R142*Q142,R943*Q943,R1108*Q1108,R1241*Q1241,R1435*Q1435,R1480*Q1480,R1585*Q1585)/P1811</f>
        <v>9.5816993464052285</v>
      </c>
      <c r="R1811">
        <f>SUM(Q57*S57*R57,Q142*S142*R142,Q943*S943*R943,Q1108*S1108*R1108,Q1241*S1241*R1241,Q1435*S1435*R1435,Q1480*S1480*R1480,Q1585*R1585*S1585)/(Q1811*P1811)</f>
        <v>3.1634805593451572</v>
      </c>
      <c r="S1811">
        <f>SUM(T57,T142,T943,T1108,T1241,T1435,T1480,T1585)</f>
        <v>70</v>
      </c>
      <c r="T1811">
        <f>SUM(U57*T57,U142*T142,U943*T943,U1108*T1108,U1241*T1241,U1435*T1435,U1480*T1480,U1585*T1585)/S1811</f>
        <v>9.1071428571428577</v>
      </c>
      <c r="U1811">
        <f>SUM(T57*V57*U57,T142*V142*U142,T943*V943*U943,T1108*V1108*U1108,T1241*V1241*U1241,T1435*V1435*U1435,T1480*V1480*U1480,T1585*U1585*V1585)/(T1811*S1811)</f>
        <v>2.6546588235294117</v>
      </c>
      <c r="V1811">
        <f>SUM(W57,W142,W943,W1108,W1241,W1435,W1480,W1585)</f>
        <v>75</v>
      </c>
      <c r="W1811">
        <f>SUM(X57*W57,X142*W142,X943*W943,X1108*W1108,X1241*W1241,X1435*W1435,X1480*W1480,X1585*W1585)/V1811</f>
        <v>9.086666666666666</v>
      </c>
      <c r="X1811">
        <f>SUM(W57*Y57*X57,W142*Y142*X142,W943*Y943*X943,W1108*Y1108*X1108,W1241*Y1241*X1241,W1435*Y1435*X1435,W1480*Y1480*X1480,W1585*X1585*Y1585)/(W1811*V1811)</f>
        <v>2.4471973587674247</v>
      </c>
      <c r="Y1811">
        <f>SUM(Z57,Z142,Z943,Z1108,Z1241,Z1435,Z1480,Z1585)</f>
        <v>69</v>
      </c>
      <c r="Z1811">
        <f>SUM(AA57*Z57,AA142*Z142,AA943*Z943,AA1108*Z1108,AA1241*Z1241,AA1435*Z1435,AA1480*Z1480,AA1585*Z1585)/Y1811</f>
        <v>9.1594202898550723</v>
      </c>
      <c r="AA1811">
        <f>SUM(Z57*AB57*AA57,Z142*AB142*AA142,Z943*AB943*AA943,Z1108*AB1108*AA1108,Z1241*AB1241*AA1241,Z1435*AB1435*AA1435,Z1480*AB1480*AA1480,Z1585*AA1585*AB1585)/(Z1811*Y1811)</f>
        <v>3.5788212025316448</v>
      </c>
      <c r="AB1811">
        <f>SUM(AC57,AC142,AC943,AC1108,AC1241,AC1435,AC1480,AC1585)</f>
        <v>83</v>
      </c>
      <c r="AC1811">
        <f>SUM(AD57*AC57,AD142*AC142,AD943*AC943,AD1108*AC1108,AD1241*AC1241,AD1435*AC1435,AD1480*AC1480,AD1585*AC1585)/AB1811</f>
        <v>9.8855421686746983</v>
      </c>
      <c r="AD1811">
        <f>SUM(AC57*AE57*AD57,AC142*AE142*AD142,AC943*AE943*AD943,AC1108*AE1108*AD1108,AC1241*AE1241*AD1241,AC1435*AE1435*AD1435,AC1480*AE1480*AD1480,AC1585*AD1585*AE1585)/(AC1811*AB1811)</f>
        <v>3.7548019500304699</v>
      </c>
      <c r="AE1811">
        <f>SUM(AF57,AF142,AF943,AF1108,AF1241,AF1435,AF1480,AF1585)</f>
        <v>79</v>
      </c>
      <c r="AF1811">
        <f>SUM(AG57*AF57,AG142*AF142,AG943*AF943,AG1108*AF1108,AG1241*AF1241,AG1435*AF1435,AG1480*AF1480,AG1585*AF1585)/AE1811</f>
        <v>10.101265822784811</v>
      </c>
      <c r="AG1811">
        <f>SUM(AF57*AH57*AG57,AF142*AH142*AG142,AF943*AH943*AG943,AF1108*AH1108*AG1108,AF1241*AH1241*AG1241,AF1435*AH1435*AG1435,AF1480*AH1480*AG1480,AF1585*AG1585*AH1585)/(AF1811*AE1811)</f>
        <v>2.838258145363409</v>
      </c>
    </row>
    <row r="1812" spans="15:33" x14ac:dyDescent="0.2">
      <c r="P1812">
        <f>P1811/8</f>
        <v>38.25</v>
      </c>
    </row>
    <row r="1814" spans="15:33" x14ac:dyDescent="0.2">
      <c r="P1814" t="s">
        <v>29</v>
      </c>
    </row>
    <row r="1816" spans="15:33" x14ac:dyDescent="0.2">
      <c r="S1816">
        <f>SUM(T26,T866,T899,T991,T1029,T1071,T1191,T1309,T1355,T1393,T1507,T1663)</f>
        <v>196</v>
      </c>
      <c r="T1816">
        <f>SUM(U26*T26,U866*T866,U899*T899,U991*T991,U1029*T1029,U1071*T1071,U1191*T1191,U1309*T1309,U1355*T1355,U1393*T1393,U1507*T1507,U1663*T1663)/S1816</f>
        <v>10.364158163265307</v>
      </c>
      <c r="U1816">
        <f>SUM(T26*V26*U26,T866*V866*U866,T899*V899*U899,T991*V991*U991,T1029*V1029*U1029,T1071*V1071*U1071,T1191*V1191*U1191,T1309*V1309*U1309,T1355*V1355*U1355,T1393*V1393*U1393,T1507*V1507*U1507,T1663*V1663*U1663)/(T1816*S1816)</f>
        <v>3.181003630545812</v>
      </c>
    </row>
    <row r="1817" spans="15:33" x14ac:dyDescent="0.2">
      <c r="S1817">
        <f>SUM(T27,T867,T900,T992,T1030,T1072,T1192,T1310,T1356,T1394,T1508,T1664)</f>
        <v>138</v>
      </c>
      <c r="T1817">
        <f>SUM(U27*T27,U867*T867,U900*T900,U992*T992,U1030*T1030,U1072*T1072,U1192*T1192,U1310*T1310,U1356*T1356,U1394*T1394,U1508*T1508,U1664*T1664)/S1817</f>
        <v>9.7644927536231876</v>
      </c>
      <c r="U1817">
        <f>SUM(T27*V27*U27,T867*V867*U867,T900*V900*U900,T992*V992*U992,T1030*V1030*U1030,T1072*V1072*U1072,T1192*V1192*U1192,T1310*V1310*U1310,T1356*V1356*U1356,T1394*V1394*U1394,T1508*V1508*U1508,T1664*V1664*U1664)/(T1817*S1817)</f>
        <v>3.1908680763223907</v>
      </c>
    </row>
    <row r="1818" spans="15:33" x14ac:dyDescent="0.2">
      <c r="O1818">
        <f>AVERAGE(P28,P868,P901,P993,P1031,P1073,P1193,P1311,P1357,P1395,P1509,P1665)</f>
        <v>105.54166666666667</v>
      </c>
      <c r="P1818">
        <f>SUM(Q28,Q868,Q901,Q993,Q1031,Q1073,Q1193,Q1311,Q1357,Q1395,Q1509,Q1665)</f>
        <v>449</v>
      </c>
      <c r="Q1818">
        <f>SUM(R28*Q28,R868*Q868,R901*Q901,R993*Q993,R1031*Q1031,R1073*Q1073,R1193*Q1193,R1311*Q1311,R1357*Q1357,R1395*Q1395,R1509*Q1509,R1665*Q1665)/P1818</f>
        <v>9.9276169265033403</v>
      </c>
      <c r="R1818">
        <f>SUM(O1:O28,O840:O868,O870:O901,O945:O993,O995:O1031,O1033:O1073,O1151:O1193,O1283:O1311,O1313:O1357,O1359:O1395,O1482:O1509,O1612:O1660)/SUM(C1:C28,C840:C868,C870:C901,C945:C993,C995:C1031,C1033:C1073,C1151:C1193,C1283:C1311,C1313:C1357,C1359:C1395,C1482:C1509,C1612:C1660)</f>
        <v>3.0328936362608814</v>
      </c>
      <c r="S1818">
        <f>SUM(T28,T868,T901,T993,T1031,T1073,T1193,T1311,T1357,T1395,T1509,T1665)</f>
        <v>115</v>
      </c>
      <c r="T1818">
        <f>SUM(U28*T28,U868*T868,U901*T901,U993*T993,U1031*T1031,U1073*T1073,U1193*T1193,U1311*T1311,U1357*T1357,U1395*T1395,U1509*T1509,U1665*T1665)/S1818</f>
        <v>9.3652173913043484</v>
      </c>
      <c r="U1818">
        <f>SUM(T28*V28*U28,T868*V868*U868,T901*V901*U901,T993*V993*U993,T1031*V1031*U1031,T1073*V1073*U1073,T1193*V1193*U1193,T1311*V1311*U1311,T1357*V1357*U1357,T1395*V1395*U1395,T1509*V1509*U1509,T1665*V1665*U1665)/(T1818*S1818)</f>
        <v>2.5278133704735377</v>
      </c>
      <c r="V1818">
        <f>SUM(W28,W868,W901,W993,W1031,W1073,W1193,W1311,W1357,W1395,W1509,W1665)</f>
        <v>98</v>
      </c>
      <c r="W1818">
        <f>SUM(X28*W28,X868*W868,X901*W901,X993*W993,X1031*W1031,X1073*W1073,X1193*W1193,X1311*W1311,X1357*W1357,X1395*W1395,X1509*W1509,X1665*W1665)/V1818</f>
        <v>10.352040816326531</v>
      </c>
      <c r="X1818">
        <f>SUM(W28*Y28*X28,W868*Y868*X868,W901*Y901*X901,W993*Y993*X993,W1031*Y1031*X1031,W1073*Y1073*X1073,W1193*Y1193*X1193,W1311*Y1311*X1311,W1357*Y1357*X1357,W1395*Y1395*X1395,W1509*Y1509*X1509,W1665*Y1665*X1665)/(W1818*V1818)</f>
        <v>2.3555347461803846</v>
      </c>
      <c r="Y1818">
        <f>SUM(Z28,Z868,Z901,Z993,Z1031,Z1073,Z1193,Z1311,Z1357,Z1395,Z1509,Z1665)</f>
        <v>103</v>
      </c>
      <c r="Z1818">
        <f>SUM(AA28*Z28,AA868*Z868,AA901*Z901,AA993*Z993,AA1031*Z1031,AA1073*Z1073,AA1193*Z1193,AA1311*Z1311,AA1357*Z1357,AA1395*Z1395,AA1509*Z1509,AA1665*Z1665)/Y1818</f>
        <v>9.8252427184466011</v>
      </c>
      <c r="AA1818">
        <f>SUM(Z28*AB28*AA28,Z868*AB868*AA868,Z901*AB901*AA901,Z993*AB993*AA993,Z1031*AB1031*AA1031,Z1073*AB1073*AA1073,Z1193*AB1193*AA1193,Z1311*AB1311*AA1311,Z1357*AB1357*AA1357,Z1395*AB1395*AA1395,Z1509*AB1509*AA1509,Z1665*AB1665*AA1665)/(Z1818*Y1818)</f>
        <v>3.3868379446640327</v>
      </c>
      <c r="AB1818">
        <f>SUM(AC28,AC868,AC901,AC993,AC1031,AC1073,AC1193,AC1311,AC1357,AC1395,AC1509,AC1665)</f>
        <v>110</v>
      </c>
      <c r="AC1818">
        <f>SUM(AD28*AC28,AD868*AC868,AD901*AC901,AD993*AC993,AD1031*AC1031,AD1073*AC1073,AD1193*AC1193,AD1311*AC1311,AD1357*AC1357,AD1395*AC1395,AD1509*AC1509,AD1665*AC1665)/AB1818</f>
        <v>9.786363636363637</v>
      </c>
      <c r="AD1818">
        <f>SUM(AC28*AE28*AD28,AC868*AE868*AD868,AC901*AE901*AD901,AC993*AE993*AD993,AC1031*AE1031*AD1031,AC1073*AE1073*AD1073,AC1193*AE1193*AD1193,AC1311*AE1311*AD1311,AC1357*AE1357*AD1357,AC1395*AE1395*AD1395,AC1509*AE1509*AD1509,AC1665*AE1665*AD1665)/(AC1818*AB1818)</f>
        <v>3.7514955875522524</v>
      </c>
      <c r="AE1818">
        <f>SUM(AF28,AF868,AF901,AF993,AF1031,AF1073,AF1193,AF1311,AF1357,AF1395,AF1509,AF1665)</f>
        <v>138</v>
      </c>
      <c r="AF1818">
        <f>SUM(AG28*AF28,AG868*AF868,AG901*AF901,AG993*AF993,AG1031*AF1031,AG1073*AF1073,AG1193*AF1193,AG1311*AF1311,AG1357*AF1357,AG1395*AF1395,AG1509*AF1509,AG1665*AF1665)/AE1818</f>
        <v>9.8152173913043477</v>
      </c>
      <c r="AG1818">
        <f>SUM(AF28*AH28*AG28,AF868*AH868*AG868,AF901*AH901*AG901,AF993*AH993*AG993,AF1031*AH1031*AG1031,AF1073*AH1073*AG1073,AF1193*AH1193*AG1193,AF1311*AH1311*AG1311,AF1357*AH1357*AG1357,AF1395*AH1395*AG1395,AF1509*AH1509*AG1509,AF1665*AH1665*AG1665)/(AF1818*AE1818)</f>
        <v>2.6863270579549652</v>
      </c>
    </row>
    <row r="1819" spans="15:33" x14ac:dyDescent="0.2">
      <c r="P1819">
        <f>P1818/12</f>
        <v>37.416666666666664</v>
      </c>
    </row>
    <row r="1821" spans="15:33" x14ac:dyDescent="0.2">
      <c r="P1821" t="s">
        <v>30</v>
      </c>
    </row>
    <row r="1823" spans="15:33" x14ac:dyDescent="0.2">
      <c r="S1823">
        <f>SUM(T86,T112,T162,T190,T214,T836,T1147,T1279,T1546,T1680)</f>
        <v>145</v>
      </c>
      <c r="T1823">
        <f>SUM(U86*T86,U112*T112,U162*T162,U190*T190,U214*T214,U836*T836,U1147*T1147,U1279*T1279,U1546*T1546,U1680*T1680)/S1823</f>
        <v>9.2344827586206897</v>
      </c>
      <c r="U1823">
        <f>SUM(T86*V86*U86,T112*V112*U112,T162*V162*U162,T190*V190*U190,T214*V214*U214,T836*V836*U836,T1147*V1147*U1147,T1279*V1279*U1279,T1546*V1546*U1546,U1680*V1680*T1680)/(T1823*S1823)</f>
        <v>3.416594473487677</v>
      </c>
    </row>
    <row r="1824" spans="15:33" x14ac:dyDescent="0.2">
      <c r="S1824">
        <f>SUM(T87,T113,T163,T191,T215,T837,T1148,T1280,T1547,T1681)</f>
        <v>95</v>
      </c>
      <c r="T1824">
        <f>SUM(U87*T87,U113*T113,U163*T163,U191*T191,U215*T215,U837*T837,U1148*T1148,U1280*T1280,U1547*T1547,U1681*T1681)/S1824</f>
        <v>8.5052631578947366</v>
      </c>
      <c r="U1824">
        <f>SUM(T87*V87*U87,T113*V113*U113,T163*V163*U163,T191*V191*U191,T215*V215*U215,T837*V837*U837,T1148*V1148*U1148,T1280*V1280*U1280,T1547*V1547*U1547,U1681*V1681*T1681)/(T1824*S1824)</f>
        <v>3.2432116336633667</v>
      </c>
    </row>
    <row r="1825" spans="15:33" x14ac:dyDescent="0.2">
      <c r="O1825">
        <f>AVERAGE(P88,P114,P164,P192,P216,P838,P1149,P1281,P1560,P1682)</f>
        <v>65.55</v>
      </c>
      <c r="P1825">
        <f>SUM(Q88,Q114,Q164,Q192,Q216,Q838,Q1149,Q1281,Q1548,Q1682)</f>
        <v>326</v>
      </c>
      <c r="Q1825">
        <f>SUM(R88*Q88,R114*Q114,R164*Q164,R192*Q192,R216*Q216,R838*Q838,R1149*Q1149,R1281*Q1281,Q1548*R1548,Q1682*R1682)/P1825</f>
        <v>8.8098159509202461</v>
      </c>
      <c r="R1825">
        <f>SUM(O59:O88,O90:O114,O144:O164,O166:O192,O194:O216,O809:O838,O1110:O1149,O1195:O1281,O1515:O1563,O1662:O1724)/SUM(C59:C88,C90:C114,C144:C164,C166:C192,C194:C216,C809:C838,C1110:C1149,C1195:C1281,C1515:C1563,C1662:C1724)</f>
        <v>3.1002807017543841</v>
      </c>
      <c r="S1825">
        <f>SUM(T88,T114,T164,T192,T216,T838,T1149,T1281,T1548,T1682)</f>
        <v>86</v>
      </c>
      <c r="T1825">
        <f>SUM(U88*T88,U114*T114,U164*T164,U192*T192,U216*T216,U838*T838,U1149*T1149,U1281*T1281,U1548*T1548,U1682*T1682)/S1825</f>
        <v>8.4302325581395348</v>
      </c>
      <c r="U1825">
        <f>SUM(T88*V88*U88,T114*V114*U114,T164*V164*U164,T192*V192*U192,T216*V216*U216,T838*V838*U838,T1149*V1149*U1149,T1281*V1281*U1281,T1548*V1548*U1548,U1682*V1682*T1682)/(T1825*S1825)</f>
        <v>2.571641379310345</v>
      </c>
      <c r="V1825">
        <f>SUM(W88,W114,W164,W192,W216,W838,W1149,W1281,W1548,W1682)</f>
        <v>62</v>
      </c>
      <c r="W1825">
        <f>SUM(X88*W88,X114*W114,X164*W164,X192*W192,X216*W216,X838*W838,X1149*W1149,X1281*W1281,X1548*W1548,X1682*W1682)/V1825</f>
        <v>9.612903225806452</v>
      </c>
      <c r="X1825">
        <f>SUM(W88*Y88*X88,W114*Y114*X114,W164*Y164*X164,W192*Y192*X192,W216*Y216*X216,W838*Y838*X838,W1149*Y1149*X1149,W1281*Y1281*X1281,W1548*Y1548*X1548,X1682*Y1682*W1682)/(W1825*V1825)</f>
        <v>2.2574244966442953</v>
      </c>
      <c r="Y1825">
        <f>SUM(Z88,Z114,Z164,Z192,Z216,Z838,Z1149,Z1281,Z1548,Z1682)</f>
        <v>70</v>
      </c>
      <c r="Z1825">
        <f>SUM(AA88*Z88,AA114*Z114,AA164*Z164,AA192*Z192,AA216*Z216,AA838*Z838,AA1149*Z1149,AA1281*Z1281,AA1548*Z1548,AA1682*Z1682)/Y1825</f>
        <v>8.4357142857142851</v>
      </c>
      <c r="AA1825">
        <f>SUM(Z88*AB88*AA88,Z114*AB114*AA114,Z164*AB164*AA164,Z192*AB192*AA192,Z216*AB216*AA216,Z838*AB838*AA838,Z1149*AB1149*AA1149,Z1281*AB1281*AA1281,Z1548*AB1548*AA1548,AA1682*AB1682*Z1682)/(Z1825*Y1825)</f>
        <v>3.7131752751905167</v>
      </c>
      <c r="AB1825">
        <f>SUM(AC88,AC114,AC164,AC192,AC216,AC838,AC1149,AC1281,AC1548,AC1682)</f>
        <v>96</v>
      </c>
      <c r="AC1825">
        <f>SUM(AD88*AC88,AD114*AC114,AD164*AC164,AD192*AC192,AD216*AC216,AD838*AC838,AD1149*AC1149,AD1281*AC1281,AD1548*AC1548,AD1682*AC1682)/AB1825</f>
        <v>8.8333333333333339</v>
      </c>
      <c r="AD1825">
        <f>SUM(AC88*AE88*AD88,AC114*AE114*AD114,AC164*AE164*AD164,AC192*AE192*AD192,AC216*AE216*AD216,AC838*AE838*AD838,AC1149*AE1149*AD1149,AC1281*AE1281*AD1281,AC1548*AE1548*AD1548,AD1682*AE1682*AC1682)/(AC1825*AB1825)</f>
        <v>3.7759551886792457</v>
      </c>
      <c r="AE1825">
        <f>SUM(AF88,AF114,AF164,AF192,AF216,AF838,AF1149,AF1281,AF1548,AF1682)</f>
        <v>98</v>
      </c>
      <c r="AF1825">
        <f>SUM(AG88*AF88,AG114*AF114,AG164*AF164,AG192*AF192,AG216*AF216,AG838*AF838,AG1149*AF1149,AG1281*AF1281,AG1548*AF1548,AG1682*AF1682)/AE1825</f>
        <v>8.545918367346939</v>
      </c>
      <c r="AG1825">
        <f>SUM(AF88*AH88*AG88,AF114*AH114*AG114,AF164*AH164*AG164,AF192*AH192*AG192,AF216*AH216*AG216,AF838*AH838*AG838,AF1149*AH1149*AG1149,AF1281*AH1281*AG1281,AF1548*AH1548*AG1548,AG1682*AH1682*AF1682)/(AF1825*AE1825)</f>
        <v>2.7698029850746271</v>
      </c>
    </row>
    <row r="1826" spans="15:33" x14ac:dyDescent="0.2">
      <c r="P1826">
        <f>P1825/10</f>
        <v>32.6</v>
      </c>
    </row>
    <row r="1832" spans="15:33" x14ac:dyDescent="0.2">
      <c r="V1832">
        <f>SUM(W28,W868,W901,W993,W1031,W1073,W1193,W1311,W1357,W1395,W1509)</f>
        <v>86</v>
      </c>
      <c r="W1832">
        <f>SUM(X28*W28,X868*W868,X901*W901,X993*W993,X1031*W1031,X1073*W1073,X1193*W1193,X1311*W1311,X1357*W1357,X1395*W1395,X1509*W1509)/V1832</f>
        <v>10.593023255813954</v>
      </c>
      <c r="X1832">
        <f>SUM(W28*Y28*X28,W868*Y868*X868,W901*Y901*X901,W993*Y993*X993,W1031*Y1031*X1031,W1073*Y1073*X1073,W1193*Y1193*X1193,W1311*Y1311*X1311,W1357*Y1357*X1357,W1395*Y1395*X1395,W1509*Y1509*X1509)/(W1832*V1832)</f>
        <v>2.3126344676180022</v>
      </c>
      <c r="Y1832">
        <f>SUM(Z28,Z868,Z901,Z993,Z1031,Z1073,Z1193,Z1311,Z1357,Z1395,Z1509)</f>
        <v>93</v>
      </c>
      <c r="Z1832">
        <f>SUM(AA28*Z28,AA868*Z868,AA901*Z901,AA993*Z993,AA1031*Z1031,AA1073*Z1073,AA1193*Z1193,AA1311*Z1311,AA1357*Z1357,AA1395*Z1395,AA1509*Z1509)/Y1832</f>
        <v>9.9892473118279561</v>
      </c>
      <c r="AA1832">
        <f>SUM(Z28*AB28*AA28,Z868*AB868*AA868,Z901*AB901*AA901,Z993*AB993*AA993,Z1031*AB1031*AA1031,Z1073*AB1073*AA1073,Z1193*AB1193*AA1193,Z1311*AB1311*AA1311,Z1357*AB1357*AA1357,Z1395*AB1395*AA1395,Z1509*AB1509*AA1509)/(Z1832*Y1832)</f>
        <v>3.3848116254036604</v>
      </c>
      <c r="AB1832">
        <f>SUM(AC28,AC868,AC901,AC993,AC1031,AC1073,AC1193,AC1311,AC1357,AC1395,AC1509)</f>
        <v>102</v>
      </c>
      <c r="AC1832">
        <f>SUM(AD28*AC28,AD868*AC868,AD901*AC901,AD993*AC993,AD1031*AC1031,AD1073*AC1073,AD1193*AC1193,AD1311*AC1311,AD1357*AC1357,AD1395*AC1395,AD1509*AC1509)/AB1832</f>
        <v>9.9019607843137258</v>
      </c>
      <c r="AD1832">
        <f>SUM(AC28*AE28*AD28,AC868*AE868*AD868,AC901*AE901*AD901,AC993*AE993*AD993,AC1031*AE1031*AD1031,AC1073*AE1073*AD1073,AC1193*AE1193*AD1193,AC1311*AE1311*AD1311,AC1357*AE1357*AD1357,AC1395*AE1395*AD1395,AC1509*AE1509*AD1509)/(AC1832*AB1832)</f>
        <v>3.7942475247524747</v>
      </c>
      <c r="AE1832">
        <f>SUM(AF28,AF868,AF901,AF993,AF1031,AF1073,AF1193,AF1311,AF1357,AF1395,AF1509)</f>
        <v>119</v>
      </c>
      <c r="AF1832">
        <f>SUM(AG28*AF28,AG868*AF868,AG901*AF901,AG993*AF993,AG1031*AF1031,AG1073*AF1073,AG1193*AF1193,AG1311*AF1311,AG1357*AF1357,AG1395*AF1395,AG1509*AF1509)/AE1832</f>
        <v>9.6764705882352935</v>
      </c>
      <c r="AG1832">
        <f>SUM(AF28*AH28*AG28,AF868*AH868*AG868,AF901*AH901*AG901,AF993*AH993*AG993,AF1031*AH1031*AG1031,AF1073*AH1073*AG1073,AF1193*AH1193*AG1193,AF1311*AH1311*AG1311,AF1357*AH1357*AG1357,AF1395*AH1395*AG1395,AF1509*AH1509*AG1509)/(AF1832*AE1832)</f>
        <v>2.593130699088146</v>
      </c>
    </row>
    <row r="1839" spans="15:33" x14ac:dyDescent="0.2">
      <c r="V1839">
        <f>SUM(W88,W114,W164,W192,W216,W838,W1149,W1281,W1548)</f>
        <v>55</v>
      </c>
      <c r="W1839">
        <f>SUM(X88*W88,X114*W114,X164*W164,X192*W192,X216*W216,X838*W838,X1149*W1149,X1281*W1281,X1548*W1548)/V1839</f>
        <v>9.5090909090909097</v>
      </c>
      <c r="X1839">
        <f>SUM(W88*Y88*X88,W114*Y114*X114,W164*Y164*X164,W192*Y192*X192,W2194*Y216*X216,W838*Y838*X838,W1149*Y1149*X1149,W1281*Y1281*X1281,W1548*Y1548*X1548)/(W1839*V1839)</f>
        <v>2.1448087954110902</v>
      </c>
      <c r="Y1839">
        <f>SUM(Z88,Z114,Z164,Z192,Z216,Z838,Z1149,Z1281,Z1548)</f>
        <v>61</v>
      </c>
      <c r="Z1839">
        <f>SUM(AA88*Z88,AA114*Z114,AA164*Z164,AA192*Z192,AA216*Z216,AA838*Z838,AA1149*Z1149,AA1281*Z1281,AA1548*Z1548)/Y1839</f>
        <v>8.2377049180327866</v>
      </c>
      <c r="AA1839">
        <f>SUM(Z88*AB88*AA88,Z114*AB114*AA114,Z164*AB164*AA164,Z192*AB192*AA192,Z2194*AB216*AA216,Z838*AB838*AA838,Z1149*AB1149*AA1149,Z1281*AB1281*AA1281,Z1548*AB1548*AA1548)/(Z1839*Y1839)</f>
        <v>3.3920298507462689</v>
      </c>
      <c r="AB1839">
        <f>SUM(AC88,AC114,AC164,AC192,AC216,AC838,AC1149,AC1281,AC1548)</f>
        <v>84</v>
      </c>
      <c r="AC1839">
        <f>SUM(AD88*AC88,AD114*AC114,AD164*AC164,AD192*AC192,AD216*AC216,AD838*AC838,AD1149*AC1149,AD1281*AC1281,AD1548*AC1548)/AB1839</f>
        <v>8.6845238095238102</v>
      </c>
      <c r="AD1839">
        <f>SUM(AC88*AE88*AD88,AC114*AE114*AD114,AC164*AE164*AD164,AC192*AE192*AD192,AC2194*AE216*AD216,AC838*AE838*AD838,AC1149*AE1149*AD1149,AC1281*AE1281*AD1281,AC1548*AE1548*AD1548)/(AC1839*AB1839)</f>
        <v>3.4803564084989724</v>
      </c>
      <c r="AE1839">
        <f>SUM(AF88,AF114,AF164,AF192,AF216,AF838,AF1149,AF1281,AF1548)</f>
        <v>82</v>
      </c>
      <c r="AF1839">
        <f>SUM(AG88*AF88,AG114*AF114,AG164*AF164,AG192*AF192,AG216*AF216,AG838*AF838,AG1149*AF1149,AG1281*AF1281,AG1548*AF1548)/AE1839</f>
        <v>8.286585365853659</v>
      </c>
      <c r="AG1839">
        <f>SUM(AF88*AH88*AG88,AF114*AH114*AG114,AF164*AH164*AG164,AF192*AH192*AG192,AF2194*AH216*AG216,AF838*AH838*AG838,AF1149*AH1149*AG1149,AF1281*AH1281*AG1281,AF1548*AH1548*AG1548)/(AF1839*AE1839)</f>
        <v>2.5125974981604124</v>
      </c>
    </row>
  </sheetData>
  <phoneticPr fontId="2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topLeftCell="F1" workbookViewId="0">
      <selection activeCell="J2" sqref="J2"/>
    </sheetView>
  </sheetViews>
  <sheetFormatPr defaultRowHeight="12.75" x14ac:dyDescent="0.2"/>
  <sheetData>
    <row r="1" spans="1:11" x14ac:dyDescent="0.2">
      <c r="A1" t="s">
        <v>12</v>
      </c>
      <c r="B1" t="s">
        <v>13</v>
      </c>
    </row>
    <row r="2" spans="1:11" x14ac:dyDescent="0.2">
      <c r="A2">
        <v>18</v>
      </c>
      <c r="B2">
        <v>23</v>
      </c>
      <c r="D2">
        <v>5</v>
      </c>
      <c r="E2">
        <v>5</v>
      </c>
      <c r="G2">
        <v>3.11</v>
      </c>
      <c r="H2">
        <v>3.48</v>
      </c>
      <c r="J2">
        <v>0</v>
      </c>
      <c r="K2">
        <v>0</v>
      </c>
    </row>
    <row r="3" spans="1:11" x14ac:dyDescent="0.2">
      <c r="A3">
        <v>18</v>
      </c>
      <c r="B3">
        <v>23</v>
      </c>
      <c r="D3">
        <v>10</v>
      </c>
      <c r="E3">
        <v>10</v>
      </c>
      <c r="G3">
        <v>2.85</v>
      </c>
      <c r="H3">
        <v>2.17</v>
      </c>
      <c r="J3">
        <v>0.5</v>
      </c>
      <c r="K3">
        <v>0.5</v>
      </c>
    </row>
    <row r="4" spans="1:11" x14ac:dyDescent="0.2">
      <c r="A4">
        <v>19</v>
      </c>
      <c r="B4">
        <v>23</v>
      </c>
      <c r="D4">
        <v>15</v>
      </c>
      <c r="E4">
        <v>15</v>
      </c>
      <c r="G4">
        <v>2.97</v>
      </c>
      <c r="H4">
        <v>2.71</v>
      </c>
      <c r="J4">
        <v>1</v>
      </c>
      <c r="K4">
        <v>1</v>
      </c>
    </row>
    <row r="5" spans="1:11" x14ac:dyDescent="0.2">
      <c r="A5">
        <v>19</v>
      </c>
      <c r="B5">
        <v>27</v>
      </c>
      <c r="D5">
        <v>20</v>
      </c>
      <c r="E5">
        <v>20</v>
      </c>
      <c r="G5">
        <v>3.02</v>
      </c>
      <c r="H5">
        <v>2.78</v>
      </c>
      <c r="J5">
        <v>1.5</v>
      </c>
      <c r="K5">
        <v>1.5</v>
      </c>
    </row>
    <row r="6" spans="1:11" x14ac:dyDescent="0.2">
      <c r="A6">
        <v>20</v>
      </c>
      <c r="B6">
        <v>28</v>
      </c>
      <c r="D6">
        <v>25</v>
      </c>
      <c r="E6">
        <v>25</v>
      </c>
      <c r="G6">
        <v>3.03</v>
      </c>
      <c r="H6">
        <v>2.81</v>
      </c>
      <c r="J6">
        <v>2</v>
      </c>
      <c r="K6">
        <v>2</v>
      </c>
    </row>
    <row r="7" spans="1:11" x14ac:dyDescent="0.2">
      <c r="A7">
        <v>21</v>
      </c>
      <c r="B7">
        <v>28</v>
      </c>
      <c r="D7">
        <v>30</v>
      </c>
      <c r="E7">
        <v>30</v>
      </c>
      <c r="G7">
        <v>3.07</v>
      </c>
      <c r="H7">
        <v>2.82</v>
      </c>
      <c r="J7">
        <v>2.5</v>
      </c>
      <c r="K7">
        <v>2.5</v>
      </c>
    </row>
    <row r="8" spans="1:11" x14ac:dyDescent="0.2">
      <c r="A8">
        <v>21</v>
      </c>
      <c r="B8">
        <v>29</v>
      </c>
      <c r="D8">
        <v>35</v>
      </c>
      <c r="E8">
        <v>35</v>
      </c>
      <c r="G8">
        <v>3.08</v>
      </c>
      <c r="H8">
        <v>2.82</v>
      </c>
      <c r="J8">
        <v>3</v>
      </c>
      <c r="K8">
        <v>3</v>
      </c>
    </row>
    <row r="9" spans="1:11" x14ac:dyDescent="0.2">
      <c r="A9">
        <v>21</v>
      </c>
      <c r="B9">
        <v>29</v>
      </c>
      <c r="D9">
        <v>40</v>
      </c>
      <c r="E9">
        <v>40</v>
      </c>
      <c r="G9">
        <v>3.11</v>
      </c>
      <c r="H9">
        <v>2.86</v>
      </c>
      <c r="J9">
        <v>3.5</v>
      </c>
      <c r="K9">
        <v>3.5</v>
      </c>
    </row>
    <row r="10" spans="1:11" x14ac:dyDescent="0.2">
      <c r="A10">
        <v>22</v>
      </c>
      <c r="B10">
        <v>29</v>
      </c>
      <c r="D10">
        <v>45</v>
      </c>
      <c r="E10">
        <v>45</v>
      </c>
      <c r="G10">
        <v>3.17</v>
      </c>
      <c r="H10">
        <v>2.93</v>
      </c>
      <c r="J10">
        <v>4</v>
      </c>
      <c r="K10">
        <v>4</v>
      </c>
    </row>
    <row r="11" spans="1:11" x14ac:dyDescent="0.2">
      <c r="A11">
        <v>23</v>
      </c>
      <c r="B11">
        <v>31</v>
      </c>
      <c r="D11">
        <v>50</v>
      </c>
      <c r="E11">
        <v>50</v>
      </c>
      <c r="G11">
        <v>3.18</v>
      </c>
      <c r="H11">
        <v>2.95</v>
      </c>
    </row>
    <row r="12" spans="1:11" x14ac:dyDescent="0.2">
      <c r="A12">
        <v>24</v>
      </c>
      <c r="B12">
        <v>31</v>
      </c>
      <c r="D12">
        <v>55</v>
      </c>
      <c r="E12">
        <v>55</v>
      </c>
      <c r="G12">
        <v>3.19</v>
      </c>
      <c r="H12">
        <v>2.96</v>
      </c>
    </row>
    <row r="13" spans="1:11" x14ac:dyDescent="0.2">
      <c r="A13">
        <v>25</v>
      </c>
      <c r="B13">
        <v>34</v>
      </c>
      <c r="G13">
        <v>3.2</v>
      </c>
      <c r="H13">
        <v>2.99</v>
      </c>
    </row>
    <row r="14" spans="1:11" x14ac:dyDescent="0.2">
      <c r="A14">
        <v>25</v>
      </c>
      <c r="B14">
        <v>37</v>
      </c>
      <c r="G14">
        <v>3.26</v>
      </c>
      <c r="H14">
        <v>3.05</v>
      </c>
    </row>
    <row r="15" spans="1:11" x14ac:dyDescent="0.2">
      <c r="A15">
        <v>26</v>
      </c>
      <c r="B15">
        <v>37</v>
      </c>
      <c r="G15">
        <v>3.27</v>
      </c>
      <c r="H15">
        <v>3.08</v>
      </c>
    </row>
    <row r="16" spans="1:11" x14ac:dyDescent="0.2">
      <c r="A16">
        <v>26</v>
      </c>
      <c r="B16">
        <v>39</v>
      </c>
      <c r="G16">
        <v>3.35</v>
      </c>
      <c r="H16">
        <v>3.11</v>
      </c>
    </row>
    <row r="17" spans="1:8" x14ac:dyDescent="0.2">
      <c r="A17">
        <v>26</v>
      </c>
      <c r="B17">
        <v>39</v>
      </c>
      <c r="G17">
        <v>3.36</v>
      </c>
      <c r="H17">
        <v>3.11</v>
      </c>
    </row>
    <row r="18" spans="1:8" x14ac:dyDescent="0.2">
      <c r="A18">
        <v>27</v>
      </c>
      <c r="B18">
        <v>40</v>
      </c>
      <c r="G18">
        <v>3.36</v>
      </c>
      <c r="H18">
        <v>3.14</v>
      </c>
    </row>
    <row r="19" spans="1:8" x14ac:dyDescent="0.2">
      <c r="A19">
        <v>27</v>
      </c>
      <c r="B19">
        <v>41</v>
      </c>
      <c r="G19">
        <v>3.37</v>
      </c>
      <c r="H19">
        <v>3.17</v>
      </c>
    </row>
    <row r="20" spans="1:8" x14ac:dyDescent="0.2">
      <c r="A20">
        <v>27</v>
      </c>
      <c r="B20">
        <v>41</v>
      </c>
      <c r="G20">
        <v>3.41</v>
      </c>
      <c r="H20">
        <v>3.27</v>
      </c>
    </row>
    <row r="21" spans="1:8" x14ac:dyDescent="0.2">
      <c r="A21">
        <v>28</v>
      </c>
      <c r="B21">
        <v>43</v>
      </c>
      <c r="G21">
        <v>3.43</v>
      </c>
      <c r="H21">
        <v>3.29</v>
      </c>
    </row>
    <row r="22" spans="1:8" x14ac:dyDescent="0.2">
      <c r="A22">
        <v>30</v>
      </c>
      <c r="B22">
        <v>44</v>
      </c>
      <c r="G22">
        <v>3.43</v>
      </c>
      <c r="H22">
        <v>3.29</v>
      </c>
    </row>
    <row r="23" spans="1:8" x14ac:dyDescent="0.2">
      <c r="A23">
        <v>30</v>
      </c>
      <c r="B23">
        <v>45</v>
      </c>
      <c r="G23">
        <v>3.43</v>
      </c>
      <c r="H23">
        <v>3.33</v>
      </c>
    </row>
    <row r="24" spans="1:8" x14ac:dyDescent="0.2">
      <c r="A24">
        <v>31</v>
      </c>
      <c r="B24">
        <v>47</v>
      </c>
      <c r="G24">
        <v>3.47</v>
      </c>
      <c r="H24">
        <v>3.36</v>
      </c>
    </row>
    <row r="25" spans="1:8" x14ac:dyDescent="0.2">
      <c r="A25">
        <v>32</v>
      </c>
      <c r="B25">
        <v>49</v>
      </c>
      <c r="G25">
        <v>3.63</v>
      </c>
      <c r="H25">
        <v>3.39</v>
      </c>
    </row>
  </sheetData>
  <sortState xmlns:xlrd2="http://schemas.microsoft.com/office/spreadsheetml/2017/richdata2" ref="H3:H25">
    <sortCondition ref="H2"/>
  </sortState>
  <phoneticPr fontId="2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1"/>
  <sheetViews>
    <sheetView topLeftCell="A60" workbookViewId="0">
      <selection activeCell="L89" sqref="L89"/>
    </sheetView>
  </sheetViews>
  <sheetFormatPr defaultRowHeight="12.75" x14ac:dyDescent="0.2"/>
  <sheetData>
    <row r="1" spans="1:11" x14ac:dyDescent="0.2">
      <c r="A1">
        <v>25</v>
      </c>
      <c r="B1">
        <v>31</v>
      </c>
      <c r="C1">
        <f>A1+B1</f>
        <v>56</v>
      </c>
      <c r="F1">
        <f>A1/30</f>
        <v>0.83333333333333337</v>
      </c>
      <c r="G1">
        <f>B1/20</f>
        <v>1.55</v>
      </c>
      <c r="H1">
        <f>C1/50</f>
        <v>1.1200000000000001</v>
      </c>
      <c r="I1">
        <f>G1-F1</f>
        <v>0.71666666666666667</v>
      </c>
      <c r="J1">
        <f>I1*I1/F1</f>
        <v>0.61633333333333329</v>
      </c>
      <c r="K1" t="s">
        <v>17</v>
      </c>
    </row>
    <row r="2" spans="1:11" x14ac:dyDescent="0.2">
      <c r="A2">
        <v>6</v>
      </c>
      <c r="B2">
        <v>17</v>
      </c>
      <c r="C2">
        <f t="shared" ref="C2:C37" si="0">A2+B2</f>
        <v>23</v>
      </c>
      <c r="F2">
        <f t="shared" ref="F2:F37" si="1">A2/30</f>
        <v>0.2</v>
      </c>
      <c r="G2">
        <f t="shared" ref="G2:G37" si="2">B2/20</f>
        <v>0.85</v>
      </c>
      <c r="H2">
        <f t="shared" ref="H2:H37" si="3">C2/50</f>
        <v>0.46</v>
      </c>
      <c r="I2">
        <f t="shared" ref="I2:I37" si="4">G2-F2</f>
        <v>0.64999999999999991</v>
      </c>
      <c r="J2">
        <f t="shared" ref="J2:J37" si="5">I2*I2/F2</f>
        <v>2.1124999999999994</v>
      </c>
    </row>
    <row r="3" spans="1:11" x14ac:dyDescent="0.2">
      <c r="A3">
        <v>10</v>
      </c>
      <c r="B3">
        <v>19</v>
      </c>
      <c r="C3">
        <f t="shared" si="0"/>
        <v>29</v>
      </c>
      <c r="F3">
        <f t="shared" si="1"/>
        <v>0.33333333333333331</v>
      </c>
      <c r="G3">
        <f t="shared" si="2"/>
        <v>0.95</v>
      </c>
      <c r="H3">
        <f t="shared" si="3"/>
        <v>0.57999999999999996</v>
      </c>
      <c r="I3">
        <f t="shared" si="4"/>
        <v>0.6166666666666667</v>
      </c>
      <c r="J3">
        <f t="shared" si="5"/>
        <v>1.1408333333333336</v>
      </c>
    </row>
    <row r="4" spans="1:11" x14ac:dyDescent="0.2">
      <c r="A4">
        <v>37</v>
      </c>
      <c r="B4">
        <v>28</v>
      </c>
      <c r="C4">
        <f t="shared" si="0"/>
        <v>65</v>
      </c>
      <c r="F4">
        <f t="shared" si="1"/>
        <v>1.2333333333333334</v>
      </c>
      <c r="G4">
        <f t="shared" si="2"/>
        <v>1.4</v>
      </c>
      <c r="H4">
        <f t="shared" si="3"/>
        <v>1.3</v>
      </c>
      <c r="I4">
        <f t="shared" si="4"/>
        <v>0.16666666666666652</v>
      </c>
      <c r="J4">
        <f t="shared" si="5"/>
        <v>2.252252252252248E-2</v>
      </c>
    </row>
    <row r="5" spans="1:11" x14ac:dyDescent="0.2">
      <c r="A5">
        <v>15</v>
      </c>
      <c r="B5">
        <v>27</v>
      </c>
      <c r="C5">
        <f t="shared" si="0"/>
        <v>42</v>
      </c>
      <c r="F5">
        <f t="shared" si="1"/>
        <v>0.5</v>
      </c>
      <c r="G5">
        <f t="shared" si="2"/>
        <v>1.35</v>
      </c>
      <c r="H5">
        <f t="shared" si="3"/>
        <v>0.84</v>
      </c>
      <c r="I5">
        <f t="shared" si="4"/>
        <v>0.85000000000000009</v>
      </c>
      <c r="J5">
        <f t="shared" si="5"/>
        <v>1.4450000000000003</v>
      </c>
    </row>
    <row r="6" spans="1:11" x14ac:dyDescent="0.2">
      <c r="A6">
        <v>12</v>
      </c>
      <c r="B6">
        <v>36</v>
      </c>
      <c r="C6">
        <f t="shared" si="0"/>
        <v>48</v>
      </c>
      <c r="F6">
        <f t="shared" si="1"/>
        <v>0.4</v>
      </c>
      <c r="G6">
        <f t="shared" si="2"/>
        <v>1.8</v>
      </c>
      <c r="H6">
        <f t="shared" si="3"/>
        <v>0.96</v>
      </c>
      <c r="I6">
        <f t="shared" si="4"/>
        <v>1.4</v>
      </c>
      <c r="J6">
        <f t="shared" si="5"/>
        <v>4.8999999999999995</v>
      </c>
    </row>
    <row r="7" spans="1:11" x14ac:dyDescent="0.2">
      <c r="A7">
        <v>24</v>
      </c>
      <c r="B7">
        <v>9</v>
      </c>
      <c r="C7">
        <f t="shared" si="0"/>
        <v>33</v>
      </c>
      <c r="F7">
        <f t="shared" si="1"/>
        <v>0.8</v>
      </c>
      <c r="G7">
        <f t="shared" si="2"/>
        <v>0.45</v>
      </c>
      <c r="H7">
        <f t="shared" si="3"/>
        <v>0.66</v>
      </c>
      <c r="I7">
        <f t="shared" si="4"/>
        <v>-0.35000000000000003</v>
      </c>
      <c r="J7">
        <f t="shared" si="5"/>
        <v>0.15312500000000001</v>
      </c>
    </row>
    <row r="8" spans="1:11" x14ac:dyDescent="0.2">
      <c r="A8">
        <v>5</v>
      </c>
      <c r="B8">
        <v>14</v>
      </c>
      <c r="C8">
        <f t="shared" si="0"/>
        <v>19</v>
      </c>
      <c r="F8">
        <f t="shared" si="1"/>
        <v>0.16666666666666666</v>
      </c>
      <c r="G8">
        <f t="shared" si="2"/>
        <v>0.7</v>
      </c>
      <c r="H8">
        <f t="shared" si="3"/>
        <v>0.38</v>
      </c>
      <c r="I8">
        <f t="shared" si="4"/>
        <v>0.53333333333333333</v>
      </c>
      <c r="J8">
        <f t="shared" si="5"/>
        <v>1.7066666666666668</v>
      </c>
    </row>
    <row r="9" spans="1:11" x14ac:dyDescent="0.2">
      <c r="A9">
        <v>4</v>
      </c>
      <c r="B9">
        <v>2</v>
      </c>
      <c r="C9">
        <f t="shared" si="0"/>
        <v>6</v>
      </c>
      <c r="F9">
        <f t="shared" si="1"/>
        <v>0.13333333333333333</v>
      </c>
      <c r="G9">
        <f t="shared" si="2"/>
        <v>0.1</v>
      </c>
      <c r="H9">
        <f t="shared" si="3"/>
        <v>0.12</v>
      </c>
      <c r="I9">
        <f t="shared" si="4"/>
        <v>-3.3333333333333326E-2</v>
      </c>
      <c r="J9">
        <f t="shared" si="5"/>
        <v>8.3333333333333297E-3</v>
      </c>
    </row>
    <row r="10" spans="1:11" x14ac:dyDescent="0.2">
      <c r="A10">
        <v>8</v>
      </c>
      <c r="B10">
        <v>6</v>
      </c>
      <c r="C10">
        <f t="shared" si="0"/>
        <v>14</v>
      </c>
      <c r="F10">
        <f t="shared" si="1"/>
        <v>0.26666666666666666</v>
      </c>
      <c r="G10">
        <f t="shared" si="2"/>
        <v>0.3</v>
      </c>
      <c r="H10">
        <f t="shared" si="3"/>
        <v>0.28000000000000003</v>
      </c>
      <c r="I10">
        <f t="shared" si="4"/>
        <v>3.3333333333333326E-2</v>
      </c>
      <c r="J10">
        <f t="shared" si="5"/>
        <v>4.1666666666666649E-3</v>
      </c>
    </row>
    <row r="11" spans="1:11" x14ac:dyDescent="0.2">
      <c r="A11">
        <v>2</v>
      </c>
      <c r="B11">
        <v>4</v>
      </c>
      <c r="C11">
        <f t="shared" si="0"/>
        <v>6</v>
      </c>
      <c r="F11">
        <f t="shared" si="1"/>
        <v>6.6666666666666666E-2</v>
      </c>
      <c r="G11">
        <f t="shared" si="2"/>
        <v>0.2</v>
      </c>
      <c r="H11">
        <f t="shared" si="3"/>
        <v>0.12</v>
      </c>
      <c r="I11">
        <f t="shared" si="4"/>
        <v>0.13333333333333336</v>
      </c>
      <c r="J11">
        <f t="shared" si="5"/>
        <v>0.26666666666666677</v>
      </c>
    </row>
    <row r="12" spans="1:11" x14ac:dyDescent="0.2">
      <c r="A12">
        <v>3</v>
      </c>
      <c r="B12">
        <v>0</v>
      </c>
      <c r="C12">
        <f t="shared" si="0"/>
        <v>3</v>
      </c>
      <c r="F12">
        <f t="shared" si="1"/>
        <v>0.1</v>
      </c>
      <c r="G12">
        <f t="shared" si="2"/>
        <v>0</v>
      </c>
      <c r="H12">
        <f t="shared" si="3"/>
        <v>0.06</v>
      </c>
      <c r="I12">
        <f t="shared" si="4"/>
        <v>-0.1</v>
      </c>
      <c r="J12">
        <f t="shared" si="5"/>
        <v>0.10000000000000002</v>
      </c>
    </row>
    <row r="13" spans="1:11" x14ac:dyDescent="0.2">
      <c r="A13">
        <v>4</v>
      </c>
      <c r="B13">
        <v>4</v>
      </c>
      <c r="C13">
        <f t="shared" si="0"/>
        <v>8</v>
      </c>
      <c r="F13">
        <f t="shared" si="1"/>
        <v>0.13333333333333333</v>
      </c>
      <c r="G13">
        <f t="shared" si="2"/>
        <v>0.2</v>
      </c>
      <c r="H13">
        <f t="shared" si="3"/>
        <v>0.16</v>
      </c>
      <c r="I13">
        <f t="shared" si="4"/>
        <v>6.666666666666668E-2</v>
      </c>
      <c r="J13">
        <f t="shared" si="5"/>
        <v>3.3333333333333347E-2</v>
      </c>
    </row>
    <row r="14" spans="1:11" x14ac:dyDescent="0.2">
      <c r="A14">
        <v>12</v>
      </c>
      <c r="B14">
        <v>6</v>
      </c>
      <c r="C14">
        <f t="shared" si="0"/>
        <v>18</v>
      </c>
      <c r="F14">
        <f t="shared" si="1"/>
        <v>0.4</v>
      </c>
      <c r="G14">
        <f t="shared" si="2"/>
        <v>0.3</v>
      </c>
      <c r="H14">
        <f t="shared" si="3"/>
        <v>0.36</v>
      </c>
      <c r="I14">
        <f t="shared" si="4"/>
        <v>-0.10000000000000003</v>
      </c>
      <c r="J14">
        <f t="shared" si="5"/>
        <v>2.5000000000000015E-2</v>
      </c>
    </row>
    <row r="15" spans="1:11" x14ac:dyDescent="0.2">
      <c r="A15">
        <v>15</v>
      </c>
      <c r="B15">
        <v>18</v>
      </c>
      <c r="C15">
        <f t="shared" si="0"/>
        <v>33</v>
      </c>
      <c r="F15">
        <f t="shared" si="1"/>
        <v>0.5</v>
      </c>
      <c r="G15">
        <f t="shared" si="2"/>
        <v>0.9</v>
      </c>
      <c r="H15">
        <f t="shared" si="3"/>
        <v>0.66</v>
      </c>
      <c r="I15">
        <f t="shared" si="4"/>
        <v>0.4</v>
      </c>
      <c r="J15">
        <f t="shared" si="5"/>
        <v>0.32000000000000006</v>
      </c>
    </row>
    <row r="16" spans="1:11" x14ac:dyDescent="0.2">
      <c r="A16">
        <v>40</v>
      </c>
      <c r="B16">
        <v>30</v>
      </c>
      <c r="C16">
        <f t="shared" si="0"/>
        <v>70</v>
      </c>
      <c r="F16">
        <f t="shared" si="1"/>
        <v>1.3333333333333333</v>
      </c>
      <c r="G16">
        <f t="shared" si="2"/>
        <v>1.5</v>
      </c>
      <c r="H16">
        <f t="shared" si="3"/>
        <v>1.4</v>
      </c>
      <c r="I16">
        <f t="shared" si="4"/>
        <v>0.16666666666666674</v>
      </c>
      <c r="J16">
        <f t="shared" si="5"/>
        <v>2.0833333333333353E-2</v>
      </c>
    </row>
    <row r="17" spans="1:10" x14ac:dyDescent="0.2">
      <c r="A17">
        <v>38</v>
      </c>
      <c r="B17">
        <v>49</v>
      </c>
      <c r="C17">
        <f t="shared" si="0"/>
        <v>87</v>
      </c>
      <c r="F17">
        <f t="shared" si="1"/>
        <v>1.2666666666666666</v>
      </c>
      <c r="G17">
        <f t="shared" si="2"/>
        <v>2.4500000000000002</v>
      </c>
      <c r="H17">
        <f t="shared" si="3"/>
        <v>1.74</v>
      </c>
      <c r="I17">
        <f t="shared" si="4"/>
        <v>1.1833333333333336</v>
      </c>
      <c r="J17">
        <f t="shared" si="5"/>
        <v>1.1054824561403513</v>
      </c>
    </row>
    <row r="18" spans="1:10" x14ac:dyDescent="0.2">
      <c r="A18">
        <v>56</v>
      </c>
      <c r="B18">
        <v>48</v>
      </c>
      <c r="C18">
        <f t="shared" si="0"/>
        <v>104</v>
      </c>
      <c r="F18">
        <f t="shared" si="1"/>
        <v>1.8666666666666667</v>
      </c>
      <c r="G18">
        <f t="shared" si="2"/>
        <v>2.4</v>
      </c>
      <c r="H18">
        <f t="shared" si="3"/>
        <v>2.08</v>
      </c>
      <c r="I18">
        <f t="shared" si="4"/>
        <v>0.53333333333333321</v>
      </c>
      <c r="J18">
        <f t="shared" si="5"/>
        <v>0.15238095238095231</v>
      </c>
    </row>
    <row r="19" spans="1:10" x14ac:dyDescent="0.2">
      <c r="A19">
        <v>64</v>
      </c>
      <c r="B19">
        <v>52</v>
      </c>
      <c r="C19">
        <f t="shared" si="0"/>
        <v>116</v>
      </c>
      <c r="F19">
        <f t="shared" si="1"/>
        <v>2.1333333333333333</v>
      </c>
      <c r="G19">
        <f t="shared" si="2"/>
        <v>2.6</v>
      </c>
      <c r="H19">
        <f t="shared" si="3"/>
        <v>2.3199999999999998</v>
      </c>
      <c r="I19">
        <f t="shared" si="4"/>
        <v>0.46666666666666679</v>
      </c>
      <c r="J19">
        <f t="shared" si="5"/>
        <v>0.10208333333333339</v>
      </c>
    </row>
    <row r="20" spans="1:10" x14ac:dyDescent="0.2">
      <c r="A20">
        <v>40</v>
      </c>
      <c r="B20">
        <v>32</v>
      </c>
      <c r="C20">
        <f t="shared" si="0"/>
        <v>72</v>
      </c>
      <c r="F20">
        <f t="shared" si="1"/>
        <v>1.3333333333333333</v>
      </c>
      <c r="G20">
        <f t="shared" si="2"/>
        <v>1.6</v>
      </c>
      <c r="H20">
        <f t="shared" si="3"/>
        <v>1.44</v>
      </c>
      <c r="I20">
        <f t="shared" si="4"/>
        <v>0.26666666666666683</v>
      </c>
      <c r="J20">
        <f t="shared" si="5"/>
        <v>5.3333333333333399E-2</v>
      </c>
    </row>
    <row r="21" spans="1:10" x14ac:dyDescent="0.2">
      <c r="A21">
        <v>31</v>
      </c>
      <c r="B21">
        <v>41</v>
      </c>
      <c r="C21">
        <f t="shared" si="0"/>
        <v>72</v>
      </c>
      <c r="F21">
        <f t="shared" si="1"/>
        <v>1.0333333333333334</v>
      </c>
      <c r="G21">
        <f t="shared" si="2"/>
        <v>2.0499999999999998</v>
      </c>
      <c r="H21">
        <f t="shared" si="3"/>
        <v>1.44</v>
      </c>
      <c r="I21">
        <f t="shared" si="4"/>
        <v>1.0166666666666664</v>
      </c>
      <c r="J21">
        <f t="shared" si="5"/>
        <v>1.0002688172043004</v>
      </c>
    </row>
    <row r="22" spans="1:10" x14ac:dyDescent="0.2">
      <c r="A22">
        <v>71</v>
      </c>
      <c r="B22">
        <v>31</v>
      </c>
      <c r="C22">
        <f t="shared" si="0"/>
        <v>102</v>
      </c>
      <c r="F22">
        <f t="shared" si="1"/>
        <v>2.3666666666666667</v>
      </c>
      <c r="G22">
        <f t="shared" si="2"/>
        <v>1.55</v>
      </c>
      <c r="H22">
        <f t="shared" si="3"/>
        <v>2.04</v>
      </c>
      <c r="I22">
        <f t="shared" si="4"/>
        <v>-0.81666666666666665</v>
      </c>
      <c r="J22">
        <f t="shared" si="5"/>
        <v>0.28180751173708918</v>
      </c>
    </row>
    <row r="23" spans="1:10" x14ac:dyDescent="0.2">
      <c r="A23">
        <v>19</v>
      </c>
      <c r="B23">
        <v>24</v>
      </c>
      <c r="C23">
        <f t="shared" si="0"/>
        <v>43</v>
      </c>
      <c r="F23">
        <f t="shared" si="1"/>
        <v>0.6333333333333333</v>
      </c>
      <c r="G23">
        <f t="shared" si="2"/>
        <v>1.2</v>
      </c>
      <c r="H23">
        <f t="shared" si="3"/>
        <v>0.86</v>
      </c>
      <c r="I23">
        <f t="shared" si="4"/>
        <v>0.56666666666666665</v>
      </c>
      <c r="J23">
        <f t="shared" si="5"/>
        <v>0.50701754385964903</v>
      </c>
    </row>
    <row r="24" spans="1:10" x14ac:dyDescent="0.2">
      <c r="A24">
        <v>25</v>
      </c>
      <c r="B24">
        <v>41</v>
      </c>
      <c r="C24">
        <f t="shared" si="0"/>
        <v>66</v>
      </c>
      <c r="F24">
        <f t="shared" si="1"/>
        <v>0.83333333333333337</v>
      </c>
      <c r="G24">
        <f t="shared" si="2"/>
        <v>2.0499999999999998</v>
      </c>
      <c r="H24">
        <f t="shared" si="3"/>
        <v>1.32</v>
      </c>
      <c r="I24">
        <f t="shared" si="4"/>
        <v>1.2166666666666663</v>
      </c>
      <c r="J24">
        <f t="shared" si="5"/>
        <v>1.7763333333333322</v>
      </c>
    </row>
    <row r="25" spans="1:10" x14ac:dyDescent="0.2">
      <c r="A25">
        <v>52</v>
      </c>
      <c r="B25">
        <v>27</v>
      </c>
      <c r="C25">
        <f t="shared" si="0"/>
        <v>79</v>
      </c>
      <c r="F25">
        <f t="shared" si="1"/>
        <v>1.7333333333333334</v>
      </c>
      <c r="G25">
        <f t="shared" si="2"/>
        <v>1.35</v>
      </c>
      <c r="H25">
        <f t="shared" si="3"/>
        <v>1.58</v>
      </c>
      <c r="I25">
        <f t="shared" si="4"/>
        <v>-0.3833333333333333</v>
      </c>
      <c r="J25">
        <f t="shared" si="5"/>
        <v>8.4775641025641016E-2</v>
      </c>
    </row>
    <row r="26" spans="1:10" x14ac:dyDescent="0.2">
      <c r="A26">
        <v>8</v>
      </c>
      <c r="B26">
        <v>23</v>
      </c>
      <c r="C26">
        <f t="shared" si="0"/>
        <v>31</v>
      </c>
      <c r="F26">
        <f t="shared" si="1"/>
        <v>0.26666666666666666</v>
      </c>
      <c r="G26">
        <f t="shared" si="2"/>
        <v>1.1499999999999999</v>
      </c>
      <c r="H26">
        <f t="shared" si="3"/>
        <v>0.62</v>
      </c>
      <c r="I26">
        <f t="shared" si="4"/>
        <v>0.8833333333333333</v>
      </c>
      <c r="J26">
        <f t="shared" si="5"/>
        <v>2.9260416666666664</v>
      </c>
    </row>
    <row r="27" spans="1:10" x14ac:dyDescent="0.2">
      <c r="A27">
        <v>6</v>
      </c>
      <c r="B27">
        <v>14</v>
      </c>
      <c r="C27">
        <f t="shared" si="0"/>
        <v>20</v>
      </c>
      <c r="F27">
        <f t="shared" si="1"/>
        <v>0.2</v>
      </c>
      <c r="G27">
        <f t="shared" si="2"/>
        <v>0.7</v>
      </c>
      <c r="H27">
        <f t="shared" si="3"/>
        <v>0.4</v>
      </c>
      <c r="I27">
        <f t="shared" si="4"/>
        <v>0.49999999999999994</v>
      </c>
      <c r="J27">
        <f t="shared" si="5"/>
        <v>1.2499999999999996</v>
      </c>
    </row>
    <row r="28" spans="1:10" x14ac:dyDescent="0.2">
      <c r="A28">
        <v>19</v>
      </c>
      <c r="B28">
        <v>17</v>
      </c>
      <c r="C28">
        <f t="shared" si="0"/>
        <v>36</v>
      </c>
      <c r="F28">
        <f t="shared" si="1"/>
        <v>0.6333333333333333</v>
      </c>
      <c r="G28">
        <f t="shared" si="2"/>
        <v>0.85</v>
      </c>
      <c r="H28">
        <f t="shared" si="3"/>
        <v>0.72</v>
      </c>
      <c r="I28">
        <f t="shared" si="4"/>
        <v>0.21666666666666667</v>
      </c>
      <c r="J28">
        <f t="shared" si="5"/>
        <v>7.4122807017543868E-2</v>
      </c>
    </row>
    <row r="29" spans="1:10" x14ac:dyDescent="0.2">
      <c r="A29">
        <v>3</v>
      </c>
      <c r="B29">
        <v>13</v>
      </c>
      <c r="C29">
        <f t="shared" si="0"/>
        <v>16</v>
      </c>
      <c r="F29">
        <f t="shared" si="1"/>
        <v>0.1</v>
      </c>
      <c r="G29">
        <f t="shared" si="2"/>
        <v>0.65</v>
      </c>
      <c r="H29">
        <f t="shared" si="3"/>
        <v>0.32</v>
      </c>
      <c r="I29">
        <f t="shared" si="4"/>
        <v>0.55000000000000004</v>
      </c>
      <c r="J29">
        <f t="shared" si="5"/>
        <v>3.0250000000000004</v>
      </c>
    </row>
    <row r="30" spans="1:10" x14ac:dyDescent="0.2">
      <c r="A30">
        <v>5</v>
      </c>
      <c r="B30">
        <v>13</v>
      </c>
      <c r="C30">
        <f t="shared" si="0"/>
        <v>18</v>
      </c>
      <c r="F30">
        <f t="shared" si="1"/>
        <v>0.16666666666666666</v>
      </c>
      <c r="G30">
        <f t="shared" si="2"/>
        <v>0.65</v>
      </c>
      <c r="H30">
        <f t="shared" si="3"/>
        <v>0.36</v>
      </c>
      <c r="I30">
        <f t="shared" si="4"/>
        <v>0.48333333333333339</v>
      </c>
      <c r="J30">
        <f t="shared" si="5"/>
        <v>1.4016666666666671</v>
      </c>
    </row>
    <row r="31" spans="1:10" x14ac:dyDescent="0.2">
      <c r="A31">
        <v>13</v>
      </c>
      <c r="B31">
        <v>13</v>
      </c>
      <c r="C31">
        <f t="shared" si="0"/>
        <v>26</v>
      </c>
      <c r="F31">
        <f t="shared" si="1"/>
        <v>0.43333333333333335</v>
      </c>
      <c r="G31">
        <f t="shared" si="2"/>
        <v>0.65</v>
      </c>
      <c r="H31">
        <f t="shared" si="3"/>
        <v>0.52</v>
      </c>
      <c r="I31">
        <f t="shared" si="4"/>
        <v>0.21666666666666667</v>
      </c>
      <c r="J31">
        <f t="shared" si="5"/>
        <v>0.10833333333333334</v>
      </c>
    </row>
    <row r="32" spans="1:10" x14ac:dyDescent="0.2">
      <c r="A32">
        <v>5</v>
      </c>
      <c r="B32">
        <v>14</v>
      </c>
      <c r="C32">
        <f t="shared" si="0"/>
        <v>19</v>
      </c>
      <c r="F32">
        <f t="shared" si="1"/>
        <v>0.16666666666666666</v>
      </c>
      <c r="G32">
        <f t="shared" si="2"/>
        <v>0.7</v>
      </c>
      <c r="H32">
        <f t="shared" si="3"/>
        <v>0.38</v>
      </c>
      <c r="I32">
        <f t="shared" si="4"/>
        <v>0.53333333333333333</v>
      </c>
      <c r="J32">
        <f t="shared" si="5"/>
        <v>1.7066666666666668</v>
      </c>
    </row>
    <row r="33" spans="1:10" x14ac:dyDescent="0.2">
      <c r="A33">
        <v>15</v>
      </c>
      <c r="B33">
        <v>14</v>
      </c>
      <c r="C33">
        <f t="shared" si="0"/>
        <v>29</v>
      </c>
      <c r="F33">
        <f t="shared" si="1"/>
        <v>0.5</v>
      </c>
      <c r="G33">
        <f t="shared" si="2"/>
        <v>0.7</v>
      </c>
      <c r="H33">
        <f t="shared" si="3"/>
        <v>0.57999999999999996</v>
      </c>
      <c r="I33">
        <f t="shared" si="4"/>
        <v>0.19999999999999996</v>
      </c>
      <c r="J33">
        <f t="shared" si="5"/>
        <v>7.999999999999996E-2</v>
      </c>
    </row>
    <row r="34" spans="1:10" x14ac:dyDescent="0.2">
      <c r="A34">
        <v>35</v>
      </c>
      <c r="B34">
        <v>16</v>
      </c>
      <c r="C34">
        <f t="shared" si="0"/>
        <v>51</v>
      </c>
      <c r="F34">
        <f t="shared" si="1"/>
        <v>1.1666666666666667</v>
      </c>
      <c r="G34">
        <f t="shared" si="2"/>
        <v>0.8</v>
      </c>
      <c r="H34">
        <f t="shared" si="3"/>
        <v>1.02</v>
      </c>
      <c r="I34">
        <f t="shared" si="4"/>
        <v>-0.3666666666666667</v>
      </c>
      <c r="J34">
        <f t="shared" si="5"/>
        <v>0.11523809523809526</v>
      </c>
    </row>
    <row r="35" spans="1:10" x14ac:dyDescent="0.2">
      <c r="A35">
        <v>13</v>
      </c>
      <c r="B35">
        <v>13</v>
      </c>
      <c r="C35">
        <f t="shared" si="0"/>
        <v>26</v>
      </c>
      <c r="F35">
        <f t="shared" si="1"/>
        <v>0.43333333333333335</v>
      </c>
      <c r="G35">
        <f t="shared" si="2"/>
        <v>0.65</v>
      </c>
      <c r="H35">
        <f t="shared" si="3"/>
        <v>0.52</v>
      </c>
      <c r="I35">
        <f t="shared" si="4"/>
        <v>0.21666666666666667</v>
      </c>
      <c r="J35">
        <f t="shared" si="5"/>
        <v>0.10833333333333334</v>
      </c>
    </row>
    <row r="36" spans="1:10" x14ac:dyDescent="0.2">
      <c r="A36">
        <v>9</v>
      </c>
      <c r="B36">
        <v>13</v>
      </c>
      <c r="C36">
        <f t="shared" si="0"/>
        <v>22</v>
      </c>
      <c r="F36">
        <f t="shared" si="1"/>
        <v>0.3</v>
      </c>
      <c r="G36">
        <f t="shared" si="2"/>
        <v>0.65</v>
      </c>
      <c r="H36">
        <f t="shared" si="3"/>
        <v>0.44</v>
      </c>
      <c r="I36">
        <f t="shared" si="4"/>
        <v>0.35000000000000003</v>
      </c>
      <c r="J36">
        <f t="shared" si="5"/>
        <v>0.40833333333333344</v>
      </c>
    </row>
    <row r="37" spans="1:10" x14ac:dyDescent="0.2">
      <c r="A37">
        <v>25</v>
      </c>
      <c r="B37">
        <v>31</v>
      </c>
      <c r="C37">
        <f t="shared" si="0"/>
        <v>56</v>
      </c>
      <c r="F37">
        <f t="shared" si="1"/>
        <v>0.83333333333333337</v>
      </c>
      <c r="G37">
        <f t="shared" si="2"/>
        <v>1.55</v>
      </c>
      <c r="H37">
        <f t="shared" si="3"/>
        <v>1.1200000000000001</v>
      </c>
      <c r="I37">
        <f t="shared" si="4"/>
        <v>0.71666666666666667</v>
      </c>
      <c r="J37">
        <f t="shared" si="5"/>
        <v>0.61633333333333329</v>
      </c>
    </row>
    <row r="39" spans="1:10" x14ac:dyDescent="0.2">
      <c r="A39">
        <f>SUM(A1:A36)</f>
        <v>749</v>
      </c>
      <c r="B39">
        <f t="shared" ref="B39:J39" si="6">SUM(B1:B36)</f>
        <v>759</v>
      </c>
      <c r="C39">
        <f t="shared" si="6"/>
        <v>1508</v>
      </c>
      <c r="F39">
        <f t="shared" si="6"/>
        <v>24.966666666666672</v>
      </c>
      <c r="G39">
        <f t="shared" si="6"/>
        <v>37.949999999999996</v>
      </c>
      <c r="H39">
        <f t="shared" si="6"/>
        <v>30.159999999999997</v>
      </c>
      <c r="I39">
        <f t="shared" si="6"/>
        <v>12.983333333333334</v>
      </c>
      <c r="J39">
        <f t="shared" si="6"/>
        <v>29.142533013792814</v>
      </c>
    </row>
    <row r="41" spans="1:10" x14ac:dyDescent="0.2">
      <c r="F41" t="s">
        <v>19</v>
      </c>
      <c r="G41" t="s">
        <v>20</v>
      </c>
      <c r="H41" t="s">
        <v>21</v>
      </c>
      <c r="J41" t="s">
        <v>18</v>
      </c>
    </row>
    <row r="47" spans="1:10" x14ac:dyDescent="0.2">
      <c r="F47" t="s">
        <v>24</v>
      </c>
    </row>
    <row r="48" spans="1:10" x14ac:dyDescent="0.2">
      <c r="F48">
        <f>1/36*LOG(1/36,36)</f>
        <v>-2.7777777777777776E-2</v>
      </c>
      <c r="G48">
        <f>F1/24.97</f>
        <v>3.3373381391002536E-2</v>
      </c>
      <c r="H48">
        <f>G48*LOG(G48,36)</f>
        <v>-3.1664234861678235E-2</v>
      </c>
    </row>
    <row r="49" spans="6:8" x14ac:dyDescent="0.2">
      <c r="F49">
        <f t="shared" ref="F49:F83" si="7">1/36*LOG(1/36,36)</f>
        <v>-2.7777777777777776E-2</v>
      </c>
      <c r="G49">
        <f t="shared" ref="G49:G83" si="8">F2/24.97</f>
        <v>8.0096115338406087E-3</v>
      </c>
      <c r="H49">
        <f t="shared" ref="H49:H83" si="9">G49*LOG(G49,36)</f>
        <v>-1.0789199319978005E-2</v>
      </c>
    </row>
    <row r="50" spans="6:8" x14ac:dyDescent="0.2">
      <c r="F50">
        <f t="shared" si="7"/>
        <v>-2.7777777777777776E-2</v>
      </c>
      <c r="G50">
        <f t="shared" si="8"/>
        <v>1.3349352556401014E-2</v>
      </c>
      <c r="H50">
        <f t="shared" si="9"/>
        <v>-1.6079067289147236E-2</v>
      </c>
    </row>
    <row r="51" spans="6:8" x14ac:dyDescent="0.2">
      <c r="F51">
        <f t="shared" si="7"/>
        <v>-2.7777777777777776E-2</v>
      </c>
      <c r="G51">
        <f t="shared" si="8"/>
        <v>4.9392604458683757E-2</v>
      </c>
      <c r="H51">
        <f t="shared" si="9"/>
        <v>-4.1459446153556373E-2</v>
      </c>
    </row>
    <row r="52" spans="6:8" x14ac:dyDescent="0.2">
      <c r="F52">
        <f t="shared" si="7"/>
        <v>-2.7777777777777776E-2</v>
      </c>
      <c r="G52">
        <f t="shared" si="8"/>
        <v>2.0024028834601523E-2</v>
      </c>
      <c r="H52">
        <f t="shared" si="9"/>
        <v>-2.1852938283231097E-2</v>
      </c>
    </row>
    <row r="53" spans="6:8" x14ac:dyDescent="0.2">
      <c r="F53">
        <f t="shared" si="7"/>
        <v>-2.7777777777777776E-2</v>
      </c>
      <c r="G53">
        <f t="shared" si="8"/>
        <v>1.6019223067681217E-2</v>
      </c>
      <c r="H53">
        <f t="shared" si="9"/>
        <v>-1.8479857933231605E-2</v>
      </c>
    </row>
    <row r="54" spans="6:8" x14ac:dyDescent="0.2">
      <c r="F54">
        <f t="shared" si="7"/>
        <v>-2.7777777777777776E-2</v>
      </c>
      <c r="G54">
        <f t="shared" si="8"/>
        <v>3.2038446135362435E-2</v>
      </c>
      <c r="H54">
        <f t="shared" si="9"/>
        <v>-3.0762634453014404E-2</v>
      </c>
    </row>
    <row r="55" spans="6:8" x14ac:dyDescent="0.2">
      <c r="F55">
        <f t="shared" si="7"/>
        <v>-2.7777777777777776E-2</v>
      </c>
      <c r="G55">
        <f t="shared" si="8"/>
        <v>6.6746762782005069E-3</v>
      </c>
      <c r="H55">
        <f t="shared" si="9"/>
        <v>-9.3305922723754525E-3</v>
      </c>
    </row>
    <row r="56" spans="6:8" x14ac:dyDescent="0.2">
      <c r="F56">
        <f t="shared" si="7"/>
        <v>-2.7777777777777776E-2</v>
      </c>
      <c r="G56">
        <f t="shared" si="8"/>
        <v>5.3397410225604061E-3</v>
      </c>
      <c r="H56">
        <f t="shared" si="9"/>
        <v>-7.7969762534492717E-3</v>
      </c>
    </row>
    <row r="57" spans="6:8" x14ac:dyDescent="0.2">
      <c r="F57">
        <f t="shared" si="7"/>
        <v>-2.7777777777777776E-2</v>
      </c>
      <c r="G57">
        <f t="shared" si="8"/>
        <v>1.0679482045120812E-2</v>
      </c>
      <c r="H57">
        <f t="shared" si="9"/>
        <v>-1.3528258702415608E-2</v>
      </c>
    </row>
    <row r="58" spans="6:8" x14ac:dyDescent="0.2">
      <c r="F58">
        <f t="shared" si="7"/>
        <v>-2.7777777777777776E-2</v>
      </c>
      <c r="G58">
        <f t="shared" si="8"/>
        <v>2.669870511280203E-3</v>
      </c>
      <c r="H58">
        <f t="shared" si="9"/>
        <v>-4.4149115778453693E-3</v>
      </c>
    </row>
    <row r="59" spans="6:8" x14ac:dyDescent="0.2">
      <c r="F59">
        <f t="shared" si="7"/>
        <v>-2.7777777777777776E-2</v>
      </c>
      <c r="G59">
        <f t="shared" si="8"/>
        <v>4.0048057669203043E-3</v>
      </c>
      <c r="H59">
        <f t="shared" si="9"/>
        <v>-6.169234836670103E-3</v>
      </c>
    </row>
    <row r="60" spans="6:8" x14ac:dyDescent="0.2">
      <c r="F60">
        <f t="shared" si="7"/>
        <v>-2.7777777777777776E-2</v>
      </c>
      <c r="G60">
        <f t="shared" si="8"/>
        <v>5.3397410225604061E-3</v>
      </c>
      <c r="H60">
        <f t="shared" si="9"/>
        <v>-7.7969762534492717E-3</v>
      </c>
    </row>
    <row r="61" spans="6:8" x14ac:dyDescent="0.2">
      <c r="F61">
        <f t="shared" si="7"/>
        <v>-2.7777777777777776E-2</v>
      </c>
      <c r="G61">
        <f t="shared" si="8"/>
        <v>1.6019223067681217E-2</v>
      </c>
      <c r="H61">
        <f t="shared" si="9"/>
        <v>-1.8479857933231605E-2</v>
      </c>
    </row>
    <row r="62" spans="6:8" x14ac:dyDescent="0.2">
      <c r="F62">
        <f t="shared" si="7"/>
        <v>-2.7777777777777776E-2</v>
      </c>
      <c r="G62">
        <f t="shared" si="8"/>
        <v>2.0024028834601523E-2</v>
      </c>
      <c r="H62">
        <f t="shared" si="9"/>
        <v>-2.1852938283231097E-2</v>
      </c>
    </row>
    <row r="63" spans="6:8" x14ac:dyDescent="0.2">
      <c r="F63">
        <f t="shared" si="7"/>
        <v>-2.7777777777777776E-2</v>
      </c>
      <c r="G63">
        <f t="shared" si="8"/>
        <v>5.3397410225604056E-2</v>
      </c>
      <c r="H63">
        <f t="shared" si="9"/>
        <v>-4.3659331111759597E-2</v>
      </c>
    </row>
    <row r="64" spans="6:8" x14ac:dyDescent="0.2">
      <c r="F64">
        <f t="shared" si="7"/>
        <v>-2.7777777777777776E-2</v>
      </c>
      <c r="G64">
        <f t="shared" si="8"/>
        <v>5.0727539714323852E-2</v>
      </c>
      <c r="H64">
        <f t="shared" si="9"/>
        <v>-4.2202461633600204E-2</v>
      </c>
    </row>
    <row r="65" spans="6:8" x14ac:dyDescent="0.2">
      <c r="F65">
        <f t="shared" si="7"/>
        <v>-2.7777777777777776E-2</v>
      </c>
      <c r="G65">
        <f t="shared" si="8"/>
        <v>7.4756374315845683E-2</v>
      </c>
      <c r="H65">
        <f t="shared" si="9"/>
        <v>-5.41038612305558E-2</v>
      </c>
    </row>
    <row r="66" spans="6:8" x14ac:dyDescent="0.2">
      <c r="F66">
        <f t="shared" si="7"/>
        <v>-2.7777777777777776E-2</v>
      </c>
      <c r="G66">
        <f t="shared" si="8"/>
        <v>8.5435856360966497E-2</v>
      </c>
      <c r="H66">
        <f t="shared" si="9"/>
        <v>-5.8649418311734425E-2</v>
      </c>
    </row>
    <row r="67" spans="6:8" x14ac:dyDescent="0.2">
      <c r="F67">
        <f t="shared" si="7"/>
        <v>-2.7777777777777776E-2</v>
      </c>
      <c r="G67">
        <f t="shared" si="8"/>
        <v>5.3397410225604056E-2</v>
      </c>
      <c r="H67">
        <f t="shared" si="9"/>
        <v>-4.3659331111759597E-2</v>
      </c>
    </row>
    <row r="68" spans="6:8" x14ac:dyDescent="0.2">
      <c r="F68">
        <f t="shared" si="7"/>
        <v>-2.7777777777777776E-2</v>
      </c>
      <c r="G68">
        <f t="shared" si="8"/>
        <v>4.1382992924843154E-2</v>
      </c>
      <c r="H68">
        <f t="shared" si="9"/>
        <v>-3.6779514028810877E-2</v>
      </c>
    </row>
    <row r="69" spans="6:8" x14ac:dyDescent="0.2">
      <c r="F69">
        <f t="shared" si="7"/>
        <v>-2.7777777777777776E-2</v>
      </c>
      <c r="G69">
        <f t="shared" si="8"/>
        <v>9.4780403150447209E-2</v>
      </c>
      <c r="H69">
        <f t="shared" si="9"/>
        <v>-6.2318879628705491E-2</v>
      </c>
    </row>
    <row r="70" spans="6:8" x14ac:dyDescent="0.2">
      <c r="F70">
        <f t="shared" si="7"/>
        <v>-2.7777777777777776E-2</v>
      </c>
      <c r="G70">
        <f t="shared" si="8"/>
        <v>2.5363769857161926E-2</v>
      </c>
      <c r="H70">
        <f t="shared" si="9"/>
        <v>-2.6007253602447072E-2</v>
      </c>
    </row>
    <row r="71" spans="6:8" x14ac:dyDescent="0.2">
      <c r="F71">
        <f t="shared" si="7"/>
        <v>-2.7777777777777776E-2</v>
      </c>
      <c r="G71">
        <f t="shared" si="8"/>
        <v>3.3373381391002536E-2</v>
      </c>
      <c r="H71">
        <f t="shared" si="9"/>
        <v>-3.1664234861678235E-2</v>
      </c>
    </row>
    <row r="72" spans="6:8" x14ac:dyDescent="0.2">
      <c r="F72">
        <f t="shared" si="7"/>
        <v>-2.7777777777777776E-2</v>
      </c>
      <c r="G72">
        <f t="shared" si="8"/>
        <v>6.9416633293285276E-2</v>
      </c>
      <c r="H72">
        <f t="shared" si="9"/>
        <v>-5.1674851197267412E-2</v>
      </c>
    </row>
    <row r="73" spans="6:8" x14ac:dyDescent="0.2">
      <c r="F73">
        <f t="shared" si="7"/>
        <v>-2.7777777777777776E-2</v>
      </c>
      <c r="G73">
        <f t="shared" si="8"/>
        <v>1.0679482045120812E-2</v>
      </c>
      <c r="H73">
        <f t="shared" si="9"/>
        <v>-1.3528258702415608E-2</v>
      </c>
    </row>
    <row r="74" spans="6:8" x14ac:dyDescent="0.2">
      <c r="F74">
        <f t="shared" si="7"/>
        <v>-2.7777777777777776E-2</v>
      </c>
      <c r="G74">
        <f t="shared" si="8"/>
        <v>8.0096115338406087E-3</v>
      </c>
      <c r="H74">
        <f t="shared" si="9"/>
        <v>-1.0789199319978005E-2</v>
      </c>
    </row>
    <row r="75" spans="6:8" x14ac:dyDescent="0.2">
      <c r="F75">
        <f t="shared" si="7"/>
        <v>-2.7777777777777776E-2</v>
      </c>
      <c r="G75">
        <f t="shared" si="8"/>
        <v>2.5363769857161926E-2</v>
      </c>
      <c r="H75">
        <f t="shared" si="9"/>
        <v>-2.6007253602447072E-2</v>
      </c>
    </row>
    <row r="76" spans="6:8" x14ac:dyDescent="0.2">
      <c r="F76">
        <f t="shared" si="7"/>
        <v>-2.7777777777777776E-2</v>
      </c>
      <c r="G76">
        <f t="shared" si="8"/>
        <v>4.0048057669203043E-3</v>
      </c>
      <c r="H76">
        <f t="shared" si="9"/>
        <v>-6.169234836670103E-3</v>
      </c>
    </row>
    <row r="77" spans="6:8" x14ac:dyDescent="0.2">
      <c r="F77">
        <f t="shared" si="7"/>
        <v>-2.7777777777777776E-2</v>
      </c>
      <c r="G77">
        <f t="shared" si="8"/>
        <v>6.6746762782005069E-3</v>
      </c>
      <c r="H77">
        <f t="shared" si="9"/>
        <v>-9.3305922723754525E-3</v>
      </c>
    </row>
    <row r="78" spans="6:8" x14ac:dyDescent="0.2">
      <c r="F78">
        <f t="shared" si="7"/>
        <v>-2.7777777777777776E-2</v>
      </c>
      <c r="G78">
        <f t="shared" si="8"/>
        <v>1.7354158323321319E-2</v>
      </c>
      <c r="H78">
        <f t="shared" si="9"/>
        <v>-1.9632217663886394E-2</v>
      </c>
    </row>
    <row r="79" spans="6:8" x14ac:dyDescent="0.2">
      <c r="F79">
        <f t="shared" si="7"/>
        <v>-2.7777777777777776E-2</v>
      </c>
      <c r="G79">
        <f t="shared" si="8"/>
        <v>6.6746762782005069E-3</v>
      </c>
      <c r="H79">
        <f t="shared" si="9"/>
        <v>-9.3305922723754525E-3</v>
      </c>
    </row>
    <row r="80" spans="6:8" x14ac:dyDescent="0.2">
      <c r="F80">
        <f t="shared" si="7"/>
        <v>-2.7777777777777776E-2</v>
      </c>
      <c r="G80">
        <f t="shared" si="8"/>
        <v>2.0024028834601523E-2</v>
      </c>
      <c r="H80">
        <f t="shared" si="9"/>
        <v>-2.1852938283231097E-2</v>
      </c>
    </row>
    <row r="81" spans="6:8" x14ac:dyDescent="0.2">
      <c r="F81">
        <f t="shared" si="7"/>
        <v>-2.7777777777777776E-2</v>
      </c>
      <c r="G81">
        <f t="shared" si="8"/>
        <v>4.6722733947403554E-2</v>
      </c>
      <c r="H81">
        <f t="shared" si="9"/>
        <v>-3.9942927352657254E-2</v>
      </c>
    </row>
    <row r="82" spans="6:8" x14ac:dyDescent="0.2">
      <c r="F82">
        <f t="shared" si="7"/>
        <v>-2.7777777777777776E-2</v>
      </c>
      <c r="G82">
        <f t="shared" si="8"/>
        <v>1.7354158323321319E-2</v>
      </c>
      <c r="H82">
        <f t="shared" si="9"/>
        <v>-1.9632217663886394E-2</v>
      </c>
    </row>
    <row r="83" spans="6:8" x14ac:dyDescent="0.2">
      <c r="F83">
        <f t="shared" si="7"/>
        <v>-2.7777777777777776E-2</v>
      </c>
      <c r="G83">
        <f t="shared" si="8"/>
        <v>1.2014417300760914E-2</v>
      </c>
      <c r="H83">
        <f t="shared" si="9"/>
        <v>-1.4824401389673152E-2</v>
      </c>
    </row>
    <row r="86" spans="6:8" x14ac:dyDescent="0.2">
      <c r="F86">
        <f>(-1*SUM(F48:F83))</f>
        <v>1.0000000000000002</v>
      </c>
      <c r="G86">
        <f>(-1*SUM(G48:G83))</f>
        <v>-0.99986650647443609</v>
      </c>
      <c r="H86">
        <f>(-1*SUM(H48:H83))</f>
        <v>0.9022160944844192</v>
      </c>
    </row>
    <row r="91" spans="6:8" x14ac:dyDescent="0.2">
      <c r="H91">
        <f>1/2*LOG(1/2,2)</f>
        <v>-0.5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Shen Analysis</vt:lpstr>
      <vt:lpstr>Sheet3</vt:lpstr>
      <vt:lpstr>Sheet2</vt:lpstr>
    </vt:vector>
  </TitlesOfParts>
  <Company>UMC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Lupo, Anthony R.</cp:lastModifiedBy>
  <cp:lastPrinted>2018-03-23T22:22:41Z</cp:lastPrinted>
  <dcterms:created xsi:type="dcterms:W3CDTF">2007-12-18T18:57:04Z</dcterms:created>
  <dcterms:modified xsi:type="dcterms:W3CDTF">2021-09-21T19:29:34Z</dcterms:modified>
</cp:coreProperties>
</file>