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<sst xmlns="http://schemas.openxmlformats.org/spreadsheetml/2006/main" count="28" uniqueCount="28">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</sst>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  <font>
      <sz val="11.0"/>
      <color rgb="FF000000"/>
      <name val="Inconsolata"/>
    </font>
    <font/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4" fontId="2" numFmtId="0" xfId="0" applyAlignment="1" applyBorder="1" applyFont="1">
      <alignment readingOrder="0"/>
    </xf>
    <xf borderId="0" fillId="8" fontId="7" numFmtId="0" xfId="0" applyFill="1" applyFont="1"/>
    <xf borderId="4" fillId="4" fontId="2" numFmtId="0" xfId="0" applyAlignment="1" applyBorder="1" applyFont="1">
      <alignment readingOrder="0"/>
    </xf>
    <xf borderId="8" fillId="7" fontId="6" numFmtId="2" xfId="0" applyBorder="1" applyFont="1" applyNumberFormat="1"/>
    <xf borderId="3" fillId="6" fontId="6" numFmtId="0" xfId="0" applyBorder="1" applyFont="1"/>
    <xf borderId="5" fillId="5" fontId="6" numFmtId="0" xfId="0" applyBorder="1" applyFont="1"/>
    <xf borderId="7" fillId="5" fontId="8" numFmtId="2" xfId="0" applyAlignment="1" applyBorder="1" applyFont="1" applyNumberFormat="1">
      <alignment readingOrder="0"/>
    </xf>
    <xf borderId="8" fillId="6" fontId="8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Y-X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99823"/>
        <c:axId val="676990022"/>
      </c:scatterChart>
      <c:valAx>
        <c:axId val="1959699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990022"/>
      </c:valAx>
      <c:valAx>
        <c:axId val="676990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699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0</xdr:rowOff>
    </xdr:from>
    <xdr:ext cx="5715000" cy="3533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COUNT(B2:B13)</f>
        <v>12</v>
      </c>
      <c r="C14" s="9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9">
        <f t="shared" si="2"/>
        <v>697</v>
      </c>
    </row>
    <row r="16">
      <c r="A16" s="8" t="s">
        <v>7</v>
      </c>
      <c r="B16" s="10">
        <f>MODE($B$2:$B$13)</f>
        <v>12</v>
      </c>
      <c r="C16" s="10">
        <f>MODE(C2:C13)</f>
        <v>46</v>
      </c>
    </row>
    <row r="17">
      <c r="A17" s="11" t="s">
        <v>8</v>
      </c>
      <c r="B17" s="12">
        <f t="shared" ref="B17:C17" si="3">MEDIAN(B2:B13)</f>
        <v>13.5</v>
      </c>
      <c r="C17" s="12">
        <f t="shared" si="3"/>
        <v>58.5</v>
      </c>
    </row>
    <row r="18">
      <c r="A18" s="13" t="s">
        <v>9</v>
      </c>
      <c r="B18" s="14">
        <f t="shared" ref="B18:C18" si="4">B15/B14</f>
        <v>13.75</v>
      </c>
      <c r="C18" s="15">
        <f t="shared" si="4"/>
        <v>58.08333333</v>
      </c>
      <c r="E18" s="16" t="s">
        <v>10</v>
      </c>
      <c r="F18" s="17">
        <f>COVAR(B2:B13,C2:C13)
</f>
        <v>-42.47916667</v>
      </c>
    </row>
    <row r="19">
      <c r="A19" s="18" t="s">
        <v>11</v>
      </c>
      <c r="B19" s="19">
        <f t="shared" ref="B19:C19" si="5">AVERAGE(B2:B13)</f>
        <v>13.75</v>
      </c>
      <c r="C19" s="19">
        <f t="shared" si="5"/>
        <v>58.08333333</v>
      </c>
      <c r="E19" s="20" t="s">
        <v>12</v>
      </c>
      <c r="F19" s="21">
        <f>COVAR(B2:B13,C2:C13)
</f>
        <v>-42.47916667</v>
      </c>
    </row>
    <row r="20">
      <c r="A20" s="22" t="s">
        <v>13</v>
      </c>
      <c r="B20" s="9">
        <f t="shared" ref="B20:C20" si="6">MIN(B2:B13)</f>
        <v>7</v>
      </c>
      <c r="C20" s="9">
        <f t="shared" si="6"/>
        <v>21</v>
      </c>
      <c r="E20" s="16" t="s">
        <v>14</v>
      </c>
      <c r="F20" s="23">
        <f t="shared" ref="F20:F21" si="8">CORREL($B$2:$B$13,$C$2:$C$13)
</f>
        <v>-0.4612511701</v>
      </c>
    </row>
    <row r="21">
      <c r="A21" s="8" t="s">
        <v>15</v>
      </c>
      <c r="B21" s="10">
        <f t="shared" ref="B21:C21" si="7">MAX(B1:B13)</f>
        <v>20</v>
      </c>
      <c r="C21" s="10">
        <f t="shared" si="7"/>
        <v>90</v>
      </c>
      <c r="E21" s="20" t="s">
        <v>16</v>
      </c>
      <c r="F21" s="23">
        <f t="shared" si="8"/>
        <v>-0.4612511701</v>
      </c>
    </row>
    <row r="22">
      <c r="A22" s="8" t="s">
        <v>17</v>
      </c>
      <c r="B22" s="10">
        <f t="shared" ref="B22:C22" si="9">B21-B20</f>
        <v>13</v>
      </c>
      <c r="C22" s="24">
        <f t="shared" si="9"/>
        <v>69</v>
      </c>
    </row>
    <row r="23">
      <c r="A23" s="8" t="s">
        <v>18</v>
      </c>
      <c r="B23" s="10">
        <f t="shared" ref="B23:C23" si="10">QUARTILE(B2:B13,1)
</f>
        <v>10.75</v>
      </c>
      <c r="C23" s="10">
        <f t="shared" si="10"/>
        <v>42.75</v>
      </c>
    </row>
    <row r="24">
      <c r="A24" s="8" t="s">
        <v>19</v>
      </c>
      <c r="B24" s="10">
        <f t="shared" ref="B24:C24" si="11">QUARTILE(B2:B13,2)
</f>
        <v>13.5</v>
      </c>
      <c r="C24" s="10">
        <f t="shared" si="11"/>
        <v>58.5</v>
      </c>
    </row>
    <row r="25">
      <c r="A25" s="8" t="s">
        <v>20</v>
      </c>
      <c r="B25" s="10">
        <f t="shared" ref="B25:C25" si="12">QUARTILE(B2:B13,3)
</f>
        <v>16.5</v>
      </c>
      <c r="C25" s="10">
        <f t="shared" si="12"/>
        <v>78.75</v>
      </c>
    </row>
    <row r="26">
      <c r="A26" s="11" t="s">
        <v>21</v>
      </c>
      <c r="B26" s="25">
        <f t="shared" ref="B26:C26" si="13">B25-B23</f>
        <v>5.75</v>
      </c>
      <c r="C26" s="25">
        <f t="shared" si="13"/>
        <v>36</v>
      </c>
    </row>
    <row r="27">
      <c r="A27" s="13" t="s">
        <v>22</v>
      </c>
      <c r="B27" s="26">
        <v>17.48</v>
      </c>
      <c r="C27" s="27">
        <v>577.54</v>
      </c>
    </row>
    <row r="28">
      <c r="A28" s="18" t="s">
        <v>23</v>
      </c>
      <c r="B28" s="19">
        <f t="shared" ref="B28:C28" si="14">VAR(B2:B13)</f>
        <v>17.47727273</v>
      </c>
      <c r="C28" s="19">
        <f t="shared" si="14"/>
        <v>577.5378788</v>
      </c>
    </row>
    <row r="29">
      <c r="A29" s="13" t="s">
        <v>24</v>
      </c>
      <c r="B29" s="14">
        <f t="shared" ref="B29:C29" si="15">STDEV(B2:B13)</f>
        <v>4.180582821</v>
      </c>
      <c r="C29" s="14">
        <f t="shared" si="15"/>
        <v>24.03201778</v>
      </c>
    </row>
    <row r="30">
      <c r="A30" s="18" t="s">
        <v>25</v>
      </c>
      <c r="B30" s="14">
        <f>STDEV(B3:B14)</f>
        <v>4.180582821</v>
      </c>
      <c r="C30" s="14">
        <f>STDEV(C3:C13)</f>
        <v>24.41832397</v>
      </c>
    </row>
    <row r="31">
      <c r="A31" s="8" t="s">
        <v>26</v>
      </c>
      <c r="B31" s="10">
        <f t="shared" ref="B31:C31" si="16">SKEW(B2:B13)</f>
        <v>-0.01287766638</v>
      </c>
      <c r="C31" s="10">
        <f t="shared" si="16"/>
        <v>-0.191540125</v>
      </c>
    </row>
    <row r="32">
      <c r="A32" s="8" t="s">
        <v>27</v>
      </c>
      <c r="B32" s="10">
        <f t="shared" ref="B32:C32" si="17">KURT(B2:B13)</f>
        <v>-1.183534705</v>
      </c>
      <c r="C32" s="10">
        <f t="shared" si="17"/>
        <v>-1.401790616</v>
      </c>
    </row>
  </sheetData>
  <mergeCells count="1">
    <mergeCell ref="A11:A13"/>
  </mergeCells>
  <drawing r:id="rId1"/>
</worksheet>
</file>