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<sst xmlns="http://schemas.openxmlformats.org/spreadsheetml/2006/main" count="999" uniqueCount="671">
  <si>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</si>
  <si>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</si>
  <si>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</si>
  <si>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</si>
  <si>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</si>
  <si>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</si>
  <si>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 xml:space="preserve">Lecture One: </t>
    </r>
    <r>
      <rPr>
        <rFont val="Quicksand"/>
      </rPr>
      <t>Data Types</t>
    </r>
  </si>
  <si>
    <t xml:space="preserve">What are the different data types in a spreadsheet? </t>
  </si>
  <si>
    <r>
      <rPr>
        <rFont val="Quicksand"/>
        <b/>
      </rPr>
      <t>Lecture Two:</t>
    </r>
    <r>
      <rPr>
        <rFont val="Quicksand"/>
      </rPr>
      <t xml:space="preserve"> Your First Basic Functions</t>
    </r>
  </si>
  <si>
    <t>Your first functions: SUM, AVG, PRODUCT, QUOTIENT, COUNT. Dive in and learn how to use these functions!</t>
  </si>
  <si>
    <r>
      <rPr>
        <rFont val="Quicksand"/>
        <b/>
      </rPr>
      <t>Lecture Three:</t>
    </r>
    <r>
      <rPr>
        <rFont val="Quicksand"/>
      </rPr>
      <t xml:space="preserve"> 
COUNTA, MIN &amp; MAX</t>
    </r>
  </si>
  <si>
    <t>Exploring three more functions. COUNTA, MIN &amp; MAX!</t>
  </si>
  <si>
    <r>
      <rPr>
        <rFont val="Quicksand"/>
        <b/>
      </rPr>
      <t>Activity</t>
    </r>
    <r>
      <rPr>
        <rFont val="Quicksand"/>
      </rP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</si>
  <si>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</si>
  <si>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</si>
  <si>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</si>
  <si>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</si>
  <si>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</si>
  <si>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</si>
  <si>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</si>
  <si>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</si>
  <si>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</si>
  <si>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</si>
  <si>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</si>
  <si>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</si>
  <si>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</si>
  <si>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</si>
  <si>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</si>
  <si>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</si>
  <si>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</si>
  <si>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</si>
  <si>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</si>
  <si>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</si>
  <si>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</si>
  <si>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</si>
  <si>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</si>
  <si>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</si>
  <si>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</si>
  <si>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</si>
  <si>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</si>
  <si>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</si>
  <si>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</si>
  <si>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</si>
  <si>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</si>
  <si>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</si>
  <si>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</si>
  <si>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</si>
  <si>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</si>
  <si>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</si>
  <si>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</si>
  <si>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</si>
  <si>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</si>
  <si>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</si>
  <si>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</si>
  <si>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</si>
  <si>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</si>
  <si>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</si>
  <si>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</si>
  <si>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</si>
  <si>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</si>
  <si>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</si>
  <si>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</si>
  <si>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</si>
  <si>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</si>
  <si>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</si>
  <si>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</si>
  <si>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</si>
  <si>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</si>
  <si>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</si>
  <si>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</si>
  <si>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</si>
  <si>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</si>
  <si>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</si>
  <si>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</si>
  <si>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</si>
  <si>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</si>
  <si>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</si>
  <si>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</si>
  <si>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</si>
  <si>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</si>
  <si>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</si>
  <si>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</si>
  <si>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</si>
  <si>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</si>
  <si>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</si>
  <si>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</si>
  <si>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</si>
  <si>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</si>
  <si>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</si>
  <si>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</si>
  <si>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</si>
  <si>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</si>
  <si>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</si>
  <si>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</si>
  <si>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</si>
  <si>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</si>
  <si>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</si>
  <si>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</si>
  <si>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</si>
  <si>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</si>
  <si>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</si>
  <si>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</si>
  <si>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</si>
  <si>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</si>
  <si>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</si>
  <si>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</si>
  <si>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</si>
  <si>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</si>
  <si>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</si>
  <si>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</si>
  <si>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</si>
  <si>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</si>
  <si>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</si>
  <si>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</si>
  <si>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</si>
  <si>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</si>
  <si>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</si>
  <si>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</si>
  <si>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</si>
  <si>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</si>
  <si>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</si>
  <si>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</si>
  <si>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</si>
  <si>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</si>
  <si>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</si>
  <si>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</si>
  <si>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</si>
  <si>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</si>
  <si>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</si>
  <si>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</si>
  <si>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</si>
  <si>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</si>
  <si>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</si>
  <si>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</si>
  <si>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</si>
  <si>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</si>
  <si>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</si>
  <si>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</si>
  <si>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</si>
  <si>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</si>
  <si>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</si>
  <si>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</si>
  <si>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</si>
  <si>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</si>
  <si>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</si>
  <si>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</si>
  <si>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</si>
  <si>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</si>
  <si>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</si>
  <si>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</si>
  <si>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</si>
  <si>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</si>
  <si>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</si>
  <si>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</si>
  <si>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</si>
  <si>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</si>
  <si>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</si>
  <si>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</si>
  <si>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</si>
  <si>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</si>
  <si>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</si>
  <si>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</si>
  <si>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</si>
  <si>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</si>
  <si>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</si>
  <si>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</si>
  <si>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</si>
  <si>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</si>
  <si>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</si>
  <si>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</si>
  <si>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</si>
  <si>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</si>
  <si>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</si>
  <si>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</si>
  <si>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</si>
  <si>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</si>
  <si>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</si>
  <si>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</si>
  <si>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</si>
  <si>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</si>
  <si>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</si>
  <si>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</si>
  <si>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</si>
  <si>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</si>
  <si>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</si>
  <si>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</si>
  <si>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</si>
  <si>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</si>
  <si>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</si>
  <si>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</si>
  <si>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</si>
  <si>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</si>
  <si>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</si>
  <si>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</si>
  <si>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</si>
  <si>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</si>
  <si>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</si>
  <si>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</si>
  <si>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</si>
  <si>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</si>
  <si>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</si>
  <si>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</si>
  <si>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</si>
  <si>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</si>
  <si>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</si>
  <si>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</si>
  <si>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</si>
  <si>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</si>
  <si>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</si>
  <si>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</si>
  <si>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</si>
  <si>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</si>
  <si>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</si>
  <si>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</si>
  <si>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</si>
  <si>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</si>
  <si>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</si>
  <si>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</si>
  <si>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</si>
  <si>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</si>
  <si>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</si>
  <si>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</si>
  <si>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</si>
  <si>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</si>
  <si>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</si>
  <si>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</si>
  <si>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</si>
  <si>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</si>
  <si>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</si>
  <si>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</si>
  <si>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</si>
  <si>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</si>
  <si>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</si>
  <si>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</si>
  <si>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</si>
  <si>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</si>
  <si>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</si>
  <si>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</si>
  <si>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</si>
  <si>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</si>
  <si>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</si>
  <si>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</si>
  <si>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</si>
  <si>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</si>
  <si>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</si>
  <si>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</si>
  <si>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</si>
  <si>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</si>
  <si>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</si>
  <si>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</si>
  <si>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</si>
  <si>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</si>
  <si>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</si>
  <si>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</si>
  <si>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</si>
  <si>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</si>
  <si>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</si>
  <si>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</si>
  <si>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</si>
  <si>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</si>
  <si>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</si>
  <si>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</si>
  <si>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</si>
  <si>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</si>
  <si>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</si>
  <si>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</si>
  <si>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</si>
  <si>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</si>
  <si>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</si>
  <si>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</si>
  <si>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</si>
  <si>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</si>
  <si>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</si>
  <si>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</si>
  <si>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</si>
  <si>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</si>
  <si>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</si>
  <si>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</si>
  <si>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</si>
  <si>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</si>
  <si>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</si>
  <si>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</si>
  <si>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</si>
  <si>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</si>
  <si>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</si>
  <si>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</si>
  <si>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</si>
  <si>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</si>
  <si>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</si>
  <si>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</si>
  <si>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</si>
  <si>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</si>
  <si>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</si>
  <si>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</si>
  <si>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</si>
  <si>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</si>
  <si>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</si>
  <si>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</si>
  <si>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</si>
  <si>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</si>
  <si>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</si>
  <si>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</si>
  <si>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</si>
  <si>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</si>
  <si>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</si>
  <si>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</si>
  <si>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</si>
  <si>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</si>
  <si>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</si>
  <si>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</si>
  <si>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</si>
  <si>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</si>
  <si>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</si>
  <si>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</si>
  <si>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</si>
  <si>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</si>
  <si>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</si>
  <si>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</si>
  <si>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</si>
  <si>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</si>
  <si>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</si>
  <si>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</si>
  <si>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</si>
  <si>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</si>
  <si>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</si>
  <si>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</si>
  <si>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</si>
  <si>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</si>
  <si>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</si>
  <si>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</si>
  <si>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</si>
  <si>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</si>
  <si>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</si>
  <si>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</si>
  <si>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</si>
  <si>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</si>
  <si>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</si>
  <si>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</si>
  <si>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</si>
  <si>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</si>
  <si>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</si>
  <si>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</si>
  <si>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</si>
  <si>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</si>
  <si>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</si>
  <si>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</si>
  <si>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</si>
  <si>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</si>
  <si>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</si>
  <si>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</si>
  <si>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</si>
  <si>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</si>
  <si>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</si>
  <si>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</si>
  <si>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</si>
  <si>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</si>
  <si>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</si>
  <si>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</si>
  <si>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</si>
  <si>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</si>
  <si>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</si>
  <si>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</si>
  <si>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</si>
  <si>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</si>
  <si>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</si>
  <si>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</si>
  <si>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</si>
  <si>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</si>
  <si>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</si>
  <si>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</si>
  <si>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</si>
  <si>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</si>
  <si>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</si>
  <si>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</si>
  <si>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</si>
  <si>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</si>
  <si>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</si>
  <si>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</si>
  <si>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</si>
  <si>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</si>
  <si>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</si>
  <si>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</si>
  <si>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</si>
  <si>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</si>
  <si>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</si>
  <si>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</si>
  <si>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</si>
  <si>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</si>
  <si>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</si>
  <si>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</si>
  <si>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</si>
  <si>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</si>
  <si>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</si>
  <si>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</si>
  <si>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</si>
  <si>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</si>
  <si>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</si>
  <si>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</si>
  <si>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</si>
  <si>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</si>
  <si>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</si>
  <si>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</si>
  <si>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</si>
  <si>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</si>
  <si>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</si>
  <si>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</si>
  <si>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</si>
  <si>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</si>
  <si>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</si>
  <si>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</si>
  <si>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</si>
  <si>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</si>
  <si>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</si>
  <si>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</si>
  <si>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</si>
  <si>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</si>
  <si>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</si>
  <si>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</si>
  <si>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</si>
  <si>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</si>
  <si>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</si>
  <si>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</si>
  <si>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</si>
  <si>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</si>
  <si>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</si>
  <si>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</si>
  <si>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</si>
  <si>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</si>
  <si>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</si>
  <si>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</si>
  <si>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</si>
  <si>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</si>
  <si>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</si>
  <si>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</si>
  <si>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</si>
  <si>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</si>
  <si>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</si>
  <si>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</si>
  <si>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</si>
  <si>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</si>
  <si>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</si>
  <si>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</si>
  <si>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</si>
  <si>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</si>
  <si>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</si>
  <si>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</si>
  <si>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</si>
  <si>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</si>
  <si>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</si>
  <si>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</si>
  <si>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</si>
  <si>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</si>
  <si>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</si>
  <si>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</si>
  <si>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</si>
  <si>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</si>
  <si>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</si>
  <si>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</si>
  <si>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</si>
  <si>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</si>
  <si>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</si>
  <si>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</si>
  <si>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</si>
  <si>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</si>
  <si>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</si>
  <si>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</si>
  <si>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</si>
  <si>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</si>
  <si>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</si>
  <si>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</si>
  <si>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</si>
  <si>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</si>
  <si>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</si>
  <si>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</si>
  <si>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</si>
  <si>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</si>
  <si>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</si>
  <si>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</si>
  <si>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</si>
  <si>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</si>
  <si>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</si>
  <si>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</si>
  <si>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</si>
  <si>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rPr>
        <rFont val="Source Sans Pro"/>
      </rPr>
      <t xml:space="preserve">Function Format: </t>
    </r>
    <r>
      <rPr>
        <rFont val="Source Sans Pro"/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</si>
  <si>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</si>
  <si>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</si>
  <si>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</si>
  <si>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</si>
  <si>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</si>
  <si>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</si>
  <si>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</si>
  <si>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</si>
  <si>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</si>
  <si>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</si>
  <si>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</si>
  <si>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</si>
  <si>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</si>
  <si>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</si>
  <si>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</si>
  <si>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</si>
  <si>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</si>
  <si>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</si>
  <si>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</si>
  <si>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</si>
  <si>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</si>
  <si>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</si>
  <si>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</si>
  <si>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</si>
  <si>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</si>
  <si>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</si>
  <si>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</si>
  <si>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</si>
  <si>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</si>
  <si>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</si>
  <si>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</si>
  <si>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</si>
  <si>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</si>
  <si>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</si>
  <si>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</si>
  <si>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</si>
  <si>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</si>
  <si>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</si>
  <si>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</si>
  <si>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</si>
  <si>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</si>
  <si>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</si>
  <si>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</si>
  <si>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</si>
  <si>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</si>
  <si>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</si>
  <si>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</si>
  <si>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</si>
  <si>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</si>
  <si>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</si>
  <si>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</si>
  <si>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</si>
  <si>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</si>
  <si>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</si>
  <si>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</si>
  <si>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</si>
  <si>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</si>
  <si>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</si>
  <si>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</si>
  <si>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</si>
  <si>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</si>
  <si>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</si>
  <si>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</si>
  <si>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</si>
  <si>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</si>
  <si>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</si>
  <si>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</si>
  <si>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</si>
  <si>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</si>
  <si>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</si>
  <si>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</si>
  <si>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</si>
  <si>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</si>
  <si>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</si>
  <si>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</si>
  <si>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</si>
  <si>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</si>
  <si>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</si>
  <si>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</si>
  <si>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</si>
  <si>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</si>
  <si>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</si>
  <si>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</si>
  <si>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</si>
  <si>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</si>
  <si>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</si>
  <si>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</si>
  <si>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</si>
  <si>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</si>
  <si>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</si>
  <si>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</si>
  <si>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</si>
  <si>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</si>
  <si>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</si>
  <si>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</si>
  <si>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</si>
  <si>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</si>
  <si>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</si>
  <si>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</si>
  <si>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</si>
  <si>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</si>
  <si>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</si>
  <si>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</si>
  <si>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</si>
  <si>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</si>
  <si>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</si>
  <si>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</si>
  <si>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</si>
  <si>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</si>
  <si>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</si>
  <si>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</si>
  <si>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</si>
  <si>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</si>
  <si>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</si>
  <si>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</si>
  <si>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</si>
  <si>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</si>
  <si>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</si>
  <si>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</si>
  <si>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</si>
  <si>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</si>
  <si>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</si>
  <si>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</si>
  <si>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</si>
  <si>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</si>
  <si>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</si>
  <si>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</si>
  <si>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</si>
  <si>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</si>
  <si>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</si>
  <si>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Yes</t>
  </si>
  <si>
    <t>How many dumplings did you sell on the first day?</t>
  </si>
  <si>
    <t>What was the average order size?</t>
  </si>
  <si>
    <r>
      <rPr>
        <rFont val="Source Sans Pro"/>
      </rPr>
      <t xml:space="preserve">Please calculate the Cost of order based on a dumpling price of $0.75 to fill in </t>
    </r>
    <r>
      <rPr>
        <rFont val="Source Sans Pro"/>
        <b/>
      </rPr>
      <t>Column H</t>
    </r>
  </si>
  <si>
    <t>Column H!</t>
  </si>
  <si>
    <t>Please calculate the quotient for order size for the first 10 orders</t>
  </si>
  <si>
    <r>
      <rPr>
        <rFont val="Source Sans Pro"/>
      </rPr>
      <t xml:space="preserve">Please count up how many orders there are using </t>
    </r>
    <r>
      <rPr>
        <rFont val="Source Sans Pro"/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</si>
  <si>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</si>
  <si>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</si>
  <si>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</si>
  <si>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</si>
  <si>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</si>
  <si>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</si>
  <si>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rPr>
        <rFont val="Source Sans Pro"/>
      </rPr>
      <t xml:space="preserve">How much money did you make on your first day in a </t>
    </r>
    <r>
      <rPr>
        <rFont val="Source Sans Pro"/>
        <b/>
      </rPr>
      <t>currency format?</t>
    </r>
  </si>
  <si>
    <t>Your hypothetical</t>
  </si>
  <si>
    <r>
      <rPr>
        <rFont val="Source Sans Pro"/>
      </rPr>
      <t xml:space="preserve">What was the average cost of an order in </t>
    </r>
    <r>
      <rPr>
        <rFont val="Source Sans Pro"/>
        <b/>
      </rPr>
      <t>currency format</t>
    </r>
    <r>
      <rPr>
        <rFont val="Source Sans Pro"/>
      </rPr>
      <t>?</t>
    </r>
  </si>
  <si>
    <t>dumpling stand</t>
  </si>
  <si>
    <t>PRODUCT, SUBTRACTION</t>
  </si>
  <si>
    <r>
      <rPr>
        <rFont val="Source Sans Pro"/>
      </rPr>
      <t xml:space="preserve">Please calculate how long the work day was </t>
    </r>
    <r>
      <rPr>
        <rFont val="Source Sans Pro"/>
        <b/>
      </rPr>
      <t>in minutes</t>
    </r>
  </si>
  <si>
    <t>***</t>
  </si>
  <si>
    <t>MIXED</t>
  </si>
  <si>
    <r>
      <rPr>
        <rFont val="Source Sans Pro"/>
      </rPr>
      <t xml:space="preserve">What was the </t>
    </r>
    <r>
      <rPr>
        <rFont val="Source Sans Pro"/>
        <b/>
      </rPr>
      <t>average wait time</t>
    </r>
    <r>
      <rPr>
        <rFont val="Source Sans Pro"/>
      </rPr>
      <t xml:space="preserve"> for a customer? (Hint: Try PRODUCT, QUOTIENT &amp; COUNT)</t>
    </r>
  </si>
  <si>
    <r>
      <rPr>
        <rFont val="Source Sans Pro"/>
      </rPr>
      <t xml:space="preserve">What </t>
    </r>
    <r>
      <rPr>
        <rFont val="Source Sans Pro"/>
        <b/>
      </rPr>
      <t>cost of the minimum number of dumplings ordered</t>
    </r>
    <r>
      <rPr>
        <rFont val="Source Sans Pro"/>
      </rPr>
      <t xml:space="preserve"> at once </t>
    </r>
    <r>
      <rPr>
        <rFont val="Source Sans Pro"/>
        <b/>
      </rPr>
      <t>added to the maximum</t>
    </r>
  </si>
  <si>
    <r>
      <rPr>
        <rFont val="Source Sans Pro"/>
      </rPr>
      <t xml:space="preserve"> </t>
    </r>
    <r>
      <rPr>
        <rFont val="Source Sans Pro"/>
        <b/>
      </rPr>
      <t>number of dumpling order</t>
    </r>
    <r>
      <rPr>
        <rFont val="Source Sans Pro"/>
      </rP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</si>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</sst>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  <numFmt numFmtId="169" formatCode="0.0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6" numFmtId="4" xfId="0" applyBorder="1" applyFont="1" applyNumberFormat="1"/>
    <xf borderId="0" fillId="6" fontId="22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3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9" fillId="2" fontId="6" numFmtId="167" xfId="0" applyAlignment="1" applyBorder="1" applyFont="1" applyNumberFormat="1">
      <alignment horizontal="left"/>
    </xf>
    <xf borderId="9" fillId="2" fontId="6" numFmtId="4" xfId="0" applyAlignment="1" applyBorder="1" applyFont="1" applyNumberFormat="1">
      <alignment horizontal="left"/>
    </xf>
    <xf borderId="0" fillId="0" fontId="6" numFmtId="14" xfId="0" applyAlignment="1" applyFont="1" applyNumberFormat="1">
      <alignment horizontal="right" readingOrder="0"/>
    </xf>
    <xf borderId="0" fillId="6" fontId="23" numFmtId="0" xfId="0" applyAlignment="1" applyFont="1">
      <alignment horizontal="right" vertical="bottom"/>
    </xf>
    <xf borderId="10" fillId="2" fontId="6" numFmtId="167" xfId="0" applyAlignment="1" applyBorder="1" applyFont="1" applyNumberFormat="1">
      <alignment horizontal="left"/>
    </xf>
    <xf borderId="10" fillId="2" fontId="6" numFmtId="4" xfId="0" applyAlignment="1" applyBorder="1" applyFont="1" applyNumberFormat="1">
      <alignment horizontal="left"/>
    </xf>
    <xf borderId="0" fillId="6" fontId="2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11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5" numFmtId="167" xfId="0" applyAlignment="1" applyBorder="1" applyFont="1" applyNumberFormat="1">
      <alignment horizontal="left"/>
    </xf>
    <xf borderId="4" fillId="2" fontId="5" numFmtId="167" xfId="0" applyAlignment="1" applyBorder="1" applyFont="1" applyNumberFormat="1">
      <alignment horizontal="left" readingOrder="0"/>
    </xf>
    <xf borderId="12" fillId="2" fontId="6" numFmtId="167" xfId="0" applyAlignment="1" applyBorder="1" applyFont="1" applyNumberFormat="1">
      <alignment horizontal="left"/>
    </xf>
    <xf borderId="0" fillId="0" fontId="6" numFmtId="3" xfId="0" applyAlignment="1" applyFont="1" applyNumberFormat="1">
      <alignment readingOrder="0"/>
    </xf>
    <xf borderId="12" fillId="2" fontId="6" numFmtId="4" xfId="0" applyAlignment="1" applyBorder="1" applyFont="1" applyNumberFormat="1">
      <alignment horizontal="left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1" xfId="0" applyAlignment="1" applyFont="1" applyNumberFormat="1">
      <alignment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4" numFmtId="0" xfId="0" applyAlignment="1" applyFont="1">
      <alignment readingOrder="0"/>
    </xf>
    <xf borderId="5" fillId="0" fontId="25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3" fillId="2" fontId="26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4" fillId="2" fontId="26" numFmtId="169" xfId="0" applyAlignment="1" applyBorder="1" applyFont="1" applyNumberFormat="1">
      <alignment horizontal="center" readingOrder="0"/>
    </xf>
    <xf borderId="14" fillId="2" fontId="26" numFmtId="1" xfId="0" applyAlignment="1" applyBorder="1" applyFont="1" applyNumberFormat="1">
      <alignment horizontal="center" readingOrder="0"/>
    </xf>
    <xf borderId="15" fillId="2" fontId="26" numFmtId="1" xfId="0" applyAlignment="1" applyBorder="1" applyFont="1" applyNumberFormat="1">
      <alignment horizontal="center" readingOrder="0"/>
    </xf>
    <xf borderId="13" fillId="2" fontId="26" numFmtId="167" xfId="0" applyAlignment="1" applyBorder="1" applyFont="1" applyNumberFormat="1">
      <alignment horizontal="center" readingOrder="0"/>
    </xf>
    <xf borderId="14" fillId="2" fontId="26" numFmtId="167" xfId="0" applyAlignment="1" applyBorder="1" applyFont="1" applyNumberFormat="1">
      <alignment horizontal="center" readingOrder="0"/>
    </xf>
    <xf borderId="0" fillId="3" fontId="27" numFmtId="0" xfId="0" applyAlignment="1" applyFont="1">
      <alignment horizontal="center" readingOrder="0"/>
    </xf>
    <xf borderId="0" fillId="3" fontId="28" numFmtId="0" xfId="0" applyAlignment="1" applyFont="1">
      <alignment horizontal="left" readingOrder="0"/>
    </xf>
    <xf borderId="0" fillId="0" fontId="6" numFmtId="168" xfId="0" applyFont="1" applyNumberForma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/>
      <c r="B53" s="24"/>
      <c r="C53" s="23"/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D3">
      <formula1>Shortcuts!$B$6:$C$6</formula1>
    </dataValidation>
    <dataValidation type="list" allowBlank="1" showErrorMessage="1" sqref="B3">
      <formula1>Shortcuts!$A$7:$A$160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6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46.71"/>
    <col customWidth="1" min="3" max="3" width="7.71"/>
    <col customWidth="1" min="4" max="4" width="19.71"/>
    <col customWidth="1" min="5" max="5" width="7.29"/>
    <col customWidth="1" min="8" max="8" width="7.29"/>
    <col customWidth="1" min="9" max="9" width="15.14"/>
    <col customWidth="1" min="11" max="11" width="7.29"/>
    <col customWidth="1" min="16" max="16" width="7.29"/>
    <col customWidth="1" min="19" max="19" width="7.29"/>
    <col customWidth="1" min="20" max="20" width="18.29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>
        <f>COUNT(U7:U29)</f>
        <v>23</v>
      </c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>
        <f t="shared" ref="O5:O17" si="1">PRODUCT(M5:N5)</f>
        <v>176602.97</v>
      </c>
      <c r="P5" s="57"/>
      <c r="Q5" s="75">
        <v>24769.0</v>
      </c>
      <c r="R5" s="77">
        <f t="shared" ref="R5:R17" si="2">QUOTIENT(Q5,1450)</f>
        <v>17</v>
      </c>
      <c r="S5" s="57"/>
      <c r="T5" s="18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3">EDATE(F5,1)</f>
        <v>43132</v>
      </c>
      <c r="G6" s="72">
        <v>1290107.0</v>
      </c>
      <c r="H6" s="57"/>
      <c r="I6" s="78">
        <f t="shared" ref="I6:I16" si="4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80">
        <f t="shared" si="1"/>
        <v>27023.07</v>
      </c>
      <c r="P6" s="57"/>
      <c r="Q6" s="75">
        <v>2581.0</v>
      </c>
      <c r="R6" s="81">
        <f t="shared" si="2"/>
        <v>1</v>
      </c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3"/>
        <v>43160</v>
      </c>
      <c r="G7" s="72">
        <v>4591747.0</v>
      </c>
      <c r="H7" s="57"/>
      <c r="I7" s="78">
        <f t="shared" si="4"/>
        <v>43160</v>
      </c>
      <c r="J7" s="72">
        <v>4591747.0</v>
      </c>
      <c r="K7" s="57"/>
      <c r="L7" s="82" t="s">
        <v>484</v>
      </c>
      <c r="M7" s="74">
        <v>6.87</v>
      </c>
      <c r="N7" s="75">
        <v>7822.0</v>
      </c>
      <c r="O7" s="80">
        <f t="shared" si="1"/>
        <v>53737.14</v>
      </c>
      <c r="P7" s="57"/>
      <c r="Q7" s="75">
        <v>7822.0</v>
      </c>
      <c r="R7" s="81">
        <f t="shared" si="2"/>
        <v>5</v>
      </c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3"/>
        <v>43191</v>
      </c>
      <c r="G8" s="72">
        <v>2689020.0</v>
      </c>
      <c r="H8" s="57"/>
      <c r="I8" s="78">
        <f t="shared" si="4"/>
        <v>43191</v>
      </c>
      <c r="J8" s="72">
        <v>2689020.0</v>
      </c>
      <c r="K8" s="57"/>
      <c r="L8" s="83" t="s">
        <v>485</v>
      </c>
      <c r="M8" s="74">
        <v>10.89</v>
      </c>
      <c r="N8" s="75">
        <v>4730.0</v>
      </c>
      <c r="O8" s="80">
        <f t="shared" si="1"/>
        <v>51509.7</v>
      </c>
      <c r="P8" s="57"/>
      <c r="Q8" s="75">
        <v>4730.0</v>
      </c>
      <c r="R8" s="81">
        <f t="shared" si="2"/>
        <v>3</v>
      </c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4"/>
      <c r="D9" s="85"/>
      <c r="E9" s="57"/>
      <c r="F9" s="78">
        <f t="shared" si="3"/>
        <v>43221</v>
      </c>
      <c r="G9" s="72">
        <v>1998085.0</v>
      </c>
      <c r="H9" s="57"/>
      <c r="I9" s="78">
        <f t="shared" si="4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80">
        <f t="shared" si="1"/>
        <v>26810.22</v>
      </c>
      <c r="P9" s="57"/>
      <c r="Q9" s="75">
        <v>1699.0</v>
      </c>
      <c r="R9" s="81">
        <f t="shared" si="2"/>
        <v>1</v>
      </c>
      <c r="S9" s="57"/>
      <c r="T9" s="82" t="s">
        <v>484</v>
      </c>
      <c r="U9" s="72">
        <v>53737.14</v>
      </c>
      <c r="V9" s="70"/>
      <c r="W9" s="18"/>
    </row>
    <row r="10">
      <c r="A10" s="86">
        <v>1.0</v>
      </c>
      <c r="B10" s="23" t="s">
        <v>21</v>
      </c>
      <c r="C10" s="18"/>
      <c r="D10" s="18"/>
      <c r="E10" s="57"/>
      <c r="F10" s="78">
        <f t="shared" si="3"/>
        <v>43252</v>
      </c>
      <c r="G10" s="72">
        <v>1287802.0</v>
      </c>
      <c r="H10" s="57"/>
      <c r="I10" s="78">
        <f t="shared" si="4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80">
        <f t="shared" si="1"/>
        <v>54738.36</v>
      </c>
      <c r="P10" s="57"/>
      <c r="Q10" s="75">
        <v>4764.0</v>
      </c>
      <c r="R10" s="81">
        <f t="shared" si="2"/>
        <v>3</v>
      </c>
      <c r="S10" s="57"/>
      <c r="T10" s="83" t="s">
        <v>485</v>
      </c>
      <c r="U10" s="72">
        <v>51509.700000000004</v>
      </c>
      <c r="V10" s="70"/>
      <c r="W10" s="18"/>
    </row>
    <row r="11">
      <c r="A11" s="86">
        <v>2.0</v>
      </c>
      <c r="B11" s="23" t="s">
        <v>24</v>
      </c>
      <c r="C11" s="18"/>
      <c r="D11" s="18"/>
      <c r="E11" s="57"/>
      <c r="F11" s="78">
        <f t="shared" si="3"/>
        <v>43282</v>
      </c>
      <c r="G11" s="72">
        <v>2567767.0</v>
      </c>
      <c r="H11" s="57"/>
      <c r="I11" s="78">
        <f t="shared" si="4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80">
        <f t="shared" si="1"/>
        <v>55563.27</v>
      </c>
      <c r="P11" s="57"/>
      <c r="Q11" s="75">
        <v>7151.0</v>
      </c>
      <c r="R11" s="81">
        <f t="shared" si="2"/>
        <v>4</v>
      </c>
      <c r="S11" s="57"/>
      <c r="T11" s="79" t="s">
        <v>487</v>
      </c>
      <c r="U11" s="72">
        <v>26810.219999999998</v>
      </c>
      <c r="V11" s="70"/>
      <c r="W11" s="18"/>
    </row>
    <row r="12">
      <c r="A12" s="86">
        <v>3.0</v>
      </c>
      <c r="B12" s="23" t="s">
        <v>26</v>
      </c>
      <c r="C12" s="18"/>
      <c r="D12" s="18"/>
      <c r="E12" s="57"/>
      <c r="F12" s="78">
        <f t="shared" si="3"/>
        <v>43313</v>
      </c>
      <c r="G12" s="72">
        <v>3262648.0</v>
      </c>
      <c r="H12" s="57"/>
      <c r="I12" s="78">
        <f t="shared" si="4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80">
        <f t="shared" si="1"/>
        <v>70109.32</v>
      </c>
      <c r="P12" s="57"/>
      <c r="Q12" s="75">
        <v>13966.0</v>
      </c>
      <c r="R12" s="81">
        <f t="shared" si="2"/>
        <v>9</v>
      </c>
      <c r="S12" s="57"/>
      <c r="T12" s="79" t="s">
        <v>488</v>
      </c>
      <c r="U12" s="72">
        <v>54738.36</v>
      </c>
      <c r="V12" s="70"/>
      <c r="W12" s="18"/>
    </row>
    <row r="13">
      <c r="A13" s="86">
        <v>4.0</v>
      </c>
      <c r="B13" s="23" t="s">
        <v>28</v>
      </c>
      <c r="C13" s="18"/>
      <c r="D13" s="18"/>
      <c r="E13" s="57"/>
      <c r="F13" s="78">
        <f t="shared" si="3"/>
        <v>43344</v>
      </c>
      <c r="G13" s="72">
        <v>4074862.0</v>
      </c>
      <c r="H13" s="57"/>
      <c r="I13" s="78">
        <f t="shared" si="4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80">
        <f t="shared" si="1"/>
        <v>59316.78</v>
      </c>
      <c r="P13" s="57"/>
      <c r="Q13" s="75">
        <v>7138.0</v>
      </c>
      <c r="R13" s="81">
        <f t="shared" si="2"/>
        <v>4</v>
      </c>
      <c r="S13" s="57"/>
      <c r="T13" s="79" t="s">
        <v>489</v>
      </c>
      <c r="U13" s="72">
        <v>55563.27</v>
      </c>
      <c r="V13" s="70"/>
      <c r="W13" s="18"/>
    </row>
    <row r="14">
      <c r="A14" s="86">
        <v>5.0</v>
      </c>
      <c r="B14" s="23" t="s">
        <v>30</v>
      </c>
      <c r="C14" s="18"/>
      <c r="D14" s="18"/>
      <c r="E14" s="57"/>
      <c r="F14" s="78">
        <f t="shared" si="3"/>
        <v>43374</v>
      </c>
      <c r="G14" s="72">
        <v>2598819.0</v>
      </c>
      <c r="H14" s="57"/>
      <c r="I14" s="78">
        <f t="shared" si="4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80">
        <f t="shared" si="1"/>
        <v>100385.22</v>
      </c>
      <c r="P14" s="57"/>
      <c r="Q14" s="75">
        <v>6278.0</v>
      </c>
      <c r="R14" s="81">
        <f t="shared" si="2"/>
        <v>4</v>
      </c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3"/>
        <v>43405</v>
      </c>
      <c r="G15" s="72">
        <v>1758206.0</v>
      </c>
      <c r="H15" s="57"/>
      <c r="I15" s="78">
        <f t="shared" si="4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80">
        <f t="shared" si="1"/>
        <v>87120.21</v>
      </c>
      <c r="P15" s="57"/>
      <c r="Q15" s="75">
        <v>14593.0</v>
      </c>
      <c r="R15" s="81">
        <f t="shared" si="2"/>
        <v>10</v>
      </c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3"/>
        <v>43435</v>
      </c>
      <c r="G16" s="72">
        <v>3943250.0</v>
      </c>
      <c r="H16" s="57"/>
      <c r="I16" s="78">
        <f t="shared" si="4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80">
        <f t="shared" si="1"/>
        <v>120452.09</v>
      </c>
      <c r="P16" s="57"/>
      <c r="Q16" s="75">
        <v>13193.0</v>
      </c>
      <c r="R16" s="81">
        <f t="shared" si="2"/>
        <v>9</v>
      </c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7"/>
      <c r="F17" s="65" t="s">
        <v>495</v>
      </c>
      <c r="G17" s="88">
        <f>SUM(G5:G16)</f>
        <v>34016289</v>
      </c>
      <c r="H17" s="87"/>
      <c r="I17" s="65" t="s">
        <v>496</v>
      </c>
      <c r="J17" s="89">
        <f>AVERAGE(J5:J16)</f>
        <v>2834690.75</v>
      </c>
      <c r="K17" s="57"/>
      <c r="L17" s="79" t="s">
        <v>497</v>
      </c>
      <c r="M17" s="74">
        <v>37.005904883498246</v>
      </c>
      <c r="N17" s="75">
        <v>12532.0</v>
      </c>
      <c r="O17" s="90">
        <f t="shared" si="1"/>
        <v>463758</v>
      </c>
      <c r="P17" s="57"/>
      <c r="Q17" s="91">
        <v>21930.0</v>
      </c>
      <c r="R17" s="92">
        <f t="shared" si="2"/>
        <v>15</v>
      </c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93"/>
      <c r="P18" s="57"/>
      <c r="Q18" s="65" t="s">
        <v>499</v>
      </c>
      <c r="R18" s="94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93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5" t="s">
        <v>500</v>
      </c>
      <c r="B20" s="96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93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7">
        <f t="shared" ref="B21:B27" si="5">sum(A21:A22)</f>
        <v>12</v>
      </c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93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97">
        <f t="shared" si="5"/>
        <v>14</v>
      </c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93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97">
        <f t="shared" si="5"/>
        <v>10</v>
      </c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93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97">
        <f t="shared" si="5"/>
        <v>8</v>
      </c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93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97">
        <f t="shared" si="5"/>
        <v>35</v>
      </c>
      <c r="C25" s="18"/>
      <c r="D25" s="18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93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97">
        <f t="shared" si="5"/>
        <v>36</v>
      </c>
      <c r="C26" s="18"/>
      <c r="D26" s="18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93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97">
        <f t="shared" si="5"/>
        <v>6</v>
      </c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93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18"/>
      <c r="G28" s="18"/>
      <c r="H28" s="57"/>
      <c r="I28" s="18"/>
      <c r="J28" s="18"/>
      <c r="K28" s="57"/>
      <c r="L28" s="18"/>
      <c r="M28" s="18"/>
      <c r="N28" s="18"/>
      <c r="O28" s="93"/>
      <c r="P28" s="57"/>
      <c r="Q28" s="18"/>
      <c r="R28" s="18"/>
      <c r="S28" s="57"/>
      <c r="T28" s="83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93"/>
      <c r="P29" s="57"/>
      <c r="Q29" s="18"/>
      <c r="R29" s="18"/>
      <c r="S29" s="57"/>
      <c r="T29" s="83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93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93"/>
      <c r="P31" s="18"/>
      <c r="Q31" s="18"/>
      <c r="R31" s="18"/>
      <c r="S31" s="18"/>
      <c r="T31" s="18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1.14"/>
    <col customWidth="1" min="2" max="2" width="9.29"/>
    <col customWidth="1" min="3" max="3" width="16.86"/>
    <col customWidth="1" min="4" max="4" width="8.14"/>
    <col customWidth="1" min="5" max="5" width="2.14"/>
    <col customWidth="1" min="6" max="6" width="8.14"/>
    <col customWidth="1" min="8" max="8" width="17.29"/>
    <col customWidth="1" min="9" max="9" width="18.71"/>
    <col customWidth="1" min="11" max="11" width="8.14"/>
    <col customWidth="1" min="12" max="12" width="2.14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8">
        <f>MIN(H5:H28)</f>
        <v>57</v>
      </c>
      <c r="K4" s="18"/>
      <c r="L4" s="57"/>
    </row>
    <row r="5">
      <c r="A5" s="18" t="s">
        <v>517</v>
      </c>
      <c r="B5" s="18"/>
      <c r="C5" s="99">
        <f>COUNTA(A5:A1000)</f>
        <v>89</v>
      </c>
      <c r="D5" s="18"/>
      <c r="E5" s="57"/>
      <c r="F5" s="18"/>
      <c r="G5" s="100">
        <v>43101.0</v>
      </c>
      <c r="H5" s="101">
        <v>76.0</v>
      </c>
      <c r="I5" s="65" t="s">
        <v>518</v>
      </c>
      <c r="J5" s="102">
        <f>MAX(H5:H28)</f>
        <v>150</v>
      </c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103">
        <v>43115.0</v>
      </c>
      <c r="H6" s="101">
        <v>80.0</v>
      </c>
      <c r="I6" s="18"/>
      <c r="J6" s="18"/>
      <c r="K6" s="18"/>
      <c r="L6" s="57"/>
    </row>
    <row r="7">
      <c r="A7" s="18"/>
      <c r="B7" s="18"/>
      <c r="C7" s="18"/>
      <c r="D7" s="18"/>
      <c r="E7" s="57"/>
      <c r="F7" s="18"/>
      <c r="G7" s="100">
        <v>43132.0</v>
      </c>
      <c r="H7" s="101">
        <v>113.0</v>
      </c>
      <c r="I7" s="18"/>
      <c r="J7" s="18"/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100">
        <v>43146.0</v>
      </c>
      <c r="H8" s="101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100">
        <v>43160.0</v>
      </c>
      <c r="H9" s="101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100">
        <v>43174.0</v>
      </c>
      <c r="H10" s="101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100">
        <v>43191.0</v>
      </c>
      <c r="H11" s="101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100">
        <v>43205.0</v>
      </c>
      <c r="H12" s="101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100">
        <v>43221.0</v>
      </c>
      <c r="H13" s="101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100">
        <v>43235.0</v>
      </c>
      <c r="H14" s="101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100">
        <v>43252.0</v>
      </c>
      <c r="H15" s="101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100">
        <v>43266.0</v>
      </c>
      <c r="H16" s="101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100">
        <v>43282.0</v>
      </c>
      <c r="H17" s="101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100">
        <v>43296.0</v>
      </c>
      <c r="H18" s="101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100">
        <v>43313.0</v>
      </c>
      <c r="H19" s="101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100">
        <v>43327.0</v>
      </c>
      <c r="H20" s="101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100">
        <v>43344.0</v>
      </c>
      <c r="H21" s="101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100">
        <v>43358.0</v>
      </c>
      <c r="H22" s="101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100">
        <v>43374.0</v>
      </c>
      <c r="H23" s="101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100">
        <v>43388.0</v>
      </c>
      <c r="H24" s="101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100">
        <v>43405.0</v>
      </c>
      <c r="H25" s="101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100">
        <v>43419.0</v>
      </c>
      <c r="H26" s="101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100">
        <v>43435.0</v>
      </c>
      <c r="H27" s="101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100">
        <v>43449.0</v>
      </c>
      <c r="H28" s="101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23" t="s">
        <v>601</v>
      </c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23" t="s">
        <v>538</v>
      </c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23" t="s">
        <v>545</v>
      </c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23" t="s">
        <v>542</v>
      </c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13.86"/>
    <col customWidth="1" min="5" max="5" width="10.43"/>
    <col customWidth="1" min="9" max="9" width="6.57"/>
    <col customWidth="1" min="10" max="10" width="19.57"/>
    <col customWidth="1" min="11" max="11" width="4.86"/>
    <col customWidth="1" min="12" max="12" width="35.0"/>
    <col customWidth="1" min="13" max="13" width="79.0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04" t="s">
        <v>603</v>
      </c>
      <c r="B2" s="18"/>
      <c r="C2" s="18"/>
      <c r="D2" s="18"/>
      <c r="E2" s="105" t="s">
        <v>604</v>
      </c>
      <c r="F2" s="106"/>
      <c r="G2" s="10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7"/>
      <c r="L4" s="108" t="s">
        <v>611</v>
      </c>
      <c r="M4" s="108" t="s">
        <v>612</v>
      </c>
      <c r="N4" s="58" t="s">
        <v>613</v>
      </c>
      <c r="O4" s="58"/>
      <c r="P4" s="18"/>
      <c r="Q4" s="18"/>
      <c r="R4" s="18"/>
    </row>
    <row r="5">
      <c r="A5" s="18"/>
      <c r="B5" s="18"/>
      <c r="C5" s="18"/>
      <c r="D5" s="23" t="s">
        <v>614</v>
      </c>
      <c r="E5" s="109">
        <v>43207.33619166666</v>
      </c>
      <c r="F5" s="110">
        <v>1.0</v>
      </c>
      <c r="G5" s="111">
        <v>8.0</v>
      </c>
      <c r="H5" s="74">
        <f t="shared" ref="H5:H110" si="1">PRODUCT(G5,$J$5)</f>
        <v>6</v>
      </c>
      <c r="J5" s="112">
        <v>0.75</v>
      </c>
      <c r="K5" s="113"/>
      <c r="L5" s="113" t="s">
        <v>21</v>
      </c>
      <c r="M5" s="23" t="s">
        <v>615</v>
      </c>
      <c r="N5" s="114">
        <f>SUM(G5:G110)</f>
        <v>1000</v>
      </c>
      <c r="O5" s="18"/>
      <c r="P5" s="18"/>
      <c r="Q5" s="18"/>
      <c r="R5" s="18"/>
    </row>
    <row r="6">
      <c r="A6" s="18"/>
      <c r="B6" s="18"/>
      <c r="C6" s="18"/>
      <c r="D6" s="18"/>
      <c r="E6" s="115">
        <f t="shared" ref="E6:E56" si="2">E5+0.0028</f>
        <v>43207.33899</v>
      </c>
      <c r="F6" s="111">
        <v>2.0</v>
      </c>
      <c r="G6" s="111">
        <v>8.0</v>
      </c>
      <c r="H6" s="74">
        <f t="shared" si="1"/>
        <v>6</v>
      </c>
      <c r="J6" s="113"/>
      <c r="K6" s="113"/>
      <c r="L6" s="113" t="s">
        <v>24</v>
      </c>
      <c r="M6" s="23" t="s">
        <v>616</v>
      </c>
      <c r="N6" s="116">
        <f>AVERAGE(G5:G110)</f>
        <v>9.433962264</v>
      </c>
      <c r="O6" s="18"/>
      <c r="P6" s="18"/>
      <c r="Q6" s="18"/>
      <c r="R6" s="18"/>
    </row>
    <row r="7">
      <c r="A7" s="18"/>
      <c r="B7" s="18"/>
      <c r="C7" s="18"/>
      <c r="D7" s="18"/>
      <c r="E7" s="115">
        <f t="shared" si="2"/>
        <v>43207.34179</v>
      </c>
      <c r="F7" s="111">
        <v>3.0</v>
      </c>
      <c r="G7" s="110">
        <v>14.0</v>
      </c>
      <c r="H7" s="74">
        <f t="shared" si="1"/>
        <v>10.5</v>
      </c>
      <c r="J7" s="113"/>
      <c r="K7" s="113"/>
      <c r="L7" s="113" t="s">
        <v>26</v>
      </c>
      <c r="M7" s="23" t="s">
        <v>617</v>
      </c>
      <c r="N7" s="117" t="s">
        <v>618</v>
      </c>
      <c r="O7" s="18"/>
      <c r="P7" s="18"/>
      <c r="Q7" s="18"/>
      <c r="R7" s="18"/>
    </row>
    <row r="8">
      <c r="A8" s="18"/>
      <c r="B8" s="18"/>
      <c r="C8" s="18"/>
      <c r="D8" s="18"/>
      <c r="E8" s="115">
        <f t="shared" si="2"/>
        <v>43207.34459</v>
      </c>
      <c r="F8" s="111">
        <v>4.0</v>
      </c>
      <c r="G8" s="111">
        <v>8.0</v>
      </c>
      <c r="H8" s="74">
        <f t="shared" si="1"/>
        <v>6</v>
      </c>
      <c r="J8" s="113"/>
      <c r="K8" s="113"/>
      <c r="L8" s="113" t="s">
        <v>28</v>
      </c>
      <c r="M8" s="23" t="s">
        <v>619</v>
      </c>
      <c r="N8" s="116">
        <f>QUOTIENT(SUM(G5:G14),10)</f>
        <v>9</v>
      </c>
      <c r="O8" s="18"/>
      <c r="P8" s="18"/>
      <c r="Q8" s="18"/>
      <c r="R8" s="18"/>
    </row>
    <row r="9">
      <c r="A9" s="18"/>
      <c r="B9" s="18"/>
      <c r="C9" s="18"/>
      <c r="D9" s="18"/>
      <c r="E9" s="115">
        <f t="shared" si="2"/>
        <v>43207.34739</v>
      </c>
      <c r="F9" s="111">
        <v>5.0</v>
      </c>
      <c r="G9" s="111">
        <v>9.0</v>
      </c>
      <c r="H9" s="74">
        <f t="shared" si="1"/>
        <v>6.75</v>
      </c>
      <c r="J9" s="113"/>
      <c r="K9" s="113"/>
      <c r="L9" s="113" t="s">
        <v>30</v>
      </c>
      <c r="M9" s="23" t="s">
        <v>620</v>
      </c>
      <c r="N9" s="117">
        <f>COUNT(G5:G110)</f>
        <v>106</v>
      </c>
      <c r="O9" s="18"/>
      <c r="P9" s="18"/>
      <c r="Q9" s="18"/>
      <c r="R9" s="18"/>
    </row>
    <row r="10">
      <c r="A10" s="18"/>
      <c r="B10" s="18"/>
      <c r="C10" s="18"/>
      <c r="D10" s="23" t="s">
        <v>614</v>
      </c>
      <c r="E10" s="115">
        <f t="shared" si="2"/>
        <v>43207.35019</v>
      </c>
      <c r="F10" s="111">
        <v>6.0</v>
      </c>
      <c r="G10" s="111">
        <v>7.0</v>
      </c>
      <c r="H10" s="74">
        <f t="shared" si="1"/>
        <v>5.25</v>
      </c>
      <c r="I10" s="18"/>
      <c r="J10" s="68"/>
      <c r="K10" s="68"/>
      <c r="L10" s="68" t="s">
        <v>32</v>
      </c>
      <c r="M10" s="23" t="s">
        <v>621</v>
      </c>
      <c r="N10" s="117">
        <f>MIN(G5:G110)</f>
        <v>5</v>
      </c>
      <c r="O10" s="18"/>
      <c r="P10" s="18"/>
      <c r="Q10" s="18"/>
      <c r="R10" s="18"/>
    </row>
    <row r="11">
      <c r="A11" s="18"/>
      <c r="B11" s="18"/>
      <c r="C11" s="18"/>
      <c r="D11" s="18"/>
      <c r="E11" s="115">
        <f t="shared" si="2"/>
        <v>43207.35299</v>
      </c>
      <c r="F11" s="111">
        <v>7.0</v>
      </c>
      <c r="G11" s="111">
        <v>12.0</v>
      </c>
      <c r="H11" s="74">
        <f t="shared" si="1"/>
        <v>9</v>
      </c>
      <c r="I11" s="18"/>
      <c r="J11" s="68"/>
      <c r="K11" s="68"/>
      <c r="L11" s="68" t="s">
        <v>34</v>
      </c>
      <c r="M11" s="23" t="s">
        <v>622</v>
      </c>
      <c r="N11" s="118">
        <f>MAX(G5:G110)</f>
        <v>32</v>
      </c>
      <c r="O11" s="18"/>
      <c r="P11" s="18"/>
      <c r="Q11" s="18"/>
      <c r="R11" s="18"/>
    </row>
    <row r="12">
      <c r="A12" s="18"/>
      <c r="B12" s="18"/>
      <c r="C12" s="18"/>
      <c r="D12" s="23" t="s">
        <v>614</v>
      </c>
      <c r="E12" s="115">
        <f t="shared" si="2"/>
        <v>43207.35579</v>
      </c>
      <c r="F12" s="111">
        <v>8.0</v>
      </c>
      <c r="G12" s="111">
        <v>9.0</v>
      </c>
      <c r="H12" s="74">
        <f t="shared" si="1"/>
        <v>6.75</v>
      </c>
      <c r="I12" s="18"/>
      <c r="J12" s="18"/>
      <c r="K12" s="18"/>
      <c r="L12" s="68" t="s">
        <v>623</v>
      </c>
      <c r="M12" s="23" t="s">
        <v>624</v>
      </c>
      <c r="N12" s="117">
        <f>COUNTA(D5:D1000)</f>
        <v>46</v>
      </c>
      <c r="O12" s="18"/>
      <c r="P12" s="18"/>
      <c r="Q12" s="18"/>
      <c r="R12" s="18"/>
    </row>
    <row r="13">
      <c r="A13" s="18"/>
      <c r="B13" s="18"/>
      <c r="C13" s="18"/>
      <c r="D13" s="18"/>
      <c r="E13" s="115">
        <f t="shared" si="2"/>
        <v>43207.35859</v>
      </c>
      <c r="F13" s="111">
        <v>9.0</v>
      </c>
      <c r="G13" s="111">
        <v>10.0</v>
      </c>
      <c r="H13" s="74">
        <f t="shared" si="1"/>
        <v>7.5</v>
      </c>
      <c r="I13" s="18"/>
      <c r="J13" s="18"/>
      <c r="K13" s="18"/>
      <c r="L13" s="18"/>
      <c r="M13" s="18"/>
      <c r="N13" s="111"/>
      <c r="O13" s="18"/>
      <c r="P13" s="18"/>
      <c r="Q13" s="18"/>
      <c r="R13" s="18"/>
    </row>
    <row r="14">
      <c r="A14" s="18"/>
      <c r="B14" s="18"/>
      <c r="C14" s="18"/>
      <c r="D14" s="23" t="s">
        <v>614</v>
      </c>
      <c r="E14" s="115">
        <f t="shared" si="2"/>
        <v>43207.36139</v>
      </c>
      <c r="F14" s="111">
        <v>10.0</v>
      </c>
      <c r="G14" s="111">
        <v>10.0</v>
      </c>
      <c r="H14" s="74">
        <f t="shared" si="1"/>
        <v>7.5</v>
      </c>
      <c r="I14" s="18"/>
      <c r="J14" s="68"/>
      <c r="K14" s="68"/>
      <c r="L14" s="68" t="s">
        <v>625</v>
      </c>
      <c r="M14" s="18"/>
      <c r="N14" s="111"/>
      <c r="O14" s="18"/>
      <c r="P14" s="18"/>
      <c r="Q14" s="18"/>
      <c r="R14" s="18"/>
    </row>
    <row r="15">
      <c r="A15" s="18"/>
      <c r="B15" s="18"/>
      <c r="C15" s="18"/>
      <c r="D15" s="18"/>
      <c r="E15" s="115">
        <f t="shared" si="2"/>
        <v>43207.36419</v>
      </c>
      <c r="F15" s="111">
        <v>11.0</v>
      </c>
      <c r="G15" s="111">
        <v>11.0</v>
      </c>
      <c r="H15" s="74">
        <f t="shared" si="1"/>
        <v>8.25</v>
      </c>
      <c r="I15" s="18"/>
      <c r="J15" s="107"/>
      <c r="K15" s="107"/>
      <c r="L15" s="108" t="s">
        <v>611</v>
      </c>
      <c r="M15" s="108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626</v>
      </c>
      <c r="C16" s="18"/>
      <c r="D16" s="18"/>
      <c r="E16" s="115">
        <f t="shared" si="2"/>
        <v>43207.36699</v>
      </c>
      <c r="F16" s="111">
        <v>12.0</v>
      </c>
      <c r="G16" s="111">
        <v>9.0</v>
      </c>
      <c r="H16" s="74">
        <f t="shared" si="1"/>
        <v>6.75</v>
      </c>
      <c r="I16" s="18"/>
      <c r="J16" s="68"/>
      <c r="K16" s="68"/>
      <c r="L16" s="68" t="s">
        <v>21</v>
      </c>
      <c r="M16" s="23" t="s">
        <v>627</v>
      </c>
      <c r="N16" s="119">
        <f>SUM(H5:H110)</f>
        <v>750</v>
      </c>
      <c r="O16" s="18"/>
      <c r="P16" s="18"/>
      <c r="Q16" s="18"/>
      <c r="R16" s="18"/>
    </row>
    <row r="17">
      <c r="A17" s="18"/>
      <c r="B17" s="110" t="s">
        <v>628</v>
      </c>
      <c r="C17" s="18"/>
      <c r="D17" s="18"/>
      <c r="E17" s="115">
        <f t="shared" si="2"/>
        <v>43207.36979</v>
      </c>
      <c r="F17" s="111">
        <v>13.0</v>
      </c>
      <c r="G17" s="111">
        <v>7.0</v>
      </c>
      <c r="H17" s="74">
        <f t="shared" si="1"/>
        <v>5.25</v>
      </c>
      <c r="I17" s="18"/>
      <c r="J17" s="68"/>
      <c r="K17" s="68"/>
      <c r="L17" s="68" t="s">
        <v>24</v>
      </c>
      <c r="M17" s="23" t="s">
        <v>629</v>
      </c>
      <c r="N17" s="120">
        <f>AVERAGE(H5:H110)</f>
        <v>7.075471698</v>
      </c>
      <c r="O17" s="18"/>
      <c r="P17" s="18"/>
      <c r="Q17" s="18"/>
      <c r="R17" s="18"/>
    </row>
    <row r="18">
      <c r="A18" s="18"/>
      <c r="B18" s="121" t="s">
        <v>630</v>
      </c>
      <c r="C18" s="18"/>
      <c r="D18" s="23" t="s">
        <v>614</v>
      </c>
      <c r="E18" s="115">
        <f t="shared" si="2"/>
        <v>43207.37259</v>
      </c>
      <c r="F18" s="111">
        <v>14.0</v>
      </c>
      <c r="G18" s="111">
        <v>12.0</v>
      </c>
      <c r="H18" s="74">
        <f t="shared" si="1"/>
        <v>9</v>
      </c>
      <c r="I18" s="18"/>
      <c r="J18" s="68"/>
      <c r="K18" s="68"/>
      <c r="L18" s="68" t="s">
        <v>631</v>
      </c>
      <c r="M18" s="23" t="s">
        <v>632</v>
      </c>
      <c r="N18" s="117">
        <f>PRODUCT(E110-E5,24,60)</f>
        <v>415.8720002</v>
      </c>
      <c r="O18" s="117">
        <f>((E110-E5)*24)*60</f>
        <v>415.8720002</v>
      </c>
      <c r="P18" s="18"/>
      <c r="Q18" s="18"/>
      <c r="R18" s="18"/>
    </row>
    <row r="19">
      <c r="A19" s="18"/>
      <c r="B19" s="18"/>
      <c r="C19" s="18"/>
      <c r="D19" s="18"/>
      <c r="E19" s="115">
        <f t="shared" si="2"/>
        <v>43207.37539</v>
      </c>
      <c r="F19" s="111">
        <v>15.0</v>
      </c>
      <c r="G19" s="111">
        <v>9.0</v>
      </c>
      <c r="H19" s="74">
        <f t="shared" si="1"/>
        <v>6.75</v>
      </c>
      <c r="J19" s="83"/>
      <c r="K19" s="83" t="s">
        <v>633</v>
      </c>
      <c r="L19" s="68" t="s">
        <v>634</v>
      </c>
      <c r="M19" s="23" t="s">
        <v>635</v>
      </c>
      <c r="N19" s="116">
        <f>QUOTIENT(PRODUCT(E110-E5,24,60),COUNT(F5:F110))</f>
        <v>3</v>
      </c>
      <c r="O19" s="18"/>
      <c r="P19" s="18"/>
      <c r="Q19" s="18"/>
      <c r="R19" s="18"/>
    </row>
    <row r="20">
      <c r="A20" s="18"/>
      <c r="B20" s="18"/>
      <c r="C20" s="18"/>
      <c r="D20" s="18"/>
      <c r="E20" s="115">
        <f t="shared" si="2"/>
        <v>43207.37819</v>
      </c>
      <c r="F20" s="111">
        <v>16.0</v>
      </c>
      <c r="G20" s="110">
        <v>15.0</v>
      </c>
      <c r="H20" s="74">
        <f t="shared" si="1"/>
        <v>11.25</v>
      </c>
      <c r="I20" s="18"/>
      <c r="J20" s="68"/>
      <c r="K20" s="68"/>
      <c r="L20" s="68" t="s">
        <v>634</v>
      </c>
      <c r="M20" s="23" t="s">
        <v>636</v>
      </c>
      <c r="N20" s="120">
        <f>PRODUCT(MIN(G5:G110),0.75)+PRODUCT(MAX(G5:G110),0.5)</f>
        <v>19.75</v>
      </c>
      <c r="O20" s="74">
        <f>SUM(PRODUCT(MIN(G5:G110),0.75),PRODUCT(MAX(G5:G110),0.5))</f>
        <v>19.75</v>
      </c>
      <c r="P20" s="74">
        <f>SUM(PRODUCT(N10,0.75),PRODUCT(N11,0.5))</f>
        <v>19.75</v>
      </c>
      <c r="Q20" s="18"/>
      <c r="R20" s="18"/>
    </row>
    <row r="21">
      <c r="A21" s="18"/>
      <c r="B21" s="18"/>
      <c r="C21" s="18"/>
      <c r="D21" s="23" t="s">
        <v>614</v>
      </c>
      <c r="E21" s="115">
        <f t="shared" si="2"/>
        <v>43207.38099</v>
      </c>
      <c r="F21" s="111">
        <v>17.0</v>
      </c>
      <c r="G21" s="111">
        <v>5.0</v>
      </c>
      <c r="H21" s="74">
        <f t="shared" si="1"/>
        <v>3.75</v>
      </c>
      <c r="I21" s="18"/>
      <c r="J21" s="18"/>
      <c r="K21" s="18"/>
      <c r="L21" s="18"/>
      <c r="M21" s="23" t="s">
        <v>637</v>
      </c>
      <c r="N21" s="18"/>
      <c r="O21" s="18"/>
      <c r="P21" s="18"/>
      <c r="Q21" s="18"/>
      <c r="R21" s="18"/>
    </row>
    <row r="22">
      <c r="A22" s="18"/>
      <c r="B22" s="18"/>
      <c r="C22" s="18"/>
      <c r="D22" s="23" t="s">
        <v>614</v>
      </c>
      <c r="E22" s="115">
        <f t="shared" si="2"/>
        <v>43207.38379</v>
      </c>
      <c r="F22" s="111">
        <v>18.0</v>
      </c>
      <c r="G22" s="110">
        <v>24.0</v>
      </c>
      <c r="H22" s="74">
        <f t="shared" si="1"/>
        <v>18</v>
      </c>
      <c r="I22" s="18"/>
      <c r="J22" s="18"/>
      <c r="K22" s="18"/>
      <c r="L22" s="18"/>
      <c r="M22" s="122" t="s">
        <v>638</v>
      </c>
      <c r="N22" s="18"/>
      <c r="O22" s="18"/>
      <c r="P22" s="18"/>
      <c r="Q22" s="18"/>
      <c r="R22" s="18"/>
    </row>
    <row r="23">
      <c r="A23" s="18"/>
      <c r="B23" s="18"/>
      <c r="C23" s="18"/>
      <c r="D23" s="23" t="s">
        <v>614</v>
      </c>
      <c r="E23" s="115">
        <f t="shared" si="2"/>
        <v>43207.38659</v>
      </c>
      <c r="F23" s="111">
        <v>19.0</v>
      </c>
      <c r="G23" s="111">
        <v>5.0</v>
      </c>
      <c r="H23" s="74">
        <f t="shared" si="1"/>
        <v>3.75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15">
        <f t="shared" si="2"/>
        <v>43207.38939</v>
      </c>
      <c r="F24" s="111">
        <v>20.0</v>
      </c>
      <c r="G24" s="111">
        <v>6.0</v>
      </c>
      <c r="H24" s="74">
        <f t="shared" si="1"/>
        <v>4.5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15">
        <f t="shared" si="2"/>
        <v>43207.39219</v>
      </c>
      <c r="F25" s="111">
        <v>21.0</v>
      </c>
      <c r="G25" s="111">
        <v>10.0</v>
      </c>
      <c r="H25" s="74">
        <f t="shared" si="1"/>
        <v>7.5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23" t="s">
        <v>614</v>
      </c>
      <c r="E26" s="115">
        <f t="shared" si="2"/>
        <v>43207.39499</v>
      </c>
      <c r="F26" s="111">
        <v>22.0</v>
      </c>
      <c r="G26" s="111">
        <v>9.0</v>
      </c>
      <c r="H26" s="74">
        <f t="shared" si="1"/>
        <v>6.75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23" t="s">
        <v>614</v>
      </c>
      <c r="E27" s="115">
        <f t="shared" si="2"/>
        <v>43207.39779</v>
      </c>
      <c r="F27" s="111">
        <v>23.0</v>
      </c>
      <c r="G27" s="111">
        <v>11.0</v>
      </c>
      <c r="H27" s="74">
        <f t="shared" si="1"/>
        <v>8.25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23" t="s">
        <v>614</v>
      </c>
      <c r="E28" s="115">
        <f t="shared" si="2"/>
        <v>43207.40059</v>
      </c>
      <c r="F28" s="111">
        <v>24.0</v>
      </c>
      <c r="G28" s="111">
        <v>9.0</v>
      </c>
      <c r="H28" s="74">
        <f t="shared" si="1"/>
        <v>6.75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23" t="s">
        <v>614</v>
      </c>
      <c r="E29" s="115">
        <f t="shared" si="2"/>
        <v>43207.40339</v>
      </c>
      <c r="F29" s="111">
        <v>25.0</v>
      </c>
      <c r="G29" s="111">
        <v>10.0</v>
      </c>
      <c r="H29" s="74">
        <f t="shared" si="1"/>
        <v>7.5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15">
        <f t="shared" si="2"/>
        <v>43207.40619</v>
      </c>
      <c r="F30" s="111">
        <v>26.0</v>
      </c>
      <c r="G30" s="110">
        <v>16.0</v>
      </c>
      <c r="H30" s="74">
        <f t="shared" si="1"/>
        <v>12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5">
        <f t="shared" si="2"/>
        <v>43207.40899</v>
      </c>
      <c r="F31" s="111">
        <v>27.0</v>
      </c>
      <c r="G31" s="111">
        <v>8.0</v>
      </c>
      <c r="H31" s="74">
        <f t="shared" si="1"/>
        <v>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614</v>
      </c>
      <c r="E32" s="115">
        <f t="shared" si="2"/>
        <v>43207.41179</v>
      </c>
      <c r="F32" s="111">
        <v>28.0</v>
      </c>
      <c r="G32" s="111">
        <v>10.0</v>
      </c>
      <c r="H32" s="74">
        <f t="shared" si="1"/>
        <v>7.5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5">
        <f t="shared" si="2"/>
        <v>43207.41459</v>
      </c>
      <c r="F33" s="111">
        <v>29.0</v>
      </c>
      <c r="G33" s="111">
        <v>6.0</v>
      </c>
      <c r="H33" s="74">
        <f t="shared" si="1"/>
        <v>4.5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614</v>
      </c>
      <c r="E34" s="115">
        <f t="shared" si="2"/>
        <v>43207.41739</v>
      </c>
      <c r="F34" s="111">
        <v>30.0</v>
      </c>
      <c r="G34" s="111">
        <v>10.0</v>
      </c>
      <c r="H34" s="74">
        <f t="shared" si="1"/>
        <v>7.5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614</v>
      </c>
      <c r="E35" s="115">
        <f t="shared" si="2"/>
        <v>43207.42019</v>
      </c>
      <c r="F35" s="111">
        <v>31.0</v>
      </c>
      <c r="G35" s="111">
        <v>8.0</v>
      </c>
      <c r="H35" s="74">
        <f t="shared" si="1"/>
        <v>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23" t="s">
        <v>614</v>
      </c>
      <c r="E36" s="115">
        <f t="shared" si="2"/>
        <v>43207.42299</v>
      </c>
      <c r="F36" s="111">
        <v>32.0</v>
      </c>
      <c r="G36" s="111">
        <v>8.0</v>
      </c>
      <c r="H36" s="74">
        <f t="shared" si="1"/>
        <v>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5">
        <f t="shared" si="2"/>
        <v>43207.42579</v>
      </c>
      <c r="F37" s="111">
        <v>33.0</v>
      </c>
      <c r="G37" s="110">
        <v>24.0</v>
      </c>
      <c r="H37" s="74">
        <f t="shared" si="1"/>
        <v>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5">
        <f t="shared" si="2"/>
        <v>43207.42859</v>
      </c>
      <c r="F38" s="111">
        <v>34.0</v>
      </c>
      <c r="G38" s="110">
        <v>32.0</v>
      </c>
      <c r="H38" s="74">
        <f t="shared" si="1"/>
        <v>24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23" t="s">
        <v>614</v>
      </c>
      <c r="E39" s="115">
        <f t="shared" si="2"/>
        <v>43207.43139</v>
      </c>
      <c r="F39" s="111">
        <v>35.0</v>
      </c>
      <c r="G39" s="111">
        <v>11.0</v>
      </c>
      <c r="H39" s="74">
        <f t="shared" si="1"/>
        <v>8.25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15">
        <f t="shared" si="2"/>
        <v>43207.43419</v>
      </c>
      <c r="F40" s="111">
        <v>36.0</v>
      </c>
      <c r="G40" s="111">
        <v>8.0</v>
      </c>
      <c r="H40" s="74">
        <f t="shared" si="1"/>
        <v>6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5">
        <f t="shared" si="2"/>
        <v>43207.43699</v>
      </c>
      <c r="F41" s="111">
        <v>37.0</v>
      </c>
      <c r="G41" s="111">
        <v>12.0</v>
      </c>
      <c r="H41" s="74">
        <f t="shared" si="1"/>
        <v>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15">
        <f t="shared" si="2"/>
        <v>43207.43979</v>
      </c>
      <c r="F42" s="111">
        <v>38.0</v>
      </c>
      <c r="G42" s="111">
        <v>7.0</v>
      </c>
      <c r="H42" s="74">
        <f t="shared" si="1"/>
        <v>5.25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23" t="s">
        <v>614</v>
      </c>
      <c r="E43" s="115">
        <f t="shared" si="2"/>
        <v>43207.44259</v>
      </c>
      <c r="F43" s="111">
        <v>39.0</v>
      </c>
      <c r="G43" s="111">
        <v>9.0</v>
      </c>
      <c r="H43" s="74">
        <f t="shared" si="1"/>
        <v>6.75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15">
        <f t="shared" si="2"/>
        <v>43207.44539</v>
      </c>
      <c r="F44" s="111">
        <v>40.0</v>
      </c>
      <c r="G44" s="111">
        <v>7.0</v>
      </c>
      <c r="H44" s="74">
        <f t="shared" si="1"/>
        <v>5.25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15">
        <f t="shared" si="2"/>
        <v>43207.44819</v>
      </c>
      <c r="F45" s="111">
        <v>41.0</v>
      </c>
      <c r="G45" s="111">
        <v>11.0</v>
      </c>
      <c r="H45" s="74">
        <f t="shared" si="1"/>
        <v>8.25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5">
        <f t="shared" si="2"/>
        <v>43207.45099</v>
      </c>
      <c r="F46" s="111">
        <v>42.0</v>
      </c>
      <c r="G46" s="111">
        <v>7.0</v>
      </c>
      <c r="H46" s="74">
        <f t="shared" si="1"/>
        <v>5.25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23" t="s">
        <v>614</v>
      </c>
      <c r="E47" s="115">
        <f t="shared" si="2"/>
        <v>43207.45379</v>
      </c>
      <c r="F47" s="111">
        <v>43.0</v>
      </c>
      <c r="G47" s="111">
        <v>7.0</v>
      </c>
      <c r="H47" s="74">
        <f t="shared" si="1"/>
        <v>5.25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5">
        <f t="shared" si="2"/>
        <v>43207.45659</v>
      </c>
      <c r="F48" s="111">
        <v>44.0</v>
      </c>
      <c r="G48" s="111">
        <v>12.0</v>
      </c>
      <c r="H48" s="74">
        <f t="shared" si="1"/>
        <v>9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5">
        <f t="shared" si="2"/>
        <v>43207.45939</v>
      </c>
      <c r="F49" s="111">
        <v>45.0</v>
      </c>
      <c r="G49" s="111">
        <v>6.0</v>
      </c>
      <c r="H49" s="74">
        <f t="shared" si="1"/>
        <v>4.5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614</v>
      </c>
      <c r="E50" s="115">
        <f t="shared" si="2"/>
        <v>43207.46219</v>
      </c>
      <c r="F50" s="111">
        <v>46.0</v>
      </c>
      <c r="G50" s="111">
        <v>5.0</v>
      </c>
      <c r="H50" s="74">
        <f t="shared" si="1"/>
        <v>3.75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23" t="s">
        <v>614</v>
      </c>
      <c r="E51" s="115">
        <f t="shared" si="2"/>
        <v>43207.46499</v>
      </c>
      <c r="F51" s="111">
        <v>47.0</v>
      </c>
      <c r="G51" s="111">
        <v>9.0</v>
      </c>
      <c r="H51" s="74">
        <f t="shared" si="1"/>
        <v>6.75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614</v>
      </c>
      <c r="E52" s="115">
        <f t="shared" si="2"/>
        <v>43207.46779</v>
      </c>
      <c r="F52" s="111">
        <v>48.0</v>
      </c>
      <c r="G52" s="111">
        <v>10.0</v>
      </c>
      <c r="H52" s="74">
        <f t="shared" si="1"/>
        <v>7.5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23" t="s">
        <v>614</v>
      </c>
      <c r="E53" s="115">
        <f t="shared" si="2"/>
        <v>43207.47059</v>
      </c>
      <c r="F53" s="111">
        <v>49.0</v>
      </c>
      <c r="G53" s="111">
        <v>7.0</v>
      </c>
      <c r="H53" s="74">
        <f t="shared" si="1"/>
        <v>5.25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15">
        <f t="shared" si="2"/>
        <v>43207.47339</v>
      </c>
      <c r="F54" s="111">
        <v>50.0</v>
      </c>
      <c r="G54" s="111">
        <v>12.0</v>
      </c>
      <c r="H54" s="74">
        <f t="shared" si="1"/>
        <v>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15">
        <f t="shared" si="2"/>
        <v>43207.47619</v>
      </c>
      <c r="F55" s="111">
        <v>51.0</v>
      </c>
      <c r="G55" s="111">
        <v>11.0</v>
      </c>
      <c r="H55" s="74">
        <f t="shared" si="1"/>
        <v>8.25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23" t="s">
        <v>614</v>
      </c>
      <c r="E56" s="115">
        <f t="shared" si="2"/>
        <v>43207.47899</v>
      </c>
      <c r="F56" s="111">
        <v>52.0</v>
      </c>
      <c r="G56" s="111">
        <v>11.0</v>
      </c>
      <c r="H56" s="74">
        <f t="shared" si="1"/>
        <v>8.25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23" t="s">
        <v>614</v>
      </c>
      <c r="E57" s="123">
        <f>E56+0.04</f>
        <v>43207.51899</v>
      </c>
      <c r="F57" s="111">
        <v>53.0</v>
      </c>
      <c r="G57" s="111">
        <v>8.0</v>
      </c>
      <c r="H57" s="74">
        <f t="shared" si="1"/>
        <v>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23">
        <f t="shared" ref="E58:E110" si="3">E57+0.002</f>
        <v>43207.52099</v>
      </c>
      <c r="F58" s="111">
        <v>54.0</v>
      </c>
      <c r="G58" s="111">
        <v>7.0</v>
      </c>
      <c r="H58" s="74">
        <f t="shared" si="1"/>
        <v>5.25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23">
        <f t="shared" si="3"/>
        <v>43207.52299</v>
      </c>
      <c r="F59" s="111">
        <v>55.0</v>
      </c>
      <c r="G59" s="111">
        <v>9.0</v>
      </c>
      <c r="H59" s="74">
        <f t="shared" si="1"/>
        <v>6.75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23">
        <f t="shared" si="3"/>
        <v>43207.52499</v>
      </c>
      <c r="F60" s="111">
        <v>56.0</v>
      </c>
      <c r="G60" s="111">
        <v>8.0</v>
      </c>
      <c r="H60" s="74">
        <f t="shared" si="1"/>
        <v>6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23" t="s">
        <v>614</v>
      </c>
      <c r="E61" s="123">
        <f t="shared" si="3"/>
        <v>43207.52699</v>
      </c>
      <c r="F61" s="111">
        <v>57.0</v>
      </c>
      <c r="G61" s="111">
        <v>12.0</v>
      </c>
      <c r="H61" s="74">
        <f t="shared" si="1"/>
        <v>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23">
        <f t="shared" si="3"/>
        <v>43207.52899</v>
      </c>
      <c r="F62" s="111">
        <v>58.0</v>
      </c>
      <c r="G62" s="111">
        <v>5.0</v>
      </c>
      <c r="H62" s="74">
        <f t="shared" si="1"/>
        <v>3.75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23">
        <f t="shared" si="3"/>
        <v>43207.53099</v>
      </c>
      <c r="F63" s="111">
        <v>59.0</v>
      </c>
      <c r="G63" s="111">
        <v>12.0</v>
      </c>
      <c r="H63" s="74">
        <f t="shared" si="1"/>
        <v>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614</v>
      </c>
      <c r="E64" s="123">
        <f t="shared" si="3"/>
        <v>43207.53299</v>
      </c>
      <c r="F64" s="111">
        <v>60.0</v>
      </c>
      <c r="G64" s="111">
        <v>11.0</v>
      </c>
      <c r="H64" s="74">
        <f t="shared" si="1"/>
        <v>8.25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614</v>
      </c>
      <c r="E65" s="123">
        <f t="shared" si="3"/>
        <v>43207.53499</v>
      </c>
      <c r="F65" s="111">
        <v>61.0</v>
      </c>
      <c r="G65" s="111">
        <v>11.0</v>
      </c>
      <c r="H65" s="74">
        <f t="shared" si="1"/>
        <v>8.25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23" t="s">
        <v>614</v>
      </c>
      <c r="E66" s="123">
        <f t="shared" si="3"/>
        <v>43207.53699</v>
      </c>
      <c r="F66" s="111">
        <v>62.0</v>
      </c>
      <c r="G66" s="111">
        <v>11.0</v>
      </c>
      <c r="H66" s="74">
        <f t="shared" si="1"/>
        <v>8.25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23">
        <f t="shared" si="3"/>
        <v>43207.53899</v>
      </c>
      <c r="F67" s="111">
        <v>63.0</v>
      </c>
      <c r="G67" s="111">
        <v>8.0</v>
      </c>
      <c r="H67" s="74">
        <f t="shared" si="1"/>
        <v>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23">
        <f t="shared" si="3"/>
        <v>43207.54099</v>
      </c>
      <c r="F68" s="111">
        <v>64.0</v>
      </c>
      <c r="G68" s="111">
        <v>5.0</v>
      </c>
      <c r="H68" s="74">
        <f t="shared" si="1"/>
        <v>3.75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23" t="s">
        <v>614</v>
      </c>
      <c r="E69" s="123">
        <f t="shared" si="3"/>
        <v>43207.54299</v>
      </c>
      <c r="F69" s="111">
        <v>65.0</v>
      </c>
      <c r="G69" s="111">
        <v>8.0</v>
      </c>
      <c r="H69" s="74">
        <f t="shared" si="1"/>
        <v>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614</v>
      </c>
      <c r="E70" s="123">
        <f t="shared" si="3"/>
        <v>43207.54499</v>
      </c>
      <c r="F70" s="111">
        <v>66.0</v>
      </c>
      <c r="G70" s="111">
        <v>10.0</v>
      </c>
      <c r="H70" s="74">
        <f t="shared" si="1"/>
        <v>7.5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23" t="s">
        <v>614</v>
      </c>
      <c r="E71" s="123">
        <f t="shared" si="3"/>
        <v>43207.54699</v>
      </c>
      <c r="F71" s="111">
        <v>67.0</v>
      </c>
      <c r="G71" s="111">
        <v>10.0</v>
      </c>
      <c r="H71" s="74">
        <f t="shared" si="1"/>
        <v>7.5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23">
        <f t="shared" si="3"/>
        <v>43207.54899</v>
      </c>
      <c r="F72" s="111">
        <v>68.0</v>
      </c>
      <c r="G72" s="110">
        <v>6.0</v>
      </c>
      <c r="H72" s="74">
        <f t="shared" si="1"/>
        <v>4.5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23" t="s">
        <v>614</v>
      </c>
      <c r="E73" s="123">
        <f t="shared" si="3"/>
        <v>43207.55099</v>
      </c>
      <c r="F73" s="111">
        <v>69.0</v>
      </c>
      <c r="G73" s="111">
        <v>11.0</v>
      </c>
      <c r="H73" s="74">
        <f t="shared" si="1"/>
        <v>8.25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23">
        <f t="shared" si="3"/>
        <v>43207.55299</v>
      </c>
      <c r="F74" s="111">
        <v>70.0</v>
      </c>
      <c r="G74" s="110">
        <v>8.0</v>
      </c>
      <c r="H74" s="74">
        <f t="shared" si="1"/>
        <v>6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23">
        <f t="shared" si="3"/>
        <v>43207.55499</v>
      </c>
      <c r="F75" s="111">
        <v>71.0</v>
      </c>
      <c r="G75" s="111">
        <v>12.0</v>
      </c>
      <c r="H75" s="74">
        <f t="shared" si="1"/>
        <v>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23">
        <f t="shared" si="3"/>
        <v>43207.55699</v>
      </c>
      <c r="F76" s="111">
        <v>72.0</v>
      </c>
      <c r="G76" s="111">
        <v>11.0</v>
      </c>
      <c r="H76" s="74">
        <f t="shared" si="1"/>
        <v>8.25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23">
        <f t="shared" si="3"/>
        <v>43207.55899</v>
      </c>
      <c r="F77" s="111">
        <v>73.0</v>
      </c>
      <c r="G77" s="110">
        <v>8.0</v>
      </c>
      <c r="H77" s="74">
        <f t="shared" si="1"/>
        <v>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23">
        <f t="shared" si="3"/>
        <v>43207.56099</v>
      </c>
      <c r="F78" s="111">
        <v>74.0</v>
      </c>
      <c r="G78" s="111">
        <v>10.0</v>
      </c>
      <c r="H78" s="74">
        <f t="shared" si="1"/>
        <v>7.5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23" t="s">
        <v>614</v>
      </c>
      <c r="E79" s="123">
        <f t="shared" si="3"/>
        <v>43207.56299</v>
      </c>
      <c r="F79" s="111">
        <v>75.0</v>
      </c>
      <c r="G79" s="111">
        <v>11.0</v>
      </c>
      <c r="H79" s="74">
        <f t="shared" si="1"/>
        <v>8.25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614</v>
      </c>
      <c r="E80" s="123">
        <f t="shared" si="3"/>
        <v>43207.56499</v>
      </c>
      <c r="F80" s="111">
        <v>76.0</v>
      </c>
      <c r="G80" s="111">
        <v>5.0</v>
      </c>
      <c r="H80" s="74">
        <f t="shared" si="1"/>
        <v>3.75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23" t="s">
        <v>614</v>
      </c>
      <c r="E81" s="123">
        <f t="shared" si="3"/>
        <v>43207.56699</v>
      </c>
      <c r="F81" s="111">
        <v>77.0</v>
      </c>
      <c r="G81" s="111">
        <v>10.0</v>
      </c>
      <c r="H81" s="74">
        <f t="shared" si="1"/>
        <v>7.5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23">
        <f t="shared" si="3"/>
        <v>43207.56899</v>
      </c>
      <c r="F82" s="111">
        <v>78.0</v>
      </c>
      <c r="G82" s="111">
        <v>6.0</v>
      </c>
      <c r="H82" s="74">
        <f t="shared" si="1"/>
        <v>4.5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23">
        <f t="shared" si="3"/>
        <v>43207.57099</v>
      </c>
      <c r="F83" s="111">
        <v>79.0</v>
      </c>
      <c r="G83" s="111">
        <v>9.0</v>
      </c>
      <c r="H83" s="74">
        <f t="shared" si="1"/>
        <v>6.75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23">
        <f t="shared" si="3"/>
        <v>43207.57299</v>
      </c>
      <c r="F84" s="111">
        <v>80.0</v>
      </c>
      <c r="G84" s="111">
        <v>5.0</v>
      </c>
      <c r="H84" s="74">
        <f t="shared" si="1"/>
        <v>3.75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614</v>
      </c>
      <c r="E85" s="123">
        <f t="shared" si="3"/>
        <v>43207.57499</v>
      </c>
      <c r="F85" s="111">
        <v>81.0</v>
      </c>
      <c r="G85" s="111">
        <v>6.0</v>
      </c>
      <c r="H85" s="74">
        <f t="shared" si="1"/>
        <v>4.5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23">
        <f t="shared" si="3"/>
        <v>43207.57699</v>
      </c>
      <c r="F86" s="111">
        <v>82.0</v>
      </c>
      <c r="G86" s="111">
        <v>6.0</v>
      </c>
      <c r="H86" s="74">
        <f t="shared" si="1"/>
        <v>4.5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23">
        <f t="shared" si="3"/>
        <v>43207.57899</v>
      </c>
      <c r="F87" s="111">
        <v>83.0</v>
      </c>
      <c r="G87" s="111">
        <v>10.0</v>
      </c>
      <c r="H87" s="74">
        <f t="shared" si="1"/>
        <v>7.5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23">
        <f t="shared" si="3"/>
        <v>43207.58099</v>
      </c>
      <c r="F88" s="111">
        <v>84.0</v>
      </c>
      <c r="G88" s="110">
        <v>8.0</v>
      </c>
      <c r="H88" s="74">
        <f t="shared" si="1"/>
        <v>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23" t="s">
        <v>614</v>
      </c>
      <c r="E89" s="123">
        <f t="shared" si="3"/>
        <v>43207.58299</v>
      </c>
      <c r="F89" s="111">
        <v>85.0</v>
      </c>
      <c r="G89" s="111">
        <v>9.0</v>
      </c>
      <c r="H89" s="74">
        <f t="shared" si="1"/>
        <v>6.75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614</v>
      </c>
      <c r="E90" s="123">
        <f t="shared" si="3"/>
        <v>43207.58499</v>
      </c>
      <c r="F90" s="111">
        <v>86.0</v>
      </c>
      <c r="G90" s="111">
        <v>9.0</v>
      </c>
      <c r="H90" s="74">
        <f t="shared" si="1"/>
        <v>6.75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23">
        <f t="shared" si="3"/>
        <v>43207.58699</v>
      </c>
      <c r="F91" s="111">
        <v>87.0</v>
      </c>
      <c r="G91" s="111">
        <v>10.0</v>
      </c>
      <c r="H91" s="74">
        <f t="shared" si="1"/>
        <v>7.5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23">
        <f t="shared" si="3"/>
        <v>43207.58899</v>
      </c>
      <c r="F92" s="111">
        <v>88.0</v>
      </c>
      <c r="G92" s="111">
        <v>11.0</v>
      </c>
      <c r="H92" s="74">
        <f t="shared" si="1"/>
        <v>8.25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23" t="s">
        <v>614</v>
      </c>
      <c r="E93" s="123">
        <f t="shared" si="3"/>
        <v>43207.59099</v>
      </c>
      <c r="F93" s="111">
        <v>89.0</v>
      </c>
      <c r="G93" s="111">
        <v>9.0</v>
      </c>
      <c r="H93" s="74">
        <f t="shared" si="1"/>
        <v>6.75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23">
        <f t="shared" si="3"/>
        <v>43207.59299</v>
      </c>
      <c r="F94" s="111">
        <v>90.0</v>
      </c>
      <c r="G94" s="111">
        <v>9.0</v>
      </c>
      <c r="H94" s="74">
        <f t="shared" si="1"/>
        <v>6.75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23">
        <f t="shared" si="3"/>
        <v>43207.59499</v>
      </c>
      <c r="F95" s="111">
        <v>91.0</v>
      </c>
      <c r="G95" s="111">
        <v>7.0</v>
      </c>
      <c r="H95" s="74">
        <f t="shared" si="1"/>
        <v>5.25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23">
        <f t="shared" si="3"/>
        <v>43207.59699</v>
      </c>
      <c r="F96" s="111">
        <v>92.0</v>
      </c>
      <c r="G96" s="111">
        <v>11.0</v>
      </c>
      <c r="H96" s="74">
        <f t="shared" si="1"/>
        <v>8.25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23">
        <f t="shared" si="3"/>
        <v>43207.59899</v>
      </c>
      <c r="F97" s="111">
        <v>93.0</v>
      </c>
      <c r="G97" s="110">
        <v>6.0</v>
      </c>
      <c r="H97" s="74">
        <f t="shared" si="1"/>
        <v>4.5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23" t="s">
        <v>614</v>
      </c>
      <c r="E98" s="123">
        <f t="shared" si="3"/>
        <v>43207.60099</v>
      </c>
      <c r="F98" s="111">
        <v>94.0</v>
      </c>
      <c r="G98" s="111">
        <v>9.0</v>
      </c>
      <c r="H98" s="74">
        <f t="shared" si="1"/>
        <v>6.75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23">
        <f t="shared" si="3"/>
        <v>43207.60299</v>
      </c>
      <c r="F99" s="111">
        <v>95.0</v>
      </c>
      <c r="G99" s="111">
        <v>5.0</v>
      </c>
      <c r="H99" s="74">
        <f t="shared" si="1"/>
        <v>3.75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23">
        <f t="shared" si="3"/>
        <v>43207.60499</v>
      </c>
      <c r="F100" s="111">
        <v>96.0</v>
      </c>
      <c r="G100" s="111">
        <v>6.0</v>
      </c>
      <c r="H100" s="74">
        <f t="shared" si="1"/>
        <v>4.5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23">
        <f t="shared" si="3"/>
        <v>43207.60699</v>
      </c>
      <c r="F101" s="111">
        <v>97.0</v>
      </c>
      <c r="G101" s="110">
        <v>7.0</v>
      </c>
      <c r="H101" s="74">
        <f t="shared" si="1"/>
        <v>5.25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614</v>
      </c>
      <c r="E102" s="123">
        <f t="shared" si="3"/>
        <v>43207.60899</v>
      </c>
      <c r="F102" s="111">
        <v>98.0</v>
      </c>
      <c r="G102" s="111">
        <v>12.0</v>
      </c>
      <c r="H102" s="74">
        <f t="shared" si="1"/>
        <v>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23" t="s">
        <v>614</v>
      </c>
      <c r="E103" s="123">
        <f t="shared" si="3"/>
        <v>43207.61099</v>
      </c>
      <c r="F103" s="111">
        <v>99.0</v>
      </c>
      <c r="G103" s="111">
        <v>12.0</v>
      </c>
      <c r="H103" s="74">
        <f t="shared" si="1"/>
        <v>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614</v>
      </c>
      <c r="E104" s="123">
        <f t="shared" si="3"/>
        <v>43207.61299</v>
      </c>
      <c r="F104" s="111">
        <v>100.0</v>
      </c>
      <c r="G104" s="111">
        <v>11.0</v>
      </c>
      <c r="H104" s="74">
        <f t="shared" si="1"/>
        <v>8.25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614</v>
      </c>
      <c r="E105" s="123">
        <f t="shared" si="3"/>
        <v>43207.61499</v>
      </c>
      <c r="F105" s="111">
        <v>101.0</v>
      </c>
      <c r="G105" s="110">
        <v>5.0</v>
      </c>
      <c r="H105" s="74">
        <f t="shared" si="1"/>
        <v>3.75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23">
        <f t="shared" si="3"/>
        <v>43207.61699</v>
      </c>
      <c r="F106" s="111">
        <v>102.0</v>
      </c>
      <c r="G106" s="111">
        <v>9.0</v>
      </c>
      <c r="H106" s="74">
        <f t="shared" si="1"/>
        <v>6.75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23">
        <f t="shared" si="3"/>
        <v>43207.61899</v>
      </c>
      <c r="F107" s="111">
        <v>103.0</v>
      </c>
      <c r="G107" s="111">
        <v>11.0</v>
      </c>
      <c r="H107" s="74">
        <f t="shared" si="1"/>
        <v>8.25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23">
        <f t="shared" si="3"/>
        <v>43207.62099</v>
      </c>
      <c r="F108" s="111">
        <v>104.0</v>
      </c>
      <c r="G108" s="111">
        <v>9.0</v>
      </c>
      <c r="H108" s="74">
        <f t="shared" si="1"/>
        <v>6.75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23" t="s">
        <v>614</v>
      </c>
      <c r="E109" s="123">
        <f t="shared" si="3"/>
        <v>43207.62299</v>
      </c>
      <c r="F109" s="111">
        <v>105.0</v>
      </c>
      <c r="G109" s="111">
        <v>9.0</v>
      </c>
      <c r="H109" s="74">
        <f t="shared" si="1"/>
        <v>6.75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23">
        <f t="shared" si="3"/>
        <v>43207.62499</v>
      </c>
      <c r="F110" s="111">
        <v>106.0</v>
      </c>
      <c r="G110" s="111">
        <v>6.0</v>
      </c>
      <c r="H110" s="74">
        <f t="shared" si="1"/>
        <v>4.5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74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74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74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74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74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74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74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74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74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74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74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74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74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74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74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74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74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74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74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74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74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74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74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74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74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74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74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74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74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74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74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74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74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74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74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74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74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74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74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74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74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74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74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74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74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74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74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74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74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74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74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74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74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74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74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74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74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74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74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74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74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74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74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74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74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74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74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74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74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74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74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74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74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74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74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74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74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74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74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74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74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74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74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74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74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74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74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74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74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74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74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74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74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74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74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74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74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74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74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74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74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74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74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74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74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74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74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74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74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74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74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74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74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74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74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74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74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74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74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74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74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74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74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74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74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74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74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74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74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74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74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74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74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74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74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74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74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74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74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74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74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74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74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74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74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74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74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74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74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74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74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74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74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74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74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74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74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74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74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74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74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74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74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74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74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74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74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74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74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74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74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74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74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74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74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74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74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74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74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74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74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74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74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74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74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74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74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74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74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74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74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74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74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74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74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74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74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74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74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74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74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74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74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74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74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74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74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74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74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74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74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74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74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74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74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74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74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74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74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74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74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74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74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74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74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74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74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74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74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74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74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74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74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74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74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74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74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74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74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74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74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74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74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74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74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74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74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74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74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74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74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74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74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74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74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74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74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74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74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74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74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74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74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74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74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74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74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74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74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74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74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74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74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74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74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74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74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74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74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74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74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74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74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74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74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74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74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74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74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74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74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74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74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74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74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74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74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74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74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74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74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74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74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74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74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74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74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74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74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74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74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74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74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74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74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74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74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74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74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74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74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74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74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74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74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74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74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74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74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74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74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74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74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74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74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74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74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74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74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74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74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74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74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74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74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74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74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74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74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74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74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74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74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74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74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74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74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74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74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74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74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74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74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74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74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74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74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74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74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74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74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74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74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74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74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74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74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74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74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74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74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74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74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74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74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74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74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74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74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74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74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74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74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74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74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74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74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74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74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74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74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74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74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74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74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74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74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74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74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74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74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74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74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74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74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74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74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74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74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74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74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74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74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74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74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74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74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74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74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74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74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74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74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74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74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74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74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74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74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74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74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74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74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74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74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74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74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74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74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74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74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74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74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74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74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74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74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74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74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74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74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74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74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74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74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74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74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74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74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74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74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74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74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74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74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74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74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74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74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74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74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74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74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74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74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74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74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74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74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74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74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74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74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74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74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74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74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74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74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74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74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74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74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74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74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74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74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74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74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74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74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74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74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74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74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74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74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74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74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74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74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74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74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74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74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74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74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74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74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74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74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74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74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74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74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74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74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74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74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74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74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74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74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74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74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74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74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74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74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74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74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74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74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74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74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74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74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74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74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74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74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74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74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74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74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74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74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74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74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74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74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74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74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74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74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74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74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74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74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74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74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74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74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74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74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74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74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74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74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74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74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74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74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74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74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74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74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74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74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74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74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74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74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74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74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74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74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74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74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74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74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74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74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74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74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74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74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74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74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74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74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74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74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74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74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74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74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74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74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74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74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74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74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74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74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74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74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74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74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74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74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74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74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74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74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74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74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74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74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74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74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74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74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74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74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74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74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74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74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74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74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74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74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74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74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74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74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74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74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74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74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74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74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74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74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74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74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74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74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74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74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74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74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74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74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74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74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74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74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74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74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74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74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74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74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74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74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74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74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74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74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74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74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74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74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74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74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74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74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74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74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74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74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74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74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74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74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74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74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74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74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74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74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74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74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74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74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74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74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74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74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74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74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74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74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74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74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74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74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74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74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74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74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74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74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74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74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74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74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74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74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74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74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74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74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74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74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74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74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74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74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74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74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74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74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74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74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74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74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74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74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74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74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74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74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74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74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74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74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74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74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74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74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74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74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74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74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74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74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74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74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74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74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74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74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74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74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74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74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74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74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74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74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74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74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74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74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74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74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74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74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74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74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74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74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74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74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74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74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74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74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74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74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74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74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74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74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74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74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74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74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74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74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74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74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74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74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74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74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74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74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74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74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74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74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74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74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74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74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74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74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74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74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74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74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74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74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74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74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74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74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74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74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74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74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74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74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74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74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74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74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74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74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74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74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74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74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74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74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74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74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74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74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74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74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74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74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74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74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74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14"/>
    <col customWidth="1" min="2" max="2" width="15.43"/>
    <col customWidth="1" min="3" max="3" width="3.14"/>
    <col customWidth="1" min="4" max="4" width="31.57"/>
  </cols>
  <sheetData>
    <row r="1">
      <c r="A1" s="22" t="s">
        <v>639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640</v>
      </c>
      <c r="B3" s="58" t="s">
        <v>641</v>
      </c>
      <c r="C3" s="18"/>
      <c r="D3" s="58" t="s">
        <v>642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643</v>
      </c>
      <c r="B4" s="111">
        <v>2.0</v>
      </c>
      <c r="C4" s="18"/>
      <c r="D4" s="23" t="s">
        <v>644</v>
      </c>
      <c r="E4" s="124">
        <f>COUNTA(A4:A27)</f>
        <v>24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645</v>
      </c>
      <c r="B5" s="111">
        <v>2.0</v>
      </c>
      <c r="C5" s="18"/>
      <c r="D5" s="23" t="s">
        <v>646</v>
      </c>
      <c r="E5" s="124">
        <f>MAX(B4:B27)</f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647</v>
      </c>
      <c r="B6" s="111">
        <v>3.0</v>
      </c>
      <c r="C6" s="18"/>
      <c r="D6" s="23" t="s">
        <v>648</v>
      </c>
      <c r="E6" s="124">
        <f>MIN(B4:B27)</f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649</v>
      </c>
      <c r="B7" s="111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650</v>
      </c>
      <c r="B8" s="111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651</v>
      </c>
      <c r="B9" s="111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652</v>
      </c>
      <c r="B10" s="111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653</v>
      </c>
      <c r="B11" s="111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654</v>
      </c>
      <c r="B12" s="111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655</v>
      </c>
      <c r="B13" s="111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656</v>
      </c>
      <c r="B14" s="111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657</v>
      </c>
      <c r="B15" s="111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658</v>
      </c>
      <c r="B16" s="111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659</v>
      </c>
      <c r="B17" s="111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660</v>
      </c>
      <c r="B18" s="111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661</v>
      </c>
      <c r="B19" s="111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662</v>
      </c>
      <c r="B20" s="111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663</v>
      </c>
      <c r="B21" s="111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664</v>
      </c>
      <c r="B22" s="111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665</v>
      </c>
      <c r="B23" s="111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666</v>
      </c>
      <c r="B24" s="111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667</v>
      </c>
      <c r="B25" s="111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668</v>
      </c>
      <c r="B26" s="111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669</v>
      </c>
      <c r="B27" s="111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670</v>
      </c>
      <c r="B28" s="124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