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EMIR\Downloads\"/>
    </mc:Choice>
  </mc:AlternateContent>
  <xr:revisionPtr revIDLastSave="0" documentId="13_ncr:1_{938867AD-04ED-468A-8998-FD4E3E77416F}" xr6:coauthVersionLast="45" xr6:coauthVersionMax="45" xr10:uidLastSave="{00000000-0000-0000-0000-000000000000}"/>
  <bookViews>
    <workbookView xWindow="-108" yWindow="-108" windowWidth="23256" windowHeight="12720" firstSheet="3" activeTab="8" xr2:uid="{00000000-000D-0000-FFFF-FFFF00000000}"/>
  </bookViews>
  <sheets>
    <sheet name="Identifikacija" sheetId="2" r:id="rId1"/>
    <sheet name="Podaci_1_9_10" sheetId="7" r:id="rId2"/>
    <sheet name="Podaci_2_3_6_7_8" sheetId="6" r:id="rId3"/>
    <sheet name="Zad1" sheetId="1" r:id="rId4"/>
    <sheet name="Zad2" sheetId="3" r:id="rId5"/>
    <sheet name="Zad3" sheetId="4" r:id="rId6"/>
    <sheet name="Zad4" sheetId="5" r:id="rId7"/>
    <sheet name="TEORIJA_ELIMINATORNO" sheetId="8" r:id="rId8"/>
    <sheet name="Zad6" sheetId="10" r:id="rId9"/>
    <sheet name="Zad7" sheetId="11" r:id="rId10"/>
    <sheet name="Zad8" sheetId="12" r:id="rId11"/>
    <sheet name="Zad9" sheetId="13" r:id="rId12"/>
    <sheet name="Zad10" sheetId="14" r:id="rId13"/>
  </sheets>
  <calcPr calcId="191029"/>
  <pivotCaches>
    <pivotCache cacheId="6"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4" i="10" l="1"/>
  <c r="E29" i="10"/>
  <c r="E25" i="10"/>
  <c r="E26" i="10"/>
  <c r="E27" i="10"/>
  <c r="E28" i="10"/>
  <c r="E24" i="10"/>
  <c r="D25" i="10"/>
  <c r="D26" i="10"/>
  <c r="D27" i="10"/>
  <c r="D28" i="10"/>
  <c r="D24" i="10"/>
  <c r="C29" i="10"/>
  <c r="K25" i="10"/>
  <c r="H28" i="5"/>
  <c r="D28" i="5"/>
  <c r="I21" i="5" l="1"/>
  <c r="I18" i="5"/>
  <c r="I19" i="5"/>
  <c r="I20" i="5"/>
  <c r="H22" i="5"/>
  <c r="E22" i="5"/>
  <c r="F18" i="5"/>
  <c r="F19" i="5"/>
  <c r="F20" i="5"/>
  <c r="F21" i="5"/>
  <c r="D18" i="5"/>
  <c r="D19" i="5"/>
  <c r="D20" i="5"/>
  <c r="D21" i="5"/>
  <c r="D17" i="5"/>
  <c r="I17" i="5" s="1"/>
  <c r="I22" i="5" s="1"/>
  <c r="H25" i="5" s="1"/>
  <c r="E10" i="12"/>
  <c r="D12" i="11"/>
  <c r="F17" i="5" l="1"/>
  <c r="F22" i="5" s="1"/>
  <c r="D25" i="5" s="1"/>
  <c r="G20" i="5" s="1"/>
  <c r="G21" i="5"/>
  <c r="J19" i="5"/>
  <c r="J20" i="5"/>
  <c r="J21" i="5"/>
  <c r="J18" i="5"/>
  <c r="J17" i="5"/>
  <c r="G18" i="5" l="1"/>
  <c r="G17" i="5"/>
  <c r="G19" i="5"/>
  <c r="J22" i="5"/>
  <c r="H26" i="5" s="1"/>
  <c r="H27" i="5" s="1"/>
  <c r="B31" i="5" s="1"/>
  <c r="C33" i="5" s="1"/>
  <c r="G22" i="5" l="1"/>
  <c r="D26" i="5" s="1"/>
  <c r="D27" i="5" s="1"/>
  <c r="B33" i="5"/>
  <c r="B40" i="4" l="1"/>
  <c r="B34" i="4"/>
  <c r="B29" i="4"/>
  <c r="D24" i="4"/>
  <c r="D23" i="4"/>
  <c r="D26" i="1"/>
  <c r="E26" i="1"/>
  <c r="F26" i="1"/>
  <c r="G26" i="1"/>
  <c r="H26" i="1"/>
  <c r="I26" i="1"/>
  <c r="J26" i="1"/>
  <c r="D27" i="1"/>
  <c r="E27" i="1"/>
  <c r="F27" i="1"/>
  <c r="G27" i="1"/>
  <c r="H27" i="1"/>
  <c r="I27" i="1"/>
  <c r="J27" i="1"/>
  <c r="D28" i="1"/>
  <c r="E28" i="1"/>
  <c r="F28" i="1"/>
  <c r="G28" i="1"/>
  <c r="H28" i="1"/>
  <c r="I28" i="1"/>
  <c r="J28" i="1"/>
  <c r="D29" i="1"/>
  <c r="E29" i="1"/>
  <c r="F29" i="1"/>
  <c r="G29" i="1"/>
  <c r="H29" i="1"/>
  <c r="I29" i="1"/>
  <c r="J29" i="1"/>
  <c r="D30" i="1"/>
  <c r="E30" i="1"/>
  <c r="F30" i="1"/>
  <c r="G30" i="1"/>
  <c r="H30" i="1"/>
  <c r="I30" i="1"/>
  <c r="J30" i="1"/>
  <c r="E25" i="1"/>
  <c r="F25" i="1"/>
  <c r="G25" i="1"/>
  <c r="H25" i="1"/>
  <c r="I25" i="1"/>
  <c r="J25" i="1"/>
  <c r="D25" i="1"/>
  <c r="N18" i="2" l="1"/>
  <c r="M18" i="2"/>
  <c r="L18" i="2"/>
  <c r="K18" i="2"/>
  <c r="J18" i="2"/>
  <c r="I18" i="2"/>
  <c r="P18" i="2" l="1"/>
  <c r="H18" i="2"/>
  <c r="G18" i="2"/>
  <c r="F18" i="2"/>
  <c r="E18" i="2"/>
  <c r="O18" i="2" l="1"/>
</calcChain>
</file>

<file path=xl/sharedStrings.xml><?xml version="1.0" encoding="utf-8"?>
<sst xmlns="http://schemas.openxmlformats.org/spreadsheetml/2006/main" count="522" uniqueCount="170">
  <si>
    <t>https://ec.europa.eu/eurostat/documents/2995521/10294900/4-12062020-AP-EN.pdf/93c51a4c-e401-a66d-3ab3-6ecd51a1651f</t>
  </si>
  <si>
    <t>U tabeli su prikazane procentualne promjene industrijske proizvodnje u odnosu na isti mjesec prošle godine u zemljama Euro zone. Izvor:</t>
  </si>
  <si>
    <t>Pad industrijske proizvodnje u zemljama Euro zone uzrokovan pandemijom Covid-19 virusa.</t>
  </si>
  <si>
    <t>U tabeli su prikazani podaci o razvedenim osobama prema polu i starosti. Izvor: http://fzs.ba/wp-content/uploads/2019/01/Zene-i-muskarci-u-F-BiH-2018.pdf</t>
  </si>
  <si>
    <t>Odgovoriti na ptanje i obrazložiti odgovor: Pripada li prosječna starost razvedene žene 95%-nom intervalu povjerenja u prosječnu starost razvedenog muškarca?</t>
  </si>
  <si>
    <t>Starost</t>
  </si>
  <si>
    <t>do 19</t>
  </si>
  <si>
    <t>20-29</t>
  </si>
  <si>
    <t>30-39</t>
  </si>
  <si>
    <t>40-49</t>
  </si>
  <si>
    <t>50 i više</t>
  </si>
  <si>
    <t>Žena</t>
  </si>
  <si>
    <t>Muž</t>
  </si>
  <si>
    <t>BMI</t>
  </si>
  <si>
    <t>M</t>
  </si>
  <si>
    <t>DA</t>
  </si>
  <si>
    <t>NE</t>
  </si>
  <si>
    <t>Ž</t>
  </si>
  <si>
    <t>ne</t>
  </si>
  <si>
    <t>da</t>
  </si>
  <si>
    <t>ž</t>
  </si>
  <si>
    <t>Pol</t>
  </si>
  <si>
    <t>Tip</t>
  </si>
  <si>
    <t>VP</t>
  </si>
  <si>
    <t>DIB</t>
  </si>
  <si>
    <t>kk</t>
  </si>
  <si>
    <t>c1</t>
  </si>
  <si>
    <t>c2</t>
  </si>
  <si>
    <t>Na ovom radnom listu napraviti pivot tabele iz kojih će se moći odgovoriti na pitanja:</t>
  </si>
  <si>
    <t>2. Kakva je struktura raspodjele pod 1. u odnosu na ukupan broj pacijenata?</t>
  </si>
  <si>
    <t>Fakultet informacijskih tehnologija</t>
  </si>
  <si>
    <t>Univerzitet "Džemal Bijedić" u Mostaru</t>
  </si>
  <si>
    <t>Primijenjena statistika</t>
  </si>
  <si>
    <t>NE PISATI U PLAVO OBOJENA POLJA NI NA JEDNOM RADNOM LISTU!</t>
  </si>
  <si>
    <t>Ukoliko na radnom listu piše NE KOPIRATI PODATKE NA OVAJ RADNI LIST!!!, ako se podaci kopiraju, neće se bodovati zadatak.</t>
  </si>
  <si>
    <t>Podaci o studentu (u žuto obojena polja upisati svoje podatke i NE proširivati polja ni kolone):</t>
  </si>
  <si>
    <t>Index</t>
  </si>
  <si>
    <t>Prezime</t>
  </si>
  <si>
    <t>Ime</t>
  </si>
  <si>
    <t>Podaci o ispitu</t>
  </si>
  <si>
    <t>Zad1</t>
  </si>
  <si>
    <t>Zad2</t>
  </si>
  <si>
    <t>Zad3</t>
  </si>
  <si>
    <t>Zad4</t>
  </si>
  <si>
    <t>Max</t>
  </si>
  <si>
    <t>Bodova</t>
  </si>
  <si>
    <t>Ukupno</t>
  </si>
  <si>
    <t>Obrazložiti odgovore!</t>
  </si>
  <si>
    <t xml:space="preserve">NE KOPIRATI PODATKE NA OVAJ RADNI LIST!!! </t>
  </si>
  <si>
    <t>Odgovoriti na sljedeća pitanja:</t>
  </si>
  <si>
    <t>Težina</t>
  </si>
  <si>
    <t>ID</t>
  </si>
  <si>
    <t>1. Kakva je raspodjela promjenjive Tip po promjenjivim Pol i DIB?</t>
  </si>
  <si>
    <t>Koja vrijednost predstavlja srednju Starost?</t>
  </si>
  <si>
    <t>Koja je granica koja označava 9% najlakših pacijenata?</t>
  </si>
  <si>
    <t>Koja je granica koja označava 13% najvišeg c1?</t>
  </si>
  <si>
    <t>Izračunati sredinu, standardnu devijaciju i koeficijent varijacije, te obrazložiti dobijene vrijednosti.</t>
  </si>
  <si>
    <t>Koristiti podatke sa radnog lista Podaci_2_3_6_7_8</t>
  </si>
  <si>
    <t>Postaviti hipotezu, obrazložiti izbor testa i obavezno odgovoriti da li se hipoteza prihvata, uz obrazloženje.</t>
  </si>
  <si>
    <t>Testirati hipotezu da BMI za muškarce i žene statistički značajno različito varira.</t>
  </si>
  <si>
    <t>Koristiti podatke sa radnog lista Podaci_1_9_10</t>
  </si>
  <si>
    <t>U tabeli su prikazane procentualne promjene industrijske proizvodnje u odnosu na isti mjesec prethodne godine u zemljama Euro zone. Izvor:</t>
  </si>
  <si>
    <t>Ukupna industrijska proizvodnja</t>
  </si>
  <si>
    <t>Energetika</t>
  </si>
  <si>
    <t>Kapitalna dobra</t>
  </si>
  <si>
    <t>Trajni potrošački proizvodi</t>
  </si>
  <si>
    <t>Kvarljivi potrošački proizvodi</t>
  </si>
  <si>
    <t>Ostalo</t>
  </si>
  <si>
    <t>Napraviti dva posebna grafikona.</t>
  </si>
  <si>
    <t>Detaljno obrazložiti odgovor.</t>
  </si>
  <si>
    <t>Analitički odrediti povezanost Ukupne industrijske proizvodnje i ostalih pet kategorija.</t>
  </si>
  <si>
    <t>Testirati pouzdanost parametara i regresije.</t>
  </si>
  <si>
    <t>Zad6</t>
  </si>
  <si>
    <t>Zad7</t>
  </si>
  <si>
    <t>Zad8</t>
  </si>
  <si>
    <t>Zad9</t>
  </si>
  <si>
    <t>Zad10</t>
  </si>
  <si>
    <t>Parc2</t>
  </si>
  <si>
    <t>https://ec.europa.eu/eurostat/documents/2995521/11096023/4-14072020-AP-EN.pdf/dc899de9-ce8d-c114-ab06-2bfa1f4d5dd7</t>
  </si>
  <si>
    <t>Koja od navedenih kategorija je pokazala najveći oporavak u odnosu na početak pandemije?</t>
  </si>
  <si>
    <t>Odabrati način na koji ćete objasniti dinamiku promjene, obrazložiti izbor, dinamiku prikazati analitički i grafički, obrazložiti dobijene rezultate.</t>
  </si>
  <si>
    <t>Testirati hipotezu da su sredine c2 za muškarce i žene statistički značajno jednake.</t>
  </si>
  <si>
    <t>Datum ispita</t>
  </si>
  <si>
    <t>Pomoću naredbe FREQUENCY ili pravljenjem pivot tabele odrediti frekvencije za promjenjivu Tip po polu.</t>
  </si>
  <si>
    <t>Testirati hipotezu da je jednako vjerovatno da svi pacijenti imaju isti tip (bez obzira na pol pacijenta).</t>
  </si>
  <si>
    <t>3.9.2020.</t>
  </si>
  <si>
    <t>ODGOVORITI NA PITANJA I DOPUNITI REČENICE</t>
  </si>
  <si>
    <t>Odgovore pisati u ćelije pored pojmova!</t>
  </si>
  <si>
    <t>Odgovor</t>
  </si>
  <si>
    <t>Objasniti sve pozicione sredine koje su navedene u materijalima</t>
  </si>
  <si>
    <t>Objasniti vezu između frekvencijske i proste sredine</t>
  </si>
  <si>
    <t>U zadatku 6 se koristi</t>
  </si>
  <si>
    <t>U zadatku 7 se koristi</t>
  </si>
  <si>
    <t>U zadatku 8 se koristi</t>
  </si>
  <si>
    <t>Šta se može zaključiti iz odnosa medijane i proste sredine?</t>
  </si>
  <si>
    <t>Asimetrija</t>
  </si>
  <si>
    <t>Spljoštenost</t>
  </si>
  <si>
    <t>Interval povjerenja (99%)</t>
  </si>
  <si>
    <t>Kakva je veza između koeficijenta korelacije i koeficijenta determinacije?</t>
  </si>
  <si>
    <t>MORA BITI SEDAM TAČNIH ODGOVORA DA BI SE PREGLEDALI OSTALI ZADACI</t>
  </si>
  <si>
    <t>https://ec.europa.eu/eurostat/documents/2995521/10545423/4-12082020-AP-EN.pdf/7c638d68-3e54-d560-73f4-a6aeb6ced59c</t>
  </si>
  <si>
    <t>goods</t>
  </si>
  <si>
    <t>consumer</t>
  </si>
  <si>
    <t>Non-durable</t>
  </si>
  <si>
    <r>
      <t xml:space="preserve">Ako se pretpostavi da se pod normalnim BMI smatra srednjih </t>
    </r>
    <r>
      <rPr>
        <b/>
        <sz val="11"/>
        <color theme="1"/>
        <rFont val="Calibri"/>
        <family val="2"/>
        <scheme val="minor"/>
      </rPr>
      <t>70%</t>
    </r>
    <r>
      <rPr>
        <sz val="11"/>
        <color theme="1"/>
        <rFont val="Calibri"/>
        <family val="2"/>
        <scheme val="minor"/>
      </rPr>
      <t xml:space="preserve"> vrijednosti, koje su granice normalnog cBMI iz dobijenih podataka?</t>
    </r>
  </si>
  <si>
    <t>Ilustrovati funkcionalnu povezanost Ukupne industrijske proizvodnje i proizvodnje trajnih i kvarljivih potrošačkih proizvoda.</t>
  </si>
  <si>
    <t>TE</t>
  </si>
  <si>
    <t>Koristit cemo lancani index jer on prikazuje dinamiku u odnosu na prethodni mjesec.</t>
  </si>
  <si>
    <t>Po grafikonu mozemo zakljuciti da se u prelaznom roku februar mart desio nagli pad proizvodnje koji se zatim normalizirao</t>
  </si>
  <si>
    <t>Count of ID</t>
  </si>
  <si>
    <t>Row Labels</t>
  </si>
  <si>
    <t>Grand Total</t>
  </si>
  <si>
    <t>Column Labels</t>
  </si>
  <si>
    <t>a) Ako se pretpostavi da se pod normalnim BMI smatra srednjih 70% vrijednosti, koje su granice normalnog cBMI iz dobijenih podataka?</t>
  </si>
  <si>
    <t>Donja granica</t>
  </si>
  <si>
    <t>Gornja granica</t>
  </si>
  <si>
    <t>Donju granicu dobijemo tako sto od 50 oduzmemo 35 (pola od 70)</t>
  </si>
  <si>
    <t>Gornju granicu dobijemo tako sto na 50 dodamo 35 (pola od 70)</t>
  </si>
  <si>
    <t>Vrijednost donje granice:</t>
  </si>
  <si>
    <t>Vrijednost gornje granice:</t>
  </si>
  <si>
    <t>b) Koja vrijednost predstavlja srednju Starost?</t>
  </si>
  <si>
    <t>c) Koja je granica koja označava 9% najlakših pacijenata?</t>
  </si>
  <si>
    <t>d) Koja je granica koja označava 13% najvišeg c1?</t>
  </si>
  <si>
    <t>Srednju startost dobijemo tako sto u percentile funkciju kao drugi parametar proslijedimo 0.5 sto oznacava sredinu)</t>
  </si>
  <si>
    <t>9% najlaksih pacijenata dobijemo tako sto u percentile funkciju proslijedimo 0.09 kao drugi parametar</t>
  </si>
  <si>
    <t>13% najviseg c1 dobijemo tako sto u percentile funkciju proslijedimo kao drugi parametar 0.87</t>
  </si>
  <si>
    <t xml:space="preserve"> Aritmetička sredina računa se kao ukupan zbir elemenata podijeljen sa brojem elemenata. Frekvencijska sredina se računa iz sortiranog uzroka. Grupna sredina se može izračunati samo kada su dostupne frekvencije po razredima (grupama). Harmonijska sredina predstavlja količnik obima uzorka i sume recipročnih vrijednosti njegovih elemenata. Geometrijska sredina se računa kao n-ti korijen proizvoda svih elemenata u uzroku.</t>
  </si>
  <si>
    <t>Hi-kvadrat test</t>
  </si>
  <si>
    <t>F-test</t>
  </si>
  <si>
    <t>Prosta sredina se računa tako što se ukupan zbir elemenata podijeli sa brojem elemenata. Frekvencijska sredina se računa iz sortiranog uzroka  I ako se radi o frekvencijskom uzorku, frekvencijska I prosta sredina su jednake.</t>
  </si>
  <si>
    <t xml:space="preserve">Možemo doći do informacija o zakrivljenosti uzorka. Zakrivljenost se karakteriše pozicijom medijane u odnosu na prostu sredinu: ako je medijana desno, skup je zakrivljen udesno I obrnuto. </t>
  </si>
  <si>
    <t>Zakrivljenost uzorka, način rasporeda podataka prema nekoj srednjoj vrijednosti, odnosno osi simetrije.</t>
  </si>
  <si>
    <t>Pokazuje zaobljenost raspodjele i definira se pomoću koeficijenta četvrtog centralnog momenta i četvrte potencije standardne devijacije.</t>
  </si>
  <si>
    <t>Skup vrijednost unutar kojih bi se nalazila sredina u 99% slučajeva ako bi se eksperiment ponavljao puno puta.</t>
  </si>
  <si>
    <t xml:space="preserve"> Koeficjent determinacije jednak je kvadratu koeficijenta koleracije.</t>
  </si>
  <si>
    <t>H0: Jednako je vjerovatno da svi pacijenti imaju isti tip na nivou sigurnosti od 0.05</t>
  </si>
  <si>
    <t>Znacajajno jednake znaci da je rezultat veci od 0.95 a ako je rezultat manji od 0.05 to znaci da su staticicki znacajno razlicite, a sve izmedju se ne moze ni prihvatiti ni odbaciti</t>
  </si>
  <si>
    <t>H0: Sredine c2 za muskarce i zene su statisticki znacajno jednake uz kofecijent 0.95</t>
  </si>
  <si>
    <t>Ocekivana vrijednost</t>
  </si>
  <si>
    <t>Dobijena vrijednost</t>
  </si>
  <si>
    <t>Kako je dobijena vrijednost 0.092 hipoteza se ne moze niti odbiti niti prihvatiti.</t>
  </si>
  <si>
    <t>Koristimo T test za uporedjivanje sredine za muskarce i zene, za prvi parametar ubacujemo niz c2 za muskarce, u drugi niz c2 za zene, treci parametar stavimo jedan, a cetvrti stavimo 3 zato sto su dva razlicita niza, odnosno dvije razlicite grupe.</t>
  </si>
  <si>
    <t>H0: BMI za muskarce i zene staticici znacajno varira</t>
  </si>
  <si>
    <t>T-test</t>
  </si>
  <si>
    <t>Zakljucak: Hipoteza se prihvata sto znaci da BMI za muskarce I zene statisticki znacajno varira</t>
  </si>
  <si>
    <t xml:space="preserve">Donja </t>
  </si>
  <si>
    <t>Gornja</t>
  </si>
  <si>
    <t>x(i)</t>
  </si>
  <si>
    <t>fi(Z)</t>
  </si>
  <si>
    <t>x(i)*fi(Z)</t>
  </si>
  <si>
    <t>Ar. Sredina za zene</t>
  </si>
  <si>
    <t>Varijansa (Z)</t>
  </si>
  <si>
    <t>(x(i) - arsr)2*fi(Z)</t>
  </si>
  <si>
    <t>fi(M)</t>
  </si>
  <si>
    <t>x(i)*fi(M)</t>
  </si>
  <si>
    <t>St.Dev(Z)</t>
  </si>
  <si>
    <t>Koef. Varijacije</t>
  </si>
  <si>
    <t>(x(i)-arsr)2*fi(M)</t>
  </si>
  <si>
    <t>Ar. Sredina (M)</t>
  </si>
  <si>
    <t>St.Dev(M)</t>
  </si>
  <si>
    <t>Varijansa (M)</t>
  </si>
  <si>
    <t>Prosjecna starost zene ne pripada 95% intervalu provjerenja u prosjecnu starost razvedenog muskarca</t>
  </si>
  <si>
    <t>Donja</t>
  </si>
  <si>
    <t>Empirijski hi kvadrat</t>
  </si>
  <si>
    <t>Teorijski hi kvadrat</t>
  </si>
  <si>
    <t>Zakljucak: Kako je empirijski hi kvadrat veci od teorijskog hipoteza se ne prihvata</t>
  </si>
  <si>
    <t>xi</t>
  </si>
  <si>
    <t>fi</t>
  </si>
  <si>
    <t>ei</t>
  </si>
  <si>
    <t>(ni-ei)2/ei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</si>
</sst>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8" formatCode="0.0000"/>
  </numFmts>
  <fonts count="10" x14ac:knownFonts="1">
    <font>
      <sz val="11"/>
      <color theme="1"/>
      <name val="Calibri"/>
      <family val="2"/>
      <scheme val="minor"/>
    </font>
    <font>
      <b/>
      <sz val="11"/>
      <color theme="1"/>
      <name val="Calibri"/>
      <family val="2"/>
      <scheme val="minor"/>
    </font>
    <font>
      <sz val="11"/>
      <color rgb="FFFFFF00"/>
      <name val="Calibri"/>
      <family val="2"/>
      <scheme val="minor"/>
    </font>
    <font>
      <b/>
      <sz val="11"/>
      <color rgb="FFFF0000"/>
      <name val="Calibri"/>
      <family val="2"/>
      <scheme val="minor"/>
    </font>
    <font>
      <b/>
      <sz val="11"/>
      <color theme="8" tint="-0.249977111117893"/>
      <name val="Calibri"/>
      <family val="2"/>
      <scheme val="minor"/>
    </font>
    <font>
      <b/>
      <sz val="11"/>
      <color rgb="FFFFFF00"/>
      <name val="Calibri"/>
      <family val="2"/>
      <scheme val="minor"/>
    </font>
    <font>
      <sz val="8"/>
      <name val="Calibri"/>
      <family val="2"/>
      <scheme val="minor"/>
    </font>
    <font>
      <sz val="11"/>
      <color rgb="FFC00000"/>
      <name val="Calibri"/>
      <family val="2"/>
      <scheme val="minor"/>
    </font>
    <font>
      <u/>
      <sz val="11"/>
      <color theme="10"/>
      <name val="Calibri"/>
      <family val="2"/>
      <scheme val="minor"/>
    </font>
    <font>
      <b/>
      <sz val="11"/>
      <name val="Calibri"/>
      <family val="2"/>
      <scheme val="minor"/>
    </font>
  </fonts>
  <fills count="6">
    <fill>
      <patternFill patternType="none"/>
    </fill>
    <fill>
      <patternFill patternType="gray125"/>
    </fill>
    <fill>
      <patternFill patternType="solid">
        <fgColor theme="8" tint="-0.249977111117893"/>
        <bgColor indexed="64"/>
      </patternFill>
    </fill>
    <fill>
      <patternFill patternType="solid">
        <fgColor rgb="FFFFFF00"/>
        <bgColor indexed="64"/>
      </patternFill>
    </fill>
    <fill>
      <patternFill patternType="solid">
        <fgColor theme="4" tint="-0.249977111117893"/>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8" fillId="0" borderId="0" applyNumberFormat="0" applyFill="0" applyBorder="0" applyAlignment="0" applyProtection="0"/>
  </cellStyleXfs>
  <cellXfs count="29">
    <xf numFmtId="0" fontId="0" fillId="0" borderId="0" xfId="0"/>
    <xf numFmtId="17" fontId="0" fillId="0" borderId="0" xfId="0" applyNumberFormat="1"/>
    <xf numFmtId="0" fontId="2" fillId="2" borderId="0" xfId="0" applyFont="1" applyFill="1"/>
    <xf numFmtId="0" fontId="3" fillId="0" borderId="0" xfId="0" applyFont="1"/>
    <xf numFmtId="14" fontId="0" fillId="0" borderId="0" xfId="0" applyNumberFormat="1"/>
    <xf numFmtId="0" fontId="0" fillId="0" borderId="0" xfId="0" applyAlignment="1">
      <alignment horizontal="center"/>
    </xf>
    <xf numFmtId="0" fontId="4" fillId="3" borderId="1" xfId="0" applyFont="1" applyFill="1" applyBorder="1"/>
    <xf numFmtId="0" fontId="5" fillId="4" borderId="1" xfId="0" applyFont="1" applyFill="1" applyBorder="1"/>
    <xf numFmtId="0" fontId="5" fillId="4" borderId="1" xfId="0" applyFont="1" applyFill="1" applyBorder="1" applyAlignment="1">
      <alignment horizontal="center"/>
    </xf>
    <xf numFmtId="0" fontId="7" fillId="0" borderId="0" xfId="0" applyFont="1"/>
    <xf numFmtId="0" fontId="0" fillId="0" borderId="0" xfId="0" applyAlignment="1">
      <alignment horizontal="left"/>
    </xf>
    <xf numFmtId="2" fontId="0" fillId="0" borderId="0" xfId="0" applyNumberFormat="1"/>
    <xf numFmtId="0" fontId="0" fillId="0" borderId="1" xfId="0" applyBorder="1"/>
    <xf numFmtId="17" fontId="0" fillId="0" borderId="1" xfId="0" applyNumberFormat="1" applyBorder="1"/>
    <xf numFmtId="0" fontId="8" fillId="0" borderId="0" xfId="1"/>
    <xf numFmtId="164" fontId="0" fillId="0" borderId="1" xfId="0" applyNumberFormat="1" applyBorder="1"/>
    <xf numFmtId="0" fontId="5" fillId="4" borderId="2" xfId="0" applyFont="1" applyFill="1" applyBorder="1" applyAlignment="1">
      <alignment horizontal="center"/>
    </xf>
    <xf numFmtId="0" fontId="0" fillId="0" borderId="0" xfId="0" applyAlignment="1">
      <alignment horizontal="right"/>
    </xf>
    <xf numFmtId="0" fontId="9" fillId="5" borderId="1" xfId="0" applyFont="1" applyFill="1" applyBorder="1" applyAlignment="1">
      <alignment horizontal="center"/>
    </xf>
    <xf numFmtId="165" fontId="0" fillId="0" borderId="0" xfId="0" applyNumberFormat="1"/>
    <xf numFmtId="0" fontId="0" fillId="0" borderId="0" xfId="0" applyNumberFormat="1"/>
    <xf numFmtId="0" fontId="0" fillId="0" borderId="0" xfId="0" pivotButton="1"/>
    <xf numFmtId="0" fontId="0" fillId="0" borderId="0" xfId="0" applyAlignment="1">
      <alignment horizontal="left" indent="1"/>
    </xf>
    <xf numFmtId="10" fontId="0" fillId="0" borderId="0" xfId="0" applyNumberFormat="1"/>
    <xf numFmtId="168" fontId="0" fillId="0" borderId="0" xfId="0" applyNumberFormat="1"/>
    <xf numFmtId="0" fontId="0" fillId="0" borderId="0" xfId="0" applyFill="1" applyBorder="1" applyAlignment="1">
      <alignment horizontal="left"/>
    </xf>
    <xf numFmtId="0" fontId="0" fillId="0" borderId="0" xfId="0" applyNumberFormat="1" applyFill="1" applyBorder="1"/>
    <xf numFmtId="0" fontId="0" fillId="0" borderId="0" xfId="0" applyFill="1" applyBorder="1"/>
    <xf numFmtId="0" fontId="1" fillId="0" borderId="0" xfId="0" applyNumberFormat="1"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Dinamika ukupne industrijske proizvodnje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Zad1!$D$25:$J$25</c:f>
              <c:numCache>
                <c:formatCode>0.000</c:formatCode>
                <c:ptCount val="7"/>
                <c:pt idx="0">
                  <c:v>3.3</c:v>
                </c:pt>
                <c:pt idx="1">
                  <c:v>0.48484848484848492</c:v>
                </c:pt>
                <c:pt idx="2">
                  <c:v>1</c:v>
                </c:pt>
                <c:pt idx="3">
                  <c:v>7.6249999999999991</c:v>
                </c:pt>
                <c:pt idx="4">
                  <c:v>2.2704918032786887</c:v>
                </c:pt>
                <c:pt idx="5">
                  <c:v>0.72563176895306869</c:v>
                </c:pt>
                <c:pt idx="6">
                  <c:v>0.57711442786069644</c:v>
                </c:pt>
              </c:numCache>
            </c:numRef>
          </c:val>
          <c:smooth val="0"/>
          <c:extLst>
            <c:ext xmlns:c16="http://schemas.microsoft.com/office/drawing/2014/chart" uri="{C3380CC4-5D6E-409C-BE32-E72D297353CC}">
              <c16:uniqueId val="{00000000-D792-4F57-80DA-42F0B4FC630A}"/>
            </c:ext>
          </c:extLst>
        </c:ser>
        <c:dLbls>
          <c:dLblPos val="t"/>
          <c:showLegendKey val="0"/>
          <c:showVal val="1"/>
          <c:showCatName val="0"/>
          <c:showSerName val="0"/>
          <c:showPercent val="0"/>
          <c:showBubbleSize val="0"/>
        </c:dLbls>
        <c:smooth val="0"/>
        <c:axId val="497735328"/>
        <c:axId val="497737296"/>
      </c:lineChart>
      <c:catAx>
        <c:axId val="4977353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37296"/>
        <c:crosses val="autoZero"/>
        <c:auto val="1"/>
        <c:lblAlgn val="ctr"/>
        <c:lblOffset val="100"/>
        <c:noMultiLvlLbl val="0"/>
      </c:catAx>
      <c:valAx>
        <c:axId val="49773729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35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594360</xdr:colOff>
      <xdr:row>20</xdr:row>
      <xdr:rowOff>87630</xdr:rowOff>
    </xdr:from>
    <xdr:to>
      <xdr:col>18</xdr:col>
      <xdr:colOff>289560</xdr:colOff>
      <xdr:row>35</xdr:row>
      <xdr:rowOff>87630</xdr:rowOff>
    </xdr:to>
    <xdr:graphicFrame macro="">
      <xdr:nvGraphicFramePr>
        <xdr:cNvPr id="2" name="Chart 1">
          <a:extLst>
            <a:ext uri="{FF2B5EF4-FFF2-40B4-BE49-F238E27FC236}">
              <a16:creationId xmlns:a16="http://schemas.microsoft.com/office/drawing/2014/main" id="{97C62690-E4E2-4BB4-9A06-2B95A18E81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IR" refreshedDate="44092.924259027779" createdVersion="6" refreshedVersion="6" minRefreshableVersion="3" recordCount="78" xr:uid="{7F59D987-63BE-4C9A-9200-DA36067EF216}">
  <cacheSource type="worksheet">
    <worksheetSource ref="A1:K1048576" sheet="Podaci_2_3_6_7_8"/>
  </cacheSource>
  <cacheFields count="11">
    <cacheField name="ID" numFmtId="0">
      <sharedItems containsString="0" containsBlank="1" containsNumber="1" containsInteger="1" minValue="1" maxValue="77"/>
    </cacheField>
    <cacheField name="Starost" numFmtId="0">
      <sharedItems containsString="0" containsBlank="1" containsNumber="1" containsInteger="1" minValue="17" maxValue="87"/>
    </cacheField>
    <cacheField name="Pol" numFmtId="0">
      <sharedItems containsBlank="1" count="3">
        <s v="M"/>
        <s v="Ž"/>
        <m/>
      </sharedItems>
    </cacheField>
    <cacheField name="Tip" numFmtId="0">
      <sharedItems containsString="0" containsBlank="1" containsNumber="1" containsInteger="1" minValue="1" maxValue="5" count="6">
        <n v="1"/>
        <n v="3"/>
        <n v="4"/>
        <n v="5"/>
        <n v="2"/>
        <m/>
      </sharedItems>
    </cacheField>
    <cacheField name="VP" numFmtId="0">
      <sharedItems containsBlank="1"/>
    </cacheField>
    <cacheField name="DIB" numFmtId="0">
      <sharedItems containsBlank="1" count="3">
        <s v="DA"/>
        <s v="NE"/>
        <m/>
      </sharedItems>
    </cacheField>
    <cacheField name="Težina" numFmtId="0">
      <sharedItems containsString="0" containsBlank="1" containsNumber="1" minValue="45" maxValue="116.5"/>
    </cacheField>
    <cacheField name="BMI" numFmtId="0">
      <sharedItems containsString="0" containsBlank="1" containsNumber="1" minValue="18.5" maxValue="35.700000000000003"/>
    </cacheField>
    <cacheField name="kk" numFmtId="0">
      <sharedItems containsBlank="1"/>
    </cacheField>
    <cacheField name="c1" numFmtId="0">
      <sharedItems containsString="0" containsBlank="1" containsNumber="1" minValue="78" maxValue="149"/>
    </cacheField>
    <cacheField name="c2" numFmtId="0">
      <sharedItems containsString="0" containsBlank="1" containsNumber="1" minValue="3.5" maxValue="22.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
  <r>
    <n v="1"/>
    <n v="56"/>
    <x v="0"/>
    <x v="0"/>
    <s v="DA"/>
    <x v="0"/>
    <n v="60"/>
    <n v="26"/>
    <s v="DA"/>
    <n v="110"/>
    <n v="12"/>
  </r>
  <r>
    <n v="2"/>
    <n v="43"/>
    <x v="0"/>
    <x v="0"/>
    <s v="DA"/>
    <x v="1"/>
    <n v="84.5"/>
    <n v="23.5"/>
    <s v="DA"/>
    <n v="111"/>
    <n v="10.8"/>
  </r>
  <r>
    <n v="3"/>
    <n v="28"/>
    <x v="0"/>
    <x v="1"/>
    <s v="DA"/>
    <x v="1"/>
    <n v="76"/>
    <n v="30.5"/>
    <s v="DA"/>
    <n v="108"/>
    <n v="7"/>
  </r>
  <r>
    <n v="4"/>
    <n v="30"/>
    <x v="0"/>
    <x v="2"/>
    <s v="DA"/>
    <x v="1"/>
    <n v="72"/>
    <n v="22"/>
    <s v="NE"/>
    <n v="82"/>
    <n v="6.8"/>
  </r>
  <r>
    <n v="5"/>
    <n v="76"/>
    <x v="0"/>
    <x v="2"/>
    <s v="DA"/>
    <x v="1"/>
    <n v="74.5"/>
    <n v="22.5"/>
    <s v="NE"/>
    <n v="142"/>
    <n v="11.1"/>
  </r>
  <r>
    <n v="6"/>
    <n v="18"/>
    <x v="0"/>
    <x v="3"/>
    <s v="DA"/>
    <x v="1"/>
    <n v="45"/>
    <n v="19.059999999999999"/>
    <s v="NE"/>
    <n v="104"/>
    <n v="12.2"/>
  </r>
  <r>
    <n v="7"/>
    <n v="71"/>
    <x v="0"/>
    <x v="1"/>
    <s v="DA"/>
    <x v="1"/>
    <n v="79.5"/>
    <n v="24.7"/>
    <s v="DA"/>
    <n v="102"/>
    <n v="14.7"/>
  </r>
  <r>
    <n v="8"/>
    <n v="74"/>
    <x v="0"/>
    <x v="1"/>
    <s v="DA"/>
    <x v="1"/>
    <n v="90"/>
    <n v="32.5"/>
    <s v="DA"/>
    <n v="97"/>
    <n v="5.3"/>
  </r>
  <r>
    <n v="9"/>
    <n v="61"/>
    <x v="0"/>
    <x v="3"/>
    <s v="NE"/>
    <x v="1"/>
    <n v="55"/>
    <n v="20.190000000000001"/>
    <s v="NE"/>
    <n v="128"/>
    <n v="10.1"/>
  </r>
  <r>
    <n v="10"/>
    <n v="65"/>
    <x v="0"/>
    <x v="0"/>
    <s v="DA"/>
    <x v="1"/>
    <n v="72.8"/>
    <n v="29.3"/>
    <s v="DA"/>
    <n v="95"/>
    <n v="7.7"/>
  </r>
  <r>
    <n v="11"/>
    <n v="55"/>
    <x v="0"/>
    <x v="0"/>
    <s v="DA"/>
    <x v="1"/>
    <n v="69"/>
    <n v="20.8"/>
    <s v="DA"/>
    <n v="90"/>
    <n v="8.9"/>
  </r>
  <r>
    <n v="12"/>
    <n v="63"/>
    <x v="0"/>
    <x v="3"/>
    <s v="DA"/>
    <x v="0"/>
    <n v="109"/>
    <n v="33.5"/>
    <s v="NE"/>
    <n v="112"/>
    <n v="13.1"/>
  </r>
  <r>
    <n v="13"/>
    <n v="54"/>
    <x v="0"/>
    <x v="0"/>
    <s v="DA"/>
    <x v="1"/>
    <n v="69.5"/>
    <n v="20.2"/>
    <s v="DA"/>
    <n v="123"/>
    <n v="9.8000000000000007"/>
  </r>
  <r>
    <n v="14"/>
    <n v="55"/>
    <x v="0"/>
    <x v="1"/>
    <s v="DA"/>
    <x v="1"/>
    <n v="78.2"/>
    <n v="24.69"/>
    <s v="DA"/>
    <n v="123"/>
    <n v="9.1"/>
  </r>
  <r>
    <n v="15"/>
    <n v="60"/>
    <x v="0"/>
    <x v="0"/>
    <s v="DA"/>
    <x v="1"/>
    <n v="83"/>
    <n v="24.05"/>
    <s v="NE"/>
    <n v="107"/>
    <n v="6.9"/>
  </r>
  <r>
    <n v="16"/>
    <n v="71"/>
    <x v="0"/>
    <x v="3"/>
    <s v="DA"/>
    <x v="1"/>
    <n v="69.5"/>
    <n v="28.1"/>
    <s v="NE"/>
    <n v="112"/>
    <n v="15.9"/>
  </r>
  <r>
    <n v="17"/>
    <n v="32"/>
    <x v="0"/>
    <x v="1"/>
    <s v="DA"/>
    <x v="1"/>
    <n v="62"/>
    <n v="20.6"/>
    <s v="DA"/>
    <n v="97"/>
    <n v="5"/>
  </r>
  <r>
    <n v="18"/>
    <n v="43"/>
    <x v="0"/>
    <x v="3"/>
    <s v="DA"/>
    <x v="1"/>
    <n v="71"/>
    <n v="20.100000000000001"/>
    <s v="DA"/>
    <n v="118"/>
    <n v="7"/>
  </r>
  <r>
    <n v="19"/>
    <n v="47"/>
    <x v="0"/>
    <x v="3"/>
    <s v="DA"/>
    <x v="1"/>
    <n v="74"/>
    <n v="24.5"/>
    <s v="NE"/>
    <n v="115"/>
    <n v="6.4"/>
  </r>
  <r>
    <n v="20"/>
    <n v="65"/>
    <x v="0"/>
    <x v="4"/>
    <s v="DA"/>
    <x v="1"/>
    <n v="94.5"/>
    <n v="29.9"/>
    <s v="DA"/>
    <n v="134"/>
    <n v="11.3"/>
  </r>
  <r>
    <n v="21"/>
    <n v="70"/>
    <x v="0"/>
    <x v="0"/>
    <s v="DA"/>
    <x v="1"/>
    <n v="74.5"/>
    <n v="22.2"/>
    <s v="NE"/>
    <n v="98"/>
    <n v="6.7"/>
  </r>
  <r>
    <n v="22"/>
    <n v="34"/>
    <x v="0"/>
    <x v="4"/>
    <s v="DA"/>
    <x v="0"/>
    <n v="56.7"/>
    <n v="18.5"/>
    <s v="DA"/>
    <n v="112"/>
    <n v="9.5"/>
  </r>
  <r>
    <n v="23"/>
    <n v="36"/>
    <x v="0"/>
    <x v="0"/>
    <s v="DA"/>
    <x v="1"/>
    <n v="87.7"/>
    <n v="32.700000000000003"/>
    <s v="DA"/>
    <n v="89"/>
    <n v="17.2"/>
  </r>
  <r>
    <n v="24"/>
    <n v="69"/>
    <x v="0"/>
    <x v="1"/>
    <s v="DA"/>
    <x v="1"/>
    <n v="57"/>
    <n v="24.4"/>
    <s v="DA"/>
    <n v="121"/>
    <n v="16.899999999999999"/>
  </r>
  <r>
    <n v="25"/>
    <n v="64"/>
    <x v="0"/>
    <x v="1"/>
    <s v="DA"/>
    <x v="1"/>
    <n v="81"/>
    <n v="25.8"/>
    <s v="DA"/>
    <n v="131"/>
    <n v="11.8"/>
  </r>
  <r>
    <n v="26"/>
    <n v="59"/>
    <x v="0"/>
    <x v="0"/>
    <s v="DA"/>
    <x v="1"/>
    <n v="65"/>
    <n v="23.5"/>
    <s v="DA"/>
    <n v="119"/>
    <n v="22.3"/>
  </r>
  <r>
    <n v="27"/>
    <n v="49"/>
    <x v="0"/>
    <x v="3"/>
    <s v="DA"/>
    <x v="1"/>
    <n v="86.7"/>
    <n v="22.8"/>
    <s v="DA"/>
    <n v="125"/>
    <n v="14.5"/>
  </r>
  <r>
    <n v="28"/>
    <n v="65"/>
    <x v="0"/>
    <x v="4"/>
    <s v="DA"/>
    <x v="0"/>
    <n v="82"/>
    <n v="26.3"/>
    <s v="DA"/>
    <n v="100"/>
    <n v="8.1999999999999993"/>
  </r>
  <r>
    <n v="29"/>
    <n v="64"/>
    <x v="0"/>
    <x v="1"/>
    <s v="DA"/>
    <x v="1"/>
    <n v="64"/>
    <n v="20.059999999999999"/>
    <s v="NE"/>
    <n v="114"/>
    <n v="17.100000000000001"/>
  </r>
  <r>
    <n v="30"/>
    <n v="64"/>
    <x v="0"/>
    <x v="3"/>
    <s v="DA"/>
    <x v="1"/>
    <n v="71"/>
    <n v="21.01"/>
    <s v="DA"/>
    <n v="110"/>
    <n v="14.8"/>
  </r>
  <r>
    <n v="31"/>
    <n v="55"/>
    <x v="0"/>
    <x v="2"/>
    <s v="DA"/>
    <x v="1"/>
    <n v="63"/>
    <n v="22.03"/>
    <s v="NE"/>
    <n v="120"/>
    <n v="12.5"/>
  </r>
  <r>
    <n v="32"/>
    <n v="55"/>
    <x v="0"/>
    <x v="0"/>
    <s v="DA"/>
    <x v="1"/>
    <n v="98"/>
    <n v="28.9"/>
    <s v="DA"/>
    <n v="125"/>
    <n v="8.1999999999999993"/>
  </r>
  <r>
    <n v="33"/>
    <n v="50"/>
    <x v="0"/>
    <x v="0"/>
    <s v="DA"/>
    <x v="1"/>
    <n v="80.599999999999994"/>
    <n v="30.1"/>
    <s v="DA"/>
    <n v="109"/>
    <n v="15"/>
  </r>
  <r>
    <n v="34"/>
    <n v="40"/>
    <x v="0"/>
    <x v="0"/>
    <s v="DA"/>
    <x v="1"/>
    <n v="89"/>
    <n v="29.8"/>
    <s v="DA"/>
    <n v="132"/>
    <n v="12.8"/>
  </r>
  <r>
    <n v="35"/>
    <n v="17"/>
    <x v="0"/>
    <x v="0"/>
    <s v="DA"/>
    <x v="1"/>
    <n v="52"/>
    <n v="19.399999999999999"/>
    <s v="DA"/>
    <n v="100"/>
    <n v="11.5"/>
  </r>
  <r>
    <n v="36"/>
    <n v="62"/>
    <x v="0"/>
    <x v="3"/>
    <s v="DA"/>
    <x v="1"/>
    <n v="97"/>
    <n v="30.8"/>
    <s v="DA"/>
    <n v="101"/>
    <n v="3.7"/>
  </r>
  <r>
    <n v="37"/>
    <n v="60"/>
    <x v="0"/>
    <x v="4"/>
    <s v="DA"/>
    <x v="0"/>
    <n v="101"/>
    <n v="35"/>
    <s v="DA"/>
    <n v="105"/>
    <n v="8.9"/>
  </r>
  <r>
    <n v="38"/>
    <n v="81"/>
    <x v="0"/>
    <x v="3"/>
    <s v="NE"/>
    <x v="1"/>
    <n v="76"/>
    <n v="28.4"/>
    <s v="DA"/>
    <n v="96.5"/>
    <n v="9.8000000000000007"/>
  </r>
  <r>
    <n v="39"/>
    <n v="51"/>
    <x v="0"/>
    <x v="1"/>
    <s v="DA"/>
    <x v="1"/>
    <n v="63.5"/>
    <n v="26.3"/>
    <s v="DA"/>
    <n v="110"/>
    <n v="10.5"/>
  </r>
  <r>
    <n v="40"/>
    <n v="56"/>
    <x v="0"/>
    <x v="0"/>
    <s v="DA"/>
    <x v="1"/>
    <n v="79"/>
    <n v="27.3"/>
    <s v="DA"/>
    <n v="95"/>
    <n v="7.8"/>
  </r>
  <r>
    <n v="41"/>
    <n v="54"/>
    <x v="0"/>
    <x v="3"/>
    <s v="DA"/>
    <x v="1"/>
    <n v="115"/>
    <n v="34.9"/>
    <s v="DA"/>
    <n v="149"/>
    <n v="19.600000000000001"/>
  </r>
  <r>
    <n v="42"/>
    <n v="43"/>
    <x v="0"/>
    <x v="0"/>
    <s v="DA"/>
    <x v="1"/>
    <n v="78"/>
    <n v="27.7"/>
    <s v="DA"/>
    <n v="94"/>
    <n v="14.1"/>
  </r>
  <r>
    <n v="43"/>
    <n v="62"/>
    <x v="0"/>
    <x v="4"/>
    <s v="DA"/>
    <x v="0"/>
    <n v="58.5"/>
    <n v="26.5"/>
    <s v="DA"/>
    <n v="117"/>
    <n v="12.1"/>
  </r>
  <r>
    <n v="44"/>
    <n v="48"/>
    <x v="0"/>
    <x v="3"/>
    <s v="DA"/>
    <x v="1"/>
    <n v="68"/>
    <n v="23.1"/>
    <s v="DA"/>
    <n v="134"/>
    <n v="15.2"/>
  </r>
  <r>
    <n v="45"/>
    <n v="54"/>
    <x v="0"/>
    <x v="4"/>
    <s v="DA"/>
    <x v="0"/>
    <n v="116.5"/>
    <n v="35.700000000000003"/>
    <s v="DA"/>
    <n v="108"/>
    <n v="11.2"/>
  </r>
  <r>
    <n v="46"/>
    <n v="43"/>
    <x v="0"/>
    <x v="1"/>
    <s v="DA"/>
    <x v="1"/>
    <n v="68.5"/>
    <n v="22.03"/>
    <s v="DA"/>
    <n v="111"/>
    <n v="6.8"/>
  </r>
  <r>
    <n v="47"/>
    <n v="61"/>
    <x v="0"/>
    <x v="1"/>
    <s v="DA"/>
    <x v="1"/>
    <n v="87"/>
    <n v="27.5"/>
    <s v="DA"/>
    <n v="117"/>
    <n v="10"/>
  </r>
  <r>
    <n v="48"/>
    <n v="62"/>
    <x v="0"/>
    <x v="0"/>
    <s v="DA"/>
    <x v="1"/>
    <n v="75"/>
    <n v="22.4"/>
    <s v="DA"/>
    <n v="114"/>
    <n v="13.2"/>
  </r>
  <r>
    <n v="49"/>
    <n v="44"/>
    <x v="0"/>
    <x v="0"/>
    <s v="DA"/>
    <x v="1"/>
    <n v="91"/>
    <n v="28.7"/>
    <s v="DA"/>
    <n v="119"/>
    <n v="17.2"/>
  </r>
  <r>
    <n v="50"/>
    <n v="34"/>
    <x v="0"/>
    <x v="1"/>
    <s v="DA"/>
    <x v="1"/>
    <n v="77"/>
    <n v="26.6"/>
    <s v="DA"/>
    <n v="120"/>
    <n v="12.9"/>
  </r>
  <r>
    <n v="51"/>
    <n v="61"/>
    <x v="1"/>
    <x v="2"/>
    <s v="DA"/>
    <x v="1"/>
    <n v="64.5"/>
    <n v="25.2"/>
    <s v="NE"/>
    <n v="108"/>
    <n v="3.5"/>
  </r>
  <r>
    <n v="52"/>
    <n v="67"/>
    <x v="1"/>
    <x v="0"/>
    <s v="NE"/>
    <x v="1"/>
    <n v="73"/>
    <n v="32"/>
    <s v="NE"/>
    <n v="95"/>
    <n v="8.1999999999999993"/>
  </r>
  <r>
    <n v="53"/>
    <n v="76"/>
    <x v="1"/>
    <x v="4"/>
    <s v="DA"/>
    <x v="0"/>
    <n v="69.5"/>
    <n v="25.1"/>
    <s v="NE"/>
    <n v="122"/>
    <n v="12.2"/>
  </r>
  <r>
    <n v="54"/>
    <n v="77"/>
    <x v="1"/>
    <x v="3"/>
    <s v="NE"/>
    <x v="1"/>
    <n v="66"/>
    <n v="21.5"/>
    <s v="NE"/>
    <n v="117"/>
    <n v="9.1999999999999993"/>
  </r>
  <r>
    <n v="55"/>
    <n v="30"/>
    <x v="1"/>
    <x v="3"/>
    <s v="NE"/>
    <x v="1"/>
    <n v="61"/>
    <n v="21.8"/>
    <s v="NE"/>
    <n v="122"/>
    <n v="12"/>
  </r>
  <r>
    <n v="56"/>
    <n v="54"/>
    <x v="1"/>
    <x v="1"/>
    <s v="DA"/>
    <x v="1"/>
    <n v="60.5"/>
    <n v="26.6"/>
    <s v="DA"/>
    <n v="87"/>
    <n v="7.5"/>
  </r>
  <r>
    <n v="57"/>
    <n v="52"/>
    <x v="1"/>
    <x v="1"/>
    <s v="DA"/>
    <x v="1"/>
    <n v="57"/>
    <n v="21.5"/>
    <s v="DA"/>
    <n v="78"/>
    <n v="4.5"/>
  </r>
  <r>
    <n v="58"/>
    <n v="58"/>
    <x v="1"/>
    <x v="1"/>
    <s v="DA"/>
    <x v="1"/>
    <n v="49.5"/>
    <n v="21.1"/>
    <s v="NE"/>
    <n v="96"/>
    <n v="10.5"/>
  </r>
  <r>
    <n v="59"/>
    <n v="87"/>
    <x v="1"/>
    <x v="2"/>
    <s v="DA"/>
    <x v="1"/>
    <n v="46.5"/>
    <n v="20.399999999999999"/>
    <s v="NE"/>
    <n v="86"/>
    <n v="14.9"/>
  </r>
  <r>
    <n v="60"/>
    <n v="66"/>
    <x v="1"/>
    <x v="0"/>
    <s v="DA"/>
    <x v="1"/>
    <n v="67"/>
    <n v="23.9"/>
    <s v="DA"/>
    <n v="97.5"/>
    <n v="6.8"/>
  </r>
  <r>
    <n v="61"/>
    <n v="69"/>
    <x v="1"/>
    <x v="4"/>
    <s v="DA"/>
    <x v="0"/>
    <n v="69"/>
    <n v="26.3"/>
    <s v="DA"/>
    <n v="110"/>
    <n v="12.3"/>
  </r>
  <r>
    <n v="62"/>
    <n v="67"/>
    <x v="1"/>
    <x v="1"/>
    <s v="DA"/>
    <x v="1"/>
    <n v="59"/>
    <n v="23.5"/>
    <s v="NE"/>
    <n v="106"/>
    <n v="14.4"/>
  </r>
  <r>
    <n v="63"/>
    <n v="53"/>
    <x v="1"/>
    <x v="1"/>
    <s v="DA"/>
    <x v="0"/>
    <n v="61.5"/>
    <n v="21.9"/>
    <s v="DA"/>
    <n v="116"/>
    <n v="5.6"/>
  </r>
  <r>
    <n v="64"/>
    <n v="57"/>
    <x v="1"/>
    <x v="4"/>
    <s v="DA"/>
    <x v="0"/>
    <n v="66"/>
    <n v="27.3"/>
    <s v="DA"/>
    <n v="100"/>
    <n v="10.1"/>
  </r>
  <r>
    <n v="65"/>
    <n v="55"/>
    <x v="1"/>
    <x v="1"/>
    <s v="DA"/>
    <x v="1"/>
    <n v="73.8"/>
    <n v="23.9"/>
    <s v="DA"/>
    <n v="111"/>
    <n v="16.399999999999999"/>
  </r>
  <r>
    <n v="66"/>
    <n v="58"/>
    <x v="1"/>
    <x v="0"/>
    <s v="DA"/>
    <x v="1"/>
    <n v="69.5"/>
    <n v="24.2"/>
    <s v="DA"/>
    <n v="126"/>
    <n v="10.8"/>
  </r>
  <r>
    <n v="67"/>
    <n v="73"/>
    <x v="1"/>
    <x v="4"/>
    <s v="DA"/>
    <x v="0"/>
    <n v="62"/>
    <n v="25.8"/>
    <s v="DA"/>
    <n v="87"/>
    <n v="8.9"/>
  </r>
  <r>
    <n v="68"/>
    <n v="40"/>
    <x v="1"/>
    <x v="3"/>
    <s v="DA"/>
    <x v="1"/>
    <n v="63.5"/>
    <n v="23.5"/>
    <s v="DA"/>
    <n v="111"/>
    <n v="5.2"/>
  </r>
  <r>
    <n v="69"/>
    <n v="52"/>
    <x v="1"/>
    <x v="1"/>
    <s v="DA"/>
    <x v="1"/>
    <n v="59.5"/>
    <n v="20.100000000000001"/>
    <s v="DA"/>
    <n v="105"/>
    <n v="14.3"/>
  </r>
  <r>
    <n v="70"/>
    <n v="57"/>
    <x v="1"/>
    <x v="1"/>
    <s v="DA"/>
    <x v="1"/>
    <n v="60"/>
    <n v="24.1"/>
    <s v="DA"/>
    <n v="115"/>
    <n v="14"/>
  </r>
  <r>
    <n v="71"/>
    <n v="77"/>
    <x v="1"/>
    <x v="0"/>
    <s v="DA"/>
    <x v="1"/>
    <n v="74"/>
    <n v="24.4"/>
    <s v="DA"/>
    <n v="120"/>
    <n v="12.3"/>
  </r>
  <r>
    <n v="72"/>
    <n v="77"/>
    <x v="1"/>
    <x v="4"/>
    <s v="DA"/>
    <x v="0"/>
    <n v="64"/>
    <n v="27.4"/>
    <s v="DA"/>
    <n v="98.2"/>
    <n v="3.9"/>
  </r>
  <r>
    <n v="73"/>
    <n v="63"/>
    <x v="1"/>
    <x v="1"/>
    <s v="DA"/>
    <x v="1"/>
    <n v="61.5"/>
    <n v="22.3"/>
    <s v="DA"/>
    <n v="121"/>
    <n v="11.1"/>
  </r>
  <r>
    <n v="74"/>
    <n v="46"/>
    <x v="1"/>
    <x v="2"/>
    <s v="DA"/>
    <x v="1"/>
    <n v="63"/>
    <n v="21.5"/>
    <s v="DA"/>
    <n v="106"/>
    <n v="5.0999999999999996"/>
  </r>
  <r>
    <n v="75"/>
    <n v="49"/>
    <x v="1"/>
    <x v="1"/>
    <s v="DA"/>
    <x v="1"/>
    <n v="57"/>
    <n v="20.6"/>
    <s v="DA"/>
    <n v="114"/>
    <n v="17.2"/>
  </r>
  <r>
    <n v="76"/>
    <n v="74"/>
    <x v="1"/>
    <x v="2"/>
    <s v="DA"/>
    <x v="1"/>
    <n v="63"/>
    <n v="28.3"/>
    <s v="NE"/>
    <n v="101"/>
    <n v="8.9"/>
  </r>
  <r>
    <n v="77"/>
    <n v="60"/>
    <x v="1"/>
    <x v="3"/>
    <s v="DA"/>
    <x v="1"/>
    <n v="63.5"/>
    <n v="24.9"/>
    <s v="DA"/>
    <n v="112"/>
    <n v="10.3"/>
  </r>
  <r>
    <m/>
    <m/>
    <x v="2"/>
    <x v="5"/>
    <m/>
    <x v="2"/>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406DA7-A087-4133-86EC-C50740122D25}"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24:H32" firstHeaderRow="1" firstDataRow="2" firstDataCol="1"/>
  <pivotFields count="11">
    <pivotField dataField="1" showAll="0"/>
    <pivotField showAll="0"/>
    <pivotField axis="axisRow" showAll="0">
      <items count="4">
        <item x="0"/>
        <item x="1"/>
        <item h="1" x="2"/>
        <item t="default"/>
      </items>
    </pivotField>
    <pivotField axis="axisCol" showAll="0">
      <items count="7">
        <item x="0"/>
        <item x="4"/>
        <item x="1"/>
        <item x="2"/>
        <item x="3"/>
        <item x="5"/>
        <item t="default"/>
      </items>
    </pivotField>
    <pivotField showAll="0"/>
    <pivotField axis="axisRow" showAll="0">
      <items count="4">
        <item x="0"/>
        <item x="1"/>
        <item h="1" x="2"/>
        <item t="default"/>
      </items>
    </pivotField>
    <pivotField showAll="0"/>
    <pivotField showAll="0"/>
    <pivotField showAll="0"/>
    <pivotField showAll="0"/>
    <pivotField showAll="0"/>
  </pivotFields>
  <rowFields count="2">
    <field x="2"/>
    <field x="5"/>
  </rowFields>
  <rowItems count="7">
    <i>
      <x/>
    </i>
    <i r="1">
      <x/>
    </i>
    <i r="1">
      <x v="1"/>
    </i>
    <i>
      <x v="1"/>
    </i>
    <i r="1">
      <x/>
    </i>
    <i r="1">
      <x v="1"/>
    </i>
    <i t="grand">
      <x/>
    </i>
  </rowItems>
  <colFields count="1">
    <field x="3"/>
  </colFields>
  <colItems count="6">
    <i>
      <x/>
    </i>
    <i>
      <x v="1"/>
    </i>
    <i>
      <x v="2"/>
    </i>
    <i>
      <x v="3"/>
    </i>
    <i>
      <x v="4"/>
    </i>
    <i t="grand">
      <x/>
    </i>
  </colItems>
  <dataFields count="1">
    <dataField name="Count of ID" fld="0" subtotal="count" showDataAs="percentOfTotal" baseField="0" baseItem="28510428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40F38F-449A-4D95-8D48-7D49C0CBC6FD}"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12:H20" firstHeaderRow="1" firstDataRow="2" firstDataCol="1"/>
  <pivotFields count="11">
    <pivotField dataField="1" showAll="0"/>
    <pivotField showAll="0"/>
    <pivotField axis="axisRow" showAll="0">
      <items count="4">
        <item x="0"/>
        <item x="1"/>
        <item h="1" x="2"/>
        <item t="default"/>
      </items>
    </pivotField>
    <pivotField axis="axisCol" showAll="0">
      <items count="7">
        <item x="0"/>
        <item x="4"/>
        <item x="1"/>
        <item x="2"/>
        <item x="3"/>
        <item h="1" x="5"/>
        <item t="default"/>
      </items>
    </pivotField>
    <pivotField showAll="0"/>
    <pivotField axis="axisRow" showAll="0">
      <items count="4">
        <item x="0"/>
        <item x="1"/>
        <item x="2"/>
        <item t="default"/>
      </items>
    </pivotField>
    <pivotField showAll="0"/>
    <pivotField showAll="0"/>
    <pivotField showAll="0"/>
    <pivotField showAll="0"/>
    <pivotField showAll="0"/>
  </pivotFields>
  <rowFields count="2">
    <field x="2"/>
    <field x="5"/>
  </rowFields>
  <rowItems count="7">
    <i>
      <x/>
    </i>
    <i r="1">
      <x/>
    </i>
    <i r="1">
      <x v="1"/>
    </i>
    <i>
      <x v="1"/>
    </i>
    <i r="1">
      <x/>
    </i>
    <i r="1">
      <x v="1"/>
    </i>
    <i t="grand">
      <x/>
    </i>
  </rowItems>
  <colFields count="1">
    <field x="3"/>
  </colFields>
  <colItems count="6">
    <i>
      <x/>
    </i>
    <i>
      <x v="1"/>
    </i>
    <i>
      <x v="2"/>
    </i>
    <i>
      <x v="3"/>
    </i>
    <i>
      <x v="4"/>
    </i>
    <i t="grand">
      <x/>
    </i>
  </colItems>
  <dataFields count="1">
    <dataField name="Count of ID"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90995C-E96C-412A-8180-4FFADC8779DA}" name="PivotTable3"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12:E19" firstHeaderRow="1" firstDataRow="2" firstDataCol="1"/>
  <pivotFields count="11">
    <pivotField dataField="1" showAll="0"/>
    <pivotField showAll="0"/>
    <pivotField axis="axisCol" showAll="0">
      <items count="4">
        <item x="0"/>
        <item x="1"/>
        <item x="2"/>
        <item t="default"/>
      </items>
    </pivotField>
    <pivotField axis="axisRow" showAll="0">
      <items count="7">
        <item x="0"/>
        <item x="4"/>
        <item x="1"/>
        <item x="2"/>
        <item x="3"/>
        <item h="1" x="5"/>
        <item t="default"/>
      </items>
    </pivotField>
    <pivotField showAll="0"/>
    <pivotField showAll="0"/>
    <pivotField showAll="0"/>
    <pivotField showAll="0"/>
    <pivotField showAll="0"/>
    <pivotField showAll="0"/>
    <pivotField showAll="0"/>
  </pivotFields>
  <rowFields count="1">
    <field x="3"/>
  </rowFields>
  <rowItems count="6">
    <i>
      <x/>
    </i>
    <i>
      <x v="1"/>
    </i>
    <i>
      <x v="2"/>
    </i>
    <i>
      <x v="3"/>
    </i>
    <i>
      <x v="4"/>
    </i>
    <i t="grand">
      <x/>
    </i>
  </rowItems>
  <colFields count="1">
    <field x="2"/>
  </colFields>
  <colItems count="3">
    <i>
      <x/>
    </i>
    <i>
      <x v="1"/>
    </i>
    <i t="grand">
      <x/>
    </i>
  </colItems>
  <dataFields count="1">
    <dataField name="Count of ID"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AFF97-2187-4496-B69D-5350E1778BCD}">
  <dimension ref="A1:P18"/>
  <sheetViews>
    <sheetView workbookViewId="0">
      <selection activeCell="I25" sqref="I25"/>
    </sheetView>
  </sheetViews>
  <sheetFormatPr defaultRowHeight="14.4" x14ac:dyDescent="0.3"/>
  <cols>
    <col min="2" max="2" width="18.33203125" customWidth="1"/>
    <col min="4" max="4" width="7.5546875" bestFit="1" customWidth="1"/>
    <col min="5" max="13" width="5.109375" bestFit="1" customWidth="1"/>
    <col min="14" max="14" width="6.109375" bestFit="1" customWidth="1"/>
    <col min="15" max="15" width="8" bestFit="1" customWidth="1"/>
    <col min="16" max="16" width="5.6640625" bestFit="1" customWidth="1"/>
    <col min="17" max="17" width="5.6640625" customWidth="1"/>
  </cols>
  <sheetData>
    <row r="1" spans="1:16" x14ac:dyDescent="0.3">
      <c r="A1" t="s">
        <v>30</v>
      </c>
    </row>
    <row r="2" spans="1:16" x14ac:dyDescent="0.3">
      <c r="A2" t="s">
        <v>31</v>
      </c>
    </row>
    <row r="3" spans="1:16" x14ac:dyDescent="0.3">
      <c r="A3" t="s">
        <v>32</v>
      </c>
    </row>
    <row r="6" spans="1:16" x14ac:dyDescent="0.3">
      <c r="C6" s="3" t="s">
        <v>33</v>
      </c>
    </row>
    <row r="7" spans="1:16" x14ac:dyDescent="0.3">
      <c r="A7" t="s">
        <v>82</v>
      </c>
    </row>
    <row r="8" spans="1:16" x14ac:dyDescent="0.3">
      <c r="A8" s="4" t="s">
        <v>85</v>
      </c>
      <c r="C8" s="3" t="s">
        <v>34</v>
      </c>
    </row>
    <row r="10" spans="1:16" x14ac:dyDescent="0.3">
      <c r="A10" t="s">
        <v>35</v>
      </c>
    </row>
    <row r="11" spans="1:16" x14ac:dyDescent="0.3">
      <c r="A11" s="5" t="s">
        <v>36</v>
      </c>
      <c r="B11" s="5" t="s">
        <v>37</v>
      </c>
      <c r="C11" s="5" t="s">
        <v>38</v>
      </c>
    </row>
    <row r="12" spans="1:16" x14ac:dyDescent="0.3">
      <c r="A12" s="6"/>
      <c r="B12" s="6"/>
      <c r="C12" s="6"/>
    </row>
    <row r="14" spans="1:16" x14ac:dyDescent="0.3">
      <c r="C14" t="s">
        <v>39</v>
      </c>
    </row>
    <row r="16" spans="1:16" x14ac:dyDescent="0.3">
      <c r="D16" s="7"/>
      <c r="E16" s="8" t="s">
        <v>40</v>
      </c>
      <c r="F16" s="8" t="s">
        <v>41</v>
      </c>
      <c r="G16" s="8" t="s">
        <v>42</v>
      </c>
      <c r="H16" s="8" t="s">
        <v>43</v>
      </c>
      <c r="I16" s="18" t="s">
        <v>106</v>
      </c>
      <c r="J16" s="8" t="s">
        <v>72</v>
      </c>
      <c r="K16" s="8" t="s">
        <v>73</v>
      </c>
      <c r="L16" s="8" t="s">
        <v>74</v>
      </c>
      <c r="M16" s="8" t="s">
        <v>75</v>
      </c>
      <c r="N16" s="8" t="s">
        <v>76</v>
      </c>
      <c r="O16" s="8" t="s">
        <v>46</v>
      </c>
      <c r="P16" s="16" t="s">
        <v>77</v>
      </c>
    </row>
    <row r="17" spans="4:16" x14ac:dyDescent="0.3">
      <c r="D17" s="7" t="s">
        <v>44</v>
      </c>
      <c r="E17" s="8">
        <v>10</v>
      </c>
      <c r="F17" s="8">
        <v>10</v>
      </c>
      <c r="G17" s="8">
        <v>10</v>
      </c>
      <c r="H17" s="8">
        <v>10</v>
      </c>
      <c r="I17" s="18">
        <v>10</v>
      </c>
      <c r="J17" s="8">
        <v>10</v>
      </c>
      <c r="K17" s="8">
        <v>10</v>
      </c>
      <c r="L17" s="8">
        <v>10</v>
      </c>
      <c r="M17" s="8">
        <v>10</v>
      </c>
      <c r="N17" s="8">
        <v>10</v>
      </c>
      <c r="O17" s="8">
        <v>100</v>
      </c>
      <c r="P17" s="16">
        <v>50</v>
      </c>
    </row>
    <row r="18" spans="4:16" x14ac:dyDescent="0.3">
      <c r="D18" s="7" t="s">
        <v>45</v>
      </c>
      <c r="E18" s="8">
        <f>Zad1!A1</f>
        <v>0</v>
      </c>
      <c r="F18" s="8">
        <f>Zad2!A1</f>
        <v>0</v>
      </c>
      <c r="G18" s="8">
        <f>Zad3!A1</f>
        <v>0</v>
      </c>
      <c r="H18" s="8">
        <f>Zad4!A1</f>
        <v>0</v>
      </c>
      <c r="I18" s="18">
        <f>TEORIJA_ELIMINATORNO!A1</f>
        <v>0</v>
      </c>
      <c r="J18" s="8">
        <f>Zad6!A1</f>
        <v>0</v>
      </c>
      <c r="K18" s="8">
        <f>Zad7!A1</f>
        <v>0</v>
      </c>
      <c r="L18" s="8">
        <f>Zad8!A1</f>
        <v>0</v>
      </c>
      <c r="M18" s="8">
        <f>Zad9!A1</f>
        <v>0</v>
      </c>
      <c r="N18" s="8">
        <f>Zad10!A1</f>
        <v>0</v>
      </c>
      <c r="O18" s="8">
        <f>SUM(E18:N18)</f>
        <v>0</v>
      </c>
      <c r="P18" s="16">
        <f>SUM(J18:N18)</f>
        <v>0</v>
      </c>
    </row>
  </sheetData>
  <phoneticPr fontId="6"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920EC-F107-434A-9D96-994D28F583EC}">
  <dimension ref="A1:D16"/>
  <sheetViews>
    <sheetView workbookViewId="0">
      <selection activeCell="D12" sqref="D12"/>
    </sheetView>
  </sheetViews>
  <sheetFormatPr defaultRowHeight="14.4" x14ac:dyDescent="0.3"/>
  <cols>
    <col min="5" max="5" width="10.5546875" customWidth="1"/>
    <col min="6" max="6" width="10.6640625" customWidth="1"/>
    <col min="11" max="11" width="10.109375" customWidth="1"/>
  </cols>
  <sheetData>
    <row r="1" spans="1:4" x14ac:dyDescent="0.3">
      <c r="A1" s="2">
        <v>0</v>
      </c>
      <c r="C1" t="s">
        <v>57</v>
      </c>
    </row>
    <row r="3" spans="1:4" x14ac:dyDescent="0.3">
      <c r="B3" t="s">
        <v>81</v>
      </c>
    </row>
    <row r="5" spans="1:4" x14ac:dyDescent="0.3">
      <c r="B5" t="s">
        <v>58</v>
      </c>
    </row>
    <row r="7" spans="1:4" x14ac:dyDescent="0.3">
      <c r="B7" t="s">
        <v>136</v>
      </c>
    </row>
    <row r="9" spans="1:4" x14ac:dyDescent="0.3">
      <c r="B9" t="s">
        <v>137</v>
      </c>
    </row>
    <row r="11" spans="1:4" x14ac:dyDescent="0.3">
      <c r="B11" t="s">
        <v>138</v>
      </c>
      <c r="D11">
        <v>0.95</v>
      </c>
    </row>
    <row r="12" spans="1:4" x14ac:dyDescent="0.3">
      <c r="B12" t="s">
        <v>139</v>
      </c>
      <c r="D12">
        <f>_xlfn.T.TEST(Podaci_2_3_6_7_8!K2:K51,Podaci_2_3_6_7_8!K52:K78,1,3)</f>
        <v>9.2123959059370833E-2</v>
      </c>
    </row>
    <row r="14" spans="1:4" x14ac:dyDescent="0.3">
      <c r="B14" t="s">
        <v>140</v>
      </c>
    </row>
    <row r="16" spans="1:4" x14ac:dyDescent="0.3">
      <c r="B16" t="s">
        <v>141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12611-A861-48A0-B766-C5FFA9FF09E5}">
  <dimension ref="A1:E12"/>
  <sheetViews>
    <sheetView workbookViewId="0">
      <selection activeCell="J12" sqref="J12"/>
    </sheetView>
  </sheetViews>
  <sheetFormatPr defaultRowHeight="14.4" x14ac:dyDescent="0.3"/>
  <cols>
    <col min="5" max="5" width="10.5546875" customWidth="1"/>
    <col min="6" max="6" width="10.6640625" customWidth="1"/>
    <col min="11" max="11" width="10.109375" customWidth="1"/>
  </cols>
  <sheetData>
    <row r="1" spans="1:5" x14ac:dyDescent="0.3">
      <c r="A1" s="2">
        <v>0</v>
      </c>
      <c r="C1" t="s">
        <v>57</v>
      </c>
    </row>
    <row r="3" spans="1:5" x14ac:dyDescent="0.3">
      <c r="B3" t="s">
        <v>59</v>
      </c>
    </row>
    <row r="5" spans="1:5" x14ac:dyDescent="0.3">
      <c r="B5" t="s">
        <v>58</v>
      </c>
    </row>
    <row r="7" spans="1:5" x14ac:dyDescent="0.3">
      <c r="B7" t="s">
        <v>142</v>
      </c>
    </row>
    <row r="9" spans="1:5" x14ac:dyDescent="0.3">
      <c r="B9" t="s">
        <v>138</v>
      </c>
      <c r="E9">
        <v>0.05</v>
      </c>
    </row>
    <row r="10" spans="1:5" x14ac:dyDescent="0.3">
      <c r="B10" t="s">
        <v>139</v>
      </c>
      <c r="E10" s="24">
        <f>_xlfn.F.TEST(Podaci_2_3_6_7_8!H2:H51,Podaci_2_3_6_7_8!H52:H78)</f>
        <v>8.3998512997200438E-3</v>
      </c>
    </row>
    <row r="12" spans="1:5" x14ac:dyDescent="0.3">
      <c r="B12" t="s">
        <v>144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03221-D8A2-4468-B520-07EBD272F9F5}">
  <dimension ref="A1:C7"/>
  <sheetViews>
    <sheetView workbookViewId="0">
      <selection activeCell="F11" sqref="F11"/>
    </sheetView>
  </sheetViews>
  <sheetFormatPr defaultRowHeight="14.4" x14ac:dyDescent="0.3"/>
  <cols>
    <col min="5" max="5" width="10.5546875" customWidth="1"/>
    <col min="6" max="6" width="10.6640625" customWidth="1"/>
    <col min="11" max="11" width="10.109375" customWidth="1"/>
  </cols>
  <sheetData>
    <row r="1" spans="1:3" x14ac:dyDescent="0.3">
      <c r="A1" s="2">
        <v>0</v>
      </c>
      <c r="C1" t="s">
        <v>60</v>
      </c>
    </row>
    <row r="3" spans="1:3" x14ac:dyDescent="0.3">
      <c r="B3" t="s">
        <v>105</v>
      </c>
    </row>
    <row r="5" spans="1:3" x14ac:dyDescent="0.3">
      <c r="B5" t="s">
        <v>68</v>
      </c>
    </row>
    <row r="7" spans="1:3" x14ac:dyDescent="0.3">
      <c r="B7" t="s">
        <v>69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EF5B4-1049-4ABA-83E6-45A7B4AAB217}">
  <dimension ref="A1:C7"/>
  <sheetViews>
    <sheetView workbookViewId="0">
      <selection activeCell="B10" sqref="B10"/>
    </sheetView>
  </sheetViews>
  <sheetFormatPr defaultRowHeight="14.4" x14ac:dyDescent="0.3"/>
  <cols>
    <col min="5" max="5" width="10.5546875" customWidth="1"/>
    <col min="6" max="6" width="10.6640625" customWidth="1"/>
    <col min="11" max="11" width="10.109375" customWidth="1"/>
  </cols>
  <sheetData>
    <row r="1" spans="1:3" x14ac:dyDescent="0.3">
      <c r="A1" s="2">
        <v>0</v>
      </c>
      <c r="C1" t="s">
        <v>60</v>
      </c>
    </row>
    <row r="3" spans="1:3" x14ac:dyDescent="0.3">
      <c r="B3" t="s">
        <v>70</v>
      </c>
    </row>
    <row r="5" spans="1:3" x14ac:dyDescent="0.3">
      <c r="B5" t="s">
        <v>71</v>
      </c>
    </row>
    <row r="7" spans="1:3" x14ac:dyDescent="0.3">
      <c r="B7" t="s">
        <v>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B33BD-78C4-473C-9D9F-06E25F1DF482}">
  <dimension ref="A1:AB19"/>
  <sheetViews>
    <sheetView workbookViewId="0">
      <selection activeCell="B4" sqref="B4:I9"/>
    </sheetView>
  </sheetViews>
  <sheetFormatPr defaultRowHeight="14.4" x14ac:dyDescent="0.3"/>
  <cols>
    <col min="1" max="1" width="30.109375" customWidth="1"/>
    <col min="2" max="2" width="6.88671875" bestFit="1" customWidth="1"/>
    <col min="3" max="3" width="6.6640625" bestFit="1" customWidth="1"/>
    <col min="4" max="4" width="6.33203125" bestFit="1" customWidth="1"/>
    <col min="5" max="5" width="6.5546875" bestFit="1" customWidth="1"/>
    <col min="6" max="6" width="7" bestFit="1" customWidth="1"/>
    <col min="7" max="7" width="6.44140625" bestFit="1" customWidth="1"/>
    <col min="8" max="8" width="6.88671875" bestFit="1" customWidth="1"/>
    <col min="9" max="9" width="6.88671875" customWidth="1"/>
  </cols>
  <sheetData>
    <row r="1" spans="1:9" x14ac:dyDescent="0.3">
      <c r="A1" t="s">
        <v>2</v>
      </c>
    </row>
    <row r="3" spans="1:9" x14ac:dyDescent="0.3">
      <c r="A3" s="12"/>
      <c r="B3" s="13">
        <v>43770</v>
      </c>
      <c r="C3" s="13">
        <v>43800</v>
      </c>
      <c r="D3" s="13">
        <v>43831</v>
      </c>
      <c r="E3" s="13">
        <v>43862</v>
      </c>
      <c r="F3" s="13">
        <v>43891</v>
      </c>
      <c r="G3" s="13">
        <v>43922</v>
      </c>
      <c r="H3" s="13">
        <v>43952</v>
      </c>
      <c r="I3" s="13">
        <v>43983</v>
      </c>
    </row>
    <row r="4" spans="1:9" x14ac:dyDescent="0.3">
      <c r="A4" s="12" t="s">
        <v>62</v>
      </c>
      <c r="B4" s="12">
        <v>-1</v>
      </c>
      <c r="C4" s="12">
        <v>-3.3</v>
      </c>
      <c r="D4" s="12">
        <v>-1.6</v>
      </c>
      <c r="E4" s="12">
        <v>-1.6</v>
      </c>
      <c r="F4" s="12">
        <v>-12.2</v>
      </c>
      <c r="G4" s="15">
        <v>-27.7</v>
      </c>
      <c r="H4" s="15">
        <v>-20.100000000000001</v>
      </c>
      <c r="I4" s="12">
        <v>-11.6</v>
      </c>
    </row>
    <row r="5" spans="1:9" x14ac:dyDescent="0.3">
      <c r="A5" s="12" t="s">
        <v>67</v>
      </c>
      <c r="B5" s="12">
        <v>-2.2000000000000002</v>
      </c>
      <c r="C5" s="12">
        <v>-5.0999999999999996</v>
      </c>
      <c r="D5" s="12">
        <v>-1.3</v>
      </c>
      <c r="E5" s="12">
        <v>-0.2</v>
      </c>
      <c r="F5" s="12">
        <v>-10.9</v>
      </c>
      <c r="G5" s="15">
        <v>-24.9</v>
      </c>
      <c r="H5" s="15">
        <v>-18.5</v>
      </c>
      <c r="I5" s="12">
        <v>-11.9</v>
      </c>
    </row>
    <row r="6" spans="1:9" x14ac:dyDescent="0.3">
      <c r="A6" s="12" t="s">
        <v>63</v>
      </c>
      <c r="B6" s="12">
        <v>-1.5</v>
      </c>
      <c r="C6" s="12">
        <v>-3.7</v>
      </c>
      <c r="D6" s="12">
        <v>-6.4</v>
      </c>
      <c r="E6" s="12">
        <v>-3</v>
      </c>
      <c r="F6" s="12">
        <v>-6.1</v>
      </c>
      <c r="G6" s="15">
        <v>-13.1</v>
      </c>
      <c r="H6" s="15">
        <v>-10.8</v>
      </c>
      <c r="I6" s="12">
        <v>-9.1</v>
      </c>
    </row>
    <row r="7" spans="1:9" x14ac:dyDescent="0.3">
      <c r="A7" s="12" t="s">
        <v>64</v>
      </c>
      <c r="B7" s="12">
        <v>-1.2</v>
      </c>
      <c r="C7" s="12">
        <v>-4.3</v>
      </c>
      <c r="D7" s="12">
        <v>-1.8</v>
      </c>
      <c r="E7" s="12">
        <v>-3.6</v>
      </c>
      <c r="F7" s="12">
        <v>-21.3</v>
      </c>
      <c r="G7" s="15">
        <v>-41.9</v>
      </c>
      <c r="H7" s="15">
        <v>-28.8</v>
      </c>
      <c r="I7" s="12">
        <v>-16.399999999999999</v>
      </c>
    </row>
    <row r="8" spans="1:9" x14ac:dyDescent="0.3">
      <c r="A8" s="12" t="s">
        <v>65</v>
      </c>
      <c r="B8" s="12">
        <v>2.2000000000000002</v>
      </c>
      <c r="C8" s="12">
        <v>0.6</v>
      </c>
      <c r="D8" s="12">
        <v>-3.6</v>
      </c>
      <c r="E8" s="12">
        <v>2.1</v>
      </c>
      <c r="F8" s="12">
        <v>-23.3</v>
      </c>
      <c r="G8" s="15">
        <v>-48.2</v>
      </c>
      <c r="H8" s="15">
        <v>-23.5</v>
      </c>
      <c r="I8" s="12">
        <v>-7.5</v>
      </c>
    </row>
    <row r="9" spans="1:9" x14ac:dyDescent="0.3">
      <c r="A9" s="12" t="s">
        <v>66</v>
      </c>
      <c r="B9" s="12">
        <v>1.4</v>
      </c>
      <c r="C9" s="12">
        <v>1.2</v>
      </c>
      <c r="D9" s="12">
        <v>0.7</v>
      </c>
      <c r="E9" s="12">
        <v>1.3</v>
      </c>
      <c r="F9" s="12">
        <v>-0.1</v>
      </c>
      <c r="G9" s="15">
        <v>-12.8</v>
      </c>
      <c r="H9" s="15">
        <v>-12.7</v>
      </c>
      <c r="I9" s="12">
        <v>-6</v>
      </c>
    </row>
    <row r="11" spans="1:9" x14ac:dyDescent="0.3">
      <c r="A11" t="s">
        <v>61</v>
      </c>
    </row>
    <row r="12" spans="1:9" x14ac:dyDescent="0.3">
      <c r="A12" s="14"/>
    </row>
    <row r="19" spans="26:28" x14ac:dyDescent="0.3">
      <c r="Z19" t="s">
        <v>103</v>
      </c>
      <c r="AA19" t="s">
        <v>102</v>
      </c>
      <c r="AB19" t="s">
        <v>101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7C55C-4E88-497C-B07B-BC68B618502F}">
  <dimension ref="A1:K78"/>
  <sheetViews>
    <sheetView topLeftCell="A54" workbookViewId="0">
      <selection activeCell="N70" sqref="N70"/>
    </sheetView>
  </sheetViews>
  <sheetFormatPr defaultRowHeight="14.4" x14ac:dyDescent="0.3"/>
  <cols>
    <col min="1" max="1" width="2.88671875" bestFit="1" customWidth="1"/>
    <col min="2" max="2" width="6.5546875" bestFit="1" customWidth="1"/>
    <col min="3" max="3" width="4.5546875" customWidth="1"/>
    <col min="4" max="4" width="3.44140625" bestFit="1" customWidth="1"/>
    <col min="5" max="5" width="3.33203125" bestFit="1" customWidth="1"/>
    <col min="6" max="6" width="3.6640625" bestFit="1" customWidth="1"/>
    <col min="7" max="7" width="7.33203125" customWidth="1"/>
    <col min="8" max="8" width="5.88671875" bestFit="1" customWidth="1"/>
    <col min="9" max="9" width="3.33203125" bestFit="1" customWidth="1"/>
    <col min="10" max="11" width="4.88671875" bestFit="1" customWidth="1"/>
  </cols>
  <sheetData>
    <row r="1" spans="1:11" x14ac:dyDescent="0.3">
      <c r="A1" t="s">
        <v>51</v>
      </c>
      <c r="B1" t="s">
        <v>5</v>
      </c>
      <c r="C1" t="s">
        <v>21</v>
      </c>
      <c r="D1" t="s">
        <v>22</v>
      </c>
      <c r="E1" t="s">
        <v>23</v>
      </c>
      <c r="F1" t="s">
        <v>24</v>
      </c>
      <c r="G1" t="s">
        <v>50</v>
      </c>
      <c r="H1" t="s">
        <v>13</v>
      </c>
      <c r="I1" t="s">
        <v>25</v>
      </c>
      <c r="J1" t="s">
        <v>26</v>
      </c>
      <c r="K1" t="s">
        <v>27</v>
      </c>
    </row>
    <row r="2" spans="1:11" x14ac:dyDescent="0.3">
      <c r="A2">
        <v>1</v>
      </c>
      <c r="B2">
        <v>56</v>
      </c>
      <c r="C2" t="s">
        <v>14</v>
      </c>
      <c r="D2">
        <v>1</v>
      </c>
      <c r="E2" t="s">
        <v>15</v>
      </c>
      <c r="F2" t="s">
        <v>15</v>
      </c>
      <c r="G2">
        <v>60</v>
      </c>
      <c r="H2">
        <v>26</v>
      </c>
      <c r="I2" t="s">
        <v>15</v>
      </c>
      <c r="J2">
        <v>110</v>
      </c>
      <c r="K2">
        <v>12</v>
      </c>
    </row>
    <row r="3" spans="1:11" x14ac:dyDescent="0.3">
      <c r="A3">
        <v>2</v>
      </c>
      <c r="B3">
        <v>43</v>
      </c>
      <c r="C3" t="s">
        <v>14</v>
      </c>
      <c r="D3">
        <v>1</v>
      </c>
      <c r="E3" t="s">
        <v>15</v>
      </c>
      <c r="F3" t="s">
        <v>16</v>
      </c>
      <c r="G3">
        <v>84.5</v>
      </c>
      <c r="H3">
        <v>23.5</v>
      </c>
      <c r="I3" t="s">
        <v>15</v>
      </c>
      <c r="J3">
        <v>111</v>
      </c>
      <c r="K3">
        <v>10.8</v>
      </c>
    </row>
    <row r="4" spans="1:11" x14ac:dyDescent="0.3">
      <c r="A4">
        <v>3</v>
      </c>
      <c r="B4">
        <v>28</v>
      </c>
      <c r="C4" t="s">
        <v>14</v>
      </c>
      <c r="D4">
        <v>3</v>
      </c>
      <c r="E4" t="s">
        <v>15</v>
      </c>
      <c r="F4" t="s">
        <v>16</v>
      </c>
      <c r="G4">
        <v>76</v>
      </c>
      <c r="H4">
        <v>30.5</v>
      </c>
      <c r="I4" t="s">
        <v>15</v>
      </c>
      <c r="J4">
        <v>108</v>
      </c>
      <c r="K4">
        <v>7</v>
      </c>
    </row>
    <row r="5" spans="1:11" x14ac:dyDescent="0.3">
      <c r="A5">
        <v>4</v>
      </c>
      <c r="B5">
        <v>30</v>
      </c>
      <c r="C5" t="s">
        <v>14</v>
      </c>
      <c r="D5">
        <v>4</v>
      </c>
      <c r="E5" t="s">
        <v>15</v>
      </c>
      <c r="F5" t="s">
        <v>16</v>
      </c>
      <c r="G5">
        <v>72</v>
      </c>
      <c r="H5">
        <v>22</v>
      </c>
      <c r="I5" t="s">
        <v>16</v>
      </c>
      <c r="J5">
        <v>82</v>
      </c>
      <c r="K5">
        <v>6.8</v>
      </c>
    </row>
    <row r="6" spans="1:11" x14ac:dyDescent="0.3">
      <c r="A6">
        <v>5</v>
      </c>
      <c r="B6">
        <v>76</v>
      </c>
      <c r="C6" t="s">
        <v>14</v>
      </c>
      <c r="D6">
        <v>4</v>
      </c>
      <c r="E6" t="s">
        <v>15</v>
      </c>
      <c r="F6" t="s">
        <v>16</v>
      </c>
      <c r="G6">
        <v>74.5</v>
      </c>
      <c r="H6">
        <v>22.5</v>
      </c>
      <c r="I6" t="s">
        <v>16</v>
      </c>
      <c r="J6">
        <v>142</v>
      </c>
      <c r="K6">
        <v>11.1</v>
      </c>
    </row>
    <row r="7" spans="1:11" x14ac:dyDescent="0.3">
      <c r="A7">
        <v>6</v>
      </c>
      <c r="B7">
        <v>18</v>
      </c>
      <c r="C7" t="s">
        <v>14</v>
      </c>
      <c r="D7">
        <v>5</v>
      </c>
      <c r="E7" t="s">
        <v>15</v>
      </c>
      <c r="F7" t="s">
        <v>16</v>
      </c>
      <c r="G7">
        <v>45</v>
      </c>
      <c r="H7">
        <v>19.059999999999999</v>
      </c>
      <c r="I7" t="s">
        <v>18</v>
      </c>
      <c r="J7">
        <v>104</v>
      </c>
      <c r="K7">
        <v>12.2</v>
      </c>
    </row>
    <row r="8" spans="1:11" x14ac:dyDescent="0.3">
      <c r="A8">
        <v>7</v>
      </c>
      <c r="B8">
        <v>71</v>
      </c>
      <c r="C8" t="s">
        <v>14</v>
      </c>
      <c r="D8">
        <v>3</v>
      </c>
      <c r="E8" t="s">
        <v>15</v>
      </c>
      <c r="F8" t="s">
        <v>16</v>
      </c>
      <c r="G8">
        <v>79.5</v>
      </c>
      <c r="H8">
        <v>24.7</v>
      </c>
      <c r="I8" t="s">
        <v>15</v>
      </c>
      <c r="J8">
        <v>102</v>
      </c>
      <c r="K8">
        <v>14.7</v>
      </c>
    </row>
    <row r="9" spans="1:11" x14ac:dyDescent="0.3">
      <c r="A9">
        <v>8</v>
      </c>
      <c r="B9">
        <v>74</v>
      </c>
      <c r="C9" t="s">
        <v>14</v>
      </c>
      <c r="D9">
        <v>3</v>
      </c>
      <c r="E9" t="s">
        <v>15</v>
      </c>
      <c r="F9" t="s">
        <v>16</v>
      </c>
      <c r="G9">
        <v>90</v>
      </c>
      <c r="H9">
        <v>32.5</v>
      </c>
      <c r="I9" t="s">
        <v>19</v>
      </c>
      <c r="J9">
        <v>97</v>
      </c>
      <c r="K9">
        <v>5.3</v>
      </c>
    </row>
    <row r="10" spans="1:11" x14ac:dyDescent="0.3">
      <c r="A10">
        <v>9</v>
      </c>
      <c r="B10">
        <v>61</v>
      </c>
      <c r="C10" t="s">
        <v>14</v>
      </c>
      <c r="D10">
        <v>5</v>
      </c>
      <c r="E10" t="s">
        <v>16</v>
      </c>
      <c r="F10" t="s">
        <v>16</v>
      </c>
      <c r="G10">
        <v>55</v>
      </c>
      <c r="H10">
        <v>20.190000000000001</v>
      </c>
      <c r="I10" t="s">
        <v>16</v>
      </c>
      <c r="J10">
        <v>128</v>
      </c>
      <c r="K10">
        <v>10.1</v>
      </c>
    </row>
    <row r="11" spans="1:11" x14ac:dyDescent="0.3">
      <c r="A11">
        <v>10</v>
      </c>
      <c r="B11">
        <v>65</v>
      </c>
      <c r="C11" t="s">
        <v>14</v>
      </c>
      <c r="D11">
        <v>1</v>
      </c>
      <c r="E11" t="s">
        <v>15</v>
      </c>
      <c r="F11" t="s">
        <v>16</v>
      </c>
      <c r="G11">
        <v>72.8</v>
      </c>
      <c r="H11">
        <v>29.3</v>
      </c>
      <c r="I11" t="s">
        <v>15</v>
      </c>
      <c r="J11">
        <v>95</v>
      </c>
      <c r="K11">
        <v>7.7</v>
      </c>
    </row>
    <row r="12" spans="1:11" x14ac:dyDescent="0.3">
      <c r="A12">
        <v>11</v>
      </c>
      <c r="B12">
        <v>55</v>
      </c>
      <c r="C12" t="s">
        <v>14</v>
      </c>
      <c r="D12">
        <v>1</v>
      </c>
      <c r="E12" t="s">
        <v>15</v>
      </c>
      <c r="F12" t="s">
        <v>16</v>
      </c>
      <c r="G12">
        <v>69</v>
      </c>
      <c r="H12">
        <v>20.8</v>
      </c>
      <c r="I12" t="s">
        <v>15</v>
      </c>
      <c r="J12">
        <v>90</v>
      </c>
      <c r="K12">
        <v>8.9</v>
      </c>
    </row>
    <row r="13" spans="1:11" x14ac:dyDescent="0.3">
      <c r="A13">
        <v>12</v>
      </c>
      <c r="B13">
        <v>63</v>
      </c>
      <c r="C13" t="s">
        <v>14</v>
      </c>
      <c r="D13">
        <v>5</v>
      </c>
      <c r="E13" t="s">
        <v>15</v>
      </c>
      <c r="F13" t="s">
        <v>15</v>
      </c>
      <c r="G13">
        <v>109</v>
      </c>
      <c r="H13">
        <v>33.5</v>
      </c>
      <c r="I13" t="s">
        <v>16</v>
      </c>
      <c r="J13">
        <v>112</v>
      </c>
      <c r="K13">
        <v>13.1</v>
      </c>
    </row>
    <row r="14" spans="1:11" x14ac:dyDescent="0.3">
      <c r="A14">
        <v>13</v>
      </c>
      <c r="B14">
        <v>54</v>
      </c>
      <c r="C14" t="s">
        <v>14</v>
      </c>
      <c r="D14">
        <v>1</v>
      </c>
      <c r="E14" t="s">
        <v>15</v>
      </c>
      <c r="F14" t="s">
        <v>16</v>
      </c>
      <c r="G14">
        <v>69.5</v>
      </c>
      <c r="H14">
        <v>20.2</v>
      </c>
      <c r="I14" t="s">
        <v>15</v>
      </c>
      <c r="J14">
        <v>123</v>
      </c>
      <c r="K14">
        <v>9.8000000000000007</v>
      </c>
    </row>
    <row r="15" spans="1:11" x14ac:dyDescent="0.3">
      <c r="A15">
        <v>14</v>
      </c>
      <c r="B15">
        <v>55</v>
      </c>
      <c r="C15" t="s">
        <v>14</v>
      </c>
      <c r="D15">
        <v>3</v>
      </c>
      <c r="E15" t="s">
        <v>15</v>
      </c>
      <c r="F15" t="s">
        <v>16</v>
      </c>
      <c r="G15">
        <v>78.2</v>
      </c>
      <c r="H15">
        <v>24.69</v>
      </c>
      <c r="I15" t="s">
        <v>15</v>
      </c>
      <c r="J15">
        <v>123</v>
      </c>
      <c r="K15">
        <v>9.1</v>
      </c>
    </row>
    <row r="16" spans="1:11" x14ac:dyDescent="0.3">
      <c r="A16">
        <v>15</v>
      </c>
      <c r="B16">
        <v>60</v>
      </c>
      <c r="C16" t="s">
        <v>14</v>
      </c>
      <c r="D16">
        <v>1</v>
      </c>
      <c r="E16" t="s">
        <v>15</v>
      </c>
      <c r="F16" t="s">
        <v>16</v>
      </c>
      <c r="G16">
        <v>83</v>
      </c>
      <c r="H16">
        <v>24.05</v>
      </c>
      <c r="I16" t="s">
        <v>16</v>
      </c>
      <c r="J16">
        <v>107</v>
      </c>
      <c r="K16">
        <v>6.9</v>
      </c>
    </row>
    <row r="17" spans="1:11" x14ac:dyDescent="0.3">
      <c r="A17">
        <v>16</v>
      </c>
      <c r="B17">
        <v>71</v>
      </c>
      <c r="C17" t="s">
        <v>14</v>
      </c>
      <c r="D17">
        <v>5</v>
      </c>
      <c r="E17" t="s">
        <v>15</v>
      </c>
      <c r="F17" t="s">
        <v>16</v>
      </c>
      <c r="G17">
        <v>69.5</v>
      </c>
      <c r="H17">
        <v>28.1</v>
      </c>
      <c r="I17" t="s">
        <v>16</v>
      </c>
      <c r="J17">
        <v>112</v>
      </c>
      <c r="K17">
        <v>15.9</v>
      </c>
    </row>
    <row r="18" spans="1:11" x14ac:dyDescent="0.3">
      <c r="A18">
        <v>17</v>
      </c>
      <c r="B18">
        <v>32</v>
      </c>
      <c r="C18" t="s">
        <v>14</v>
      </c>
      <c r="D18">
        <v>3</v>
      </c>
      <c r="E18" t="s">
        <v>15</v>
      </c>
      <c r="F18" t="s">
        <v>16</v>
      </c>
      <c r="G18">
        <v>62</v>
      </c>
      <c r="H18">
        <v>20.6</v>
      </c>
      <c r="I18" t="s">
        <v>15</v>
      </c>
      <c r="J18">
        <v>97</v>
      </c>
      <c r="K18">
        <v>5</v>
      </c>
    </row>
    <row r="19" spans="1:11" x14ac:dyDescent="0.3">
      <c r="A19">
        <v>18</v>
      </c>
      <c r="B19">
        <v>43</v>
      </c>
      <c r="C19" t="s">
        <v>14</v>
      </c>
      <c r="D19">
        <v>5</v>
      </c>
      <c r="E19" t="s">
        <v>15</v>
      </c>
      <c r="F19" t="s">
        <v>16</v>
      </c>
      <c r="G19">
        <v>71</v>
      </c>
      <c r="H19">
        <v>20.100000000000001</v>
      </c>
      <c r="I19" t="s">
        <v>15</v>
      </c>
      <c r="J19">
        <v>118</v>
      </c>
      <c r="K19">
        <v>7</v>
      </c>
    </row>
    <row r="20" spans="1:11" x14ac:dyDescent="0.3">
      <c r="A20">
        <v>19</v>
      </c>
      <c r="B20">
        <v>47</v>
      </c>
      <c r="C20" t="s">
        <v>14</v>
      </c>
      <c r="D20">
        <v>5</v>
      </c>
      <c r="E20" t="s">
        <v>15</v>
      </c>
      <c r="F20" t="s">
        <v>16</v>
      </c>
      <c r="G20">
        <v>74</v>
      </c>
      <c r="H20">
        <v>24.5</v>
      </c>
      <c r="I20" t="s">
        <v>16</v>
      </c>
      <c r="J20">
        <v>115</v>
      </c>
      <c r="K20">
        <v>6.4</v>
      </c>
    </row>
    <row r="21" spans="1:11" x14ac:dyDescent="0.3">
      <c r="A21">
        <v>20</v>
      </c>
      <c r="B21">
        <v>65</v>
      </c>
      <c r="C21" t="s">
        <v>14</v>
      </c>
      <c r="D21">
        <v>2</v>
      </c>
      <c r="E21" t="s">
        <v>15</v>
      </c>
      <c r="F21" t="s">
        <v>16</v>
      </c>
      <c r="G21">
        <v>94.5</v>
      </c>
      <c r="H21">
        <v>29.9</v>
      </c>
      <c r="I21" t="s">
        <v>15</v>
      </c>
      <c r="J21">
        <v>134</v>
      </c>
      <c r="K21">
        <v>11.3</v>
      </c>
    </row>
    <row r="22" spans="1:11" x14ac:dyDescent="0.3">
      <c r="A22">
        <v>21</v>
      </c>
      <c r="B22">
        <v>70</v>
      </c>
      <c r="C22" t="s">
        <v>14</v>
      </c>
      <c r="D22">
        <v>1</v>
      </c>
      <c r="E22" t="s">
        <v>15</v>
      </c>
      <c r="F22" t="s">
        <v>16</v>
      </c>
      <c r="G22">
        <v>74.5</v>
      </c>
      <c r="H22">
        <v>22.2</v>
      </c>
      <c r="I22" t="s">
        <v>16</v>
      </c>
      <c r="J22">
        <v>98</v>
      </c>
      <c r="K22">
        <v>6.7</v>
      </c>
    </row>
    <row r="23" spans="1:11" x14ac:dyDescent="0.3">
      <c r="A23">
        <v>22</v>
      </c>
      <c r="B23">
        <v>34</v>
      </c>
      <c r="C23" t="s">
        <v>14</v>
      </c>
      <c r="D23">
        <v>2</v>
      </c>
      <c r="E23" t="s">
        <v>15</v>
      </c>
      <c r="F23" t="s">
        <v>15</v>
      </c>
      <c r="G23">
        <v>56.7</v>
      </c>
      <c r="H23">
        <v>18.5</v>
      </c>
      <c r="I23" t="s">
        <v>15</v>
      </c>
      <c r="J23">
        <v>112</v>
      </c>
      <c r="K23">
        <v>9.5</v>
      </c>
    </row>
    <row r="24" spans="1:11" x14ac:dyDescent="0.3">
      <c r="A24">
        <v>23</v>
      </c>
      <c r="B24">
        <v>36</v>
      </c>
      <c r="C24" t="s">
        <v>14</v>
      </c>
      <c r="D24">
        <v>1</v>
      </c>
      <c r="E24" t="s">
        <v>15</v>
      </c>
      <c r="F24" t="s">
        <v>16</v>
      </c>
      <c r="G24">
        <v>87.7</v>
      </c>
      <c r="H24">
        <v>32.700000000000003</v>
      </c>
      <c r="I24" t="s">
        <v>15</v>
      </c>
      <c r="J24">
        <v>89</v>
      </c>
      <c r="K24">
        <v>17.2</v>
      </c>
    </row>
    <row r="25" spans="1:11" x14ac:dyDescent="0.3">
      <c r="A25">
        <v>24</v>
      </c>
      <c r="B25">
        <v>69</v>
      </c>
      <c r="C25" t="s">
        <v>14</v>
      </c>
      <c r="D25">
        <v>3</v>
      </c>
      <c r="E25" t="s">
        <v>15</v>
      </c>
      <c r="F25" t="s">
        <v>16</v>
      </c>
      <c r="G25">
        <v>57</v>
      </c>
      <c r="H25">
        <v>24.4</v>
      </c>
      <c r="I25" t="s">
        <v>15</v>
      </c>
      <c r="J25">
        <v>121</v>
      </c>
      <c r="K25">
        <v>16.899999999999999</v>
      </c>
    </row>
    <row r="26" spans="1:11" x14ac:dyDescent="0.3">
      <c r="A26">
        <v>25</v>
      </c>
      <c r="B26">
        <v>64</v>
      </c>
      <c r="C26" t="s">
        <v>14</v>
      </c>
      <c r="D26">
        <v>3</v>
      </c>
      <c r="E26" t="s">
        <v>15</v>
      </c>
      <c r="F26" t="s">
        <v>16</v>
      </c>
      <c r="G26">
        <v>81</v>
      </c>
      <c r="H26">
        <v>25.8</v>
      </c>
      <c r="I26" t="s">
        <v>15</v>
      </c>
      <c r="J26">
        <v>131</v>
      </c>
      <c r="K26">
        <v>11.8</v>
      </c>
    </row>
    <row r="27" spans="1:11" x14ac:dyDescent="0.3">
      <c r="A27">
        <v>26</v>
      </c>
      <c r="B27">
        <v>59</v>
      </c>
      <c r="C27" t="s">
        <v>14</v>
      </c>
      <c r="D27">
        <v>1</v>
      </c>
      <c r="E27" t="s">
        <v>15</v>
      </c>
      <c r="F27" t="s">
        <v>16</v>
      </c>
      <c r="G27">
        <v>65</v>
      </c>
      <c r="H27">
        <v>23.5</v>
      </c>
      <c r="I27" t="s">
        <v>15</v>
      </c>
      <c r="J27">
        <v>119</v>
      </c>
      <c r="K27">
        <v>22.3</v>
      </c>
    </row>
    <row r="28" spans="1:11" x14ac:dyDescent="0.3">
      <c r="A28">
        <v>27</v>
      </c>
      <c r="B28">
        <v>49</v>
      </c>
      <c r="C28" t="s">
        <v>14</v>
      </c>
      <c r="D28">
        <v>5</v>
      </c>
      <c r="E28" t="s">
        <v>15</v>
      </c>
      <c r="F28" t="s">
        <v>16</v>
      </c>
      <c r="G28">
        <v>86.7</v>
      </c>
      <c r="H28">
        <v>22.8</v>
      </c>
      <c r="I28" t="s">
        <v>15</v>
      </c>
      <c r="J28">
        <v>125</v>
      </c>
      <c r="K28">
        <v>14.5</v>
      </c>
    </row>
    <row r="29" spans="1:11" x14ac:dyDescent="0.3">
      <c r="A29">
        <v>28</v>
      </c>
      <c r="B29">
        <v>65</v>
      </c>
      <c r="C29" t="s">
        <v>14</v>
      </c>
      <c r="D29">
        <v>2</v>
      </c>
      <c r="E29" t="s">
        <v>15</v>
      </c>
      <c r="F29" t="s">
        <v>15</v>
      </c>
      <c r="G29">
        <v>82</v>
      </c>
      <c r="H29">
        <v>26.3</v>
      </c>
      <c r="I29" t="s">
        <v>15</v>
      </c>
      <c r="J29">
        <v>100</v>
      </c>
      <c r="K29">
        <v>8.1999999999999993</v>
      </c>
    </row>
    <row r="30" spans="1:11" x14ac:dyDescent="0.3">
      <c r="A30">
        <v>29</v>
      </c>
      <c r="B30">
        <v>64</v>
      </c>
      <c r="C30" t="s">
        <v>14</v>
      </c>
      <c r="D30">
        <v>3</v>
      </c>
      <c r="E30" t="s">
        <v>15</v>
      </c>
      <c r="F30" t="s">
        <v>16</v>
      </c>
      <c r="G30">
        <v>64</v>
      </c>
      <c r="H30">
        <v>20.059999999999999</v>
      </c>
      <c r="I30" t="s">
        <v>16</v>
      </c>
      <c r="J30">
        <v>114</v>
      </c>
      <c r="K30">
        <v>17.100000000000001</v>
      </c>
    </row>
    <row r="31" spans="1:11" x14ac:dyDescent="0.3">
      <c r="A31">
        <v>30</v>
      </c>
      <c r="B31">
        <v>64</v>
      </c>
      <c r="C31" t="s">
        <v>14</v>
      </c>
      <c r="D31">
        <v>5</v>
      </c>
      <c r="E31" t="s">
        <v>15</v>
      </c>
      <c r="F31" t="s">
        <v>16</v>
      </c>
      <c r="G31">
        <v>71</v>
      </c>
      <c r="H31">
        <v>21.01</v>
      </c>
      <c r="I31" t="s">
        <v>15</v>
      </c>
      <c r="J31">
        <v>110</v>
      </c>
      <c r="K31">
        <v>14.8</v>
      </c>
    </row>
    <row r="32" spans="1:11" x14ac:dyDescent="0.3">
      <c r="A32">
        <v>31</v>
      </c>
      <c r="B32">
        <v>55</v>
      </c>
      <c r="C32" t="s">
        <v>14</v>
      </c>
      <c r="D32">
        <v>4</v>
      </c>
      <c r="E32" t="s">
        <v>15</v>
      </c>
      <c r="F32" t="s">
        <v>16</v>
      </c>
      <c r="G32">
        <v>63</v>
      </c>
      <c r="H32">
        <v>22.03</v>
      </c>
      <c r="I32" t="s">
        <v>16</v>
      </c>
      <c r="J32">
        <v>120</v>
      </c>
      <c r="K32">
        <v>12.5</v>
      </c>
    </row>
    <row r="33" spans="1:11" x14ac:dyDescent="0.3">
      <c r="A33">
        <v>32</v>
      </c>
      <c r="B33">
        <v>55</v>
      </c>
      <c r="C33" t="s">
        <v>14</v>
      </c>
      <c r="D33">
        <v>1</v>
      </c>
      <c r="E33" t="s">
        <v>15</v>
      </c>
      <c r="F33" t="s">
        <v>16</v>
      </c>
      <c r="G33">
        <v>98</v>
      </c>
      <c r="H33">
        <v>28.9</v>
      </c>
      <c r="I33" t="s">
        <v>15</v>
      </c>
      <c r="J33">
        <v>125</v>
      </c>
      <c r="K33">
        <v>8.1999999999999993</v>
      </c>
    </row>
    <row r="34" spans="1:11" x14ac:dyDescent="0.3">
      <c r="A34">
        <v>33</v>
      </c>
      <c r="B34">
        <v>50</v>
      </c>
      <c r="C34" t="s">
        <v>14</v>
      </c>
      <c r="D34">
        <v>1</v>
      </c>
      <c r="E34" t="s">
        <v>15</v>
      </c>
      <c r="F34" t="s">
        <v>16</v>
      </c>
      <c r="G34">
        <v>80.599999999999994</v>
      </c>
      <c r="H34">
        <v>30.1</v>
      </c>
      <c r="I34" t="s">
        <v>15</v>
      </c>
      <c r="J34">
        <v>109</v>
      </c>
      <c r="K34">
        <v>15</v>
      </c>
    </row>
    <row r="35" spans="1:11" x14ac:dyDescent="0.3">
      <c r="A35">
        <v>34</v>
      </c>
      <c r="B35">
        <v>40</v>
      </c>
      <c r="C35" t="s">
        <v>14</v>
      </c>
      <c r="D35">
        <v>1</v>
      </c>
      <c r="E35" t="s">
        <v>15</v>
      </c>
      <c r="F35" t="s">
        <v>16</v>
      </c>
      <c r="G35">
        <v>89</v>
      </c>
      <c r="H35">
        <v>29.8</v>
      </c>
      <c r="I35" t="s">
        <v>15</v>
      </c>
      <c r="J35">
        <v>132</v>
      </c>
      <c r="K35">
        <v>12.8</v>
      </c>
    </row>
    <row r="36" spans="1:11" x14ac:dyDescent="0.3">
      <c r="A36">
        <v>35</v>
      </c>
      <c r="B36">
        <v>17</v>
      </c>
      <c r="C36" t="s">
        <v>14</v>
      </c>
      <c r="D36">
        <v>1</v>
      </c>
      <c r="E36" t="s">
        <v>15</v>
      </c>
      <c r="F36" t="s">
        <v>16</v>
      </c>
      <c r="G36">
        <v>52</v>
      </c>
      <c r="H36">
        <v>19.399999999999999</v>
      </c>
      <c r="I36" t="s">
        <v>15</v>
      </c>
      <c r="J36">
        <v>100</v>
      </c>
      <c r="K36">
        <v>11.5</v>
      </c>
    </row>
    <row r="37" spans="1:11" x14ac:dyDescent="0.3">
      <c r="A37">
        <v>36</v>
      </c>
      <c r="B37">
        <v>62</v>
      </c>
      <c r="C37" t="s">
        <v>14</v>
      </c>
      <c r="D37">
        <v>5</v>
      </c>
      <c r="E37" t="s">
        <v>15</v>
      </c>
      <c r="F37" t="s">
        <v>16</v>
      </c>
      <c r="G37">
        <v>97</v>
      </c>
      <c r="H37">
        <v>30.8</v>
      </c>
      <c r="I37" t="s">
        <v>19</v>
      </c>
      <c r="J37">
        <v>101</v>
      </c>
      <c r="K37">
        <v>3.7</v>
      </c>
    </row>
    <row r="38" spans="1:11" x14ac:dyDescent="0.3">
      <c r="A38">
        <v>37</v>
      </c>
      <c r="B38">
        <v>60</v>
      </c>
      <c r="C38" t="s">
        <v>14</v>
      </c>
      <c r="D38">
        <v>2</v>
      </c>
      <c r="E38" t="s">
        <v>15</v>
      </c>
      <c r="F38" t="s">
        <v>15</v>
      </c>
      <c r="G38">
        <v>101</v>
      </c>
      <c r="H38">
        <v>35</v>
      </c>
      <c r="I38" t="s">
        <v>15</v>
      </c>
      <c r="J38">
        <v>105</v>
      </c>
      <c r="K38">
        <v>8.9</v>
      </c>
    </row>
    <row r="39" spans="1:11" x14ac:dyDescent="0.3">
      <c r="A39">
        <v>38</v>
      </c>
      <c r="B39">
        <v>81</v>
      </c>
      <c r="C39" t="s">
        <v>14</v>
      </c>
      <c r="D39">
        <v>5</v>
      </c>
      <c r="E39" t="s">
        <v>16</v>
      </c>
      <c r="F39" t="s">
        <v>16</v>
      </c>
      <c r="G39">
        <v>76</v>
      </c>
      <c r="H39">
        <v>28.4</v>
      </c>
      <c r="I39" t="s">
        <v>15</v>
      </c>
      <c r="J39">
        <v>96.5</v>
      </c>
      <c r="K39">
        <v>9.8000000000000007</v>
      </c>
    </row>
    <row r="40" spans="1:11" x14ac:dyDescent="0.3">
      <c r="A40">
        <v>39</v>
      </c>
      <c r="B40">
        <v>51</v>
      </c>
      <c r="C40" t="s">
        <v>14</v>
      </c>
      <c r="D40">
        <v>3</v>
      </c>
      <c r="E40" t="s">
        <v>15</v>
      </c>
      <c r="F40" t="s">
        <v>16</v>
      </c>
      <c r="G40">
        <v>63.5</v>
      </c>
      <c r="H40">
        <v>26.3</v>
      </c>
      <c r="I40" t="s">
        <v>15</v>
      </c>
      <c r="J40">
        <v>110</v>
      </c>
      <c r="K40">
        <v>10.5</v>
      </c>
    </row>
    <row r="41" spans="1:11" x14ac:dyDescent="0.3">
      <c r="A41">
        <v>40</v>
      </c>
      <c r="B41">
        <v>56</v>
      </c>
      <c r="C41" t="s">
        <v>14</v>
      </c>
      <c r="D41">
        <v>1</v>
      </c>
      <c r="E41" t="s">
        <v>15</v>
      </c>
      <c r="F41" t="s">
        <v>16</v>
      </c>
      <c r="G41">
        <v>79</v>
      </c>
      <c r="H41">
        <v>27.3</v>
      </c>
      <c r="I41" t="s">
        <v>15</v>
      </c>
      <c r="J41">
        <v>95</v>
      </c>
      <c r="K41">
        <v>7.8</v>
      </c>
    </row>
    <row r="42" spans="1:11" x14ac:dyDescent="0.3">
      <c r="A42">
        <v>41</v>
      </c>
      <c r="B42">
        <v>54</v>
      </c>
      <c r="C42" t="s">
        <v>14</v>
      </c>
      <c r="D42">
        <v>5</v>
      </c>
      <c r="E42" t="s">
        <v>15</v>
      </c>
      <c r="F42" t="s">
        <v>16</v>
      </c>
      <c r="G42">
        <v>115</v>
      </c>
      <c r="H42">
        <v>34.9</v>
      </c>
      <c r="I42" t="s">
        <v>15</v>
      </c>
      <c r="J42">
        <v>149</v>
      </c>
      <c r="K42">
        <v>19.600000000000001</v>
      </c>
    </row>
    <row r="43" spans="1:11" x14ac:dyDescent="0.3">
      <c r="A43">
        <v>42</v>
      </c>
      <c r="B43">
        <v>43</v>
      </c>
      <c r="C43" t="s">
        <v>14</v>
      </c>
      <c r="D43">
        <v>1</v>
      </c>
      <c r="E43" t="s">
        <v>15</v>
      </c>
      <c r="F43" t="s">
        <v>16</v>
      </c>
      <c r="G43">
        <v>78</v>
      </c>
      <c r="H43">
        <v>27.7</v>
      </c>
      <c r="I43" t="s">
        <v>15</v>
      </c>
      <c r="J43">
        <v>94</v>
      </c>
      <c r="K43">
        <v>14.1</v>
      </c>
    </row>
    <row r="44" spans="1:11" x14ac:dyDescent="0.3">
      <c r="A44">
        <v>43</v>
      </c>
      <c r="B44">
        <v>62</v>
      </c>
      <c r="C44" t="s">
        <v>14</v>
      </c>
      <c r="D44">
        <v>2</v>
      </c>
      <c r="E44" t="s">
        <v>15</v>
      </c>
      <c r="F44" t="s">
        <v>15</v>
      </c>
      <c r="G44">
        <v>58.5</v>
      </c>
      <c r="H44">
        <v>26.5</v>
      </c>
      <c r="I44" t="s">
        <v>15</v>
      </c>
      <c r="J44">
        <v>117</v>
      </c>
      <c r="K44">
        <v>12.1</v>
      </c>
    </row>
    <row r="45" spans="1:11" x14ac:dyDescent="0.3">
      <c r="A45">
        <v>44</v>
      </c>
      <c r="B45">
        <v>48</v>
      </c>
      <c r="C45" t="s">
        <v>14</v>
      </c>
      <c r="D45">
        <v>5</v>
      </c>
      <c r="E45" t="s">
        <v>15</v>
      </c>
      <c r="F45" t="s">
        <v>16</v>
      </c>
      <c r="G45">
        <v>68</v>
      </c>
      <c r="H45">
        <v>23.1</v>
      </c>
      <c r="I45" t="s">
        <v>15</v>
      </c>
      <c r="J45">
        <v>134</v>
      </c>
      <c r="K45">
        <v>15.2</v>
      </c>
    </row>
    <row r="46" spans="1:11" x14ac:dyDescent="0.3">
      <c r="A46">
        <v>45</v>
      </c>
      <c r="B46">
        <v>54</v>
      </c>
      <c r="C46" t="s">
        <v>14</v>
      </c>
      <c r="D46">
        <v>2</v>
      </c>
      <c r="E46" t="s">
        <v>15</v>
      </c>
      <c r="F46" t="s">
        <v>15</v>
      </c>
      <c r="G46">
        <v>116.5</v>
      </c>
      <c r="H46">
        <v>35.700000000000003</v>
      </c>
      <c r="I46" t="s">
        <v>15</v>
      </c>
      <c r="J46">
        <v>108</v>
      </c>
      <c r="K46">
        <v>11.2</v>
      </c>
    </row>
    <row r="47" spans="1:11" x14ac:dyDescent="0.3">
      <c r="A47">
        <v>46</v>
      </c>
      <c r="B47">
        <v>43</v>
      </c>
      <c r="C47" t="s">
        <v>14</v>
      </c>
      <c r="D47">
        <v>3</v>
      </c>
      <c r="E47" t="s">
        <v>15</v>
      </c>
      <c r="F47" t="s">
        <v>16</v>
      </c>
      <c r="G47">
        <v>68.5</v>
      </c>
      <c r="H47">
        <v>22.03</v>
      </c>
      <c r="I47" t="s">
        <v>15</v>
      </c>
      <c r="J47">
        <v>111</v>
      </c>
      <c r="K47">
        <v>6.8</v>
      </c>
    </row>
    <row r="48" spans="1:11" x14ac:dyDescent="0.3">
      <c r="A48">
        <v>47</v>
      </c>
      <c r="B48">
        <v>61</v>
      </c>
      <c r="C48" t="s">
        <v>14</v>
      </c>
      <c r="D48">
        <v>3</v>
      </c>
      <c r="E48" t="s">
        <v>15</v>
      </c>
      <c r="F48" t="s">
        <v>16</v>
      </c>
      <c r="G48">
        <v>87</v>
      </c>
      <c r="H48">
        <v>27.5</v>
      </c>
      <c r="I48" t="s">
        <v>15</v>
      </c>
      <c r="J48">
        <v>117</v>
      </c>
      <c r="K48">
        <v>10</v>
      </c>
    </row>
    <row r="49" spans="1:11" x14ac:dyDescent="0.3">
      <c r="A49">
        <v>48</v>
      </c>
      <c r="B49">
        <v>62</v>
      </c>
      <c r="C49" t="s">
        <v>14</v>
      </c>
      <c r="D49">
        <v>1</v>
      </c>
      <c r="E49" t="s">
        <v>15</v>
      </c>
      <c r="F49" t="s">
        <v>16</v>
      </c>
      <c r="G49">
        <v>75</v>
      </c>
      <c r="H49">
        <v>22.4</v>
      </c>
      <c r="I49" t="s">
        <v>15</v>
      </c>
      <c r="J49">
        <v>114</v>
      </c>
      <c r="K49">
        <v>13.2</v>
      </c>
    </row>
    <row r="50" spans="1:11" x14ac:dyDescent="0.3">
      <c r="A50">
        <v>49</v>
      </c>
      <c r="B50">
        <v>44</v>
      </c>
      <c r="C50" t="s">
        <v>14</v>
      </c>
      <c r="D50">
        <v>1</v>
      </c>
      <c r="E50" t="s">
        <v>15</v>
      </c>
      <c r="F50" t="s">
        <v>16</v>
      </c>
      <c r="G50">
        <v>91</v>
      </c>
      <c r="H50">
        <v>28.7</v>
      </c>
      <c r="I50" t="s">
        <v>15</v>
      </c>
      <c r="J50">
        <v>119</v>
      </c>
      <c r="K50">
        <v>17.2</v>
      </c>
    </row>
    <row r="51" spans="1:11" x14ac:dyDescent="0.3">
      <c r="A51">
        <v>50</v>
      </c>
      <c r="B51">
        <v>34</v>
      </c>
      <c r="C51" t="s">
        <v>14</v>
      </c>
      <c r="D51">
        <v>3</v>
      </c>
      <c r="E51" t="s">
        <v>15</v>
      </c>
      <c r="F51" t="s">
        <v>16</v>
      </c>
      <c r="G51">
        <v>77</v>
      </c>
      <c r="H51">
        <v>26.6</v>
      </c>
      <c r="I51" t="s">
        <v>15</v>
      </c>
      <c r="J51">
        <v>120</v>
      </c>
      <c r="K51">
        <v>12.9</v>
      </c>
    </row>
    <row r="52" spans="1:11" x14ac:dyDescent="0.3">
      <c r="A52">
        <v>51</v>
      </c>
      <c r="B52">
        <v>61</v>
      </c>
      <c r="C52" t="s">
        <v>17</v>
      </c>
      <c r="D52">
        <v>4</v>
      </c>
      <c r="E52" t="s">
        <v>15</v>
      </c>
      <c r="F52" t="s">
        <v>16</v>
      </c>
      <c r="G52">
        <v>64.5</v>
      </c>
      <c r="H52">
        <v>25.2</v>
      </c>
      <c r="I52" t="s">
        <v>16</v>
      </c>
      <c r="J52">
        <v>108</v>
      </c>
      <c r="K52">
        <v>3.5</v>
      </c>
    </row>
    <row r="53" spans="1:11" x14ac:dyDescent="0.3">
      <c r="A53">
        <v>52</v>
      </c>
      <c r="B53">
        <v>67</v>
      </c>
      <c r="C53" t="s">
        <v>17</v>
      </c>
      <c r="D53">
        <v>1</v>
      </c>
      <c r="E53" t="s">
        <v>16</v>
      </c>
      <c r="F53" t="s">
        <v>16</v>
      </c>
      <c r="G53">
        <v>73</v>
      </c>
      <c r="H53">
        <v>32</v>
      </c>
      <c r="I53" t="s">
        <v>18</v>
      </c>
      <c r="J53">
        <v>95</v>
      </c>
      <c r="K53">
        <v>8.1999999999999993</v>
      </c>
    </row>
    <row r="54" spans="1:11" x14ac:dyDescent="0.3">
      <c r="A54">
        <v>53</v>
      </c>
      <c r="B54">
        <v>76</v>
      </c>
      <c r="C54" t="s">
        <v>17</v>
      </c>
      <c r="D54">
        <v>2</v>
      </c>
      <c r="E54" t="s">
        <v>15</v>
      </c>
      <c r="F54" t="s">
        <v>15</v>
      </c>
      <c r="G54">
        <v>69.5</v>
      </c>
      <c r="H54">
        <v>25.1</v>
      </c>
      <c r="I54" t="s">
        <v>18</v>
      </c>
      <c r="J54">
        <v>122</v>
      </c>
      <c r="K54">
        <v>12.2</v>
      </c>
    </row>
    <row r="55" spans="1:11" x14ac:dyDescent="0.3">
      <c r="A55">
        <v>54</v>
      </c>
      <c r="B55">
        <v>77</v>
      </c>
      <c r="C55" t="s">
        <v>17</v>
      </c>
      <c r="D55">
        <v>5</v>
      </c>
      <c r="E55" t="s">
        <v>18</v>
      </c>
      <c r="F55" t="s">
        <v>16</v>
      </c>
      <c r="G55">
        <v>66</v>
      </c>
      <c r="H55">
        <v>21.5</v>
      </c>
      <c r="I55" t="s">
        <v>18</v>
      </c>
      <c r="J55">
        <v>117</v>
      </c>
      <c r="K55">
        <v>9.1999999999999993</v>
      </c>
    </row>
    <row r="56" spans="1:11" x14ac:dyDescent="0.3">
      <c r="A56">
        <v>55</v>
      </c>
      <c r="B56">
        <v>30</v>
      </c>
      <c r="C56" t="s">
        <v>17</v>
      </c>
      <c r="D56">
        <v>5</v>
      </c>
      <c r="E56" t="s">
        <v>18</v>
      </c>
      <c r="F56" t="s">
        <v>16</v>
      </c>
      <c r="G56">
        <v>61</v>
      </c>
      <c r="H56">
        <v>21.8</v>
      </c>
      <c r="I56" t="s">
        <v>18</v>
      </c>
      <c r="J56">
        <v>122</v>
      </c>
      <c r="K56">
        <v>12</v>
      </c>
    </row>
    <row r="57" spans="1:11" x14ac:dyDescent="0.3">
      <c r="A57">
        <v>56</v>
      </c>
      <c r="B57">
        <v>54</v>
      </c>
      <c r="C57" t="s">
        <v>17</v>
      </c>
      <c r="D57">
        <v>3</v>
      </c>
      <c r="E57" t="s">
        <v>15</v>
      </c>
      <c r="F57" t="s">
        <v>16</v>
      </c>
      <c r="G57">
        <v>60.5</v>
      </c>
      <c r="H57">
        <v>26.6</v>
      </c>
      <c r="I57" t="s">
        <v>15</v>
      </c>
      <c r="J57">
        <v>87</v>
      </c>
      <c r="K57">
        <v>7.5</v>
      </c>
    </row>
    <row r="58" spans="1:11" x14ac:dyDescent="0.3">
      <c r="A58">
        <v>57</v>
      </c>
      <c r="B58">
        <v>52</v>
      </c>
      <c r="C58" t="s">
        <v>17</v>
      </c>
      <c r="D58">
        <v>3</v>
      </c>
      <c r="E58" t="s">
        <v>15</v>
      </c>
      <c r="F58" t="s">
        <v>16</v>
      </c>
      <c r="G58">
        <v>57</v>
      </c>
      <c r="H58">
        <v>21.5</v>
      </c>
      <c r="I58" t="s">
        <v>15</v>
      </c>
      <c r="J58">
        <v>78</v>
      </c>
      <c r="K58">
        <v>4.5</v>
      </c>
    </row>
    <row r="59" spans="1:11" x14ac:dyDescent="0.3">
      <c r="A59">
        <v>58</v>
      </c>
      <c r="B59">
        <v>58</v>
      </c>
      <c r="C59" t="s">
        <v>17</v>
      </c>
      <c r="D59">
        <v>3</v>
      </c>
      <c r="E59" t="s">
        <v>15</v>
      </c>
      <c r="F59" t="s">
        <v>16</v>
      </c>
      <c r="G59">
        <v>49.5</v>
      </c>
      <c r="H59">
        <v>21.1</v>
      </c>
      <c r="I59" t="s">
        <v>16</v>
      </c>
      <c r="J59">
        <v>96</v>
      </c>
      <c r="K59">
        <v>10.5</v>
      </c>
    </row>
    <row r="60" spans="1:11" x14ac:dyDescent="0.3">
      <c r="A60">
        <v>59</v>
      </c>
      <c r="B60">
        <v>87</v>
      </c>
      <c r="C60" t="s">
        <v>17</v>
      </c>
      <c r="D60">
        <v>4</v>
      </c>
      <c r="E60" t="s">
        <v>15</v>
      </c>
      <c r="F60" t="s">
        <v>16</v>
      </c>
      <c r="G60">
        <v>46.5</v>
      </c>
      <c r="H60">
        <v>20.399999999999999</v>
      </c>
      <c r="I60" t="s">
        <v>16</v>
      </c>
      <c r="J60">
        <v>86</v>
      </c>
      <c r="K60">
        <v>14.9</v>
      </c>
    </row>
    <row r="61" spans="1:11" x14ac:dyDescent="0.3">
      <c r="A61">
        <v>60</v>
      </c>
      <c r="B61">
        <v>66</v>
      </c>
      <c r="C61" t="s">
        <v>17</v>
      </c>
      <c r="D61">
        <v>1</v>
      </c>
      <c r="E61" t="s">
        <v>15</v>
      </c>
      <c r="F61" t="s">
        <v>16</v>
      </c>
      <c r="G61">
        <v>67</v>
      </c>
      <c r="H61">
        <v>23.9</v>
      </c>
      <c r="I61" t="s">
        <v>19</v>
      </c>
      <c r="J61">
        <v>97.5</v>
      </c>
      <c r="K61">
        <v>6.8</v>
      </c>
    </row>
    <row r="62" spans="1:11" x14ac:dyDescent="0.3">
      <c r="A62">
        <v>61</v>
      </c>
      <c r="B62">
        <v>69</v>
      </c>
      <c r="C62" t="s">
        <v>17</v>
      </c>
      <c r="D62">
        <v>2</v>
      </c>
      <c r="E62" t="s">
        <v>15</v>
      </c>
      <c r="F62" t="s">
        <v>15</v>
      </c>
      <c r="G62">
        <v>69</v>
      </c>
      <c r="H62">
        <v>26.3</v>
      </c>
      <c r="I62" t="s">
        <v>15</v>
      </c>
      <c r="J62">
        <v>110</v>
      </c>
      <c r="K62">
        <v>12.3</v>
      </c>
    </row>
    <row r="63" spans="1:11" x14ac:dyDescent="0.3">
      <c r="A63">
        <v>62</v>
      </c>
      <c r="B63">
        <v>67</v>
      </c>
      <c r="C63" t="s">
        <v>17</v>
      </c>
      <c r="D63">
        <v>3</v>
      </c>
      <c r="E63" t="s">
        <v>15</v>
      </c>
      <c r="F63" t="s">
        <v>16</v>
      </c>
      <c r="G63">
        <v>59</v>
      </c>
      <c r="H63">
        <v>23.5</v>
      </c>
      <c r="I63" t="s">
        <v>16</v>
      </c>
      <c r="J63">
        <v>106</v>
      </c>
      <c r="K63">
        <v>14.4</v>
      </c>
    </row>
    <row r="64" spans="1:11" x14ac:dyDescent="0.3">
      <c r="A64">
        <v>63</v>
      </c>
      <c r="B64">
        <v>53</v>
      </c>
      <c r="C64" t="s">
        <v>17</v>
      </c>
      <c r="D64">
        <v>3</v>
      </c>
      <c r="E64" t="s">
        <v>15</v>
      </c>
      <c r="F64" t="s">
        <v>15</v>
      </c>
      <c r="G64">
        <v>61.5</v>
      </c>
      <c r="H64">
        <v>21.9</v>
      </c>
      <c r="I64" t="s">
        <v>15</v>
      </c>
      <c r="J64">
        <v>116</v>
      </c>
      <c r="K64">
        <v>5.6</v>
      </c>
    </row>
    <row r="65" spans="1:11" x14ac:dyDescent="0.3">
      <c r="A65">
        <v>64</v>
      </c>
      <c r="B65">
        <v>57</v>
      </c>
      <c r="C65" t="s">
        <v>17</v>
      </c>
      <c r="D65">
        <v>2</v>
      </c>
      <c r="E65" t="s">
        <v>15</v>
      </c>
      <c r="F65" t="s">
        <v>15</v>
      </c>
      <c r="G65">
        <v>66</v>
      </c>
      <c r="H65">
        <v>27.3</v>
      </c>
      <c r="I65" t="s">
        <v>15</v>
      </c>
      <c r="J65">
        <v>100</v>
      </c>
      <c r="K65">
        <v>10.1</v>
      </c>
    </row>
    <row r="66" spans="1:11" x14ac:dyDescent="0.3">
      <c r="A66">
        <v>65</v>
      </c>
      <c r="B66">
        <v>55</v>
      </c>
      <c r="C66" t="s">
        <v>17</v>
      </c>
      <c r="D66">
        <v>3</v>
      </c>
      <c r="E66" t="s">
        <v>15</v>
      </c>
      <c r="F66" t="s">
        <v>16</v>
      </c>
      <c r="G66">
        <v>73.8</v>
      </c>
      <c r="H66">
        <v>23.9</v>
      </c>
      <c r="I66" t="s">
        <v>15</v>
      </c>
      <c r="J66">
        <v>111</v>
      </c>
      <c r="K66">
        <v>16.399999999999999</v>
      </c>
    </row>
    <row r="67" spans="1:11" x14ac:dyDescent="0.3">
      <c r="A67">
        <v>66</v>
      </c>
      <c r="B67">
        <v>58</v>
      </c>
      <c r="C67" t="s">
        <v>17</v>
      </c>
      <c r="D67">
        <v>1</v>
      </c>
      <c r="E67" t="s">
        <v>15</v>
      </c>
      <c r="F67" t="s">
        <v>16</v>
      </c>
      <c r="G67">
        <v>69.5</v>
      </c>
      <c r="H67">
        <v>24.2</v>
      </c>
      <c r="I67" t="s">
        <v>15</v>
      </c>
      <c r="J67">
        <v>126</v>
      </c>
      <c r="K67">
        <v>10.8</v>
      </c>
    </row>
    <row r="68" spans="1:11" x14ac:dyDescent="0.3">
      <c r="A68">
        <v>67</v>
      </c>
      <c r="B68">
        <v>73</v>
      </c>
      <c r="C68" t="s">
        <v>17</v>
      </c>
      <c r="D68">
        <v>2</v>
      </c>
      <c r="E68" t="s">
        <v>15</v>
      </c>
      <c r="F68" t="s">
        <v>15</v>
      </c>
      <c r="G68">
        <v>62</v>
      </c>
      <c r="H68">
        <v>25.8</v>
      </c>
      <c r="I68" t="s">
        <v>15</v>
      </c>
      <c r="J68">
        <v>87</v>
      </c>
      <c r="K68">
        <v>8.9</v>
      </c>
    </row>
    <row r="69" spans="1:11" x14ac:dyDescent="0.3">
      <c r="A69">
        <v>68</v>
      </c>
      <c r="B69">
        <v>40</v>
      </c>
      <c r="C69" t="s">
        <v>17</v>
      </c>
      <c r="D69">
        <v>5</v>
      </c>
      <c r="E69" t="s">
        <v>15</v>
      </c>
      <c r="F69" t="s">
        <v>16</v>
      </c>
      <c r="G69">
        <v>63.5</v>
      </c>
      <c r="H69">
        <v>23.5</v>
      </c>
      <c r="I69" t="s">
        <v>15</v>
      </c>
      <c r="J69">
        <v>111</v>
      </c>
      <c r="K69">
        <v>5.2</v>
      </c>
    </row>
    <row r="70" spans="1:11" x14ac:dyDescent="0.3">
      <c r="A70">
        <v>69</v>
      </c>
      <c r="B70">
        <v>52</v>
      </c>
      <c r="C70" t="s">
        <v>17</v>
      </c>
      <c r="D70">
        <v>3</v>
      </c>
      <c r="E70" t="s">
        <v>15</v>
      </c>
      <c r="F70" t="s">
        <v>16</v>
      </c>
      <c r="G70">
        <v>59.5</v>
      </c>
      <c r="H70">
        <v>20.100000000000001</v>
      </c>
      <c r="I70" t="s">
        <v>15</v>
      </c>
      <c r="J70">
        <v>105</v>
      </c>
      <c r="K70">
        <v>14.3</v>
      </c>
    </row>
    <row r="71" spans="1:11" x14ac:dyDescent="0.3">
      <c r="A71">
        <v>70</v>
      </c>
      <c r="B71">
        <v>57</v>
      </c>
      <c r="C71" t="s">
        <v>20</v>
      </c>
      <c r="D71">
        <v>3</v>
      </c>
      <c r="E71" t="s">
        <v>15</v>
      </c>
      <c r="F71" t="s">
        <v>16</v>
      </c>
      <c r="G71">
        <v>60</v>
      </c>
      <c r="H71">
        <v>24.1</v>
      </c>
      <c r="I71" t="s">
        <v>15</v>
      </c>
      <c r="J71">
        <v>115</v>
      </c>
      <c r="K71">
        <v>14</v>
      </c>
    </row>
    <row r="72" spans="1:11" x14ac:dyDescent="0.3">
      <c r="A72">
        <v>71</v>
      </c>
      <c r="B72">
        <v>77</v>
      </c>
      <c r="C72" t="s">
        <v>17</v>
      </c>
      <c r="D72">
        <v>1</v>
      </c>
      <c r="E72" t="s">
        <v>15</v>
      </c>
      <c r="F72" t="s">
        <v>16</v>
      </c>
      <c r="G72">
        <v>74</v>
      </c>
      <c r="H72">
        <v>24.4</v>
      </c>
      <c r="I72" t="s">
        <v>15</v>
      </c>
      <c r="J72">
        <v>120</v>
      </c>
      <c r="K72">
        <v>12.3</v>
      </c>
    </row>
    <row r="73" spans="1:11" x14ac:dyDescent="0.3">
      <c r="A73">
        <v>72</v>
      </c>
      <c r="B73">
        <v>77</v>
      </c>
      <c r="C73" t="s">
        <v>17</v>
      </c>
      <c r="D73">
        <v>2</v>
      </c>
      <c r="E73" t="s">
        <v>15</v>
      </c>
      <c r="F73" t="s">
        <v>15</v>
      </c>
      <c r="G73">
        <v>64</v>
      </c>
      <c r="H73">
        <v>27.4</v>
      </c>
      <c r="I73" t="s">
        <v>15</v>
      </c>
      <c r="J73">
        <v>98.2</v>
      </c>
      <c r="K73">
        <v>3.9</v>
      </c>
    </row>
    <row r="74" spans="1:11" x14ac:dyDescent="0.3">
      <c r="A74">
        <v>73</v>
      </c>
      <c r="B74">
        <v>63</v>
      </c>
      <c r="C74" t="s">
        <v>17</v>
      </c>
      <c r="D74">
        <v>3</v>
      </c>
      <c r="E74" t="s">
        <v>15</v>
      </c>
      <c r="F74" t="s">
        <v>16</v>
      </c>
      <c r="G74">
        <v>61.5</v>
      </c>
      <c r="H74">
        <v>22.3</v>
      </c>
      <c r="I74" t="s">
        <v>15</v>
      </c>
      <c r="J74">
        <v>121</v>
      </c>
      <c r="K74">
        <v>11.1</v>
      </c>
    </row>
    <row r="75" spans="1:11" x14ac:dyDescent="0.3">
      <c r="A75">
        <v>74</v>
      </c>
      <c r="B75">
        <v>46</v>
      </c>
      <c r="C75" t="s">
        <v>17</v>
      </c>
      <c r="D75">
        <v>4</v>
      </c>
      <c r="E75" t="s">
        <v>15</v>
      </c>
      <c r="F75" t="s">
        <v>16</v>
      </c>
      <c r="G75">
        <v>63</v>
      </c>
      <c r="H75">
        <v>21.5</v>
      </c>
      <c r="I75" t="s">
        <v>15</v>
      </c>
      <c r="J75">
        <v>106</v>
      </c>
      <c r="K75">
        <v>5.0999999999999996</v>
      </c>
    </row>
    <row r="76" spans="1:11" x14ac:dyDescent="0.3">
      <c r="A76">
        <v>75</v>
      </c>
      <c r="B76">
        <v>49</v>
      </c>
      <c r="C76" t="s">
        <v>17</v>
      </c>
      <c r="D76">
        <v>3</v>
      </c>
      <c r="E76" t="s">
        <v>15</v>
      </c>
      <c r="F76" t="s">
        <v>16</v>
      </c>
      <c r="G76">
        <v>57</v>
      </c>
      <c r="H76">
        <v>20.6</v>
      </c>
      <c r="I76" t="s">
        <v>15</v>
      </c>
      <c r="J76">
        <v>114</v>
      </c>
      <c r="K76">
        <v>17.2</v>
      </c>
    </row>
    <row r="77" spans="1:11" x14ac:dyDescent="0.3">
      <c r="A77">
        <v>76</v>
      </c>
      <c r="B77">
        <v>74</v>
      </c>
      <c r="C77" t="s">
        <v>17</v>
      </c>
      <c r="D77">
        <v>4</v>
      </c>
      <c r="E77" t="s">
        <v>15</v>
      </c>
      <c r="F77" t="s">
        <v>16</v>
      </c>
      <c r="G77">
        <v>63</v>
      </c>
      <c r="H77">
        <v>28.3</v>
      </c>
      <c r="I77" t="s">
        <v>16</v>
      </c>
      <c r="J77">
        <v>101</v>
      </c>
      <c r="K77">
        <v>8.9</v>
      </c>
    </row>
    <row r="78" spans="1:11" x14ac:dyDescent="0.3">
      <c r="A78">
        <v>77</v>
      </c>
      <c r="B78">
        <v>60</v>
      </c>
      <c r="C78" t="s">
        <v>17</v>
      </c>
      <c r="D78">
        <v>5</v>
      </c>
      <c r="E78" t="s">
        <v>15</v>
      </c>
      <c r="F78" t="s">
        <v>16</v>
      </c>
      <c r="G78">
        <v>63.5</v>
      </c>
      <c r="H78">
        <v>24.9</v>
      </c>
      <c r="I78" t="s">
        <v>15</v>
      </c>
      <c r="J78">
        <v>112</v>
      </c>
      <c r="K78">
        <v>10.3</v>
      </c>
    </row>
  </sheetData>
  <sortState xmlns:xlrd2="http://schemas.microsoft.com/office/spreadsheetml/2017/richdata2" ref="B2:K78">
    <sortCondition ref="C2:C78"/>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8"/>
  <sheetViews>
    <sheetView topLeftCell="A8" workbookViewId="0">
      <selection activeCell="G23" sqref="G23"/>
    </sheetView>
  </sheetViews>
  <sheetFormatPr defaultRowHeight="14.4" x14ac:dyDescent="0.3"/>
  <cols>
    <col min="1" max="1" width="10" customWidth="1"/>
    <col min="2" max="2" width="30.109375" customWidth="1"/>
  </cols>
  <sheetData>
    <row r="1" spans="1:10" x14ac:dyDescent="0.3">
      <c r="A1" s="2">
        <v>0</v>
      </c>
      <c r="B1" t="s">
        <v>2</v>
      </c>
    </row>
    <row r="3" spans="1:10" x14ac:dyDescent="0.3">
      <c r="C3" s="1">
        <v>43770</v>
      </c>
      <c r="D3" s="1">
        <v>43800</v>
      </c>
      <c r="E3" s="1">
        <v>43831</v>
      </c>
      <c r="F3" s="1">
        <v>43862</v>
      </c>
      <c r="G3" s="1">
        <v>43891</v>
      </c>
      <c r="H3" s="1">
        <v>43922</v>
      </c>
      <c r="I3" s="1">
        <v>43952</v>
      </c>
      <c r="J3" s="1">
        <v>43983</v>
      </c>
    </row>
    <row r="4" spans="1:10" x14ac:dyDescent="0.3">
      <c r="B4" t="s">
        <v>62</v>
      </c>
      <c r="C4">
        <v>-1</v>
      </c>
      <c r="D4">
        <v>-3.3</v>
      </c>
      <c r="E4">
        <v>-1.6</v>
      </c>
      <c r="F4">
        <v>-1.6</v>
      </c>
      <c r="G4">
        <v>-12.2</v>
      </c>
      <c r="H4">
        <v>-27.7</v>
      </c>
      <c r="I4">
        <v>-20.100000000000001</v>
      </c>
      <c r="J4">
        <v>-11.6</v>
      </c>
    </row>
    <row r="5" spans="1:10" x14ac:dyDescent="0.3">
      <c r="B5" t="s">
        <v>67</v>
      </c>
      <c r="C5">
        <v>-2.2000000000000002</v>
      </c>
      <c r="D5">
        <v>-5.0999999999999996</v>
      </c>
      <c r="E5">
        <v>-1.3</v>
      </c>
      <c r="F5">
        <v>-0.2</v>
      </c>
      <c r="G5">
        <v>-10.9</v>
      </c>
      <c r="H5">
        <v>-24.9</v>
      </c>
      <c r="I5">
        <v>-18.5</v>
      </c>
      <c r="J5">
        <v>-11.9</v>
      </c>
    </row>
    <row r="6" spans="1:10" x14ac:dyDescent="0.3">
      <c r="B6" t="s">
        <v>63</v>
      </c>
      <c r="C6">
        <v>-1.5</v>
      </c>
      <c r="D6">
        <v>-3.7</v>
      </c>
      <c r="E6">
        <v>-6.4</v>
      </c>
      <c r="F6">
        <v>-3</v>
      </c>
      <c r="G6">
        <v>-6.1</v>
      </c>
      <c r="H6">
        <v>-13.1</v>
      </c>
      <c r="I6">
        <v>-10.8</v>
      </c>
      <c r="J6">
        <v>-9.1</v>
      </c>
    </row>
    <row r="7" spans="1:10" x14ac:dyDescent="0.3">
      <c r="B7" t="s">
        <v>64</v>
      </c>
      <c r="C7">
        <v>-1.2</v>
      </c>
      <c r="D7">
        <v>-4.3</v>
      </c>
      <c r="E7">
        <v>-1.8</v>
      </c>
      <c r="F7">
        <v>-3.6</v>
      </c>
      <c r="G7">
        <v>-21.3</v>
      </c>
      <c r="H7">
        <v>-41.9</v>
      </c>
      <c r="I7">
        <v>-28.8</v>
      </c>
      <c r="J7">
        <v>-16.399999999999999</v>
      </c>
    </row>
    <row r="8" spans="1:10" x14ac:dyDescent="0.3">
      <c r="B8" t="s">
        <v>65</v>
      </c>
      <c r="C8">
        <v>2.2000000000000002</v>
      </c>
      <c r="D8">
        <v>0.6</v>
      </c>
      <c r="E8">
        <v>-3.6</v>
      </c>
      <c r="F8">
        <v>2.1</v>
      </c>
      <c r="G8">
        <v>-23.3</v>
      </c>
      <c r="H8">
        <v>-48.2</v>
      </c>
      <c r="I8">
        <v>-23.5</v>
      </c>
      <c r="J8">
        <v>-7.5</v>
      </c>
    </row>
    <row r="9" spans="1:10" x14ac:dyDescent="0.3">
      <c r="B9" t="s">
        <v>66</v>
      </c>
      <c r="C9">
        <v>1.4</v>
      </c>
      <c r="D9">
        <v>1.2</v>
      </c>
      <c r="E9">
        <v>0.7</v>
      </c>
      <c r="F9">
        <v>1.3</v>
      </c>
      <c r="G9">
        <v>-0.1</v>
      </c>
      <c r="H9">
        <v>-12.8</v>
      </c>
      <c r="I9">
        <v>-12.7</v>
      </c>
      <c r="J9">
        <v>-6</v>
      </c>
    </row>
    <row r="11" spans="1:10" x14ac:dyDescent="0.3">
      <c r="B11" t="s">
        <v>1</v>
      </c>
    </row>
    <row r="12" spans="1:10" x14ac:dyDescent="0.3">
      <c r="B12" t="s">
        <v>78</v>
      </c>
    </row>
    <row r="13" spans="1:10" x14ac:dyDescent="0.3">
      <c r="B13" t="s">
        <v>0</v>
      </c>
    </row>
    <row r="14" spans="1:10" x14ac:dyDescent="0.3">
      <c r="B14" t="s">
        <v>100</v>
      </c>
    </row>
    <row r="16" spans="1:10" x14ac:dyDescent="0.3">
      <c r="B16" t="s">
        <v>79</v>
      </c>
    </row>
    <row r="18" spans="2:10" x14ac:dyDescent="0.3">
      <c r="B18" t="s">
        <v>80</v>
      </c>
    </row>
    <row r="21" spans="2:10" x14ac:dyDescent="0.3">
      <c r="B21" t="s">
        <v>107</v>
      </c>
    </row>
    <row r="24" spans="2:10" x14ac:dyDescent="0.3">
      <c r="C24" s="1">
        <v>43770</v>
      </c>
      <c r="D24" s="1">
        <v>43800</v>
      </c>
      <c r="E24" s="1">
        <v>43831</v>
      </c>
      <c r="F24" s="1">
        <v>43862</v>
      </c>
      <c r="G24" s="1">
        <v>43891</v>
      </c>
      <c r="H24" s="1">
        <v>43922</v>
      </c>
      <c r="I24" s="1">
        <v>43952</v>
      </c>
      <c r="J24" s="1">
        <v>43983</v>
      </c>
    </row>
    <row r="25" spans="2:10" x14ac:dyDescent="0.3">
      <c r="B25" t="s">
        <v>62</v>
      </c>
      <c r="D25" s="19">
        <f>D4/C4</f>
        <v>3.3</v>
      </c>
      <c r="E25" s="19">
        <f t="shared" ref="E25:J25" si="0">E4/D4</f>
        <v>0.48484848484848492</v>
      </c>
      <c r="F25" s="19">
        <f t="shared" si="0"/>
        <v>1</v>
      </c>
      <c r="G25" s="19">
        <f t="shared" si="0"/>
        <v>7.6249999999999991</v>
      </c>
      <c r="H25" s="19">
        <f t="shared" si="0"/>
        <v>2.2704918032786887</v>
      </c>
      <c r="I25" s="19">
        <f t="shared" si="0"/>
        <v>0.72563176895306869</v>
      </c>
      <c r="J25" s="19">
        <f t="shared" si="0"/>
        <v>0.57711442786069644</v>
      </c>
    </row>
    <row r="26" spans="2:10" x14ac:dyDescent="0.3">
      <c r="B26" t="s">
        <v>67</v>
      </c>
      <c r="D26" s="19">
        <f t="shared" ref="D26:J26" si="1">D5/C5</f>
        <v>2.3181818181818179</v>
      </c>
      <c r="E26" s="19">
        <f t="shared" si="1"/>
        <v>0.25490196078431376</v>
      </c>
      <c r="F26" s="19">
        <f t="shared" si="1"/>
        <v>0.15384615384615385</v>
      </c>
      <c r="G26" s="19">
        <f t="shared" si="1"/>
        <v>54.5</v>
      </c>
      <c r="H26" s="19">
        <f t="shared" si="1"/>
        <v>2.2844036697247705</v>
      </c>
      <c r="I26" s="19">
        <f t="shared" si="1"/>
        <v>0.74297188755020083</v>
      </c>
      <c r="J26" s="19">
        <f t="shared" si="1"/>
        <v>0.64324324324324322</v>
      </c>
    </row>
    <row r="27" spans="2:10" x14ac:dyDescent="0.3">
      <c r="B27" t="s">
        <v>63</v>
      </c>
      <c r="D27" s="19">
        <f t="shared" ref="D27:J27" si="2">D6/C6</f>
        <v>2.4666666666666668</v>
      </c>
      <c r="E27" s="19">
        <f t="shared" si="2"/>
        <v>1.7297297297297298</v>
      </c>
      <c r="F27" s="19">
        <f t="shared" si="2"/>
        <v>0.46875</v>
      </c>
      <c r="G27" s="19">
        <f t="shared" si="2"/>
        <v>2.0333333333333332</v>
      </c>
      <c r="H27" s="19">
        <f t="shared" si="2"/>
        <v>2.1475409836065573</v>
      </c>
      <c r="I27" s="19">
        <f t="shared" si="2"/>
        <v>0.82442748091603058</v>
      </c>
      <c r="J27" s="19">
        <f t="shared" si="2"/>
        <v>0.84259259259259256</v>
      </c>
    </row>
    <row r="28" spans="2:10" x14ac:dyDescent="0.3">
      <c r="B28" t="s">
        <v>64</v>
      </c>
      <c r="D28" s="19">
        <f t="shared" ref="D28:J28" si="3">D7/C7</f>
        <v>3.5833333333333335</v>
      </c>
      <c r="E28" s="19">
        <f t="shared" si="3"/>
        <v>0.41860465116279072</v>
      </c>
      <c r="F28" s="19">
        <f t="shared" si="3"/>
        <v>2</v>
      </c>
      <c r="G28" s="19">
        <f t="shared" si="3"/>
        <v>5.916666666666667</v>
      </c>
      <c r="H28" s="19">
        <f t="shared" si="3"/>
        <v>1.9671361502347418</v>
      </c>
      <c r="I28" s="19">
        <f t="shared" si="3"/>
        <v>0.68735083532219576</v>
      </c>
      <c r="J28" s="19">
        <f t="shared" si="3"/>
        <v>0.56944444444444442</v>
      </c>
    </row>
    <row r="29" spans="2:10" x14ac:dyDescent="0.3">
      <c r="B29" t="s">
        <v>65</v>
      </c>
      <c r="D29" s="19">
        <f t="shared" ref="D29:J29" si="4">D8/C8</f>
        <v>0.27272727272727271</v>
      </c>
      <c r="E29" s="19">
        <f t="shared" si="4"/>
        <v>-6</v>
      </c>
      <c r="F29" s="19">
        <f t="shared" si="4"/>
        <v>-0.58333333333333337</v>
      </c>
      <c r="G29" s="19">
        <f t="shared" si="4"/>
        <v>-11.095238095238095</v>
      </c>
      <c r="H29" s="19">
        <f t="shared" si="4"/>
        <v>2.0686695278969958</v>
      </c>
      <c r="I29" s="19">
        <f t="shared" si="4"/>
        <v>0.487551867219917</v>
      </c>
      <c r="J29" s="19">
        <f t="shared" si="4"/>
        <v>0.31914893617021278</v>
      </c>
    </row>
    <row r="30" spans="2:10" x14ac:dyDescent="0.3">
      <c r="B30" t="s">
        <v>66</v>
      </c>
      <c r="D30" s="19">
        <f t="shared" ref="D30:J30" si="5">D9/C9</f>
        <v>0.85714285714285721</v>
      </c>
      <c r="E30" s="19">
        <f t="shared" si="5"/>
        <v>0.58333333333333337</v>
      </c>
      <c r="F30" s="19">
        <f t="shared" si="5"/>
        <v>1.8571428571428574</v>
      </c>
      <c r="G30" s="19">
        <f t="shared" si="5"/>
        <v>-7.6923076923076927E-2</v>
      </c>
      <c r="H30" s="19">
        <f t="shared" si="5"/>
        <v>128</v>
      </c>
      <c r="I30" s="19">
        <f t="shared" si="5"/>
        <v>0.99218749999999989</v>
      </c>
      <c r="J30" s="19">
        <f t="shared" si="5"/>
        <v>0.47244094488188981</v>
      </c>
    </row>
    <row r="38" spans="2:2" x14ac:dyDescent="0.3">
      <c r="B38" t="s">
        <v>108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315D4-D209-495A-BBAE-88BE61D262EF}">
  <dimension ref="A1:H32"/>
  <sheetViews>
    <sheetView topLeftCell="A7" workbookViewId="0">
      <selection activeCell="N23" sqref="N23"/>
    </sheetView>
  </sheetViews>
  <sheetFormatPr defaultRowHeight="14.4" x14ac:dyDescent="0.3"/>
  <cols>
    <col min="2" max="2" width="12.5546875" bestFit="1" customWidth="1"/>
    <col min="3" max="3" width="15.5546875" bestFit="1" customWidth="1"/>
    <col min="4" max="5" width="7" bestFit="1" customWidth="1"/>
    <col min="6" max="6" width="6" bestFit="1" customWidth="1"/>
    <col min="7" max="7" width="7" bestFit="1" customWidth="1"/>
    <col min="8" max="9" width="10.77734375" bestFit="1" customWidth="1"/>
    <col min="10" max="10" width="3" bestFit="1" customWidth="1"/>
    <col min="11" max="11" width="2" bestFit="1" customWidth="1"/>
    <col min="12" max="12" width="3" bestFit="1" customWidth="1"/>
    <col min="13" max="13" width="8" bestFit="1" customWidth="1"/>
    <col min="14" max="14" width="10.77734375" bestFit="1" customWidth="1"/>
    <col min="15" max="15" width="3" bestFit="1" customWidth="1"/>
    <col min="16" max="16" width="7.44140625" bestFit="1" customWidth="1"/>
    <col min="17" max="17" width="4" bestFit="1" customWidth="1"/>
    <col min="18" max="20" width="2" bestFit="1" customWidth="1"/>
    <col min="21" max="21" width="6.6640625" bestFit="1" customWidth="1"/>
    <col min="22" max="22" width="8" bestFit="1" customWidth="1"/>
    <col min="23" max="23" width="10.77734375" bestFit="1" customWidth="1"/>
  </cols>
  <sheetData>
    <row r="1" spans="1:8" x14ac:dyDescent="0.3">
      <c r="A1" s="2">
        <v>0</v>
      </c>
    </row>
    <row r="2" spans="1:8" x14ac:dyDescent="0.3">
      <c r="B2" t="s">
        <v>28</v>
      </c>
    </row>
    <row r="4" spans="1:8" x14ac:dyDescent="0.3">
      <c r="B4" t="s">
        <v>52</v>
      </c>
    </row>
    <row r="6" spans="1:8" x14ac:dyDescent="0.3">
      <c r="B6" t="s">
        <v>29</v>
      </c>
    </row>
    <row r="8" spans="1:8" x14ac:dyDescent="0.3">
      <c r="B8" t="s">
        <v>57</v>
      </c>
    </row>
    <row r="12" spans="1:8" x14ac:dyDescent="0.3">
      <c r="B12" s="21" t="s">
        <v>109</v>
      </c>
      <c r="C12" s="21" t="s">
        <v>112</v>
      </c>
    </row>
    <row r="13" spans="1:8" x14ac:dyDescent="0.3">
      <c r="B13" s="21" t="s">
        <v>110</v>
      </c>
      <c r="C13">
        <v>1</v>
      </c>
      <c r="D13">
        <v>2</v>
      </c>
      <c r="E13">
        <v>3</v>
      </c>
      <c r="F13">
        <v>4</v>
      </c>
      <c r="G13">
        <v>5</v>
      </c>
      <c r="H13" t="s">
        <v>111</v>
      </c>
    </row>
    <row r="14" spans="1:8" x14ac:dyDescent="0.3">
      <c r="B14" s="10" t="s">
        <v>14</v>
      </c>
      <c r="C14" s="20">
        <v>17</v>
      </c>
      <c r="D14" s="20">
        <v>6</v>
      </c>
      <c r="E14" s="20">
        <v>12</v>
      </c>
      <c r="F14" s="20">
        <v>3</v>
      </c>
      <c r="G14" s="20">
        <v>12</v>
      </c>
      <c r="H14" s="20">
        <v>50</v>
      </c>
    </row>
    <row r="15" spans="1:8" x14ac:dyDescent="0.3">
      <c r="B15" s="22" t="s">
        <v>15</v>
      </c>
      <c r="C15" s="20">
        <v>1</v>
      </c>
      <c r="D15" s="20">
        <v>5</v>
      </c>
      <c r="E15" s="20"/>
      <c r="F15" s="20"/>
      <c r="G15" s="20">
        <v>1</v>
      </c>
      <c r="H15" s="20">
        <v>7</v>
      </c>
    </row>
    <row r="16" spans="1:8" x14ac:dyDescent="0.3">
      <c r="B16" s="22" t="s">
        <v>16</v>
      </c>
      <c r="C16" s="20">
        <v>16</v>
      </c>
      <c r="D16" s="20">
        <v>1</v>
      </c>
      <c r="E16" s="20">
        <v>12</v>
      </c>
      <c r="F16" s="20">
        <v>3</v>
      </c>
      <c r="G16" s="20">
        <v>11</v>
      </c>
      <c r="H16" s="20">
        <v>43</v>
      </c>
    </row>
    <row r="17" spans="2:8" x14ac:dyDescent="0.3">
      <c r="B17" s="10" t="s">
        <v>17</v>
      </c>
      <c r="C17" s="20">
        <v>4</v>
      </c>
      <c r="D17" s="20">
        <v>5</v>
      </c>
      <c r="E17" s="20">
        <v>10</v>
      </c>
      <c r="F17" s="20">
        <v>4</v>
      </c>
      <c r="G17" s="20">
        <v>4</v>
      </c>
      <c r="H17" s="20">
        <v>27</v>
      </c>
    </row>
    <row r="18" spans="2:8" x14ac:dyDescent="0.3">
      <c r="B18" s="22" t="s">
        <v>15</v>
      </c>
      <c r="C18" s="20"/>
      <c r="D18" s="20">
        <v>5</v>
      </c>
      <c r="E18" s="20">
        <v>1</v>
      </c>
      <c r="F18" s="20"/>
      <c r="G18" s="20"/>
      <c r="H18" s="20">
        <v>6</v>
      </c>
    </row>
    <row r="19" spans="2:8" x14ac:dyDescent="0.3">
      <c r="B19" s="22" t="s">
        <v>16</v>
      </c>
      <c r="C19" s="20">
        <v>4</v>
      </c>
      <c r="D19" s="20"/>
      <c r="E19" s="20">
        <v>9</v>
      </c>
      <c r="F19" s="20">
        <v>4</v>
      </c>
      <c r="G19" s="20">
        <v>4</v>
      </c>
      <c r="H19" s="20">
        <v>21</v>
      </c>
    </row>
    <row r="20" spans="2:8" x14ac:dyDescent="0.3">
      <c r="B20" s="10" t="s">
        <v>111</v>
      </c>
      <c r="C20" s="20">
        <v>21</v>
      </c>
      <c r="D20" s="20">
        <v>11</v>
      </c>
      <c r="E20" s="20">
        <v>22</v>
      </c>
      <c r="F20" s="20">
        <v>7</v>
      </c>
      <c r="G20" s="20">
        <v>16</v>
      </c>
      <c r="H20" s="20">
        <v>77</v>
      </c>
    </row>
    <row r="24" spans="2:8" x14ac:dyDescent="0.3">
      <c r="B24" s="21" t="s">
        <v>109</v>
      </c>
      <c r="C24" s="21" t="s">
        <v>112</v>
      </c>
    </row>
    <row r="25" spans="2:8" x14ac:dyDescent="0.3">
      <c r="B25" s="21" t="s">
        <v>110</v>
      </c>
      <c r="C25">
        <v>1</v>
      </c>
      <c r="D25">
        <v>2</v>
      </c>
      <c r="E25">
        <v>3</v>
      </c>
      <c r="F25">
        <v>4</v>
      </c>
      <c r="G25">
        <v>5</v>
      </c>
      <c r="H25" t="s">
        <v>111</v>
      </c>
    </row>
    <row r="26" spans="2:8" x14ac:dyDescent="0.3">
      <c r="B26" s="10" t="s">
        <v>14</v>
      </c>
      <c r="C26" s="23">
        <v>0.22077922077922077</v>
      </c>
      <c r="D26" s="23">
        <v>7.792207792207792E-2</v>
      </c>
      <c r="E26" s="23">
        <v>0.15584415584415584</v>
      </c>
      <c r="F26" s="23">
        <v>3.896103896103896E-2</v>
      </c>
      <c r="G26" s="23">
        <v>0.15584415584415584</v>
      </c>
      <c r="H26" s="23">
        <v>0.64935064935064934</v>
      </c>
    </row>
    <row r="27" spans="2:8" x14ac:dyDescent="0.3">
      <c r="B27" s="22" t="s">
        <v>15</v>
      </c>
      <c r="C27" s="23">
        <v>1.2987012987012988E-2</v>
      </c>
      <c r="D27" s="23">
        <v>6.4935064935064929E-2</v>
      </c>
      <c r="E27" s="23">
        <v>0</v>
      </c>
      <c r="F27" s="23">
        <v>0</v>
      </c>
      <c r="G27" s="23">
        <v>1.2987012987012988E-2</v>
      </c>
      <c r="H27" s="23">
        <v>9.0909090909090912E-2</v>
      </c>
    </row>
    <row r="28" spans="2:8" x14ac:dyDescent="0.3">
      <c r="B28" s="22" t="s">
        <v>16</v>
      </c>
      <c r="C28" s="23">
        <v>0.20779220779220781</v>
      </c>
      <c r="D28" s="23">
        <v>1.2987012987012988E-2</v>
      </c>
      <c r="E28" s="23">
        <v>0.15584415584415584</v>
      </c>
      <c r="F28" s="23">
        <v>3.896103896103896E-2</v>
      </c>
      <c r="G28" s="23">
        <v>0.14285714285714285</v>
      </c>
      <c r="H28" s="23">
        <v>0.55844155844155841</v>
      </c>
    </row>
    <row r="29" spans="2:8" x14ac:dyDescent="0.3">
      <c r="B29" s="10" t="s">
        <v>17</v>
      </c>
      <c r="C29" s="23">
        <v>5.1948051948051951E-2</v>
      </c>
      <c r="D29" s="23">
        <v>6.4935064935064929E-2</v>
      </c>
      <c r="E29" s="23">
        <v>0.12987012987012986</v>
      </c>
      <c r="F29" s="23">
        <v>5.1948051948051951E-2</v>
      </c>
      <c r="G29" s="23">
        <v>5.1948051948051951E-2</v>
      </c>
      <c r="H29" s="23">
        <v>0.35064935064935066</v>
      </c>
    </row>
    <row r="30" spans="2:8" x14ac:dyDescent="0.3">
      <c r="B30" s="22" t="s">
        <v>15</v>
      </c>
      <c r="C30" s="23">
        <v>0</v>
      </c>
      <c r="D30" s="23">
        <v>6.4935064935064929E-2</v>
      </c>
      <c r="E30" s="23">
        <v>1.2987012987012988E-2</v>
      </c>
      <c r="F30" s="23">
        <v>0</v>
      </c>
      <c r="G30" s="23">
        <v>0</v>
      </c>
      <c r="H30" s="23">
        <v>7.792207792207792E-2</v>
      </c>
    </row>
    <row r="31" spans="2:8" x14ac:dyDescent="0.3">
      <c r="B31" s="22" t="s">
        <v>16</v>
      </c>
      <c r="C31" s="23">
        <v>5.1948051948051951E-2</v>
      </c>
      <c r="D31" s="23">
        <v>0</v>
      </c>
      <c r="E31" s="23">
        <v>0.11688311688311688</v>
      </c>
      <c r="F31" s="23">
        <v>5.1948051948051951E-2</v>
      </c>
      <c r="G31" s="23">
        <v>5.1948051948051951E-2</v>
      </c>
      <c r="H31" s="23">
        <v>0.27272727272727271</v>
      </c>
    </row>
    <row r="32" spans="2:8" x14ac:dyDescent="0.3">
      <c r="B32" s="10" t="s">
        <v>111</v>
      </c>
      <c r="C32" s="23">
        <v>0.27272727272727271</v>
      </c>
      <c r="D32" s="23">
        <v>0.14285714285714285</v>
      </c>
      <c r="E32" s="23">
        <v>0.2857142857142857</v>
      </c>
      <c r="F32" s="23">
        <v>9.0909090909090912E-2</v>
      </c>
      <c r="G32" s="23">
        <v>0.20779220779220781</v>
      </c>
      <c r="H32" s="23">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46B7D-6B74-4DA6-8A45-F6DA9D3AFD26}">
  <dimension ref="A1:F42"/>
  <sheetViews>
    <sheetView topLeftCell="A12" workbookViewId="0">
      <selection activeCell="C30" sqref="C30"/>
    </sheetView>
  </sheetViews>
  <sheetFormatPr defaultRowHeight="14.4" x14ac:dyDescent="0.3"/>
  <cols>
    <col min="2" max="2" width="13.109375" customWidth="1"/>
  </cols>
  <sheetData>
    <row r="1" spans="1:4" x14ac:dyDescent="0.3">
      <c r="A1" s="2">
        <v>0</v>
      </c>
      <c r="B1" t="s">
        <v>49</v>
      </c>
    </row>
    <row r="3" spans="1:4" x14ac:dyDescent="0.3">
      <c r="B3" t="s">
        <v>104</v>
      </c>
    </row>
    <row r="4" spans="1:4" x14ac:dyDescent="0.3">
      <c r="B4" t="s">
        <v>53</v>
      </c>
    </row>
    <row r="5" spans="1:4" x14ac:dyDescent="0.3">
      <c r="B5" t="s">
        <v>54</v>
      </c>
    </row>
    <row r="6" spans="1:4" x14ac:dyDescent="0.3">
      <c r="B6" t="s">
        <v>55</v>
      </c>
    </row>
    <row r="8" spans="1:4" x14ac:dyDescent="0.3">
      <c r="B8" s="9" t="s">
        <v>47</v>
      </c>
    </row>
    <row r="10" spans="1:4" x14ac:dyDescent="0.3">
      <c r="B10" t="s">
        <v>57</v>
      </c>
    </row>
    <row r="12" spans="1:4" x14ac:dyDescent="0.3">
      <c r="B12" s="10" t="s">
        <v>48</v>
      </c>
    </row>
    <row r="16" spans="1:4" x14ac:dyDescent="0.3">
      <c r="D16" s="11"/>
    </row>
    <row r="17" spans="2:6" x14ac:dyDescent="0.3">
      <c r="B17" t="s">
        <v>113</v>
      </c>
    </row>
    <row r="19" spans="2:6" x14ac:dyDescent="0.3">
      <c r="B19" t="s">
        <v>114</v>
      </c>
      <c r="C19" t="s">
        <v>115</v>
      </c>
      <c r="F19" t="s">
        <v>116</v>
      </c>
    </row>
    <row r="20" spans="2:6" x14ac:dyDescent="0.3">
      <c r="B20">
        <v>15</v>
      </c>
      <c r="C20">
        <v>85</v>
      </c>
      <c r="F20" t="s">
        <v>117</v>
      </c>
    </row>
    <row r="21" spans="2:6" x14ac:dyDescent="0.3">
      <c r="B21">
        <v>0.15</v>
      </c>
      <c r="C21">
        <v>0.85</v>
      </c>
    </row>
    <row r="23" spans="2:6" x14ac:dyDescent="0.3">
      <c r="B23" t="s">
        <v>118</v>
      </c>
      <c r="D23">
        <f>_xlfn.PERCENTILE.INC(Podaci_2_3_6_7_8!H2:H78,Zad3!B21)</f>
        <v>20.884</v>
      </c>
    </row>
    <row r="24" spans="2:6" x14ac:dyDescent="0.3">
      <c r="B24" t="s">
        <v>119</v>
      </c>
      <c r="D24">
        <f>_xlfn.PERCENTILE.INC(Podaci_2_3_6_7_8!H2:H78,Zad3!C21)</f>
        <v>29.599999999999998</v>
      </c>
    </row>
    <row r="27" spans="2:6" x14ac:dyDescent="0.3">
      <c r="B27" t="s">
        <v>120</v>
      </c>
    </row>
    <row r="29" spans="2:6" x14ac:dyDescent="0.3">
      <c r="B29">
        <f>_xlfn.PERCENTILE.INC(Podaci_2_3_6_7_8!B2:B78, 0.5)</f>
        <v>57</v>
      </c>
    </row>
    <row r="30" spans="2:6" x14ac:dyDescent="0.3">
      <c r="B30" t="s">
        <v>123</v>
      </c>
    </row>
    <row r="32" spans="2:6" x14ac:dyDescent="0.3">
      <c r="B32" t="s">
        <v>121</v>
      </c>
    </row>
    <row r="34" spans="2:2" x14ac:dyDescent="0.3">
      <c r="B34">
        <f>_xlfn.PERCENTILE.INC(Podaci_2_3_6_7_8!G2:G78, 0.09)</f>
        <v>57</v>
      </c>
    </row>
    <row r="35" spans="2:2" x14ac:dyDescent="0.3">
      <c r="B35" t="s">
        <v>124</v>
      </c>
    </row>
    <row r="37" spans="2:2" x14ac:dyDescent="0.3">
      <c r="B37" t="s">
        <v>122</v>
      </c>
    </row>
    <row r="40" spans="2:2" x14ac:dyDescent="0.3">
      <c r="B40">
        <f>_xlfn.PERCENTILE.INC(Podaci_2_3_6_7_8!J2:J78, 0.87)</f>
        <v>123.24000000000001</v>
      </c>
    </row>
    <row r="42" spans="2:2" x14ac:dyDescent="0.3">
      <c r="B42" t="s">
        <v>125</v>
      </c>
    </row>
  </sheetData>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5C562-4764-4A62-B274-BCEBB8CEE492}">
  <dimension ref="A1:J34"/>
  <sheetViews>
    <sheetView topLeftCell="A15" workbookViewId="0">
      <selection activeCell="I27" sqref="I27"/>
    </sheetView>
  </sheetViews>
  <sheetFormatPr defaultRowHeight="14.4" x14ac:dyDescent="0.3"/>
  <cols>
    <col min="5" max="5" width="10.5546875" customWidth="1"/>
    <col min="6" max="6" width="10.6640625" customWidth="1"/>
    <col min="7" max="7" width="14" customWidth="1"/>
    <col min="10" max="10" width="14" customWidth="1"/>
    <col min="11" max="11" width="10.109375" customWidth="1"/>
  </cols>
  <sheetData>
    <row r="1" spans="1:10" x14ac:dyDescent="0.3">
      <c r="A1" s="2">
        <v>0</v>
      </c>
    </row>
    <row r="2" spans="1:10" x14ac:dyDescent="0.3">
      <c r="B2" t="s">
        <v>3</v>
      </c>
    </row>
    <row r="4" spans="1:10" x14ac:dyDescent="0.3">
      <c r="B4" t="s">
        <v>56</v>
      </c>
    </row>
    <row r="6" spans="1:10" x14ac:dyDescent="0.3">
      <c r="B6" t="s">
        <v>5</v>
      </c>
      <c r="C6" t="s">
        <v>11</v>
      </c>
      <c r="D6" t="s">
        <v>12</v>
      </c>
    </row>
    <row r="7" spans="1:10" x14ac:dyDescent="0.3">
      <c r="B7" t="s">
        <v>6</v>
      </c>
      <c r="C7">
        <v>14</v>
      </c>
      <c r="D7">
        <v>1</v>
      </c>
    </row>
    <row r="8" spans="1:10" x14ac:dyDescent="0.3">
      <c r="B8" t="s">
        <v>7</v>
      </c>
      <c r="C8">
        <v>489</v>
      </c>
      <c r="D8">
        <v>295</v>
      </c>
    </row>
    <row r="9" spans="1:10" x14ac:dyDescent="0.3">
      <c r="B9" t="s">
        <v>8</v>
      </c>
      <c r="C9">
        <v>607</v>
      </c>
      <c r="D9">
        <v>621</v>
      </c>
    </row>
    <row r="10" spans="1:10" x14ac:dyDescent="0.3">
      <c r="B10" t="s">
        <v>9</v>
      </c>
      <c r="C10">
        <v>362</v>
      </c>
      <c r="D10">
        <v>433</v>
      </c>
    </row>
    <row r="11" spans="1:10" x14ac:dyDescent="0.3">
      <c r="B11" t="s">
        <v>10</v>
      </c>
      <c r="C11">
        <v>253</v>
      </c>
      <c r="D11">
        <v>375</v>
      </c>
    </row>
    <row r="13" spans="1:10" x14ac:dyDescent="0.3">
      <c r="B13" t="s">
        <v>4</v>
      </c>
    </row>
    <row r="16" spans="1:10" x14ac:dyDescent="0.3">
      <c r="B16" t="s">
        <v>145</v>
      </c>
      <c r="C16" t="s">
        <v>146</v>
      </c>
      <c r="D16" t="s">
        <v>147</v>
      </c>
      <c r="E16" t="s">
        <v>148</v>
      </c>
      <c r="F16" t="s">
        <v>149</v>
      </c>
      <c r="G16" t="s">
        <v>152</v>
      </c>
      <c r="H16" t="s">
        <v>153</v>
      </c>
      <c r="I16" t="s">
        <v>154</v>
      </c>
      <c r="J16" t="s">
        <v>157</v>
      </c>
    </row>
    <row r="17" spans="2:10" x14ac:dyDescent="0.3">
      <c r="B17">
        <v>17</v>
      </c>
      <c r="C17">
        <v>19</v>
      </c>
      <c r="D17">
        <f>(B17+C17)/2</f>
        <v>18</v>
      </c>
      <c r="E17">
        <v>14</v>
      </c>
      <c r="F17">
        <f>E17*D17</f>
        <v>252</v>
      </c>
      <c r="G17">
        <f>POWER(D17-$D$25, 2)*E17</f>
        <v>5055.6963742071002</v>
      </c>
      <c r="H17">
        <v>1</v>
      </c>
      <c r="I17">
        <f>D17*H17</f>
        <v>18</v>
      </c>
      <c r="J17">
        <f>POWER(D17-$H$25, 2)*H17</f>
        <v>496.86348279773171</v>
      </c>
    </row>
    <row r="18" spans="2:10" x14ac:dyDescent="0.3">
      <c r="B18">
        <v>20</v>
      </c>
      <c r="C18">
        <v>29</v>
      </c>
      <c r="D18">
        <f t="shared" ref="D18:D21" si="0">(B18+C18)/2</f>
        <v>24.5</v>
      </c>
      <c r="E18">
        <v>489</v>
      </c>
      <c r="F18">
        <f t="shared" ref="F18:F21" si="1">E18*D18</f>
        <v>11980.5</v>
      </c>
      <c r="G18">
        <f t="shared" ref="G18:G21" si="2">POWER(D18-$D$25, 2)*E18</f>
        <v>76445.233232010112</v>
      </c>
      <c r="H18">
        <v>295</v>
      </c>
      <c r="I18">
        <f t="shared" ref="I18:I20" si="3">D18*H18</f>
        <v>7227.5</v>
      </c>
      <c r="J18">
        <f t="shared" ref="J18:J21" si="4">POWER(D18-$H$25, 2)*H18</f>
        <v>73554.660034026499</v>
      </c>
    </row>
    <row r="19" spans="2:10" x14ac:dyDescent="0.3">
      <c r="B19">
        <v>30</v>
      </c>
      <c r="C19">
        <v>39</v>
      </c>
      <c r="D19">
        <f t="shared" si="0"/>
        <v>34.5</v>
      </c>
      <c r="E19">
        <v>607</v>
      </c>
      <c r="F19">
        <f t="shared" si="1"/>
        <v>20941.5</v>
      </c>
      <c r="G19">
        <f t="shared" si="2"/>
        <v>3803.4329823146477</v>
      </c>
      <c r="H19">
        <v>621</v>
      </c>
      <c r="I19">
        <f t="shared" si="3"/>
        <v>21424.5</v>
      </c>
      <c r="J19">
        <f t="shared" si="4"/>
        <v>20821.592817391327</v>
      </c>
    </row>
    <row r="20" spans="2:10" x14ac:dyDescent="0.3">
      <c r="B20">
        <v>40</v>
      </c>
      <c r="C20">
        <v>49</v>
      </c>
      <c r="D20">
        <f t="shared" si="0"/>
        <v>44.5</v>
      </c>
      <c r="E20">
        <v>362</v>
      </c>
      <c r="F20">
        <f t="shared" si="1"/>
        <v>16109</v>
      </c>
      <c r="G20">
        <f t="shared" si="2"/>
        <v>20345.190636588937</v>
      </c>
      <c r="H20">
        <v>433</v>
      </c>
      <c r="I20">
        <f t="shared" si="3"/>
        <v>19268.5</v>
      </c>
      <c r="J20">
        <f t="shared" si="4"/>
        <v>7672.950225330801</v>
      </c>
    </row>
    <row r="21" spans="2:10" x14ac:dyDescent="0.3">
      <c r="B21">
        <v>50</v>
      </c>
      <c r="C21">
        <v>65</v>
      </c>
      <c r="D21">
        <f t="shared" si="0"/>
        <v>57.5</v>
      </c>
      <c r="E21">
        <v>253</v>
      </c>
      <c r="F21">
        <f t="shared" si="1"/>
        <v>14547.5</v>
      </c>
      <c r="G21">
        <f t="shared" si="2"/>
        <v>106290.17923864731</v>
      </c>
      <c r="H21">
        <v>375</v>
      </c>
      <c r="I21">
        <f>D21*H21</f>
        <v>21562.5</v>
      </c>
      <c r="J21">
        <f t="shared" si="4"/>
        <v>111063.42561436669</v>
      </c>
    </row>
    <row r="22" spans="2:10" x14ac:dyDescent="0.3">
      <c r="E22">
        <f>SUM(E17:E21)</f>
        <v>1725</v>
      </c>
      <c r="F22">
        <f>SUM(F17:F21)</f>
        <v>63830.5</v>
      </c>
      <c r="G22">
        <f>SUM(G17:G21)</f>
        <v>211939.7324637681</v>
      </c>
      <c r="H22">
        <f>SUM(H17:H21)</f>
        <v>1725</v>
      </c>
      <c r="I22">
        <f>SUM(I17:I21)</f>
        <v>69501</v>
      </c>
      <c r="J22">
        <f>SUM(J17:J21)</f>
        <v>213609.49217391305</v>
      </c>
    </row>
    <row r="25" spans="2:10" x14ac:dyDescent="0.3">
      <c r="B25" t="s">
        <v>150</v>
      </c>
      <c r="D25">
        <f>F22/E22</f>
        <v>37.003188405797104</v>
      </c>
      <c r="G25" t="s">
        <v>158</v>
      </c>
      <c r="H25">
        <f>I22/H22</f>
        <v>40.290434782608699</v>
      </c>
    </row>
    <row r="26" spans="2:10" x14ac:dyDescent="0.3">
      <c r="B26" t="s">
        <v>151</v>
      </c>
      <c r="D26">
        <f>G22/E22</f>
        <v>122.86361302247427</v>
      </c>
      <c r="G26" t="s">
        <v>160</v>
      </c>
      <c r="H26">
        <f>J22/H22</f>
        <v>123.83158966603655</v>
      </c>
    </row>
    <row r="27" spans="2:10" x14ac:dyDescent="0.3">
      <c r="B27" t="s">
        <v>155</v>
      </c>
      <c r="D27">
        <f>SQRT(D26)</f>
        <v>11.084386001149287</v>
      </c>
      <c r="G27" t="s">
        <v>159</v>
      </c>
      <c r="H27">
        <f>SQRT(H26)</f>
        <v>11.127964309164392</v>
      </c>
    </row>
    <row r="28" spans="2:10" x14ac:dyDescent="0.3">
      <c r="B28" t="s">
        <v>156</v>
      </c>
      <c r="D28">
        <f>D27/D25</f>
        <v>0.29955218668164152</v>
      </c>
      <c r="G28" t="s">
        <v>156</v>
      </c>
      <c r="H28">
        <f>H27/H25</f>
        <v>0.27619370128931348</v>
      </c>
    </row>
    <row r="31" spans="2:10" x14ac:dyDescent="0.3">
      <c r="B31">
        <f>_xlfn.CONFIDENCE.T(0.05,H27,H22)</f>
        <v>0.52550187860338393</v>
      </c>
    </row>
    <row r="32" spans="2:10" x14ac:dyDescent="0.3">
      <c r="B32" t="s">
        <v>162</v>
      </c>
      <c r="C32" t="s">
        <v>146</v>
      </c>
    </row>
    <row r="33" spans="2:3" x14ac:dyDescent="0.3">
      <c r="B33">
        <f>H25-B31</f>
        <v>39.764932904005313</v>
      </c>
      <c r="C33">
        <f>H25+B31</f>
        <v>40.815936661212085</v>
      </c>
    </row>
    <row r="34" spans="2:3" x14ac:dyDescent="0.3">
      <c r="B34" t="s">
        <v>161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EBCD3-F308-4A42-B720-8B95B6444C08}">
  <dimension ref="A1:I16"/>
  <sheetViews>
    <sheetView topLeftCell="B1" workbookViewId="0">
      <selection activeCell="L20" sqref="L20"/>
    </sheetView>
  </sheetViews>
  <sheetFormatPr defaultRowHeight="14.4" x14ac:dyDescent="0.3"/>
  <sheetData>
    <row r="1" spans="1:9" x14ac:dyDescent="0.3">
      <c r="A1" s="2">
        <v>0</v>
      </c>
      <c r="C1" t="s">
        <v>86</v>
      </c>
    </row>
    <row r="3" spans="1:9" x14ac:dyDescent="0.3">
      <c r="C3" t="s">
        <v>87</v>
      </c>
    </row>
    <row r="4" spans="1:9" x14ac:dyDescent="0.3">
      <c r="I4" t="s">
        <v>88</v>
      </c>
    </row>
    <row r="5" spans="1:9" x14ac:dyDescent="0.3">
      <c r="D5" s="10"/>
      <c r="H5" s="17" t="s">
        <v>89</v>
      </c>
      <c r="I5" t="s">
        <v>126</v>
      </c>
    </row>
    <row r="6" spans="1:9" x14ac:dyDescent="0.3">
      <c r="D6" s="10"/>
      <c r="H6" s="17" t="s">
        <v>90</v>
      </c>
      <c r="I6" t="s">
        <v>129</v>
      </c>
    </row>
    <row r="7" spans="1:9" x14ac:dyDescent="0.3">
      <c r="D7" s="10"/>
      <c r="H7" s="17" t="s">
        <v>91</v>
      </c>
      <c r="I7" t="s">
        <v>127</v>
      </c>
    </row>
    <row r="8" spans="1:9" x14ac:dyDescent="0.3">
      <c r="D8" s="10"/>
      <c r="H8" s="17" t="s">
        <v>92</v>
      </c>
      <c r="I8" t="s">
        <v>143</v>
      </c>
    </row>
    <row r="9" spans="1:9" x14ac:dyDescent="0.3">
      <c r="D9" s="10"/>
      <c r="H9" s="17" t="s">
        <v>93</v>
      </c>
      <c r="I9" t="s">
        <v>128</v>
      </c>
    </row>
    <row r="10" spans="1:9" x14ac:dyDescent="0.3">
      <c r="D10" s="10"/>
      <c r="H10" s="17" t="s">
        <v>94</v>
      </c>
      <c r="I10" t="s">
        <v>130</v>
      </c>
    </row>
    <row r="11" spans="1:9" x14ac:dyDescent="0.3">
      <c r="D11" s="10"/>
      <c r="H11" s="17" t="s">
        <v>95</v>
      </c>
      <c r="I11" t="s">
        <v>131</v>
      </c>
    </row>
    <row r="12" spans="1:9" x14ac:dyDescent="0.3">
      <c r="D12" s="10"/>
      <c r="H12" s="17" t="s">
        <v>96</v>
      </c>
      <c r="I12" t="s">
        <v>132</v>
      </c>
    </row>
    <row r="13" spans="1:9" x14ac:dyDescent="0.3">
      <c r="D13" s="10"/>
      <c r="H13" s="17" t="s">
        <v>97</v>
      </c>
      <c r="I13" t="s">
        <v>133</v>
      </c>
    </row>
    <row r="14" spans="1:9" x14ac:dyDescent="0.3">
      <c r="C14" s="17"/>
      <c r="D14" s="10"/>
      <c r="H14" s="17" t="s">
        <v>98</v>
      </c>
      <c r="I14" t="s">
        <v>134</v>
      </c>
    </row>
    <row r="15" spans="1:9" x14ac:dyDescent="0.3">
      <c r="C15" s="17"/>
      <c r="D15" s="10"/>
    </row>
    <row r="16" spans="1:9" x14ac:dyDescent="0.3">
      <c r="C16" t="s">
        <v>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C263E-8251-4F6E-BBEE-18810E17DEB6}">
  <dimension ref="A1:K29"/>
  <sheetViews>
    <sheetView tabSelected="1" zoomScaleNormal="100" workbookViewId="0">
      <selection activeCell="K18" sqref="K18"/>
    </sheetView>
  </sheetViews>
  <sheetFormatPr defaultRowHeight="14.4" x14ac:dyDescent="0.3"/>
  <cols>
    <col min="2" max="2" width="12.5546875" bestFit="1" customWidth="1"/>
    <col min="3" max="3" width="15.5546875" bestFit="1" customWidth="1"/>
    <col min="4" max="4" width="13.109375" customWidth="1"/>
    <col min="5" max="6" width="10.77734375" bestFit="1" customWidth="1"/>
    <col min="11" max="11" width="10.109375" customWidth="1"/>
  </cols>
  <sheetData>
    <row r="1" spans="1:10" x14ac:dyDescent="0.3">
      <c r="A1" s="2">
        <v>0</v>
      </c>
      <c r="C1" t="s">
        <v>57</v>
      </c>
    </row>
    <row r="3" spans="1:10" x14ac:dyDescent="0.3">
      <c r="B3" t="s">
        <v>83</v>
      </c>
    </row>
    <row r="5" spans="1:10" x14ac:dyDescent="0.3">
      <c r="B5" t="s">
        <v>84</v>
      </c>
    </row>
    <row r="7" spans="1:10" x14ac:dyDescent="0.3">
      <c r="B7" t="s">
        <v>58</v>
      </c>
    </row>
    <row r="10" spans="1:10" x14ac:dyDescent="0.3">
      <c r="B10" t="s">
        <v>135</v>
      </c>
    </row>
    <row r="12" spans="1:10" x14ac:dyDescent="0.3">
      <c r="B12" s="21" t="s">
        <v>109</v>
      </c>
      <c r="C12" s="21" t="s">
        <v>112</v>
      </c>
    </row>
    <row r="13" spans="1:10" x14ac:dyDescent="0.3">
      <c r="B13" s="21" t="s">
        <v>110</v>
      </c>
      <c r="C13" t="s">
        <v>14</v>
      </c>
      <c r="D13" t="s">
        <v>17</v>
      </c>
      <c r="E13" t="s">
        <v>111</v>
      </c>
    </row>
    <row r="14" spans="1:10" x14ac:dyDescent="0.3">
      <c r="B14" s="10">
        <v>1</v>
      </c>
      <c r="C14" s="20">
        <v>17</v>
      </c>
      <c r="D14" s="20">
        <v>4</v>
      </c>
      <c r="E14" s="20">
        <v>21</v>
      </c>
      <c r="G14" s="10"/>
      <c r="H14" s="20"/>
      <c r="I14" s="20"/>
      <c r="J14" s="20"/>
    </row>
    <row r="15" spans="1:10" x14ac:dyDescent="0.3">
      <c r="B15" s="10">
        <v>2</v>
      </c>
      <c r="C15" s="20">
        <v>6</v>
      </c>
      <c r="D15" s="20">
        <v>5</v>
      </c>
      <c r="E15" s="20">
        <v>11</v>
      </c>
      <c r="G15" s="10"/>
      <c r="H15" s="20"/>
      <c r="I15" s="20"/>
      <c r="J15" s="20"/>
    </row>
    <row r="16" spans="1:10" x14ac:dyDescent="0.3">
      <c r="B16" s="10">
        <v>3</v>
      </c>
      <c r="C16" s="20">
        <v>12</v>
      </c>
      <c r="D16" s="20">
        <v>10</v>
      </c>
      <c r="E16" s="20">
        <v>22</v>
      </c>
      <c r="G16" s="10"/>
      <c r="H16" s="20"/>
      <c r="I16" s="20"/>
      <c r="J16" s="20"/>
    </row>
    <row r="17" spans="2:11" x14ac:dyDescent="0.3">
      <c r="B17" s="10">
        <v>4</v>
      </c>
      <c r="C17" s="20">
        <v>3</v>
      </c>
      <c r="D17" s="20">
        <v>4</v>
      </c>
      <c r="E17" s="20">
        <v>7</v>
      </c>
      <c r="G17" s="25"/>
      <c r="H17" s="26"/>
      <c r="I17" s="26"/>
      <c r="J17" s="26"/>
      <c r="K17" s="27"/>
    </row>
    <row r="18" spans="2:11" x14ac:dyDescent="0.3">
      <c r="B18" s="10">
        <v>5</v>
      </c>
      <c r="C18" s="20">
        <v>12</v>
      </c>
      <c r="D18" s="20">
        <v>4</v>
      </c>
      <c r="E18" s="20">
        <v>16</v>
      </c>
      <c r="G18" s="25"/>
      <c r="H18" s="26"/>
      <c r="I18" s="26"/>
      <c r="J18" s="26"/>
      <c r="K18" s="27"/>
    </row>
    <row r="19" spans="2:11" x14ac:dyDescent="0.3">
      <c r="B19" s="10" t="s">
        <v>111</v>
      </c>
      <c r="C19" s="20">
        <v>50</v>
      </c>
      <c r="D19" s="20">
        <v>27</v>
      </c>
      <c r="E19" s="20">
        <v>77</v>
      </c>
      <c r="G19" s="27"/>
      <c r="H19" s="28"/>
      <c r="I19" s="28"/>
      <c r="J19" s="28"/>
      <c r="K19" s="27"/>
    </row>
    <row r="20" spans="2:11" x14ac:dyDescent="0.3">
      <c r="G20" s="27"/>
      <c r="H20" s="27"/>
      <c r="I20" s="27"/>
      <c r="J20" s="27"/>
      <c r="K20" s="27"/>
    </row>
    <row r="23" spans="2:11" x14ac:dyDescent="0.3">
      <c r="B23" t="s">
        <v>166</v>
      </c>
      <c r="C23" t="s">
        <v>167</v>
      </c>
      <c r="D23" t="s">
        <v>168</v>
      </c>
      <c r="E23" t="s">
        <v>169</v>
      </c>
    </row>
    <row r="24" spans="2:11" x14ac:dyDescent="0.3">
      <c r="B24">
        <v>1</v>
      </c>
      <c r="C24" s="20">
        <v>21</v>
      </c>
      <c r="D24">
        <f>$C$29/5</f>
        <v>15.4</v>
      </c>
      <c r="E24">
        <f>POWER(C24-D24,2)/D24</f>
        <v>2.0363636363636362</v>
      </c>
      <c r="I24" t="s">
        <v>163</v>
      </c>
      <c r="K24">
        <f>E29</f>
        <v>10.727272727272727</v>
      </c>
    </row>
    <row r="25" spans="2:11" x14ac:dyDescent="0.3">
      <c r="B25">
        <v>2</v>
      </c>
      <c r="C25" s="20">
        <v>11</v>
      </c>
      <c r="D25">
        <f t="shared" ref="D25:D28" si="0">$C$29/5</f>
        <v>15.4</v>
      </c>
      <c r="E25">
        <f t="shared" ref="E25:E28" si="1">POWER(C25-D25,2)/D25</f>
        <v>1.2571428571428573</v>
      </c>
      <c r="I25" t="s">
        <v>164</v>
      </c>
      <c r="K25">
        <f>_xlfn.CHISQ.INV.RT(0.05, 4)</f>
        <v>9.4877290367811575</v>
      </c>
    </row>
    <row r="26" spans="2:11" x14ac:dyDescent="0.3">
      <c r="B26">
        <v>3</v>
      </c>
      <c r="C26" s="20">
        <v>22</v>
      </c>
      <c r="D26">
        <f t="shared" si="0"/>
        <v>15.4</v>
      </c>
      <c r="E26">
        <f t="shared" si="1"/>
        <v>2.8285714285714283</v>
      </c>
    </row>
    <row r="27" spans="2:11" x14ac:dyDescent="0.3">
      <c r="B27">
        <v>4</v>
      </c>
      <c r="C27" s="20">
        <v>7</v>
      </c>
      <c r="D27">
        <f t="shared" si="0"/>
        <v>15.4</v>
      </c>
      <c r="E27">
        <f t="shared" si="1"/>
        <v>4.581818181818182</v>
      </c>
      <c r="I27" t="s">
        <v>165</v>
      </c>
    </row>
    <row r="28" spans="2:11" x14ac:dyDescent="0.3">
      <c r="B28">
        <v>5</v>
      </c>
      <c r="C28" s="20">
        <v>16</v>
      </c>
      <c r="D28">
        <f t="shared" si="0"/>
        <v>15.4</v>
      </c>
      <c r="E28">
        <f t="shared" si="1"/>
        <v>2.337662337662335E-2</v>
      </c>
    </row>
    <row r="29" spans="2:11" x14ac:dyDescent="0.3">
      <c r="C29">
        <f>SUM(C24:C28)</f>
        <v>77</v>
      </c>
      <c r="E29">
        <f>SUM(E24:E28)</f>
        <v>10.727272727272727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Identifikacija</vt:lpstr>
      <vt:lpstr>Podaci_1_9_10</vt:lpstr>
      <vt:lpstr>Podaci_2_3_6_7_8</vt:lpstr>
      <vt:lpstr>Zad1</vt:lpstr>
      <vt:lpstr>Zad2</vt:lpstr>
      <vt:lpstr>Zad3</vt:lpstr>
      <vt:lpstr>Zad4</vt:lpstr>
      <vt:lpstr>TEORIJA_ELIMINATORNO</vt:lpstr>
      <vt:lpstr>Zad6</vt:lpstr>
      <vt:lpstr>Zad7</vt:lpstr>
      <vt:lpstr>Zad8</vt:lpstr>
      <vt:lpstr>Zad9</vt:lpstr>
      <vt:lpstr>Zad10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Nina Bijedic</dc:creator>
  <cp:lastModifiedBy>EMIR</cp:lastModifiedBy>
  <dcterms:created xsi:type="dcterms:W3CDTF">2015-06-05T18:17:20Z</dcterms:created>
  <dcterms:modified xsi:type="dcterms:W3CDTF">2020-09-18T22:16:09Z</dcterms:modified>
</cp:coreProperties>
</file>