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</workbook>
</file>

<file path=xl/calcChain.xml><?xml version="1.0" encoding="utf-8"?>
<calcChain xmlns="http://schemas.openxmlformats.org/spreadsheetml/2006/main">
  <c r="D1025" i="1"/>
  <c r="B1025"/>
  <c r="A1025"/>
  <c r="I1025" s="1"/>
  <c r="A1024"/>
  <c r="C1024" s="1"/>
  <c r="D1023"/>
  <c r="B1023"/>
  <c r="A1023"/>
  <c r="I1023" s="1"/>
  <c r="A1022"/>
  <c r="I1022" s="1"/>
  <c r="D1021"/>
  <c r="B1021"/>
  <c r="A1021"/>
  <c r="I1021" s="1"/>
  <c r="A1020"/>
  <c r="H1020" s="1"/>
  <c r="D1019"/>
  <c r="B1019"/>
  <c r="A1019"/>
  <c r="I1019" s="1"/>
  <c r="A1018"/>
  <c r="E1018" s="1"/>
  <c r="D1017"/>
  <c r="B1017"/>
  <c r="A1017"/>
  <c r="I1017" s="1"/>
  <c r="A1016"/>
  <c r="I1016" s="1"/>
  <c r="D1015"/>
  <c r="B1015"/>
  <c r="A1015"/>
  <c r="I1015" s="1"/>
  <c r="A1014"/>
  <c r="H1014" s="1"/>
  <c r="D1013"/>
  <c r="B1013"/>
  <c r="A1013"/>
  <c r="I1013" s="1"/>
  <c r="A1012"/>
  <c r="I1012" s="1"/>
  <c r="D1011"/>
  <c r="B1011"/>
  <c r="A1011"/>
  <c r="I1011" s="1"/>
  <c r="A1010"/>
  <c r="I1010" s="1"/>
  <c r="D1009"/>
  <c r="B1009"/>
  <c r="A1009"/>
  <c r="I1009" s="1"/>
  <c r="A1008"/>
  <c r="I1008" s="1"/>
  <c r="D1007"/>
  <c r="B1007"/>
  <c r="A1007"/>
  <c r="I1007" s="1"/>
  <c r="A1006"/>
  <c r="E1010" s="1"/>
  <c r="A964"/>
  <c r="C945"/>
  <c r="B945"/>
  <c r="C944"/>
  <c r="B944"/>
  <c r="C943"/>
  <c r="B943"/>
  <c r="C942"/>
  <c r="B942"/>
  <c r="C941"/>
  <c r="B941"/>
  <c r="C940"/>
  <c r="B940"/>
  <c r="C939"/>
  <c r="B939"/>
  <c r="B938"/>
  <c r="B937"/>
  <c r="B936"/>
  <c r="B935"/>
  <c r="B934"/>
  <c r="B933"/>
  <c r="B932"/>
  <c r="O73"/>
  <c r="G73"/>
  <c r="S71"/>
  <c r="S73" s="1"/>
  <c r="O71"/>
  <c r="K71"/>
  <c r="K73" s="1"/>
  <c r="G71"/>
  <c r="C71"/>
  <c r="F1021" s="1"/>
  <c r="S57"/>
  <c r="K57"/>
  <c r="C57"/>
  <c r="S55"/>
  <c r="O55"/>
  <c r="O57" s="1"/>
  <c r="H1019" s="1"/>
  <c r="K55"/>
  <c r="G55"/>
  <c r="G57" s="1"/>
  <c r="H1017" s="1"/>
  <c r="C55"/>
  <c r="O41"/>
  <c r="G41"/>
  <c r="S39"/>
  <c r="F1015" s="1"/>
  <c r="O39"/>
  <c r="K39"/>
  <c r="B922" s="1"/>
  <c r="G39"/>
  <c r="C39"/>
  <c r="C41" s="1"/>
  <c r="H1011" s="1"/>
  <c r="S25"/>
  <c r="K25"/>
  <c r="C25"/>
  <c r="S23"/>
  <c r="O23"/>
  <c r="O25" s="1"/>
  <c r="H1009" s="1"/>
  <c r="K23"/>
  <c r="G23"/>
  <c r="G25" s="1"/>
  <c r="H1007" s="1"/>
  <c r="C23"/>
  <c r="B924" s="1"/>
  <c r="S47"/>
  <c r="O31"/>
  <c r="B80"/>
  <c r="K63"/>
  <c r="O47"/>
  <c r="S31"/>
  <c r="C31"/>
  <c r="G15"/>
  <c r="O63"/>
  <c r="G31"/>
  <c r="K15"/>
  <c r="G63"/>
  <c r="C47"/>
  <c r="C15"/>
  <c r="S63"/>
  <c r="C63"/>
  <c r="G47"/>
  <c r="K31"/>
  <c r="O15"/>
  <c r="A80"/>
  <c r="K47"/>
  <c r="S15"/>
  <c r="C1006" l="1"/>
  <c r="G1006"/>
  <c r="F1007"/>
  <c r="C1008"/>
  <c r="G1008"/>
  <c r="F1009"/>
  <c r="C1010"/>
  <c r="G1010"/>
  <c r="F1011"/>
  <c r="E1012"/>
  <c r="G1012"/>
  <c r="F1013"/>
  <c r="C1014"/>
  <c r="E1014"/>
  <c r="G1014"/>
  <c r="I1014"/>
  <c r="C1016"/>
  <c r="G1016"/>
  <c r="F1017"/>
  <c r="C1018"/>
  <c r="G1018"/>
  <c r="I1018"/>
  <c r="F1019"/>
  <c r="C1020"/>
  <c r="E1020"/>
  <c r="G1020"/>
  <c r="I1020"/>
  <c r="F1023"/>
  <c r="E1024"/>
  <c r="G1024"/>
  <c r="I1024"/>
  <c r="F1025"/>
  <c r="K41"/>
  <c r="H1013" s="1"/>
  <c r="S41"/>
  <c r="H1015" s="1"/>
  <c r="C73"/>
  <c r="B923"/>
  <c r="C923" s="1"/>
  <c r="B1006"/>
  <c r="D1006"/>
  <c r="F1006"/>
  <c r="H1006"/>
  <c r="C1007"/>
  <c r="E1007"/>
  <c r="G1007"/>
  <c r="B1008"/>
  <c r="D1008"/>
  <c r="F1008"/>
  <c r="H1008"/>
  <c r="C1009"/>
  <c r="E1009"/>
  <c r="G1009"/>
  <c r="B1010"/>
  <c r="D1010"/>
  <c r="F1010"/>
  <c r="H1010"/>
  <c r="C1011"/>
  <c r="E1011"/>
  <c r="G1011"/>
  <c r="B1012"/>
  <c r="D1012"/>
  <c r="F1012"/>
  <c r="H1012"/>
  <c r="C1013"/>
  <c r="E1013"/>
  <c r="G1013"/>
  <c r="B1014"/>
  <c r="D1014"/>
  <c r="F1014"/>
  <c r="C1015"/>
  <c r="E1015"/>
  <c r="G1015"/>
  <c r="B1016"/>
  <c r="D1016"/>
  <c r="F1016"/>
  <c r="H1016"/>
  <c r="C1017"/>
  <c r="E1017"/>
  <c r="G1017"/>
  <c r="B1018"/>
  <c r="D1018"/>
  <c r="F1018"/>
  <c r="H1018"/>
  <c r="C1019"/>
  <c r="E1019"/>
  <c r="G1019"/>
  <c r="B1020"/>
  <c r="D1020"/>
  <c r="F1020"/>
  <c r="C1021"/>
  <c r="E1021"/>
  <c r="G1021"/>
  <c r="B1022"/>
  <c r="D1022"/>
  <c r="F1022"/>
  <c r="C1023"/>
  <c r="E1023"/>
  <c r="G1023"/>
  <c r="B1024"/>
  <c r="D1024"/>
  <c r="F1024"/>
  <c r="H1024"/>
  <c r="C1025"/>
  <c r="E1025"/>
  <c r="G1025"/>
  <c r="E1006"/>
  <c r="I1006"/>
  <c r="E1008"/>
  <c r="C1012"/>
  <c r="E1016"/>
  <c r="C1022"/>
  <c r="E1022"/>
  <c r="G1022"/>
  <c r="H1025" l="1"/>
  <c r="H1023"/>
  <c r="H1021"/>
  <c r="H1022"/>
</calcChain>
</file>

<file path=xl/sharedStrings.xml><?xml version="1.0" encoding="utf-8"?>
<sst xmlns="http://schemas.openxmlformats.org/spreadsheetml/2006/main" count="458" uniqueCount="122">
  <si>
    <t>Squadron name: 57.Piyade Alayı</t>
  </si>
  <si>
    <t>Squadron name: Rocketeer ★</t>
  </si>
  <si>
    <t>Squadron name: Los Brasileños</t>
  </si>
  <si>
    <t>Squadron name:</t>
  </si>
  <si>
    <t>Squadron leader: WO-Kadir</t>
  </si>
  <si>
    <t>Squadron leader: SGT-Rabeez</t>
  </si>
  <si>
    <t>Squadron leader: SGT-Arqueiro</t>
  </si>
  <si>
    <t>Squadron leader: SGT-Alemi</t>
  </si>
  <si>
    <t>Squadron leader: SGT-Titan</t>
  </si>
  <si>
    <t>Squadron members:</t>
  </si>
  <si>
    <t>HQ cl check</t>
  </si>
  <si>
    <t>CPL-Lone</t>
  </si>
  <si>
    <t>Checked by Juti</t>
  </si>
  <si>
    <t>SPC-Flume</t>
  </si>
  <si>
    <t>SPC-Skyline</t>
  </si>
  <si>
    <t>SPC-Dudu</t>
  </si>
  <si>
    <t>PVT-Lunatic</t>
  </si>
  <si>
    <t>PVT-Eric</t>
  </si>
  <si>
    <t>RCT-Demircan</t>
  </si>
  <si>
    <t>RCT-Rexolen</t>
  </si>
  <si>
    <t>RCT-Rochefoucauld</t>
  </si>
  <si>
    <t>BCS-Albino</t>
  </si>
  <si>
    <t>BCS-Belal</t>
  </si>
  <si>
    <t>BCS-Schreiber</t>
  </si>
  <si>
    <t>BCS-SalgaG</t>
  </si>
  <si>
    <t>BCS-Zeree</t>
  </si>
  <si>
    <t>BCS-Pentex</t>
  </si>
  <si>
    <t>Soldier</t>
  </si>
  <si>
    <t>Lone</t>
  </si>
  <si>
    <t>Flume</t>
  </si>
  <si>
    <t>Skyline</t>
  </si>
  <si>
    <t>Dudu</t>
  </si>
  <si>
    <t>Lunatic</t>
  </si>
  <si>
    <t>Soldier rank</t>
  </si>
  <si>
    <t>Corporal</t>
  </si>
  <si>
    <t>Specialist</t>
  </si>
  <si>
    <t>Private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</si>
  <si>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</si>
  <si>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</si>
  <si>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</si>
  <si>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</si>
  <si>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</si>
  <si>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</si>
  <si>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</si>
  <si>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</si>
  <si>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</si>
  <si>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</si>
  <si>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</si>
  <si>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Good</t>
  </si>
  <si>
    <t>Week rate (positive/negative)</t>
  </si>
  <si>
    <t>Any extra information</t>
  </si>
  <si>
    <t>Eric</t>
  </si>
  <si>
    <t>Demircan</t>
  </si>
  <si>
    <t>Rexolen</t>
  </si>
  <si>
    <t>Rochefoucauld</t>
  </si>
  <si>
    <t>Albino</t>
  </si>
  <si>
    <t>Recruit</t>
  </si>
  <si>
    <t>Boot Camp Student</t>
  </si>
  <si>
    <t>undefined</t>
  </si>
  <si>
    <t>Belal</t>
  </si>
  <si>
    <t>Schreiber</t>
  </si>
  <si>
    <t>SalgaG</t>
  </si>
  <si>
    <t>Zeree</t>
  </si>
  <si>
    <t>Pentex</t>
  </si>
  <si>
    <t>LOA</t>
  </si>
  <si>
    <t>N/A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</si>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</sst>
</file>

<file path=xl/styles.xml><?xml version="1.0" encoding="utf-8"?>
<styleSheet xmlns="http://schemas.openxmlformats.org/spreadsheetml/2006/main">
  <numFmts count="1">
    <numFmt numFmtId="164" formatCode="dd\.mm\.yyyy"/>
  </numFmts>
  <fonts count="19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b/>
      <sz val="11"/>
      <name val="Arial"/>
    </font>
    <font>
      <b/>
      <sz val="11"/>
      <color rgb="FF000000"/>
      <name val="Arial"/>
    </font>
    <font>
      <b/>
      <sz val="10"/>
      <name val="Arial"/>
    </font>
    <font>
      <sz val="10"/>
      <name val="Merriweather"/>
    </font>
    <font>
      <b/>
      <sz val="11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5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0" xfId="0" applyFont="1" applyAlignment="1"/>
    <xf numFmtId="164" fontId="5" fillId="0" borderId="0" xfId="0" applyNumberFormat="1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5" fillId="0" borderId="1" xfId="0" applyFont="1" applyBorder="1" applyAlignment="1"/>
    <xf numFmtId="0" fontId="5" fillId="0" borderId="0" xfId="0" applyFont="1" applyAlignment="1"/>
    <xf numFmtId="0" fontId="7" fillId="2" borderId="2" xfId="0" applyFont="1" applyFill="1" applyBorder="1" applyAlignment="1"/>
    <xf numFmtId="0" fontId="5" fillId="0" borderId="0" xfId="0" applyFont="1" applyAlignment="1">
      <alignment horizontal="right"/>
    </xf>
    <xf numFmtId="0" fontId="6" fillId="0" borderId="0" xfId="0" applyFont="1"/>
    <xf numFmtId="0" fontId="5" fillId="2" borderId="0" xfId="0" applyFont="1" applyFill="1" applyAlignment="1"/>
    <xf numFmtId="0" fontId="5" fillId="0" borderId="2" xfId="0" applyFont="1" applyBorder="1" applyAlignment="1"/>
    <xf numFmtId="0" fontId="7" fillId="2" borderId="3" xfId="0" applyFont="1" applyFill="1" applyBorder="1" applyAlignment="1"/>
    <xf numFmtId="0" fontId="4" fillId="0" borderId="0" xfId="0" applyFont="1" applyAlignment="1">
      <alignment horizontal="left"/>
    </xf>
    <xf numFmtId="0" fontId="5" fillId="0" borderId="2" xfId="0" applyFont="1" applyBorder="1" applyAlignment="1"/>
    <xf numFmtId="0" fontId="5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/>
    <xf numFmtId="0" fontId="5" fillId="0" borderId="4" xfId="0" applyFont="1" applyBorder="1" applyAlignment="1"/>
    <xf numFmtId="0" fontId="8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horizontal="right"/>
    </xf>
    <xf numFmtId="0" fontId="5" fillId="0" borderId="3" xfId="0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3" xfId="0" applyFont="1" applyBorder="1" applyAlignment="1"/>
    <xf numFmtId="0" fontId="7" fillId="0" borderId="0" xfId="0" applyFont="1" applyAlignment="1"/>
    <xf numFmtId="0" fontId="7" fillId="0" borderId="2" xfId="0" applyFont="1" applyBorder="1" applyAlignment="1"/>
    <xf numFmtId="0" fontId="9" fillId="2" borderId="0" xfId="0" applyFont="1" applyFill="1" applyAlignment="1">
      <alignment horizontal="right"/>
    </xf>
    <xf numFmtId="0" fontId="7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10" fillId="0" borderId="0" xfId="0" applyFont="1"/>
    <xf numFmtId="0" fontId="11" fillId="0" borderId="1" xfId="0" applyFont="1" applyBorder="1" applyAlignment="1"/>
    <xf numFmtId="0" fontId="9" fillId="2" borderId="0" xfId="0" applyFont="1" applyFill="1"/>
    <xf numFmtId="0" fontId="4" fillId="0" borderId="1" xfId="0" applyFont="1" applyBorder="1" applyAlignment="1"/>
    <xf numFmtId="0" fontId="13" fillId="2" borderId="0" xfId="0" applyFont="1" applyFill="1"/>
    <xf numFmtId="0" fontId="5" fillId="0" borderId="4" xfId="0" applyFont="1" applyBorder="1" applyAlignment="1"/>
    <xf numFmtId="0" fontId="5" fillId="0" borderId="4" xfId="0" applyFont="1" applyBorder="1" applyAlignment="1"/>
    <xf numFmtId="0" fontId="2" fillId="0" borderId="0" xfId="0" applyFont="1" applyAlignment="1"/>
    <xf numFmtId="0" fontId="14" fillId="0" borderId="4" xfId="0" applyFont="1" applyBorder="1" applyAlignment="1"/>
    <xf numFmtId="0" fontId="12" fillId="0" borderId="0" xfId="0" applyFont="1" applyAlignment="1"/>
    <xf numFmtId="0" fontId="15" fillId="0" borderId="0" xfId="0" applyFont="1" applyAlignment="1"/>
    <xf numFmtId="0" fontId="16" fillId="0" borderId="4" xfId="0" applyFont="1" applyBorder="1" applyAlignment="1"/>
    <xf numFmtId="0" fontId="13" fillId="2" borderId="0" xfId="0" applyFont="1" applyFill="1"/>
    <xf numFmtId="0" fontId="2" fillId="0" borderId="0" xfId="0" applyFont="1" applyAlignment="1">
      <alignment horizontal="center"/>
    </xf>
    <xf numFmtId="0" fontId="10" fillId="0" borderId="0" xfId="0" applyFont="1" applyAlignment="1"/>
    <xf numFmtId="0" fontId="4" fillId="2" borderId="0" xfId="0" applyFont="1" applyFill="1" applyAlignment="1"/>
    <xf numFmtId="0" fontId="2" fillId="2" borderId="0" xfId="0" applyFont="1" applyFill="1" applyAlignment="1"/>
    <xf numFmtId="0" fontId="17" fillId="0" borderId="4" xfId="0" applyFont="1" applyBorder="1" applyAlignment="1"/>
    <xf numFmtId="0" fontId="1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/>
    <xf numFmtId="0" fontId="18" fillId="0" borderId="0" xfId="0" applyFont="1" applyAlignment="1"/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/>
    <xf numFmtId="0" fontId="12" fillId="0" borderId="0" xfId="0" applyFont="1" applyAlignment="1">
      <alignment horizontal="center"/>
    </xf>
    <xf numFmtId="0" fontId="16" fillId="2" borderId="0" xfId="0" applyFont="1" applyFill="1" applyAlignment="1"/>
    <xf numFmtId="0" fontId="10" fillId="2" borderId="0" xfId="0" applyFont="1" applyFill="1" applyAlignment="1"/>
    <xf numFmtId="14" fontId="10" fillId="0" borderId="0" xfId="0" applyNumberFormat="1" applyFont="1"/>
    <xf numFmtId="0" fontId="14" fillId="0" borderId="4" xfId="0" applyFont="1" applyBorder="1" applyAlignment="1"/>
    <xf numFmtId="0" fontId="12" fillId="0" borderId="0" xfId="0" applyFont="1"/>
    <xf numFmtId="0" fontId="16" fillId="0" borderId="5" xfId="0" applyFont="1" applyBorder="1" applyAlignment="1"/>
    <xf numFmtId="0" fontId="16" fillId="0" borderId="5" xfId="0" applyFont="1" applyBorder="1" applyAlignment="1"/>
    <xf numFmtId="0" fontId="4" fillId="0" borderId="0" xfId="0" applyFont="1" applyAlignment="1">
      <alignment horizontal="right"/>
    </xf>
    <xf numFmtId="0" fontId="9" fillId="2" borderId="0" xfId="0" applyFont="1" applyFill="1" applyAlignment="1">
      <alignment horizontal="center"/>
    </xf>
    <xf numFmtId="0" fontId="16" fillId="0" borderId="0" xfId="0" applyFont="1" applyAlignment="1"/>
    <xf numFmtId="0" fontId="8" fillId="0" borderId="0" xfId="0" applyFont="1" applyAlignment="1">
      <alignment horizontal="center"/>
    </xf>
    <xf numFmtId="0" fontId="16" fillId="2" borderId="0" xfId="0" applyFont="1" applyFill="1" applyAlignment="1"/>
    <xf numFmtId="0" fontId="3" fillId="0" borderId="2" xfId="0" applyFont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025"/>
  <sheetViews>
    <sheetView tabSelected="1" topLeftCell="A995" zoomScale="77" zoomScaleNormal="77" workbookViewId="0">
      <selection activeCell="D1018" sqref="D1018"/>
    </sheetView>
  </sheetViews>
  <sheetFormatPr defaultColWidth="14.42578125" defaultRowHeight="15.75" customHeight="1"/>
  <sheetData>
    <row r="1" spans="1:30" ht="18">
      <c r="A1" s="87" t="s">
        <v>0</v>
      </c>
      <c r="B1" s="84"/>
      <c r="C1" s="84"/>
      <c r="D1" s="85"/>
      <c r="E1" s="83" t="s">
        <v>1</v>
      </c>
      <c r="F1" s="84"/>
      <c r="G1" s="84"/>
      <c r="H1" s="85"/>
      <c r="I1" s="83" t="s">
        <v>2</v>
      </c>
      <c r="J1" s="84"/>
      <c r="K1" s="84"/>
      <c r="L1" s="85"/>
      <c r="M1" s="83" t="s">
        <v>3</v>
      </c>
      <c r="N1" s="84"/>
      <c r="O1" s="84"/>
      <c r="P1" s="85"/>
      <c r="Q1" s="83" t="s">
        <v>3</v>
      </c>
      <c r="R1" s="84"/>
      <c r="S1" s="84"/>
      <c r="T1" s="85"/>
    </row>
    <row r="2" spans="1:30" ht="18">
      <c r="A2" s="86" t="s">
        <v>4</v>
      </c>
      <c r="B2" s="84"/>
      <c r="C2" s="84"/>
      <c r="D2" s="85"/>
      <c r="E2" s="83" t="s">
        <v>5</v>
      </c>
      <c r="F2" s="84"/>
      <c r="G2" s="84"/>
      <c r="H2" s="85"/>
      <c r="I2" s="83" t="s">
        <v>6</v>
      </c>
      <c r="J2" s="84"/>
      <c r="K2" s="84"/>
      <c r="L2" s="85"/>
      <c r="M2" s="83" t="s">
        <v>7</v>
      </c>
      <c r="N2" s="84"/>
      <c r="O2" s="84"/>
      <c r="P2" s="85"/>
      <c r="Q2" s="83" t="s">
        <v>8</v>
      </c>
      <c r="R2" s="84"/>
      <c r="S2" s="84"/>
      <c r="T2" s="85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AC3" s="2"/>
      <c r="AD3" s="5"/>
    </row>
    <row r="4" spans="1:30" ht="15.75" customHeight="1">
      <c r="A4" s="6" t="s">
        <v>9</v>
      </c>
      <c r="B4" s="7"/>
      <c r="C4" s="7"/>
      <c r="D4" s="8"/>
      <c r="E4" s="9" t="s">
        <v>9</v>
      </c>
      <c r="F4" s="7"/>
      <c r="G4" s="7"/>
      <c r="H4" s="8"/>
      <c r="I4" s="9" t="s">
        <v>9</v>
      </c>
      <c r="J4" s="7"/>
      <c r="K4" s="7"/>
      <c r="L4" s="8"/>
      <c r="M4" s="10" t="s">
        <v>9</v>
      </c>
      <c r="N4" s="7"/>
      <c r="O4" s="7"/>
      <c r="P4" s="8"/>
      <c r="Q4" s="10" t="s">
        <v>9</v>
      </c>
      <c r="R4" s="7"/>
      <c r="S4" s="7"/>
      <c r="T4" s="8"/>
      <c r="AC4" s="2"/>
      <c r="AD4" s="5"/>
    </row>
    <row r="5" spans="1:30" ht="15.75" customHeight="1">
      <c r="A5" s="2"/>
      <c r="B5" s="2" t="s">
        <v>10</v>
      </c>
      <c r="C5" s="2"/>
      <c r="D5" s="3"/>
      <c r="E5" s="4"/>
      <c r="F5" s="11" t="s">
        <v>10</v>
      </c>
      <c r="G5" s="2"/>
      <c r="H5" s="3"/>
      <c r="I5" s="4"/>
      <c r="J5" s="11" t="s">
        <v>10</v>
      </c>
      <c r="K5" s="2"/>
      <c r="L5" s="3"/>
      <c r="M5" s="4"/>
      <c r="N5" s="2" t="s">
        <v>10</v>
      </c>
      <c r="O5" s="2"/>
      <c r="P5" s="3"/>
      <c r="Q5" s="4"/>
      <c r="R5" s="2" t="s">
        <v>10</v>
      </c>
      <c r="S5" s="2"/>
      <c r="T5" s="3"/>
      <c r="AC5" s="2"/>
      <c r="AD5" s="12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13"/>
      <c r="K6" s="2"/>
      <c r="L6" s="3"/>
      <c r="M6" s="4"/>
      <c r="N6" s="2"/>
      <c r="O6" s="2"/>
      <c r="P6" s="3"/>
      <c r="Q6" s="4"/>
      <c r="R6" s="2"/>
      <c r="S6" s="2"/>
      <c r="T6" s="3"/>
      <c r="AC6" s="2"/>
      <c r="AD6" s="5"/>
    </row>
    <row r="7" spans="1:30" ht="15.75" customHeight="1">
      <c r="A7" s="14" t="s">
        <v>11</v>
      </c>
      <c r="B7" s="14" t="s">
        <v>12</v>
      </c>
      <c r="C7" s="5"/>
      <c r="D7" s="15"/>
      <c r="E7" s="14" t="s">
        <v>13</v>
      </c>
      <c r="F7" s="14" t="s">
        <v>12</v>
      </c>
      <c r="G7" s="5"/>
      <c r="H7" s="15"/>
      <c r="I7" s="16" t="s">
        <v>14</v>
      </c>
      <c r="J7" s="14" t="s">
        <v>12</v>
      </c>
      <c r="K7" s="5"/>
      <c r="L7" s="15"/>
      <c r="M7" s="14" t="s">
        <v>15</v>
      </c>
      <c r="N7" s="14" t="s">
        <v>12</v>
      </c>
      <c r="O7" s="5"/>
      <c r="P7" s="15"/>
      <c r="Q7" s="17" t="s">
        <v>16</v>
      </c>
      <c r="R7" s="14" t="s">
        <v>12</v>
      </c>
      <c r="S7" s="2"/>
      <c r="T7" s="3"/>
      <c r="AC7" s="2"/>
      <c r="AD7" s="18"/>
    </row>
    <row r="8" spans="1:30" ht="15.75" customHeight="1">
      <c r="A8" s="14" t="s">
        <v>17</v>
      </c>
      <c r="B8" s="14" t="s">
        <v>12</v>
      </c>
      <c r="C8" s="5"/>
      <c r="D8" s="15"/>
      <c r="E8" s="14" t="s">
        <v>18</v>
      </c>
      <c r="F8" s="14" t="s">
        <v>12</v>
      </c>
      <c r="G8" s="19"/>
      <c r="H8" s="15"/>
      <c r="I8" s="20" t="s">
        <v>19</v>
      </c>
      <c r="J8" s="14" t="s">
        <v>12</v>
      </c>
      <c r="K8" s="5"/>
      <c r="L8" s="15"/>
      <c r="M8" s="14" t="s">
        <v>20</v>
      </c>
      <c r="N8" s="14" t="s">
        <v>12</v>
      </c>
      <c r="O8" s="5"/>
      <c r="P8" s="15"/>
      <c r="Q8" s="21" t="s">
        <v>21</v>
      </c>
      <c r="R8" s="14" t="s">
        <v>12</v>
      </c>
      <c r="S8" s="2"/>
      <c r="T8" s="3"/>
      <c r="AC8" s="2"/>
      <c r="AD8" s="18"/>
    </row>
    <row r="9" spans="1:30" ht="15.75" customHeight="1">
      <c r="A9" s="14" t="s">
        <v>22</v>
      </c>
      <c r="B9" s="14" t="s">
        <v>12</v>
      </c>
      <c r="C9" s="5"/>
      <c r="D9" s="15"/>
      <c r="E9" s="14" t="s">
        <v>23</v>
      </c>
      <c r="F9" s="14" t="s">
        <v>12</v>
      </c>
      <c r="G9" s="5"/>
      <c r="H9" s="15"/>
      <c r="I9" s="14" t="s">
        <v>24</v>
      </c>
      <c r="J9" s="14" t="s">
        <v>12</v>
      </c>
      <c r="K9" s="5"/>
      <c r="L9" s="15"/>
      <c r="M9" s="14" t="s">
        <v>25</v>
      </c>
      <c r="N9" s="14" t="s">
        <v>12</v>
      </c>
      <c r="O9" s="5"/>
      <c r="P9" s="15"/>
      <c r="Q9" s="21" t="s">
        <v>26</v>
      </c>
      <c r="R9" s="14" t="s">
        <v>12</v>
      </c>
      <c r="S9" s="2"/>
      <c r="T9" s="3"/>
      <c r="AC9" s="2"/>
      <c r="AD9" s="18"/>
    </row>
    <row r="10" spans="1:30" ht="15.75" customHeight="1">
      <c r="B10" s="5"/>
      <c r="C10" s="5"/>
      <c r="D10" s="15"/>
      <c r="E10" s="14"/>
      <c r="F10" s="5"/>
      <c r="G10" s="5"/>
      <c r="H10" s="15"/>
      <c r="I10" s="14"/>
      <c r="J10" s="5"/>
      <c r="K10" s="5"/>
      <c r="L10" s="15"/>
      <c r="M10" s="22"/>
      <c r="N10" s="5"/>
      <c r="O10" s="5"/>
      <c r="P10" s="15"/>
      <c r="Q10" s="21"/>
      <c r="R10" s="2"/>
      <c r="S10" s="2"/>
      <c r="T10" s="3"/>
      <c r="AC10" s="2"/>
      <c r="AD10" s="18"/>
    </row>
    <row r="11" spans="1:30" ht="15.75" customHeight="1">
      <c r="A11" s="5"/>
      <c r="B11" s="2"/>
      <c r="C11" s="23"/>
      <c r="D11" s="3"/>
      <c r="E11" s="4"/>
      <c r="F11" s="2"/>
      <c r="G11" s="2"/>
      <c r="H11" s="3"/>
      <c r="I11" s="24"/>
      <c r="J11" s="2"/>
      <c r="K11" s="2"/>
      <c r="L11" s="3"/>
      <c r="M11" s="4"/>
      <c r="N11" s="2"/>
      <c r="O11" s="2"/>
      <c r="P11" s="3"/>
      <c r="Q11" s="4"/>
      <c r="R11" s="2"/>
      <c r="S11" s="2"/>
      <c r="T11" s="3"/>
      <c r="AC11" s="2"/>
      <c r="AD11" s="18"/>
    </row>
    <row r="12" spans="1:30" ht="15.75" customHeight="1">
      <c r="A12" s="2"/>
      <c r="B12" s="2"/>
      <c r="C12" s="23"/>
      <c r="D12" s="3"/>
      <c r="E12" s="4"/>
      <c r="F12" s="2"/>
      <c r="G12" s="2"/>
      <c r="H12" s="3"/>
      <c r="I12" s="4"/>
      <c r="J12" s="2"/>
      <c r="K12" s="2"/>
      <c r="L12" s="3"/>
      <c r="M12" s="4"/>
      <c r="N12" s="2"/>
      <c r="O12" s="2"/>
      <c r="P12" s="3"/>
      <c r="Q12" s="4"/>
      <c r="R12" s="2"/>
      <c r="S12" s="2"/>
      <c r="T12" s="3"/>
      <c r="AC12" s="2"/>
      <c r="AD12" s="18"/>
    </row>
    <row r="13" spans="1:30" ht="15.75" customHeight="1">
      <c r="A13" s="5" t="s">
        <v>27</v>
      </c>
      <c r="B13" s="2"/>
      <c r="C13" s="25" t="s">
        <v>28</v>
      </c>
      <c r="D13" s="3"/>
      <c r="E13" s="24" t="s">
        <v>27</v>
      </c>
      <c r="F13" s="2"/>
      <c r="G13" s="26" t="s">
        <v>29</v>
      </c>
      <c r="H13" s="3"/>
      <c r="I13" s="24" t="s">
        <v>27</v>
      </c>
      <c r="J13" s="2"/>
      <c r="K13" s="26" t="s">
        <v>30</v>
      </c>
      <c r="L13" s="3"/>
      <c r="M13" s="24" t="s">
        <v>27</v>
      </c>
      <c r="N13" s="2"/>
      <c r="O13" s="27" t="s">
        <v>31</v>
      </c>
      <c r="P13" s="3"/>
      <c r="Q13" s="24" t="s">
        <v>27</v>
      </c>
      <c r="R13" s="2"/>
      <c r="S13" s="27" t="s">
        <v>32</v>
      </c>
      <c r="T13" s="3"/>
      <c r="AC13" s="2"/>
      <c r="AD13" s="18"/>
    </row>
    <row r="14" spans="1:30" ht="15">
      <c r="A14" s="5" t="s">
        <v>33</v>
      </c>
      <c r="B14" s="2"/>
      <c r="C14" s="25" t="s">
        <v>34</v>
      </c>
      <c r="D14" s="3"/>
      <c r="E14" s="24" t="s">
        <v>33</v>
      </c>
      <c r="F14" s="2"/>
      <c r="G14" s="28" t="s">
        <v>35</v>
      </c>
      <c r="H14" s="3"/>
      <c r="I14" s="24" t="s">
        <v>33</v>
      </c>
      <c r="J14" s="2"/>
      <c r="K14" s="28" t="s">
        <v>35</v>
      </c>
      <c r="L14" s="3"/>
      <c r="M14" s="24" t="s">
        <v>33</v>
      </c>
      <c r="N14" s="2"/>
      <c r="O14" s="28" t="s">
        <v>35</v>
      </c>
      <c r="P14" s="3"/>
      <c r="Q14" s="24" t="s">
        <v>33</v>
      </c>
      <c r="R14" s="2"/>
      <c r="S14" s="28" t="s">
        <v>36</v>
      </c>
      <c r="T14" s="3"/>
      <c r="AC14" s="2"/>
      <c r="AD14" s="29"/>
    </row>
    <row r="15" spans="1:30" ht="15.75" customHeight="1">
      <c r="A15" s="5" t="s">
        <v>37</v>
      </c>
      <c r="B15" s="2"/>
      <c r="C15" s="25" t="str">
        <f ca="1"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""No-Lifer""))))))"),"Semi-Active")</f>
        <v>Semi-Active</v>
      </c>
      <c r="D15" s="3"/>
      <c r="E15" s="24" t="s">
        <v>37</v>
      </c>
      <c r="F15" s="2"/>
      <c r="G15" s="30" t="str">
        <f ca="1"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""No-Lif"&amp;"er""))))))"),"Active")</f>
        <v>Active</v>
      </c>
      <c r="H15" s="3"/>
      <c r="I15" s="24" t="s">
        <v>37</v>
      </c>
      <c r="J15" s="2"/>
      <c r="K15" s="30" t="str">
        <f ca="1"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""No-Lif"&amp;"er""))))))"),"Active")</f>
        <v>Active</v>
      </c>
      <c r="L15" s="3"/>
      <c r="M15" s="24" t="s">
        <v>37</v>
      </c>
      <c r="N15" s="2"/>
      <c r="O15" s="5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""No-Lif"&amp;"er""))))))"),"Active")</f>
        <v>Active</v>
      </c>
      <c r="P15" s="3"/>
      <c r="Q15" s="24" t="s">
        <v>37</v>
      </c>
      <c r="R15" s="2"/>
      <c r="S15" s="5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""No-Lif"&amp;"er""))))))"),"Inactive")</f>
        <v>Inactive</v>
      </c>
      <c r="T15" s="3"/>
      <c r="AC15" s="2"/>
      <c r="AD15" s="5"/>
    </row>
    <row r="16" spans="1:30" ht="15.75" customHeight="1">
      <c r="A16" s="31" t="s">
        <v>38</v>
      </c>
      <c r="B16" s="2"/>
      <c r="C16" s="32">
        <v>0</v>
      </c>
      <c r="D16" s="3"/>
      <c r="E16" s="33" t="s">
        <v>38</v>
      </c>
      <c r="F16" s="2"/>
      <c r="G16" s="34">
        <v>0</v>
      </c>
      <c r="H16" s="3"/>
      <c r="I16" s="33" t="s">
        <v>38</v>
      </c>
      <c r="J16" s="2"/>
      <c r="K16" s="34">
        <v>0</v>
      </c>
      <c r="L16" s="3"/>
      <c r="M16" s="33" t="s">
        <v>38</v>
      </c>
      <c r="N16" s="2"/>
      <c r="O16" s="34">
        <v>0</v>
      </c>
      <c r="P16" s="3"/>
      <c r="Q16" s="33" t="s">
        <v>38</v>
      </c>
      <c r="R16" s="2"/>
      <c r="S16" s="34">
        <v>0</v>
      </c>
      <c r="T16" s="3"/>
      <c r="AC16" s="2"/>
      <c r="AD16" s="5"/>
    </row>
    <row r="17" spans="1:30" ht="15.75" customHeight="1">
      <c r="A17" s="31" t="s">
        <v>39</v>
      </c>
      <c r="B17" s="2"/>
      <c r="C17" s="35">
        <v>0</v>
      </c>
      <c r="D17" s="3"/>
      <c r="E17" s="33" t="s">
        <v>39</v>
      </c>
      <c r="F17" s="2"/>
      <c r="G17" s="34">
        <v>0</v>
      </c>
      <c r="H17" s="3"/>
      <c r="I17" s="33" t="s">
        <v>39</v>
      </c>
      <c r="J17" s="2"/>
      <c r="K17" s="34">
        <v>0</v>
      </c>
      <c r="L17" s="3"/>
      <c r="M17" s="33" t="s">
        <v>39</v>
      </c>
      <c r="N17" s="2"/>
      <c r="O17" s="34">
        <v>0</v>
      </c>
      <c r="P17" s="3"/>
      <c r="Q17" s="33" t="s">
        <v>39</v>
      </c>
      <c r="R17" s="2"/>
      <c r="S17" s="34">
        <v>0</v>
      </c>
      <c r="T17" s="3"/>
      <c r="AC17" s="2"/>
      <c r="AD17" s="5"/>
    </row>
    <row r="18" spans="1:30" ht="15.75" customHeight="1">
      <c r="A18" s="36" t="s">
        <v>40</v>
      </c>
      <c r="B18" s="2"/>
      <c r="C18" s="35">
        <v>0</v>
      </c>
      <c r="D18" s="3"/>
      <c r="E18" s="37" t="s">
        <v>40</v>
      </c>
      <c r="F18" s="2"/>
      <c r="G18" s="34">
        <v>2</v>
      </c>
      <c r="H18" s="3"/>
      <c r="I18" s="37" t="s">
        <v>40</v>
      </c>
      <c r="J18" s="2"/>
      <c r="K18" s="34">
        <v>2</v>
      </c>
      <c r="L18" s="3"/>
      <c r="M18" s="37" t="s">
        <v>40</v>
      </c>
      <c r="N18" s="2"/>
      <c r="O18" s="34">
        <v>0</v>
      </c>
      <c r="P18" s="3"/>
      <c r="Q18" s="37" t="s">
        <v>40</v>
      </c>
      <c r="R18" s="2"/>
      <c r="S18" s="34">
        <v>0</v>
      </c>
      <c r="T18" s="3"/>
      <c r="AC18" s="2"/>
      <c r="AD18" s="5"/>
    </row>
    <row r="19" spans="1:30" ht="15.75" customHeight="1">
      <c r="A19" s="36" t="s">
        <v>41</v>
      </c>
      <c r="B19" s="2"/>
      <c r="C19" s="35">
        <v>0</v>
      </c>
      <c r="D19" s="3"/>
      <c r="E19" s="37" t="s">
        <v>41</v>
      </c>
      <c r="F19" s="2"/>
      <c r="G19" s="34">
        <v>6</v>
      </c>
      <c r="H19" s="3"/>
      <c r="I19" s="37" t="s">
        <v>41</v>
      </c>
      <c r="J19" s="2"/>
      <c r="K19" s="34">
        <v>2</v>
      </c>
      <c r="L19" s="3"/>
      <c r="M19" s="37" t="s">
        <v>41</v>
      </c>
      <c r="N19" s="2"/>
      <c r="O19" s="34">
        <v>4</v>
      </c>
      <c r="P19" s="3"/>
      <c r="Q19" s="37" t="s">
        <v>41</v>
      </c>
      <c r="R19" s="2"/>
      <c r="S19" s="34">
        <v>0</v>
      </c>
      <c r="T19" s="3"/>
      <c r="AC19" s="2"/>
      <c r="AD19" s="2"/>
    </row>
    <row r="20" spans="1:30" ht="15.75" customHeight="1">
      <c r="A20" s="36" t="s">
        <v>42</v>
      </c>
      <c r="B20" s="2"/>
      <c r="C20" s="35">
        <v>3</v>
      </c>
      <c r="D20" s="3"/>
      <c r="E20" s="37" t="s">
        <v>42</v>
      </c>
      <c r="F20" s="2"/>
      <c r="G20" s="34">
        <v>0</v>
      </c>
      <c r="H20" s="3"/>
      <c r="I20" s="37" t="s">
        <v>42</v>
      </c>
      <c r="J20" s="2"/>
      <c r="K20" s="34">
        <v>5</v>
      </c>
      <c r="L20" s="3"/>
      <c r="M20" s="37" t="s">
        <v>42</v>
      </c>
      <c r="N20" s="2"/>
      <c r="O20" s="34">
        <v>1</v>
      </c>
      <c r="P20" s="3"/>
      <c r="Q20" s="37" t="s">
        <v>42</v>
      </c>
      <c r="R20" s="2"/>
      <c r="S20" s="34">
        <v>3</v>
      </c>
      <c r="T20" s="3"/>
      <c r="AC20" s="2"/>
      <c r="AD20" s="2"/>
    </row>
    <row r="21" spans="1:30" ht="15.75" customHeight="1">
      <c r="A21" s="38" t="s">
        <v>43</v>
      </c>
      <c r="B21" s="2"/>
      <c r="C21" s="35">
        <v>0</v>
      </c>
      <c r="D21" s="3"/>
      <c r="E21" s="39" t="s">
        <v>43</v>
      </c>
      <c r="F21" s="2"/>
      <c r="G21" s="35">
        <v>0</v>
      </c>
      <c r="H21" s="3"/>
      <c r="I21" s="39" t="s">
        <v>43</v>
      </c>
      <c r="J21" s="2"/>
      <c r="K21" s="35">
        <v>0</v>
      </c>
      <c r="L21" s="3"/>
      <c r="M21" s="39" t="s">
        <v>43</v>
      </c>
      <c r="N21" s="2"/>
      <c r="O21" s="34">
        <v>1</v>
      </c>
      <c r="P21" s="3"/>
      <c r="Q21" s="39" t="s">
        <v>43</v>
      </c>
      <c r="R21" s="2"/>
      <c r="S21" s="34">
        <v>0</v>
      </c>
      <c r="T21" s="3"/>
      <c r="AC21" s="2"/>
      <c r="AD21" s="2"/>
    </row>
    <row r="22" spans="1:30" ht="15.75" customHeight="1">
      <c r="A22" s="36" t="s">
        <v>44</v>
      </c>
      <c r="B22" s="2"/>
      <c r="C22" s="35">
        <v>1</v>
      </c>
      <c r="D22" s="3"/>
      <c r="E22" s="37" t="s">
        <v>44</v>
      </c>
      <c r="F22" s="2"/>
      <c r="G22" s="35">
        <v>0</v>
      </c>
      <c r="H22" s="3"/>
      <c r="I22" s="37" t="s">
        <v>44</v>
      </c>
      <c r="J22" s="2"/>
      <c r="K22" s="35">
        <v>1</v>
      </c>
      <c r="L22" s="3"/>
      <c r="M22" s="37" t="s">
        <v>44</v>
      </c>
      <c r="N22" s="2"/>
      <c r="O22" s="34">
        <v>2</v>
      </c>
      <c r="P22" s="3"/>
      <c r="Q22" s="37" t="s">
        <v>44</v>
      </c>
      <c r="R22" s="2"/>
      <c r="S22" s="34">
        <v>0</v>
      </c>
      <c r="T22" s="3"/>
    </row>
    <row r="23" spans="1:30" ht="15">
      <c r="A23" s="38" t="s">
        <v>45</v>
      </c>
      <c r="B23" s="2"/>
      <c r="C23" s="29">
        <f>(C16*B955)+(C17*B956)+(C18*B957)+(C19*B958)+(C20*B959)+(C21*B960)+(C22*B961)</f>
        <v>5</v>
      </c>
      <c r="D23" s="3"/>
      <c r="E23" s="39" t="s">
        <v>45</v>
      </c>
      <c r="F23" s="2"/>
      <c r="G23" s="40">
        <f>(G16*$B$955)+(G17*$B$956)+(G18*$B$957)+(G19*$B$958)+(G20*$B$959)+(G21*$B$960)+(G22*$B$961)</f>
        <v>12</v>
      </c>
      <c r="H23" s="3"/>
      <c r="I23" s="39" t="s">
        <v>45</v>
      </c>
      <c r="J23" s="2"/>
      <c r="K23" s="40">
        <f>(K16*$B$955)+(K17*$B$956)+(K18*$B$957)+(K19*$B$958)+(K20*$B$959)+(K21*$B$960)+(K22*$B$961)</f>
        <v>13</v>
      </c>
      <c r="L23" s="3"/>
      <c r="M23" s="39" t="s">
        <v>45</v>
      </c>
      <c r="N23" s="2"/>
      <c r="O23" s="40">
        <f>(O16*$B$955)+(O17*$B$956)+(O18*$B$957)+(O19*$B$958)+(O20*$B$959)+(O21*$B$960)+(O22*$B$961)</f>
        <v>15</v>
      </c>
      <c r="P23" s="3"/>
      <c r="Q23" s="39" t="s">
        <v>45</v>
      </c>
      <c r="R23" s="2"/>
      <c r="S23" s="40">
        <f>(S16*$B$955)+(S17*$B$956)+(S18*$B$957)+(S19*$B$958)+(S20*$B$959)+(S21*$B$960)+(S22*$B$961)</f>
        <v>3</v>
      </c>
      <c r="T23" s="3"/>
    </row>
    <row r="24" spans="1:30" ht="15.75" customHeight="1">
      <c r="A24" s="41" t="s">
        <v>46</v>
      </c>
      <c r="B24" s="2"/>
      <c r="C24" s="42" t="s">
        <v>47</v>
      </c>
      <c r="D24" s="3"/>
      <c r="E24" s="41" t="s">
        <v>46</v>
      </c>
      <c r="F24" s="2"/>
      <c r="G24" s="16" t="s">
        <v>48</v>
      </c>
      <c r="H24" s="3"/>
      <c r="I24" s="41" t="s">
        <v>46</v>
      </c>
      <c r="J24" s="2"/>
      <c r="K24" s="5"/>
      <c r="L24" s="3"/>
      <c r="M24" s="41" t="s">
        <v>46</v>
      </c>
      <c r="N24" s="2"/>
      <c r="O24" s="34" t="s">
        <v>48</v>
      </c>
      <c r="P24" s="3"/>
      <c r="Q24" s="41" t="s">
        <v>46</v>
      </c>
      <c r="R24" s="2"/>
      <c r="S24" s="34" t="s">
        <v>47</v>
      </c>
      <c r="T24" s="3"/>
    </row>
    <row r="25" spans="1:30" ht="15.75" customHeight="1">
      <c r="A25" s="36" t="s">
        <v>49</v>
      </c>
      <c r="B25" s="2"/>
      <c r="C25" s="5" t="str">
        <f>IF(C23&gt;B953, "Positive", "Negative")</f>
        <v>Negative</v>
      </c>
      <c r="D25" s="3"/>
      <c r="E25" s="37" t="s">
        <v>49</v>
      </c>
      <c r="F25" s="2"/>
      <c r="G25" s="5" t="str">
        <f>IF(G23&gt;$B$953, "Positive", "Negative")</f>
        <v>Positive</v>
      </c>
      <c r="H25" s="3"/>
      <c r="I25" s="37" t="s">
        <v>49</v>
      </c>
      <c r="J25" s="2"/>
      <c r="K25" s="5" t="str">
        <f>IF(K23&gt;$B$953, "Positive", "Negative")</f>
        <v>Positive</v>
      </c>
      <c r="L25" s="3"/>
      <c r="M25" s="37" t="s">
        <v>49</v>
      </c>
      <c r="N25" s="2"/>
      <c r="O25" s="2" t="str">
        <f>IF(O23&gt;$B$953, "Positive", "Negative")</f>
        <v>Positive</v>
      </c>
      <c r="P25" s="3"/>
      <c r="Q25" s="37" t="s">
        <v>49</v>
      </c>
      <c r="R25" s="2"/>
      <c r="S25" s="2" t="str">
        <f>IF(S23&gt;$B$953, "Positive", "Negative")</f>
        <v>Negative</v>
      </c>
      <c r="T25" s="3"/>
    </row>
    <row r="26" spans="1:30" ht="15.75" customHeight="1">
      <c r="A26" s="36" t="s">
        <v>50</v>
      </c>
      <c r="B26" s="2"/>
      <c r="C26" s="5"/>
      <c r="D26" s="3"/>
      <c r="E26" s="37" t="s">
        <v>50</v>
      </c>
      <c r="F26" s="2"/>
      <c r="G26" s="5"/>
      <c r="H26" s="3"/>
      <c r="I26" s="37" t="s">
        <v>50</v>
      </c>
      <c r="J26" s="2"/>
      <c r="K26" s="5"/>
      <c r="L26" s="3"/>
      <c r="M26" s="37" t="s">
        <v>50</v>
      </c>
      <c r="N26" s="2"/>
      <c r="O26" s="2"/>
      <c r="P26" s="3"/>
      <c r="Q26" s="37" t="s">
        <v>50</v>
      </c>
      <c r="R26" s="2"/>
      <c r="S26" s="2"/>
      <c r="T26" s="3"/>
    </row>
    <row r="27" spans="1:30" ht="15.75" customHeight="1">
      <c r="D27" s="1"/>
      <c r="E27" s="4"/>
      <c r="F27" s="2"/>
      <c r="G27" s="2"/>
      <c r="H27" s="3"/>
      <c r="I27" s="4"/>
      <c r="J27" s="2"/>
      <c r="K27" s="2"/>
      <c r="L27" s="3"/>
      <c r="M27" s="4"/>
      <c r="N27" s="2"/>
      <c r="O27" s="2"/>
      <c r="P27" s="3"/>
      <c r="Q27" s="4"/>
      <c r="R27" s="2"/>
      <c r="S27" s="2"/>
      <c r="T27" s="3"/>
    </row>
    <row r="28" spans="1:30" ht="15.75" customHeight="1">
      <c r="D28" s="1"/>
      <c r="E28" s="4"/>
      <c r="F28" s="2"/>
      <c r="G28" s="2"/>
      <c r="H28" s="3"/>
      <c r="I28" s="4"/>
      <c r="J28" s="2"/>
      <c r="K28" s="2"/>
      <c r="L28" s="3"/>
      <c r="M28" s="4"/>
      <c r="N28" s="2"/>
      <c r="O28" s="2"/>
      <c r="P28" s="3"/>
      <c r="Q28" s="4"/>
      <c r="R28" s="2"/>
      <c r="S28" s="2"/>
      <c r="T28" s="3"/>
    </row>
    <row r="29" spans="1:30" ht="15.75" customHeight="1">
      <c r="A29" s="5" t="s">
        <v>27</v>
      </c>
      <c r="B29" s="2"/>
      <c r="C29" s="25" t="s">
        <v>51</v>
      </c>
      <c r="D29" s="3"/>
      <c r="E29" s="24" t="s">
        <v>27</v>
      </c>
      <c r="F29" s="2"/>
      <c r="G29" s="27" t="s">
        <v>52</v>
      </c>
      <c r="H29" s="3"/>
      <c r="I29" s="24" t="s">
        <v>27</v>
      </c>
      <c r="J29" s="2"/>
      <c r="K29" s="27" t="s">
        <v>53</v>
      </c>
      <c r="L29" s="3"/>
      <c r="M29" s="24" t="s">
        <v>27</v>
      </c>
      <c r="N29" s="2"/>
      <c r="O29" s="27" t="s">
        <v>54</v>
      </c>
      <c r="P29" s="3"/>
      <c r="Q29" s="24" t="s">
        <v>27</v>
      </c>
      <c r="R29" s="2"/>
      <c r="S29" s="27" t="s">
        <v>55</v>
      </c>
      <c r="T29" s="3"/>
    </row>
    <row r="30" spans="1:30" ht="15.75" customHeight="1">
      <c r="A30" s="5" t="s">
        <v>33</v>
      </c>
      <c r="B30" s="2"/>
      <c r="C30" s="25" t="s">
        <v>36</v>
      </c>
      <c r="D30" s="3"/>
      <c r="E30" s="24" t="s">
        <v>33</v>
      </c>
      <c r="F30" s="2"/>
      <c r="G30" s="28" t="s">
        <v>56</v>
      </c>
      <c r="H30" s="3"/>
      <c r="I30" s="24" t="s">
        <v>33</v>
      </c>
      <c r="J30" s="2"/>
      <c r="K30" s="28" t="s">
        <v>56</v>
      </c>
      <c r="L30" s="3"/>
      <c r="M30" s="24" t="s">
        <v>33</v>
      </c>
      <c r="N30" s="2"/>
      <c r="O30" s="28" t="s">
        <v>56</v>
      </c>
      <c r="P30" s="3"/>
      <c r="Q30" s="24" t="s">
        <v>33</v>
      </c>
      <c r="R30" s="2"/>
      <c r="S30" s="43" t="s">
        <v>57</v>
      </c>
      <c r="T30" s="3"/>
    </row>
    <row r="31" spans="1:30" ht="15.75" customHeight="1">
      <c r="A31" s="5" t="s">
        <v>37</v>
      </c>
      <c r="B31" s="2"/>
      <c r="C31" s="5" t="str">
        <f ca="1"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""No-Lifer""))))))"),"Active")</f>
        <v>Active</v>
      </c>
      <c r="D31" s="3"/>
      <c r="E31" s="24" t="s">
        <v>37</v>
      </c>
      <c r="F31" s="2"/>
      <c r="G31" s="5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""No-Lif"&amp;"er""))))))"),"Active")</f>
        <v>Active</v>
      </c>
      <c r="H31" s="3"/>
      <c r="I31" s="24" t="s">
        <v>37</v>
      </c>
      <c r="J31" s="2"/>
      <c r="K31" s="5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""No-Lif"&amp;"er""))))))"),"Inactive")</f>
        <v>Inactive</v>
      </c>
      <c r="L31" s="3"/>
      <c r="M31" s="24" t="s">
        <v>37</v>
      </c>
      <c r="N31" s="2"/>
      <c r="O31" s="2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""No-Lif"&amp;"er""))))))"),"No-Lifer")</f>
        <v>No-Lifer</v>
      </c>
      <c r="P31" s="3"/>
      <c r="Q31" s="24" t="s">
        <v>37</v>
      </c>
      <c r="R31" s="2"/>
      <c r="S31" s="2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""No-Lif"&amp;"er""))))))"),"Inactive")</f>
        <v>Inactive</v>
      </c>
      <c r="T31" s="3"/>
    </row>
    <row r="32" spans="1:30" ht="15.75" customHeight="1">
      <c r="A32" s="31" t="s">
        <v>38</v>
      </c>
      <c r="B32" s="2"/>
      <c r="C32" s="35">
        <v>0</v>
      </c>
      <c r="D32" s="3"/>
      <c r="E32" s="33" t="s">
        <v>38</v>
      </c>
      <c r="F32" s="2"/>
      <c r="G32" s="34">
        <v>0</v>
      </c>
      <c r="H32" s="3"/>
      <c r="I32" s="33" t="s">
        <v>38</v>
      </c>
      <c r="J32" s="2"/>
      <c r="K32" s="34">
        <v>0</v>
      </c>
      <c r="L32" s="3"/>
      <c r="M32" s="33" t="s">
        <v>38</v>
      </c>
      <c r="N32" s="2"/>
      <c r="O32" s="34">
        <v>0</v>
      </c>
      <c r="P32" s="3"/>
      <c r="Q32" s="33" t="s">
        <v>38</v>
      </c>
      <c r="R32" s="2"/>
      <c r="S32" s="34">
        <v>0</v>
      </c>
      <c r="T32" s="3"/>
    </row>
    <row r="33" spans="1:20" ht="15.75" customHeight="1">
      <c r="A33" s="31" t="s">
        <v>39</v>
      </c>
      <c r="B33" s="2"/>
      <c r="C33" s="35">
        <v>0</v>
      </c>
      <c r="D33" s="3"/>
      <c r="E33" s="33" t="s">
        <v>39</v>
      </c>
      <c r="F33" s="2"/>
      <c r="G33" s="34">
        <v>0</v>
      </c>
      <c r="H33" s="3"/>
      <c r="I33" s="33" t="s">
        <v>39</v>
      </c>
      <c r="J33" s="2"/>
      <c r="K33" s="34">
        <v>0</v>
      </c>
      <c r="L33" s="3"/>
      <c r="M33" s="33" t="s">
        <v>39</v>
      </c>
      <c r="N33" s="2"/>
      <c r="O33" s="34">
        <v>0</v>
      </c>
      <c r="P33" s="3"/>
      <c r="Q33" s="33" t="s">
        <v>39</v>
      </c>
      <c r="R33" s="2"/>
      <c r="S33" s="34">
        <v>0</v>
      </c>
      <c r="T33" s="3"/>
    </row>
    <row r="34" spans="1:20" ht="15.75" customHeight="1">
      <c r="A34" s="36" t="s">
        <v>40</v>
      </c>
      <c r="B34" s="2"/>
      <c r="C34" s="35">
        <v>1</v>
      </c>
      <c r="D34" s="3"/>
      <c r="E34" s="37" t="s">
        <v>40</v>
      </c>
      <c r="F34" s="2"/>
      <c r="G34" s="34">
        <v>1</v>
      </c>
      <c r="H34" s="3"/>
      <c r="I34" s="37" t="s">
        <v>40</v>
      </c>
      <c r="J34" s="2"/>
      <c r="K34" s="34">
        <v>0</v>
      </c>
      <c r="L34" s="3"/>
      <c r="M34" s="37" t="s">
        <v>40</v>
      </c>
      <c r="N34" s="2"/>
      <c r="O34" s="34">
        <v>2</v>
      </c>
      <c r="P34" s="3"/>
      <c r="Q34" s="37" t="s">
        <v>40</v>
      </c>
      <c r="R34" s="2"/>
      <c r="S34" s="34">
        <v>0</v>
      </c>
      <c r="T34" s="3"/>
    </row>
    <row r="35" spans="1:20" ht="15.75" customHeight="1">
      <c r="A35" s="36" t="s">
        <v>41</v>
      </c>
      <c r="B35" s="2"/>
      <c r="C35" s="35">
        <v>0</v>
      </c>
      <c r="D35" s="3"/>
      <c r="E35" s="37" t="s">
        <v>41</v>
      </c>
      <c r="F35" s="2"/>
      <c r="G35" s="34">
        <v>0</v>
      </c>
      <c r="H35" s="3"/>
      <c r="I35" s="37" t="s">
        <v>41</v>
      </c>
      <c r="J35" s="2"/>
      <c r="K35" s="34">
        <v>0</v>
      </c>
      <c r="L35" s="3"/>
      <c r="M35" s="37" t="s">
        <v>41</v>
      </c>
      <c r="N35" s="2"/>
      <c r="O35" s="34">
        <v>0</v>
      </c>
      <c r="P35" s="3"/>
      <c r="Q35" s="37" t="s">
        <v>41</v>
      </c>
      <c r="R35" s="2"/>
      <c r="S35" s="34">
        <v>0</v>
      </c>
      <c r="T35" s="3"/>
    </row>
    <row r="36" spans="1:20" ht="15.75" customHeight="1">
      <c r="A36" s="36" t="s">
        <v>42</v>
      </c>
      <c r="B36" s="2"/>
      <c r="C36" s="35">
        <v>2</v>
      </c>
      <c r="D36" s="3"/>
      <c r="E36" s="37" t="s">
        <v>42</v>
      </c>
      <c r="F36" s="2"/>
      <c r="G36" s="34">
        <v>4</v>
      </c>
      <c r="H36" s="3"/>
      <c r="I36" s="37" t="s">
        <v>42</v>
      </c>
      <c r="J36" s="2"/>
      <c r="K36" s="34">
        <v>1</v>
      </c>
      <c r="L36" s="3"/>
      <c r="M36" s="37" t="s">
        <v>42</v>
      </c>
      <c r="N36" s="2"/>
      <c r="O36" s="34">
        <v>7</v>
      </c>
      <c r="P36" s="3"/>
      <c r="Q36" s="37" t="s">
        <v>42</v>
      </c>
      <c r="R36" s="2"/>
      <c r="S36" s="34">
        <v>1</v>
      </c>
      <c r="T36" s="3"/>
    </row>
    <row r="37" spans="1:20" ht="15.75" customHeight="1">
      <c r="A37" s="38" t="s">
        <v>43</v>
      </c>
      <c r="B37" s="2"/>
      <c r="C37" s="35">
        <v>1</v>
      </c>
      <c r="D37" s="3"/>
      <c r="E37" s="39" t="s">
        <v>43</v>
      </c>
      <c r="F37" s="2"/>
      <c r="G37" s="34">
        <v>0</v>
      </c>
      <c r="H37" s="3"/>
      <c r="I37" s="39" t="s">
        <v>43</v>
      </c>
      <c r="J37" s="2"/>
      <c r="K37" s="34">
        <v>0</v>
      </c>
      <c r="L37" s="3"/>
      <c r="M37" s="39" t="s">
        <v>43</v>
      </c>
      <c r="N37" s="2"/>
      <c r="O37" s="34">
        <v>2</v>
      </c>
      <c r="P37" s="3"/>
      <c r="Q37" s="39" t="s">
        <v>43</v>
      </c>
      <c r="R37" s="2"/>
      <c r="S37" s="34">
        <v>0</v>
      </c>
      <c r="T37" s="3"/>
    </row>
    <row r="38" spans="1:20" ht="15.75" customHeight="1">
      <c r="A38" s="36" t="s">
        <v>44</v>
      </c>
      <c r="B38" s="2"/>
      <c r="C38" s="35">
        <v>1</v>
      </c>
      <c r="D38" s="3"/>
      <c r="E38" s="37" t="s">
        <v>44</v>
      </c>
      <c r="F38" s="2"/>
      <c r="G38" s="34">
        <v>2</v>
      </c>
      <c r="H38" s="45"/>
      <c r="I38" s="37" t="s">
        <v>44</v>
      </c>
      <c r="J38" s="2"/>
      <c r="K38" s="34">
        <v>0</v>
      </c>
      <c r="L38" s="3"/>
      <c r="M38" s="37" t="s">
        <v>44</v>
      </c>
      <c r="N38" s="2"/>
      <c r="O38" s="34">
        <v>2</v>
      </c>
      <c r="P38" s="3"/>
      <c r="Q38" s="37" t="s">
        <v>44</v>
      </c>
      <c r="R38" s="2"/>
      <c r="S38" s="34">
        <v>0</v>
      </c>
      <c r="T38" s="3"/>
    </row>
    <row r="39" spans="1:20" ht="15">
      <c r="A39" s="38" t="s">
        <v>45</v>
      </c>
      <c r="B39" s="2"/>
      <c r="C39" s="46">
        <f>(C32*B955)+(C33*B956)+(C34*B957)+(C35*B958)+(C36*B959)+(C37*B960)+(C38*B961)</f>
        <v>9.5</v>
      </c>
      <c r="D39" s="3"/>
      <c r="E39" s="39" t="s">
        <v>45</v>
      </c>
      <c r="F39" s="2"/>
      <c r="G39" s="29">
        <f>(G32*$B$955)+(G33*$B$956)+(G34*$B$957)+(G35*$B$958)+(G36*$B$959)+(G37*$B$960)+(G38*$B$961)</f>
        <v>9.5</v>
      </c>
      <c r="H39" s="3"/>
      <c r="I39" s="39" t="s">
        <v>45</v>
      </c>
      <c r="J39" s="2"/>
      <c r="K39" s="29">
        <f>(K32*$B$955)+(K33*$B$956)+(K34*$B$957)+(K35*$B$958)+(K36*$B$959)+(K37*$B$960)+(K38*$B$961)</f>
        <v>1</v>
      </c>
      <c r="L39" s="3"/>
      <c r="M39" s="39" t="s">
        <v>45</v>
      </c>
      <c r="N39" s="2"/>
      <c r="O39" s="29">
        <f>(O32*$B$955)+(O33*$B$956)+(O34*$B$957)+(O35*$B$958)+(O36*$B$959)+(O37*$B$960)+(O38*$B$961)</f>
        <v>22</v>
      </c>
      <c r="P39" s="3"/>
      <c r="Q39" s="39" t="s">
        <v>45</v>
      </c>
      <c r="R39" s="2"/>
      <c r="S39" s="29">
        <f>(S32*$B$955)+(S33*$B$956)+(S34*$B$957)+(S35*$B$958)+(S36*$B$959)+(S37*$B$960)+(S38*$B$961)</f>
        <v>1</v>
      </c>
      <c r="T39" s="3"/>
    </row>
    <row r="40" spans="1:20" ht="15.75" customHeight="1">
      <c r="A40" s="41" t="s">
        <v>46</v>
      </c>
      <c r="B40" s="2"/>
      <c r="C40" s="5"/>
      <c r="D40" s="3"/>
      <c r="E40" s="41" t="s">
        <v>46</v>
      </c>
      <c r="F40" s="2"/>
      <c r="G40" s="16" t="s">
        <v>48</v>
      </c>
      <c r="H40" s="3"/>
      <c r="I40" s="41" t="s">
        <v>46</v>
      </c>
      <c r="J40" s="2"/>
      <c r="K40" s="5"/>
      <c r="L40" s="3"/>
      <c r="M40" s="41" t="s">
        <v>46</v>
      </c>
      <c r="N40" s="2"/>
      <c r="O40" s="34" t="s">
        <v>48</v>
      </c>
      <c r="P40" s="3"/>
      <c r="Q40" s="41" t="s">
        <v>46</v>
      </c>
      <c r="R40" s="2"/>
      <c r="S40" s="34" t="s">
        <v>58</v>
      </c>
      <c r="T40" s="3"/>
    </row>
    <row r="41" spans="1:20" ht="15.75" customHeight="1">
      <c r="A41" s="36" t="s">
        <v>49</v>
      </c>
      <c r="B41" s="2"/>
      <c r="C41" s="5" t="str">
        <f>IF(C39&gt;B953, "Positive", "Negative")</f>
        <v>Positive</v>
      </c>
      <c r="D41" s="3"/>
      <c r="E41" s="37" t="s">
        <v>49</v>
      </c>
      <c r="F41" s="2"/>
      <c r="G41" s="5" t="str">
        <f>IF(G39&gt;$B$953, "Positive", "Negative")</f>
        <v>Positive</v>
      </c>
      <c r="H41" s="3"/>
      <c r="I41" s="37" t="s">
        <v>49</v>
      </c>
      <c r="J41" s="2"/>
      <c r="K41" s="5" t="str">
        <f>IF(K39&gt;$B$953, "Positive", "Negative")</f>
        <v>Negative</v>
      </c>
      <c r="L41" s="3"/>
      <c r="M41" s="37" t="s">
        <v>49</v>
      </c>
      <c r="N41" s="2"/>
      <c r="O41" s="2" t="str">
        <f>IF(O39&gt;$B$953, "Positive", "Negative")</f>
        <v>Positive</v>
      </c>
      <c r="P41" s="3"/>
      <c r="Q41" s="37" t="s">
        <v>49</v>
      </c>
      <c r="R41" s="2"/>
      <c r="S41" s="2" t="str">
        <f>IF(S39&gt;$B$953, "Positive", "Negative")</f>
        <v>Negative</v>
      </c>
      <c r="T41" s="3"/>
    </row>
    <row r="42" spans="1:20" ht="15.75" customHeight="1">
      <c r="A42" s="36" t="s">
        <v>50</v>
      </c>
      <c r="B42" s="2"/>
      <c r="C42" s="5"/>
      <c r="D42" s="3"/>
      <c r="E42" s="37" t="s">
        <v>50</v>
      </c>
      <c r="F42" s="2"/>
      <c r="G42" s="5"/>
      <c r="H42" s="3"/>
      <c r="I42" s="37" t="s">
        <v>50</v>
      </c>
      <c r="J42" s="2"/>
      <c r="K42" s="5"/>
      <c r="L42" s="3"/>
      <c r="M42" s="37" t="s">
        <v>50</v>
      </c>
      <c r="N42" s="2"/>
      <c r="O42" s="2"/>
      <c r="P42" s="3"/>
      <c r="Q42" s="37" t="s">
        <v>50</v>
      </c>
      <c r="R42" s="2"/>
      <c r="S42" s="2"/>
      <c r="T42" s="3"/>
    </row>
    <row r="43" spans="1:20" ht="15.75" customHeight="1">
      <c r="D43" s="1"/>
      <c r="E43" s="4"/>
      <c r="F43" s="2"/>
      <c r="G43" s="2"/>
      <c r="H43" s="3"/>
      <c r="I43" s="4"/>
      <c r="J43" s="2"/>
      <c r="K43" s="2"/>
      <c r="L43" s="3"/>
      <c r="M43" s="4"/>
      <c r="N43" s="2"/>
      <c r="O43" s="2"/>
      <c r="P43" s="3"/>
      <c r="Q43" s="4"/>
      <c r="R43" s="2"/>
      <c r="S43" s="2"/>
      <c r="T43" s="3"/>
    </row>
    <row r="44" spans="1:20" ht="15.75" customHeight="1">
      <c r="D44" s="1"/>
      <c r="E44" s="4"/>
      <c r="F44" s="2"/>
      <c r="G44" s="2"/>
      <c r="H44" s="3"/>
      <c r="I44" s="4"/>
      <c r="J44" s="2"/>
      <c r="K44" s="2"/>
      <c r="L44" s="3"/>
      <c r="M44" s="4"/>
      <c r="N44" s="2"/>
      <c r="O44" s="2"/>
      <c r="P44" s="3"/>
      <c r="Q44" s="4"/>
      <c r="R44" s="2"/>
      <c r="S44" s="2"/>
      <c r="T44" s="3"/>
    </row>
    <row r="45" spans="1:20" ht="15.75" customHeight="1">
      <c r="A45" s="5" t="s">
        <v>27</v>
      </c>
      <c r="B45" s="2"/>
      <c r="C45" s="25" t="s">
        <v>59</v>
      </c>
      <c r="D45" s="3"/>
      <c r="E45" s="24" t="s">
        <v>27</v>
      </c>
      <c r="F45" s="2"/>
      <c r="G45" s="27" t="s">
        <v>60</v>
      </c>
      <c r="H45" s="3"/>
      <c r="I45" s="24" t="s">
        <v>27</v>
      </c>
      <c r="J45" s="2"/>
      <c r="K45" s="27" t="s">
        <v>61</v>
      </c>
      <c r="L45" s="3"/>
      <c r="M45" s="24" t="s">
        <v>27</v>
      </c>
      <c r="N45" s="2"/>
      <c r="O45" s="26" t="s">
        <v>62</v>
      </c>
      <c r="P45" s="3"/>
      <c r="Q45" s="24" t="s">
        <v>27</v>
      </c>
      <c r="R45" s="2"/>
      <c r="S45" s="27" t="s">
        <v>63</v>
      </c>
      <c r="T45" s="3"/>
    </row>
    <row r="46" spans="1:20" ht="15.75" customHeight="1">
      <c r="A46" s="5" t="s">
        <v>33</v>
      </c>
      <c r="B46" s="2"/>
      <c r="C46" s="25" t="s">
        <v>57</v>
      </c>
      <c r="D46" s="3"/>
      <c r="E46" s="24" t="s">
        <v>33</v>
      </c>
      <c r="F46" s="2"/>
      <c r="G46" s="28" t="s">
        <v>57</v>
      </c>
      <c r="H46" s="3"/>
      <c r="I46" s="24" t="s">
        <v>33</v>
      </c>
      <c r="J46" s="2"/>
      <c r="K46" s="28" t="s">
        <v>57</v>
      </c>
      <c r="L46" s="3"/>
      <c r="M46" s="24" t="s">
        <v>33</v>
      </c>
      <c r="N46" s="2"/>
      <c r="O46" s="43" t="s">
        <v>57</v>
      </c>
      <c r="P46" s="3"/>
      <c r="Q46" s="24" t="s">
        <v>33</v>
      </c>
      <c r="R46" s="2"/>
      <c r="S46" s="43" t="s">
        <v>57</v>
      </c>
      <c r="T46" s="3"/>
    </row>
    <row r="47" spans="1:20" ht="15.75" customHeight="1">
      <c r="A47" s="5" t="s">
        <v>37</v>
      </c>
      <c r="B47" s="2"/>
      <c r="C47" s="5" t="str">
        <f ca="1"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""No-Lifer""))))))"),"Inactive")</f>
        <v>Inactive</v>
      </c>
      <c r="D47" s="3"/>
      <c r="E47" s="24" t="s">
        <v>37</v>
      </c>
      <c r="F47" s="2"/>
      <c r="G47" s="5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""No-Lif"&amp;"er""))))))"),"Semi-Active")</f>
        <v>Semi-Active</v>
      </c>
      <c r="H47" s="3"/>
      <c r="I47" s="24" t="s">
        <v>37</v>
      </c>
      <c r="J47" s="2"/>
      <c r="K47" s="5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""No-Lif"&amp;"er""))))))"),"LOA")</f>
        <v>LOA</v>
      </c>
      <c r="L47" s="3"/>
      <c r="M47" s="24" t="s">
        <v>37</v>
      </c>
      <c r="N47" s="2"/>
      <c r="O47" s="2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""No-Lif"&amp;"er""))))))"),"LOA")</f>
        <v>LOA</v>
      </c>
      <c r="P47" s="3"/>
      <c r="Q47" s="24" t="s">
        <v>37</v>
      </c>
      <c r="R47" s="2"/>
      <c r="S47" s="2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""No-Lif"&amp;"er""))))))"),"No-Lifer")</f>
        <v>No-Lifer</v>
      </c>
      <c r="T47" s="3"/>
    </row>
    <row r="48" spans="1:20" ht="15.75" customHeight="1">
      <c r="A48" s="31" t="s">
        <v>38</v>
      </c>
      <c r="B48" s="2"/>
      <c r="C48" s="35">
        <v>0</v>
      </c>
      <c r="D48" s="3"/>
      <c r="E48" s="33" t="s">
        <v>38</v>
      </c>
      <c r="F48" s="2"/>
      <c r="G48" s="35">
        <v>0</v>
      </c>
      <c r="H48" s="3"/>
      <c r="I48" s="33" t="s">
        <v>38</v>
      </c>
      <c r="J48" s="2"/>
      <c r="K48" s="35">
        <v>0</v>
      </c>
      <c r="L48" s="3"/>
      <c r="M48" s="33" t="s">
        <v>38</v>
      </c>
      <c r="N48" s="2"/>
      <c r="O48" s="35">
        <v>0</v>
      </c>
      <c r="P48" s="3"/>
      <c r="Q48" s="33" t="s">
        <v>38</v>
      </c>
      <c r="R48" s="2"/>
      <c r="S48" s="35">
        <v>0</v>
      </c>
      <c r="T48" s="3"/>
    </row>
    <row r="49" spans="1:20" ht="15.75" customHeight="1">
      <c r="A49" s="31" t="s">
        <v>39</v>
      </c>
      <c r="B49" s="2"/>
      <c r="C49" s="35">
        <v>0</v>
      </c>
      <c r="D49" s="3"/>
      <c r="E49" s="33" t="s">
        <v>39</v>
      </c>
      <c r="F49" s="2"/>
      <c r="G49" s="35">
        <v>0</v>
      </c>
      <c r="H49" s="3"/>
      <c r="I49" s="33" t="s">
        <v>39</v>
      </c>
      <c r="J49" s="2"/>
      <c r="K49" s="35">
        <v>0</v>
      </c>
      <c r="L49" s="3"/>
      <c r="M49" s="33" t="s">
        <v>39</v>
      </c>
      <c r="N49" s="2"/>
      <c r="O49" s="34">
        <v>0</v>
      </c>
      <c r="P49" s="3"/>
      <c r="Q49" s="33" t="s">
        <v>39</v>
      </c>
      <c r="R49" s="2"/>
      <c r="S49" s="34">
        <v>0</v>
      </c>
      <c r="T49" s="3"/>
    </row>
    <row r="50" spans="1:20" ht="15.75" customHeight="1">
      <c r="A50" s="36" t="s">
        <v>40</v>
      </c>
      <c r="B50" s="2"/>
      <c r="C50" s="35">
        <v>0</v>
      </c>
      <c r="D50" s="3"/>
      <c r="E50" s="37" t="s">
        <v>40</v>
      </c>
      <c r="F50" s="2"/>
      <c r="G50" s="35">
        <v>0</v>
      </c>
      <c r="H50" s="3"/>
      <c r="I50" s="37" t="s">
        <v>40</v>
      </c>
      <c r="J50" s="2"/>
      <c r="K50" s="35">
        <v>0</v>
      </c>
      <c r="L50" s="3"/>
      <c r="M50" s="37" t="s">
        <v>40</v>
      </c>
      <c r="N50" s="2"/>
      <c r="O50" s="34">
        <v>0</v>
      </c>
      <c r="P50" s="3"/>
      <c r="Q50" s="37" t="s">
        <v>40</v>
      </c>
      <c r="R50" s="2"/>
      <c r="S50" s="34">
        <v>1</v>
      </c>
      <c r="T50" s="3"/>
    </row>
    <row r="51" spans="1:20" ht="15.75" customHeight="1">
      <c r="A51" s="36" t="s">
        <v>41</v>
      </c>
      <c r="B51" s="2"/>
      <c r="C51" s="35">
        <v>0</v>
      </c>
      <c r="D51" s="3"/>
      <c r="E51" s="37" t="s">
        <v>41</v>
      </c>
      <c r="F51" s="2"/>
      <c r="G51" s="35">
        <v>0</v>
      </c>
      <c r="H51" s="3"/>
      <c r="I51" s="37" t="s">
        <v>41</v>
      </c>
      <c r="J51" s="2"/>
      <c r="K51" s="35">
        <v>0</v>
      </c>
      <c r="L51" s="3"/>
      <c r="M51" s="37" t="s">
        <v>41</v>
      </c>
      <c r="N51" s="2"/>
      <c r="O51" s="35">
        <v>0</v>
      </c>
      <c r="P51" s="3"/>
      <c r="Q51" s="37" t="s">
        <v>41</v>
      </c>
      <c r="R51" s="2"/>
      <c r="S51" s="35">
        <v>0</v>
      </c>
      <c r="T51" s="3"/>
    </row>
    <row r="52" spans="1:20" ht="15.75" customHeight="1">
      <c r="A52" s="36" t="s">
        <v>42</v>
      </c>
      <c r="B52" s="2"/>
      <c r="C52" s="35">
        <v>0</v>
      </c>
      <c r="D52" s="3"/>
      <c r="E52" s="37" t="s">
        <v>42</v>
      </c>
      <c r="F52" s="2"/>
      <c r="G52" s="35">
        <v>2</v>
      </c>
      <c r="H52" s="3"/>
      <c r="I52" s="37" t="s">
        <v>42</v>
      </c>
      <c r="J52" s="2"/>
      <c r="K52" s="35">
        <v>0</v>
      </c>
      <c r="L52" s="3"/>
      <c r="M52" s="37" t="s">
        <v>42</v>
      </c>
      <c r="N52" s="2"/>
      <c r="O52" s="35">
        <v>0</v>
      </c>
      <c r="P52" s="3"/>
      <c r="Q52" s="37" t="s">
        <v>42</v>
      </c>
      <c r="R52" s="2"/>
      <c r="S52" s="35">
        <v>2</v>
      </c>
      <c r="T52" s="3"/>
    </row>
    <row r="53" spans="1:20" ht="15.75" customHeight="1">
      <c r="A53" s="38" t="s">
        <v>43</v>
      </c>
      <c r="B53" s="2"/>
      <c r="C53" s="35">
        <v>0</v>
      </c>
      <c r="D53" s="3"/>
      <c r="E53" s="39" t="s">
        <v>43</v>
      </c>
      <c r="F53" s="2"/>
      <c r="G53" s="35">
        <v>1</v>
      </c>
      <c r="H53" s="3"/>
      <c r="I53" s="39" t="s">
        <v>43</v>
      </c>
      <c r="J53" s="2"/>
      <c r="K53" s="35">
        <v>0</v>
      </c>
      <c r="L53" s="3"/>
      <c r="M53" s="39" t="s">
        <v>43</v>
      </c>
      <c r="N53" s="2"/>
      <c r="O53" s="34">
        <v>0</v>
      </c>
      <c r="P53" s="3"/>
      <c r="Q53" s="39" t="s">
        <v>43</v>
      </c>
      <c r="R53" s="2"/>
      <c r="S53" s="34">
        <v>3</v>
      </c>
      <c r="T53" s="3"/>
    </row>
    <row r="54" spans="1:20" ht="15.75" customHeight="1">
      <c r="A54" s="36" t="s">
        <v>44</v>
      </c>
      <c r="B54" s="2"/>
      <c r="C54" s="35">
        <v>1</v>
      </c>
      <c r="D54" s="3"/>
      <c r="E54" s="37" t="s">
        <v>44</v>
      </c>
      <c r="F54" s="2"/>
      <c r="G54" s="35">
        <v>1</v>
      </c>
      <c r="H54" s="3"/>
      <c r="I54" s="37" t="s">
        <v>44</v>
      </c>
      <c r="J54" s="2"/>
      <c r="K54" s="35">
        <v>0</v>
      </c>
      <c r="L54" s="3"/>
      <c r="M54" s="37" t="s">
        <v>44</v>
      </c>
      <c r="N54" s="2"/>
      <c r="O54" s="35">
        <v>0</v>
      </c>
      <c r="P54" s="3"/>
      <c r="Q54" s="37" t="s">
        <v>44</v>
      </c>
      <c r="R54" s="2"/>
      <c r="S54" s="35">
        <v>0</v>
      </c>
      <c r="T54" s="3"/>
    </row>
    <row r="55" spans="1:20" ht="15">
      <c r="A55" s="38" t="s">
        <v>45</v>
      </c>
      <c r="B55" s="2"/>
      <c r="C55" s="29">
        <f>(C48*B955)+(C49*B956)+(C50*B957)+(C51*B958)+(C52*B959)+(C53*B960)+(C54*B961)</f>
        <v>2</v>
      </c>
      <c r="D55" s="3"/>
      <c r="E55" s="39" t="s">
        <v>45</v>
      </c>
      <c r="F55" s="2"/>
      <c r="G55" s="40">
        <f>(G48*$B$955)+(G49*$B$956)+(G50*$B$957)+(G51*$B$958)+(G52*$B$959)+(G53*$B$960)+(G54*$B$961)</f>
        <v>8</v>
      </c>
      <c r="H55" s="47"/>
      <c r="I55" s="39" t="s">
        <v>45</v>
      </c>
      <c r="J55" s="2"/>
      <c r="K55" s="40">
        <f>(K48*$B$955)+(K49*$B$956)+(K50*$B$957)+(K51*$B$958)+(K52*$B$959)+(K53*$B$960)+(K54*$B$961)</f>
        <v>0</v>
      </c>
      <c r="L55" s="3"/>
      <c r="M55" s="39" t="s">
        <v>45</v>
      </c>
      <c r="N55" s="2"/>
      <c r="O55" s="40">
        <f>(O48*$B$955)+(O49*$B$956)+(O50*$B$957)+(O51*$B$958)+(O52*$B$959)+(O53*$B$960)+(O54*$B$961)</f>
        <v>0</v>
      </c>
      <c r="P55" s="3"/>
      <c r="Q55" s="39" t="s">
        <v>45</v>
      </c>
      <c r="R55" s="2"/>
      <c r="S55" s="40">
        <f>(S48*$B$955)+(S49*$B$956)+(S50*$B$957)+(S51*$B$958)+(S52*$B$959)+(S53*$B$960)+(S54*$B$961)</f>
        <v>15.5</v>
      </c>
      <c r="T55" s="3"/>
    </row>
    <row r="56" spans="1:20" ht="15.75" customHeight="1">
      <c r="A56" s="41" t="s">
        <v>46</v>
      </c>
      <c r="B56" s="2"/>
      <c r="C56" s="16" t="s">
        <v>47</v>
      </c>
      <c r="D56" s="3"/>
      <c r="E56" s="41" t="s">
        <v>46</v>
      </c>
      <c r="F56" s="2"/>
      <c r="G56" s="5"/>
      <c r="H56" s="3"/>
      <c r="I56" s="41" t="s">
        <v>46</v>
      </c>
      <c r="J56" s="2"/>
      <c r="K56" s="16" t="s">
        <v>64</v>
      </c>
      <c r="L56" s="3"/>
      <c r="M56" s="41" t="s">
        <v>46</v>
      </c>
      <c r="N56" s="2"/>
      <c r="O56" s="34" t="s">
        <v>48</v>
      </c>
      <c r="P56" s="3"/>
      <c r="Q56" s="41" t="s">
        <v>46</v>
      </c>
      <c r="R56" s="2"/>
      <c r="S56" s="34" t="s">
        <v>47</v>
      </c>
      <c r="T56" s="3"/>
    </row>
    <row r="57" spans="1:20" ht="15.75" customHeight="1">
      <c r="A57" s="36" t="s">
        <v>49</v>
      </c>
      <c r="B57" s="2"/>
      <c r="C57" s="5" t="str">
        <f>IF(C55&gt;B953, "Positive", "Negative")</f>
        <v>Negative</v>
      </c>
      <c r="D57" s="3"/>
      <c r="E57" s="37" t="s">
        <v>49</v>
      </c>
      <c r="F57" s="2"/>
      <c r="G57" s="5" t="str">
        <f>IF(G55&gt;$B$953, "Positive", "Negative")</f>
        <v>Positive</v>
      </c>
      <c r="H57" s="3"/>
      <c r="I57" s="37" t="s">
        <v>49</v>
      </c>
      <c r="J57" s="2"/>
      <c r="K57" s="5" t="str">
        <f>IF(K55&gt;$B$953, "Positive", "Negative")</f>
        <v>Negative</v>
      </c>
      <c r="L57" s="3"/>
      <c r="M57" s="37" t="s">
        <v>49</v>
      </c>
      <c r="N57" s="2"/>
      <c r="O57" s="2" t="str">
        <f>IF(O55&gt;$B$953, "Positive", "Negative")</f>
        <v>Negative</v>
      </c>
      <c r="P57" s="3"/>
      <c r="Q57" s="37" t="s">
        <v>49</v>
      </c>
      <c r="R57" s="2"/>
      <c r="S57" s="2" t="str">
        <f>IF(S55&gt;$B$953, "Positive", "Negative")</f>
        <v>Positive</v>
      </c>
      <c r="T57" s="3"/>
    </row>
    <row r="58" spans="1:20" ht="15.75" customHeight="1">
      <c r="A58" s="36" t="s">
        <v>50</v>
      </c>
      <c r="B58" s="2"/>
      <c r="C58" s="5"/>
      <c r="D58" s="3"/>
      <c r="E58" s="37" t="s">
        <v>50</v>
      </c>
      <c r="F58" s="2"/>
      <c r="G58" s="5"/>
      <c r="H58" s="3"/>
      <c r="I58" s="37" t="s">
        <v>50</v>
      </c>
      <c r="J58" s="2"/>
      <c r="K58" s="16" t="s">
        <v>64</v>
      </c>
      <c r="L58" s="3"/>
      <c r="M58" s="37" t="s">
        <v>50</v>
      </c>
      <c r="N58" s="2"/>
      <c r="O58" s="2"/>
      <c r="P58" s="3"/>
      <c r="Q58" s="37" t="s">
        <v>50</v>
      </c>
      <c r="R58" s="2"/>
      <c r="S58" s="2"/>
      <c r="T58" s="3"/>
    </row>
    <row r="59" spans="1:20" ht="15.75" customHeight="1">
      <c r="A59" s="36"/>
      <c r="B59" s="2"/>
      <c r="C59" s="2"/>
      <c r="D59" s="3"/>
      <c r="E59" s="39"/>
      <c r="F59" s="2"/>
      <c r="G59" s="2"/>
      <c r="H59" s="3"/>
      <c r="I59" s="39"/>
      <c r="J59" s="2"/>
      <c r="K59" s="2"/>
      <c r="L59" s="3"/>
      <c r="M59" s="39"/>
      <c r="N59" s="2"/>
      <c r="O59" s="2"/>
      <c r="P59" s="3"/>
      <c r="Q59" s="39"/>
      <c r="R59" s="2"/>
      <c r="S59" s="2"/>
      <c r="T59" s="3"/>
    </row>
    <row r="60" spans="1:20" ht="15.75" customHeight="1">
      <c r="D60" s="1"/>
      <c r="E60" s="4"/>
      <c r="F60" s="2"/>
      <c r="G60" s="2"/>
      <c r="H60" s="3"/>
      <c r="I60" s="4"/>
      <c r="J60" s="2"/>
      <c r="K60" s="2"/>
      <c r="L60" s="3"/>
      <c r="M60" s="4"/>
      <c r="N60" s="2"/>
      <c r="O60" s="2"/>
      <c r="P60" s="3"/>
      <c r="Q60" s="4"/>
      <c r="R60" s="2"/>
      <c r="S60" s="2"/>
      <c r="T60" s="3"/>
    </row>
    <row r="61" spans="1:20" ht="15.75" customHeight="1">
      <c r="A61" s="5" t="s">
        <v>27</v>
      </c>
      <c r="B61" s="2"/>
      <c r="C61" s="25" t="s">
        <v>65</v>
      </c>
      <c r="D61" s="3"/>
      <c r="E61" s="24" t="s">
        <v>27</v>
      </c>
      <c r="F61" s="2"/>
      <c r="G61" s="16" t="s">
        <v>65</v>
      </c>
      <c r="H61" s="3"/>
      <c r="I61" s="24" t="s">
        <v>27</v>
      </c>
      <c r="J61" s="2"/>
      <c r="K61" s="16" t="s">
        <v>65</v>
      </c>
      <c r="L61" s="3"/>
      <c r="M61" s="24" t="s">
        <v>27</v>
      </c>
      <c r="N61" s="2"/>
      <c r="O61" s="16" t="s">
        <v>65</v>
      </c>
      <c r="P61" s="3"/>
      <c r="Q61" s="24" t="s">
        <v>27</v>
      </c>
      <c r="R61" s="2"/>
      <c r="S61" s="16" t="s">
        <v>65</v>
      </c>
      <c r="T61" s="3"/>
    </row>
    <row r="62" spans="1:20" ht="15.75" customHeight="1">
      <c r="A62" s="5" t="s">
        <v>33</v>
      </c>
      <c r="B62" s="2"/>
      <c r="C62" s="25" t="s">
        <v>65</v>
      </c>
      <c r="D62" s="3"/>
      <c r="E62" s="24" t="s">
        <v>33</v>
      </c>
      <c r="F62" s="2"/>
      <c r="G62" s="28" t="s">
        <v>65</v>
      </c>
      <c r="H62" s="3"/>
      <c r="I62" s="24" t="s">
        <v>33</v>
      </c>
      <c r="J62" s="2"/>
      <c r="K62" s="28" t="s">
        <v>65</v>
      </c>
      <c r="L62" s="3"/>
      <c r="M62" s="24" t="s">
        <v>33</v>
      </c>
      <c r="N62" s="2"/>
      <c r="O62" s="49" t="s">
        <v>65</v>
      </c>
      <c r="P62" s="3"/>
      <c r="Q62" s="24" t="s">
        <v>33</v>
      </c>
      <c r="R62" s="2"/>
      <c r="S62" s="50" t="s">
        <v>65</v>
      </c>
      <c r="T62" s="3"/>
    </row>
    <row r="63" spans="1:20" ht="15.75" customHeight="1">
      <c r="A63" s="5" t="s">
        <v>37</v>
      </c>
      <c r="B63" s="2"/>
      <c r="C63" s="5" t="str">
        <f ca="1">IFERROR(__xludf.DUMMYFUNCTION("IF(VLOOKUP(C61,IMPORTRANGE(""12tmwbDwibV62zKOh4wo_LVGcWqZMQb_Z7Ed4DSpUlqQ"",""A1:I150""), 4, 0)=""LOA"", ""LOA"", IF(K71=B952, ""Undefined"", IF(K71&lt;B951, ""Inactive"", IF(K71&lt;B950, ""Semi-Active"", IF(K71&lt;B949, ""Active"", IF(K71&gt;B948, ""No-Lifer""))))))"),"Undefined")</f>
        <v>Undefined</v>
      </c>
      <c r="D63" s="3"/>
      <c r="E63" s="24" t="s">
        <v>37</v>
      </c>
      <c r="F63" s="2"/>
      <c r="G63" s="5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""No-Lif"&amp;"er""))))))"),"Undefined")</f>
        <v>Undefined</v>
      </c>
      <c r="H63" s="3"/>
      <c r="I63" s="24" t="s">
        <v>37</v>
      </c>
      <c r="J63" s="2"/>
      <c r="K63" s="5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""No-Lif"&amp;"er""))))))"),"Undefined")</f>
        <v>Undefined</v>
      </c>
      <c r="L63" s="15"/>
      <c r="M63" s="24" t="s">
        <v>37</v>
      </c>
      <c r="N63" s="5"/>
      <c r="O63" s="5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""No-Lif"&amp;"er""))))))"),"Undefined")</f>
        <v>Undefined</v>
      </c>
      <c r="P63" s="15"/>
      <c r="Q63" s="24" t="s">
        <v>37</v>
      </c>
      <c r="R63" s="5"/>
      <c r="S63" s="5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""No-Lif"&amp;"er""))))))"),"Undefined")</f>
        <v>Undefined</v>
      </c>
      <c r="T63" s="3"/>
    </row>
    <row r="64" spans="1:20" ht="15.75" customHeight="1">
      <c r="A64" s="31" t="s">
        <v>38</v>
      </c>
      <c r="B64" s="2"/>
      <c r="C64" s="35"/>
      <c r="D64" s="3"/>
      <c r="E64" s="33" t="s">
        <v>38</v>
      </c>
      <c r="F64" s="2"/>
      <c r="G64" s="18"/>
      <c r="H64" s="3"/>
      <c r="I64" s="33" t="s">
        <v>38</v>
      </c>
      <c r="J64" s="2"/>
      <c r="K64" s="18"/>
      <c r="L64" s="3"/>
      <c r="M64" s="33" t="s">
        <v>38</v>
      </c>
      <c r="N64" s="2"/>
      <c r="O64" s="18"/>
      <c r="P64" s="3"/>
      <c r="Q64" s="33" t="s">
        <v>38</v>
      </c>
      <c r="R64" s="2"/>
      <c r="S64" s="35"/>
      <c r="T64" s="3"/>
    </row>
    <row r="65" spans="1:20" ht="15.75" customHeight="1">
      <c r="A65" s="31" t="s">
        <v>39</v>
      </c>
      <c r="B65" s="2"/>
      <c r="C65" s="18"/>
      <c r="D65" s="3"/>
      <c r="E65" s="33" t="s">
        <v>39</v>
      </c>
      <c r="F65" s="2"/>
      <c r="G65" s="18"/>
      <c r="H65" s="3"/>
      <c r="I65" s="33" t="s">
        <v>39</v>
      </c>
      <c r="J65" s="2"/>
      <c r="K65" s="18"/>
      <c r="L65" s="3"/>
      <c r="M65" s="33" t="s">
        <v>39</v>
      </c>
      <c r="N65" s="2"/>
      <c r="O65" s="18"/>
      <c r="P65" s="3"/>
      <c r="Q65" s="33" t="s">
        <v>39</v>
      </c>
      <c r="R65" s="2"/>
      <c r="S65" s="35"/>
      <c r="T65" s="3"/>
    </row>
    <row r="66" spans="1:20" ht="15.75" customHeight="1">
      <c r="A66" s="36" t="s">
        <v>40</v>
      </c>
      <c r="B66" s="2"/>
      <c r="C66" s="35"/>
      <c r="D66" s="3"/>
      <c r="E66" s="37" t="s">
        <v>40</v>
      </c>
      <c r="F66" s="2"/>
      <c r="G66" s="18"/>
      <c r="H66" s="3"/>
      <c r="I66" s="37" t="s">
        <v>40</v>
      </c>
      <c r="J66" s="2"/>
      <c r="K66" s="18"/>
      <c r="L66" s="3"/>
      <c r="M66" s="37" t="s">
        <v>40</v>
      </c>
      <c r="N66" s="2"/>
      <c r="O66" s="18"/>
      <c r="P66" s="3"/>
      <c r="Q66" s="37" t="s">
        <v>40</v>
      </c>
      <c r="R66" s="2"/>
      <c r="S66" s="35"/>
      <c r="T66" s="3"/>
    </row>
    <row r="67" spans="1:20" ht="15.75" customHeight="1">
      <c r="A67" s="36" t="s">
        <v>41</v>
      </c>
      <c r="B67" s="2"/>
      <c r="C67" s="18"/>
      <c r="D67" s="3"/>
      <c r="E67" s="37" t="s">
        <v>41</v>
      </c>
      <c r="F67" s="2"/>
      <c r="G67" s="2"/>
      <c r="H67" s="3"/>
      <c r="I67" s="37" t="s">
        <v>41</v>
      </c>
      <c r="J67" s="2"/>
      <c r="K67" s="2"/>
      <c r="L67" s="3"/>
      <c r="M67" s="37" t="s">
        <v>41</v>
      </c>
      <c r="N67" s="2"/>
      <c r="O67" s="2"/>
      <c r="P67" s="3"/>
      <c r="Q67" s="37" t="s">
        <v>41</v>
      </c>
      <c r="R67" s="2"/>
      <c r="S67" s="34"/>
      <c r="T67" s="3"/>
    </row>
    <row r="68" spans="1:20" ht="15.75" customHeight="1">
      <c r="A68" s="36" t="s">
        <v>42</v>
      </c>
      <c r="B68" s="2"/>
      <c r="C68" s="18"/>
      <c r="D68" s="3"/>
      <c r="E68" s="37" t="s">
        <v>42</v>
      </c>
      <c r="F68" s="2"/>
      <c r="G68" s="2"/>
      <c r="H68" s="3"/>
      <c r="I68" s="37" t="s">
        <v>42</v>
      </c>
      <c r="J68" s="2"/>
      <c r="K68" s="2"/>
      <c r="L68" s="3"/>
      <c r="M68" s="37" t="s">
        <v>42</v>
      </c>
      <c r="N68" s="2"/>
      <c r="O68" s="2"/>
      <c r="P68" s="3"/>
      <c r="Q68" s="37" t="s">
        <v>42</v>
      </c>
      <c r="R68" s="2"/>
      <c r="S68" s="2"/>
      <c r="T68" s="3"/>
    </row>
    <row r="69" spans="1:20" ht="15.75" customHeight="1">
      <c r="A69" s="38" t="s">
        <v>43</v>
      </c>
      <c r="B69" s="2"/>
      <c r="C69" s="18"/>
      <c r="D69" s="3"/>
      <c r="E69" s="39" t="s">
        <v>43</v>
      </c>
      <c r="F69" s="2"/>
      <c r="G69" s="35"/>
      <c r="H69" s="3"/>
      <c r="I69" s="39" t="s">
        <v>43</v>
      </c>
      <c r="J69" s="2"/>
      <c r="K69" s="35"/>
      <c r="L69" s="3"/>
      <c r="M69" s="39" t="s">
        <v>43</v>
      </c>
      <c r="N69" s="2"/>
      <c r="O69" s="2"/>
      <c r="P69" s="3"/>
      <c r="Q69" s="39" t="s">
        <v>43</v>
      </c>
      <c r="R69" s="2"/>
      <c r="S69" s="2"/>
      <c r="T69" s="3"/>
    </row>
    <row r="70" spans="1:20" ht="15.75" customHeight="1">
      <c r="A70" s="36" t="s">
        <v>44</v>
      </c>
      <c r="B70" s="2"/>
      <c r="C70" s="18"/>
      <c r="D70" s="3"/>
      <c r="E70" s="37" t="s">
        <v>44</v>
      </c>
      <c r="F70" s="2"/>
      <c r="G70" s="18"/>
      <c r="H70" s="3"/>
      <c r="I70" s="37" t="s">
        <v>44</v>
      </c>
      <c r="J70" s="2"/>
      <c r="K70" s="18"/>
      <c r="L70" s="3"/>
      <c r="M70" s="37" t="s">
        <v>44</v>
      </c>
      <c r="N70" s="2"/>
      <c r="O70" s="18"/>
      <c r="P70" s="3"/>
      <c r="Q70" s="37" t="s">
        <v>44</v>
      </c>
      <c r="R70" s="2"/>
      <c r="S70" s="18"/>
      <c r="T70" s="3"/>
    </row>
    <row r="71" spans="1:20" ht="15">
      <c r="A71" s="38" t="s">
        <v>45</v>
      </c>
      <c r="B71" s="2"/>
      <c r="C71" s="29">
        <f>(C64*B955)+(C65*B956)+(C66*B957)+(C67*B958)+(C68*B959)+(C69*B960)+(C70*B961)</f>
        <v>0</v>
      </c>
      <c r="D71" s="1"/>
      <c r="E71" s="39" t="s">
        <v>45</v>
      </c>
      <c r="F71" s="2"/>
      <c r="G71" s="29">
        <f>(G64*$B$955)+(G65*$B$956)+(G66*$B$957)+(G67*$B$958)+(G68*$B$959)+(G69*$B$960)+(G70*$B$961)</f>
        <v>0</v>
      </c>
      <c r="H71" s="3"/>
      <c r="I71" s="39" t="s">
        <v>45</v>
      </c>
      <c r="J71" s="2"/>
      <c r="K71" s="29">
        <f>(K64*$B$955)+(K65*$B$956)+(K66*$B$957)+(K67*$B$958)+(K68*$B$959)+(K69*$B$960)+(K70*$B$961)</f>
        <v>0</v>
      </c>
      <c r="L71" s="3"/>
      <c r="M71" s="39" t="s">
        <v>45</v>
      </c>
      <c r="N71" s="2"/>
      <c r="O71" s="29">
        <f>(O64*$B$955)+(O65*$B$956)+(O66*$B$957)+(O67*$B$958)+(O68*$B$959)+(O69*$B$960)+(O70*$B$961)</f>
        <v>0</v>
      </c>
      <c r="P71" s="3"/>
      <c r="Q71" s="39" t="s">
        <v>45</v>
      </c>
      <c r="R71" s="2"/>
      <c r="S71" s="29">
        <f>(S64*$B$955)+(S65*$B$956)+(S66*$B$957)+(S67*$B$958)+(S68*$B$959)+(S69*$B$960)+(S70*$B$961)</f>
        <v>0</v>
      </c>
      <c r="T71" s="3"/>
    </row>
    <row r="72" spans="1:20" ht="15.75" customHeight="1">
      <c r="A72" s="41" t="s">
        <v>46</v>
      </c>
      <c r="B72" s="2"/>
      <c r="C72" s="5"/>
      <c r="D72" s="1"/>
      <c r="E72" s="41" t="s">
        <v>46</v>
      </c>
      <c r="F72" s="2"/>
      <c r="G72" s="5"/>
      <c r="H72" s="3"/>
      <c r="I72" s="41" t="s">
        <v>46</v>
      </c>
      <c r="J72" s="2"/>
      <c r="K72" s="5"/>
      <c r="L72" s="3"/>
      <c r="M72" s="41" t="s">
        <v>46</v>
      </c>
      <c r="N72" s="2"/>
      <c r="O72" s="2"/>
      <c r="P72" s="3"/>
      <c r="Q72" s="41" t="s">
        <v>46</v>
      </c>
      <c r="R72" s="2"/>
      <c r="S72" s="2"/>
      <c r="T72" s="3"/>
    </row>
    <row r="73" spans="1:20" ht="15.75" customHeight="1">
      <c r="A73" s="36" t="s">
        <v>49</v>
      </c>
      <c r="B73" s="2"/>
      <c r="C73" s="5" t="str">
        <f>IF(C71&gt;B953, "Positive", "Negative")</f>
        <v>Negative</v>
      </c>
      <c r="D73" s="1"/>
      <c r="E73" s="37" t="s">
        <v>49</v>
      </c>
      <c r="F73" s="2"/>
      <c r="G73" s="5" t="str">
        <f>IF(G71&gt;$B$953, "Positive", "Negative")</f>
        <v>Negative</v>
      </c>
      <c r="H73" s="3"/>
      <c r="I73" s="37" t="s">
        <v>49</v>
      </c>
      <c r="J73" s="2"/>
      <c r="K73" s="5" t="str">
        <f>IF(K71&gt;$B$953, "Positive", "Negative")</f>
        <v>Negative</v>
      </c>
      <c r="L73" s="3"/>
      <c r="M73" s="37" t="s">
        <v>49</v>
      </c>
      <c r="N73" s="2"/>
      <c r="O73" s="2" t="str">
        <f>IF(O71&gt;$B$953, "Positive", "Negative")</f>
        <v>Negative</v>
      </c>
      <c r="P73" s="3"/>
      <c r="Q73" s="37" t="s">
        <v>49</v>
      </c>
      <c r="R73" s="2"/>
      <c r="S73" s="2" t="str">
        <f>IF(S71&gt;$B$953, "Positive", "Negative")</f>
        <v>Negative</v>
      </c>
      <c r="T73" s="3"/>
    </row>
    <row r="74" spans="1:20" ht="15.75" customHeight="1">
      <c r="A74" s="36" t="s">
        <v>50</v>
      </c>
      <c r="B74" s="2"/>
      <c r="C74" s="5"/>
      <c r="D74" s="1"/>
      <c r="E74" s="37" t="s">
        <v>50</v>
      </c>
      <c r="F74" s="2"/>
      <c r="G74" s="5"/>
      <c r="H74" s="3"/>
      <c r="I74" s="37" t="s">
        <v>50</v>
      </c>
      <c r="J74" s="2"/>
      <c r="K74" s="5"/>
      <c r="L74" s="3"/>
      <c r="M74" s="37" t="s">
        <v>50</v>
      </c>
      <c r="N74" s="2"/>
      <c r="O74" s="2"/>
      <c r="P74" s="3"/>
      <c r="Q74" s="37" t="s">
        <v>50</v>
      </c>
      <c r="R74" s="2"/>
      <c r="S74" s="2"/>
      <c r="T74" s="3"/>
    </row>
    <row r="75" spans="1:20" ht="15.75" customHeight="1">
      <c r="A75" s="31"/>
      <c r="B75" s="2"/>
      <c r="C75" s="18"/>
      <c r="O75" s="52"/>
    </row>
    <row r="76" spans="1:20" ht="15.75" customHeight="1">
      <c r="O76" s="52"/>
    </row>
    <row r="77" spans="1:20" ht="15">
      <c r="A77" s="53" t="s">
        <v>66</v>
      </c>
      <c r="O77" s="52"/>
    </row>
    <row r="78" spans="1:20" ht="15.75" customHeight="1">
      <c r="A78" s="54" t="s">
        <v>67</v>
      </c>
      <c r="B78" s="2"/>
      <c r="C78" s="25" t="s">
        <v>68</v>
      </c>
      <c r="D78" s="51" t="s">
        <v>69</v>
      </c>
      <c r="E78" s="51" t="s">
        <v>70</v>
      </c>
      <c r="F78" s="51" t="s">
        <v>71</v>
      </c>
      <c r="G78" s="51" t="s">
        <v>72</v>
      </c>
      <c r="H78" s="51" t="s">
        <v>73</v>
      </c>
    </row>
    <row r="79" spans="1:20" ht="15.75" customHeight="1">
      <c r="A79" s="55" t="s">
        <v>74</v>
      </c>
      <c r="C79" s="2" t="s">
        <v>75</v>
      </c>
      <c r="D79" s="2" t="s">
        <v>76</v>
      </c>
      <c r="E79" s="2" t="s">
        <v>77</v>
      </c>
      <c r="F79" s="2" t="s">
        <v>78</v>
      </c>
      <c r="G79" s="2" t="s">
        <v>79</v>
      </c>
      <c r="H79" s="51" t="s">
        <v>73</v>
      </c>
    </row>
    <row r="80" spans="1:20" ht="15.75" customHeight="1">
      <c r="A80" s="56" t="str">
        <f ca="1">IFERROR(__xludf.DUMMYFUNCTION("IMPORTRANGE(""12tmwbDwibV62zKOh4wo_LVGcWqZMQb_Z7Ed4DSpUlqQ"", ""A1:B1"")"),"")</f>
        <v/>
      </c>
      <c r="B80" s="2" t="str">
        <f ca="1">IFERROR(__xludf.DUMMYFUNCTION("""COMPUTED_VALUE"""),"x")</f>
        <v>x</v>
      </c>
      <c r="C80" s="2"/>
      <c r="D80" s="2"/>
      <c r="E80" s="2"/>
      <c r="F80" s="2"/>
      <c r="G80" s="2"/>
    </row>
    <row r="81" spans="1:3" ht="15.75" customHeight="1">
      <c r="A81" s="36"/>
      <c r="B81" s="2"/>
      <c r="C81" s="31"/>
    </row>
    <row r="85" spans="1:3" ht="15.75" customHeight="1">
      <c r="A85" s="36"/>
      <c r="B85" s="2"/>
      <c r="C85" s="5"/>
    </row>
    <row r="86" spans="1:3" ht="15.75" customHeight="1">
      <c r="A86" s="36"/>
      <c r="B86" s="2"/>
      <c r="C86" s="5"/>
    </row>
    <row r="87" spans="1:3" ht="15.75" customHeight="1">
      <c r="A87" s="36"/>
      <c r="B87" s="2"/>
      <c r="C87" s="5"/>
    </row>
    <row r="507" spans="1:1" ht="15.75" customHeight="1">
      <c r="A507" s="57"/>
    </row>
    <row r="896" spans="1:1" ht="15.75" customHeight="1">
      <c r="A896" s="58"/>
    </row>
    <row r="901" spans="1:14" ht="15.75" customHeight="1">
      <c r="A901" s="58"/>
    </row>
    <row r="902" spans="1:14" ht="15.75" customHeight="1">
      <c r="A902" s="2"/>
    </row>
    <row r="903" spans="1:14" ht="15.75" customHeight="1">
      <c r="A903" s="2"/>
      <c r="B903" s="58"/>
      <c r="C903" s="58"/>
      <c r="D903" s="58"/>
      <c r="E903" s="58"/>
      <c r="F903" s="58"/>
      <c r="G903" s="58"/>
      <c r="H903" s="58"/>
    </row>
    <row r="904" spans="1:14" ht="15.75" customHeight="1">
      <c r="A904" s="2"/>
    </row>
    <row r="905" spans="1:14" ht="15.75" customHeight="1">
      <c r="A905" s="59"/>
    </row>
    <row r="906" spans="1:14" ht="15.75" customHeight="1">
      <c r="A906" s="2"/>
    </row>
    <row r="907" spans="1:14" ht="15.75" customHeight="1">
      <c r="A907" s="59"/>
    </row>
    <row r="908" spans="1:14" ht="15.75" customHeight="1">
      <c r="A908" s="2"/>
    </row>
    <row r="909" spans="1:14" ht="15.75" customHeight="1">
      <c r="A909" s="59"/>
    </row>
    <row r="910" spans="1:14" ht="15.75" customHeight="1">
      <c r="A910" s="59"/>
      <c r="N910" s="32"/>
    </row>
    <row r="911" spans="1:14" ht="15.75" customHeight="1">
      <c r="A911" s="60"/>
    </row>
    <row r="912" spans="1:14" ht="15.75" customHeight="1">
      <c r="A912" s="2"/>
    </row>
    <row r="913" spans="1:13" ht="15.75" customHeight="1">
      <c r="A913" s="59"/>
    </row>
    <row r="914" spans="1:13" ht="15.75" customHeight="1">
      <c r="A914" s="2"/>
    </row>
    <row r="915" spans="1:13" ht="15.75" customHeight="1">
      <c r="A915" s="59"/>
    </row>
    <row r="916" spans="1:13" ht="15.75" customHeight="1">
      <c r="A916" s="2"/>
    </row>
    <row r="917" spans="1:13" ht="15.75" customHeight="1">
      <c r="A917" s="59"/>
    </row>
    <row r="918" spans="1:13" ht="15.75" customHeight="1">
      <c r="A918" s="2"/>
    </row>
    <row r="921" spans="1:13">
      <c r="A921" s="61" t="s">
        <v>80</v>
      </c>
      <c r="B921" s="2"/>
      <c r="C921" s="2"/>
      <c r="M921" s="62"/>
    </row>
    <row r="922" spans="1:13" ht="15.75" customHeight="1">
      <c r="A922" s="11" t="s">
        <v>81</v>
      </c>
      <c r="B922" s="63">
        <f>AVERAGE($C$23,$K$23,$K$39,$C$39,$K$55,,$K$55,$C$55,$K$71,$G$23,$G$39,$G$71,$O$23,$S$23,$S$39,$O$39,$G$55,$S$71,$O$71,$O$55,$S$55)</f>
        <v>5.5476190476190474</v>
      </c>
      <c r="C922" s="2"/>
      <c r="M922" s="62"/>
    </row>
    <row r="923" spans="1:13" ht="15.75" customHeight="1">
      <c r="A923" s="11" t="s">
        <v>82</v>
      </c>
      <c r="B923" s="64">
        <f>MAX(C23,K23,K39,C39,C55,K55,K71,C71,G39,G55,G71,G23,O23,S23,S23,,S39,O39,O55,S55,S71,O71)</f>
        <v>22</v>
      </c>
      <c r="C923" s="2" t="str">
        <f>IF(B923=0, "Nobody yet",  IF(B923=C23, C13,  IF(B923=K23, K13, IF(B923=O23, O13, IF(B923=K39, K29, IF(B923=C39, C29,   IF(B923=S23, S13,  IF(B923=C55, C45,  IF(B923=K55, K45, IF(B923=S39, S29,  IF(B923=C71, C61,  IF(B923=O39, O29, IF(B923=K71, K61, IF(B923=G23, G13, IF(B923=G39, G29, IF(B923=G55, G45, IF(B923=G71, G61, IF(B923=O55, O45, IF(B923=S55, S45, IF(B923=O71, O61, IF(B923=S71, S61)))))))))))))))))))))</f>
        <v>Rochefoucauld</v>
      </c>
      <c r="M923" s="62"/>
    </row>
    <row r="924" spans="1:13" ht="15.75" customHeight="1">
      <c r="A924" s="11" t="s">
        <v>83</v>
      </c>
      <c r="B924" s="64">
        <f>SUM(C23,K23,K39,C39,C55,K55,K71,C71,G23,G39,G55,G71,O23,S39,O39,S55,O55,S71,O71)</f>
        <v>113.5</v>
      </c>
      <c r="C924" s="2"/>
      <c r="M924" s="62"/>
    </row>
    <row r="925" spans="1:13" ht="15.75" customHeight="1">
      <c r="A925" s="11" t="s">
        <v>84</v>
      </c>
      <c r="B925" s="64">
        <v>2</v>
      </c>
      <c r="C925" s="2"/>
      <c r="M925" s="62"/>
    </row>
    <row r="926" spans="1:13" ht="15.75" customHeight="1">
      <c r="A926" s="11" t="s">
        <v>85</v>
      </c>
      <c r="B926" s="64">
        <v>5</v>
      </c>
      <c r="C926" s="2"/>
      <c r="M926" s="62"/>
    </row>
    <row r="927" spans="1:13" ht="15.75" customHeight="1">
      <c r="A927" s="11" t="s">
        <v>86</v>
      </c>
      <c r="B927" s="64">
        <v>2</v>
      </c>
      <c r="C927" s="2"/>
      <c r="M927" s="62"/>
    </row>
    <row r="928" spans="1:13" ht="15.75" customHeight="1">
      <c r="A928" s="11" t="s">
        <v>87</v>
      </c>
      <c r="B928" s="64">
        <v>4</v>
      </c>
      <c r="C928" s="2"/>
    </row>
    <row r="929" spans="1:20" ht="15.75" customHeight="1">
      <c r="A929" s="11" t="s">
        <v>64</v>
      </c>
      <c r="B929" s="64">
        <v>2</v>
      </c>
      <c r="C929" s="2"/>
    </row>
    <row r="930" spans="1:20" ht="15.75" customHeight="1">
      <c r="A930" s="11" t="s">
        <v>88</v>
      </c>
      <c r="B930" s="64">
        <v>5</v>
      </c>
      <c r="C930" s="2"/>
    </row>
    <row r="931" spans="1:20" ht="15.75" customHeight="1">
      <c r="A931" s="11" t="s">
        <v>89</v>
      </c>
      <c r="B931" s="64">
        <v>9</v>
      </c>
      <c r="C931" s="2"/>
    </row>
    <row r="932" spans="1:20" ht="15.75" customHeight="1">
      <c r="A932" s="11" t="s">
        <v>90</v>
      </c>
      <c r="B932" s="64">
        <f t="shared" ref="B932:B938" si="0">SUM(C16+K16+K32+C32+C48+K48+K64+C64+G32+G48+G64+G16+O16+S16+O32+S32+O48+S48+S64+O64)</f>
        <v>0</v>
      </c>
      <c r="C932" s="2"/>
    </row>
    <row r="933" spans="1:20" ht="15.75" customHeight="1">
      <c r="A933" s="11" t="s">
        <v>91</v>
      </c>
      <c r="B933" s="64">
        <f t="shared" si="0"/>
        <v>0</v>
      </c>
      <c r="C933" s="2"/>
    </row>
    <row r="934" spans="1:20" ht="15.75" customHeight="1">
      <c r="A934" s="11" t="s">
        <v>92</v>
      </c>
      <c r="B934" s="64">
        <f t="shared" si="0"/>
        <v>9</v>
      </c>
      <c r="C934" s="2"/>
    </row>
    <row r="935" spans="1:20" ht="15.75" customHeight="1">
      <c r="A935" s="11" t="s">
        <v>93</v>
      </c>
      <c r="B935" s="64">
        <f t="shared" si="0"/>
        <v>12</v>
      </c>
      <c r="C935" s="2"/>
    </row>
    <row r="936" spans="1:20" ht="15.75" customHeight="1">
      <c r="A936" s="11" t="s">
        <v>94</v>
      </c>
      <c r="B936" s="64">
        <f t="shared" si="0"/>
        <v>31</v>
      </c>
      <c r="C936" s="2"/>
    </row>
    <row r="937" spans="1:20" ht="15.75" customHeight="1">
      <c r="A937" s="11" t="s">
        <v>95</v>
      </c>
      <c r="B937" s="64">
        <f t="shared" si="0"/>
        <v>8</v>
      </c>
      <c r="C937" s="2"/>
    </row>
    <row r="938" spans="1:20" ht="15.75" customHeight="1">
      <c r="A938" s="11" t="s">
        <v>96</v>
      </c>
      <c r="B938" s="64">
        <f t="shared" si="0"/>
        <v>11</v>
      </c>
      <c r="C938" s="2"/>
    </row>
    <row r="939" spans="1:20" ht="15.75" customHeight="1">
      <c r="A939" s="2" t="s">
        <v>97</v>
      </c>
      <c r="B939" s="64">
        <f t="shared" ref="B939:B945" si="1">MAX(C16,K16,K16,K32,C32,C48,K48,K64,C64,G16,G32,G48,G64,O16,S16,S16,S32,O32,S48,O48,S64,O64)</f>
        <v>0</v>
      </c>
      <c r="C939" s="2" t="str">
        <f t="shared" ref="C939:C945" si="2">IF(B939=0, "Nobody yet",  IF(B939=C16, $C$13,  IF(B939=K16, $K$13, IF(B939=O16, $O$13, IF(B939=K32, $K$29, IF(B939=C32, $C$29,   IF(B939=S16, $S$13,  IF(B939=C48, $C$45,  IF(B939=K48, $K$45, IF(B939=S32, $S$29,  IF(B939=C64, $C$61,  IF(B939=O32,$O$29, IF(B939=K64, $K$61, IF(B939=G16, $G$13, IF(B939=G32, $G$29, IF(B939=G48, $G$45, IF(B939=G64, $G$61, IF(B939=O48, $O$45, IF(B939=S48, $S$45, IF(B939=O64, $O$61, IF(B939=S64, $S$61,)))))))))))))))))))))</f>
        <v>Nobody yet</v>
      </c>
    </row>
    <row r="940" spans="1:20" ht="15.75" customHeight="1">
      <c r="A940" s="2" t="s">
        <v>98</v>
      </c>
      <c r="B940" s="64">
        <f t="shared" si="1"/>
        <v>0</v>
      </c>
      <c r="C940" s="2" t="str">
        <f t="shared" si="2"/>
        <v>Nobody yet</v>
      </c>
    </row>
    <row r="941" spans="1:20" ht="15.75" customHeight="1">
      <c r="A941" s="2" t="s">
        <v>99</v>
      </c>
      <c r="B941" s="64">
        <f t="shared" si="1"/>
        <v>2</v>
      </c>
      <c r="C941" s="2" t="str">
        <f t="shared" si="2"/>
        <v>Skyline</v>
      </c>
    </row>
    <row r="942" spans="1:20" ht="15.75" customHeight="1">
      <c r="A942" s="2" t="s">
        <v>100</v>
      </c>
      <c r="B942" s="64">
        <f t="shared" si="1"/>
        <v>6</v>
      </c>
      <c r="C942" s="2" t="str">
        <f t="shared" si="2"/>
        <v>Flume</v>
      </c>
    </row>
    <row r="943" spans="1:20" ht="15.75" customHeight="1">
      <c r="A943" s="2" t="s">
        <v>101</v>
      </c>
      <c r="B943" s="64">
        <f t="shared" si="1"/>
        <v>7</v>
      </c>
      <c r="C943" s="2" t="str">
        <f t="shared" si="2"/>
        <v>Rochefoucauld</v>
      </c>
    </row>
    <row r="944" spans="1:20" ht="15.75" customHeight="1">
      <c r="A944" s="2" t="s">
        <v>102</v>
      </c>
      <c r="B944" s="64">
        <f t="shared" si="1"/>
        <v>3</v>
      </c>
      <c r="C944" s="2" t="str">
        <f t="shared" si="2"/>
        <v>Pentex</v>
      </c>
      <c r="R944" s="48"/>
      <c r="S944" s="65"/>
      <c r="T944" s="65"/>
    </row>
    <row r="945" spans="1:21" ht="15.75" customHeight="1">
      <c r="A945" s="2" t="s">
        <v>103</v>
      </c>
      <c r="B945" s="64">
        <f t="shared" si="1"/>
        <v>2</v>
      </c>
      <c r="C945" s="2" t="str">
        <f t="shared" si="2"/>
        <v>Dudu</v>
      </c>
    </row>
    <row r="947" spans="1:21">
      <c r="A947" s="66" t="s">
        <v>104</v>
      </c>
      <c r="M947" s="67"/>
      <c r="N947" s="67"/>
      <c r="O947" s="67"/>
      <c r="P947" s="67"/>
      <c r="Q947" s="67"/>
      <c r="R947" s="67"/>
      <c r="S947" s="58"/>
      <c r="T947" s="58"/>
      <c r="U947" s="58"/>
    </row>
    <row r="948" spans="1:21" ht="15.75" customHeight="1">
      <c r="A948" s="51" t="s">
        <v>105</v>
      </c>
      <c r="B948" s="51">
        <v>15.1</v>
      </c>
      <c r="C948" s="51" t="s">
        <v>106</v>
      </c>
      <c r="M948" s="68"/>
      <c r="N948" s="68"/>
      <c r="O948" s="68"/>
      <c r="P948" s="68"/>
      <c r="Q948" s="68"/>
      <c r="R948" s="68"/>
      <c r="T948" s="44"/>
    </row>
    <row r="949" spans="1:21" ht="15.75" customHeight="1">
      <c r="A949" s="51" t="s">
        <v>85</v>
      </c>
      <c r="B949" s="51">
        <v>15.1</v>
      </c>
      <c r="C949" s="51" t="s">
        <v>107</v>
      </c>
      <c r="M949" s="57"/>
      <c r="N949" s="57"/>
      <c r="O949" s="57"/>
      <c r="P949" s="57"/>
      <c r="Q949" s="57"/>
      <c r="R949" s="57"/>
      <c r="T949" s="44"/>
    </row>
    <row r="950" spans="1:21" ht="15.75" customHeight="1">
      <c r="A950" s="51" t="s">
        <v>86</v>
      </c>
      <c r="B950" s="51">
        <v>8.1</v>
      </c>
      <c r="C950" s="51" t="s">
        <v>108</v>
      </c>
      <c r="M950" s="57"/>
      <c r="N950" s="57"/>
      <c r="O950" s="57"/>
      <c r="P950" s="57"/>
      <c r="Q950" s="57"/>
      <c r="R950" s="57"/>
      <c r="T950" s="44"/>
    </row>
    <row r="951" spans="1:21" ht="15.75" customHeight="1">
      <c r="A951" s="51" t="s">
        <v>87</v>
      </c>
      <c r="B951" s="51">
        <v>3.1</v>
      </c>
      <c r="C951" s="51" t="s">
        <v>109</v>
      </c>
      <c r="M951" s="57"/>
      <c r="N951" s="57"/>
      <c r="O951" s="57"/>
      <c r="P951" s="57"/>
      <c r="Q951" s="57"/>
      <c r="R951" s="57"/>
      <c r="T951" s="44"/>
    </row>
    <row r="952" spans="1:21" ht="15.75" customHeight="1">
      <c r="A952" s="51" t="s">
        <v>88</v>
      </c>
      <c r="B952" s="32">
        <v>0</v>
      </c>
      <c r="C952" s="51">
        <v>0</v>
      </c>
      <c r="K952" s="58"/>
      <c r="M952" s="57"/>
      <c r="N952" s="57"/>
      <c r="O952" s="57"/>
      <c r="P952" s="57"/>
      <c r="Q952" s="57"/>
      <c r="R952" s="57"/>
      <c r="T952" s="44"/>
    </row>
    <row r="953" spans="1:21" ht="15">
      <c r="A953" s="51" t="s">
        <v>110</v>
      </c>
      <c r="B953" s="51">
        <v>7.9</v>
      </c>
      <c r="C953" s="51" t="s">
        <v>111</v>
      </c>
      <c r="J953" s="69"/>
      <c r="K953" s="70"/>
      <c r="M953" s="57"/>
      <c r="N953" s="57"/>
      <c r="O953" s="57"/>
      <c r="P953" s="57"/>
      <c r="Q953" s="57"/>
      <c r="R953" s="57"/>
      <c r="T953" s="44"/>
    </row>
    <row r="954" spans="1:21" ht="15">
      <c r="A954" s="53"/>
      <c r="J954" s="69"/>
      <c r="K954" s="70"/>
      <c r="M954" s="57"/>
      <c r="N954" s="57"/>
      <c r="O954" s="57"/>
      <c r="P954" s="57"/>
      <c r="Q954" s="57"/>
      <c r="R954" s="57"/>
      <c r="T954" s="44"/>
    </row>
    <row r="955" spans="1:21" ht="15">
      <c r="A955" s="51" t="s">
        <v>90</v>
      </c>
      <c r="B955" s="51">
        <v>4</v>
      </c>
      <c r="J955" s="69"/>
      <c r="K955" s="70"/>
      <c r="M955" s="57"/>
      <c r="N955" s="57"/>
      <c r="O955" s="57"/>
      <c r="P955" s="57"/>
      <c r="Q955" s="57"/>
      <c r="R955" s="57"/>
      <c r="T955" s="44"/>
    </row>
    <row r="956" spans="1:21" ht="15">
      <c r="A956" s="51" t="s">
        <v>91</v>
      </c>
      <c r="B956" s="32">
        <v>2</v>
      </c>
      <c r="J956" s="71"/>
      <c r="K956" s="70"/>
      <c r="M956" s="57"/>
      <c r="N956" s="57"/>
      <c r="O956" s="57"/>
      <c r="P956" s="57"/>
      <c r="Q956" s="57"/>
      <c r="R956" s="57"/>
      <c r="T956" s="44"/>
    </row>
    <row r="957" spans="1:21" ht="15">
      <c r="A957" s="51" t="s">
        <v>92</v>
      </c>
      <c r="B957" s="51">
        <v>1.5</v>
      </c>
      <c r="J957" s="69"/>
      <c r="K957" s="70"/>
      <c r="M957" s="57"/>
      <c r="N957" s="57"/>
      <c r="O957" s="57"/>
      <c r="P957" s="57"/>
      <c r="Q957" s="57"/>
      <c r="R957" s="57"/>
      <c r="T957" s="44"/>
    </row>
    <row r="958" spans="1:21" ht="15">
      <c r="A958" s="51" t="s">
        <v>93</v>
      </c>
      <c r="B958" s="51">
        <v>1.5</v>
      </c>
      <c r="J958" s="71"/>
      <c r="K958" s="70"/>
      <c r="M958" s="57"/>
      <c r="N958" s="57"/>
      <c r="O958" s="57"/>
      <c r="P958" s="57"/>
      <c r="Q958" s="57"/>
      <c r="R958" s="57"/>
      <c r="T958" s="44"/>
    </row>
    <row r="959" spans="1:21" ht="15">
      <c r="A959" s="51" t="s">
        <v>94</v>
      </c>
      <c r="B959" s="51">
        <v>1</v>
      </c>
      <c r="J959" s="69"/>
      <c r="K959" s="70"/>
      <c r="M959" s="57"/>
      <c r="N959" s="57"/>
      <c r="O959" s="57"/>
      <c r="P959" s="57"/>
      <c r="Q959" s="57"/>
      <c r="R959" s="57"/>
      <c r="T959" s="44"/>
    </row>
    <row r="960" spans="1:21" ht="15">
      <c r="A960" s="51" t="s">
        <v>95</v>
      </c>
      <c r="B960" s="51">
        <v>4</v>
      </c>
      <c r="J960" s="71"/>
      <c r="K960" s="70"/>
      <c r="M960" s="57"/>
      <c r="N960" s="57"/>
      <c r="O960" s="57"/>
      <c r="P960" s="57"/>
      <c r="Q960" s="57"/>
      <c r="R960" s="57"/>
      <c r="T960" s="44"/>
    </row>
    <row r="961" spans="1:21" ht="15">
      <c r="A961" s="51" t="s">
        <v>96</v>
      </c>
      <c r="B961" s="51">
        <v>2</v>
      </c>
      <c r="J961" s="71"/>
      <c r="K961" s="70"/>
      <c r="M961" s="57"/>
      <c r="N961" s="57"/>
      <c r="O961" s="57"/>
      <c r="P961" s="57"/>
      <c r="Q961" s="57"/>
      <c r="R961" s="57"/>
      <c r="T961" s="44"/>
    </row>
    <row r="962" spans="1:21" ht="15">
      <c r="J962" s="72"/>
      <c r="K962" s="70"/>
      <c r="M962" s="57"/>
      <c r="N962" s="57"/>
      <c r="O962" s="57"/>
      <c r="P962" s="57"/>
      <c r="Q962" s="57"/>
      <c r="R962" s="57"/>
      <c r="T962" s="44"/>
    </row>
    <row r="963" spans="1:21" ht="15">
      <c r="J963" s="69"/>
      <c r="K963" s="70"/>
      <c r="M963" s="57"/>
      <c r="N963" s="57"/>
      <c r="O963" s="57"/>
      <c r="P963" s="57"/>
      <c r="Q963" s="57"/>
      <c r="R963" s="57"/>
      <c r="T963" s="44"/>
    </row>
    <row r="964" spans="1:21" ht="15">
      <c r="A964" s="73">
        <f ca="1">TODAY()</f>
        <v>43457</v>
      </c>
      <c r="B964" s="51" t="s">
        <v>112</v>
      </c>
      <c r="J964" s="71"/>
      <c r="K964" s="70"/>
      <c r="M964" s="57"/>
      <c r="N964" s="57"/>
      <c r="O964" s="57"/>
      <c r="P964" s="57"/>
      <c r="Q964" s="57"/>
      <c r="R964" s="57"/>
      <c r="T964" s="44"/>
    </row>
    <row r="965" spans="1:21" ht="15">
      <c r="J965" s="69"/>
      <c r="K965" s="70"/>
      <c r="M965" s="57"/>
      <c r="N965" s="57"/>
      <c r="O965" s="57"/>
      <c r="P965" s="57"/>
      <c r="Q965" s="57"/>
      <c r="R965" s="57"/>
      <c r="T965" s="44"/>
    </row>
    <row r="966" spans="1:21" ht="15">
      <c r="A966" s="52" t="s">
        <v>113</v>
      </c>
      <c r="J966" s="71"/>
      <c r="K966" s="70"/>
      <c r="M966" s="57"/>
      <c r="N966" s="57"/>
      <c r="O966" s="57"/>
      <c r="P966" s="57"/>
      <c r="Q966" s="57"/>
      <c r="R966" s="57"/>
      <c r="T966" s="44"/>
    </row>
    <row r="967" spans="1:21" ht="15">
      <c r="A967" s="52" t="s">
        <v>114</v>
      </c>
      <c r="J967" s="69"/>
      <c r="K967" s="70"/>
      <c r="M967" s="57"/>
      <c r="N967" s="57"/>
      <c r="O967" s="57"/>
      <c r="P967" s="57"/>
      <c r="Q967" s="57"/>
      <c r="R967" s="57"/>
      <c r="T967" s="44"/>
    </row>
    <row r="968" spans="1:21" ht="15">
      <c r="A968" s="74" t="s">
        <v>115</v>
      </c>
      <c r="J968" s="71"/>
      <c r="K968" s="70"/>
      <c r="U968" s="75"/>
    </row>
    <row r="969" spans="1:21" ht="15">
      <c r="A969" s="74" t="s">
        <v>116</v>
      </c>
      <c r="J969" s="69"/>
      <c r="K969" s="70"/>
    </row>
    <row r="970" spans="1:21" ht="15">
      <c r="A970" s="74" t="s">
        <v>117</v>
      </c>
      <c r="J970" s="71"/>
      <c r="K970" s="70"/>
    </row>
    <row r="971" spans="1:21" ht="15">
      <c r="A971" s="52" t="s">
        <v>118</v>
      </c>
      <c r="J971" s="44"/>
      <c r="K971" s="70"/>
    </row>
    <row r="972" spans="1:21" ht="15">
      <c r="A972" s="52" t="s">
        <v>119</v>
      </c>
      <c r="J972" s="44"/>
      <c r="K972" s="70"/>
    </row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spans="1:9" ht="12.75"/>
    <row r="994" spans="1:9" ht="12.75"/>
    <row r="995" spans="1:9" ht="12.75"/>
    <row r="996" spans="1:9" ht="12.75"/>
    <row r="997" spans="1:9" ht="12.75"/>
    <row r="998" spans="1:9" ht="12.75"/>
    <row r="999" spans="1:9" ht="12.75"/>
    <row r="1000" spans="1:9" ht="12.75"/>
    <row r="1001" spans="1:9" ht="12.75"/>
    <row r="1002" spans="1:9" ht="12.75"/>
    <row r="1003" spans="1:9" ht="12.75"/>
    <row r="1004" spans="1:9" ht="12.75"/>
    <row r="1005" spans="1:9" ht="12.75">
      <c r="A1005" s="76" t="s">
        <v>120</v>
      </c>
      <c r="B1005" s="77" t="s">
        <v>90</v>
      </c>
      <c r="C1005" s="77" t="s">
        <v>91</v>
      </c>
      <c r="D1005" s="77" t="s">
        <v>92</v>
      </c>
      <c r="E1005" s="77" t="s">
        <v>93</v>
      </c>
      <c r="F1005" s="77" t="s">
        <v>94</v>
      </c>
      <c r="G1005" s="77" t="s">
        <v>95</v>
      </c>
      <c r="H1005" s="77" t="s">
        <v>96</v>
      </c>
      <c r="I1005" s="76" t="s">
        <v>121</v>
      </c>
    </row>
    <row r="1006" spans="1:9" ht="15">
      <c r="A1006" s="69" t="str">
        <f>C13</f>
        <v>Lone</v>
      </c>
      <c r="B1006" s="78">
        <f>HLOOKUP($A$1006, $A$13:$T$26, 7, 0)</f>
        <v>0</v>
      </c>
      <c r="C1006" s="78">
        <f>HLOOKUP($A$1006, $A$13:$T$26, 8, 0)</f>
        <v>3</v>
      </c>
      <c r="D1006" s="78">
        <f>HLOOKUP($A$1006, $A$13:$T$26, 9, 0)</f>
        <v>0</v>
      </c>
      <c r="E1006" s="78">
        <f>HLOOKUP($A$1006, $A$13:$T$26, 10, 0)</f>
        <v>1</v>
      </c>
      <c r="F1006" s="78">
        <f>HLOOKUP($A$1006, $A$13:$T$26, 11, 0)</f>
        <v>5</v>
      </c>
      <c r="G1006" s="78" t="str">
        <f>HLOOKUP($A$1006, $A$13:$T$26, 12, 0)</f>
        <v>good</v>
      </c>
      <c r="H1006" s="78" t="str">
        <f>HLOOKUP($A$1006, $A$13:$T$26, 13, 0)</f>
        <v>Negative</v>
      </c>
      <c r="I1006" s="79">
        <f t="shared" ref="I1006:I1008" si="3">HLOOKUP(A1006, $A$13:$L$26, 14, 0)</f>
        <v>0</v>
      </c>
    </row>
    <row r="1007" spans="1:9" ht="15.75" customHeight="1">
      <c r="A1007" s="80" t="str">
        <f>G13</f>
        <v>Flume</v>
      </c>
      <c r="B1007" s="78">
        <f>HLOOKUP($A$1007, $A$13:$T$26, 7, 0)</f>
        <v>6</v>
      </c>
      <c r="C1007" s="78">
        <f>HLOOKUP($A$1007, $A$13:$T$26, 8, 0)</f>
        <v>0</v>
      </c>
      <c r="D1007" s="78">
        <f>HLOOKUP($A$1007, $A$13:$T$26, 9, 0)</f>
        <v>0</v>
      </c>
      <c r="E1007" s="78">
        <f>HLOOKUP($A$1007, $A$13:$T$26, 10, 0)</f>
        <v>0</v>
      </c>
      <c r="F1007" s="78">
        <f>HLOOKUP($A$1007, $A$13:$T$26, 11, 0)</f>
        <v>12</v>
      </c>
      <c r="G1007" s="78" t="str">
        <f>HLOOKUP($A$1007, $A$13:$T$26, 12, 0)</f>
        <v>Good</v>
      </c>
      <c r="H1007" s="78" t="str">
        <f>HLOOKUP($A$1007, $A$13:$T$26, 13, 0)</f>
        <v>Positive</v>
      </c>
      <c r="I1007" s="79">
        <f t="shared" si="3"/>
        <v>0</v>
      </c>
    </row>
    <row r="1008" spans="1:9" ht="15.75" customHeight="1">
      <c r="A1008" s="44" t="str">
        <f>K13</f>
        <v>Skyline</v>
      </c>
      <c r="B1008" s="78">
        <f>HLOOKUP($A$1008, $A$13:$T$26, 7, 0)</f>
        <v>2</v>
      </c>
      <c r="C1008" s="78">
        <f>HLOOKUP($A$1008, $A$13:$T$26, 8, 0)</f>
        <v>5</v>
      </c>
      <c r="D1008" s="78">
        <f>HLOOKUP($A$1008, $A$13:$T$26, 9, 0)</f>
        <v>0</v>
      </c>
      <c r="E1008" s="78">
        <f>HLOOKUP($A$1008, $A$13:$T$26, 10, 0)</f>
        <v>1</v>
      </c>
      <c r="F1008" s="78">
        <f>HLOOKUP($A$1008, $A$13:$T$26, 11, 0)</f>
        <v>13</v>
      </c>
      <c r="G1008" s="78">
        <f>HLOOKUP($A$1008, $A$13:$T$26, 12, 0)</f>
        <v>0</v>
      </c>
      <c r="H1008" s="78" t="str">
        <f>HLOOKUP($A$1008, $A$13:$T$26, 13, 0)</f>
        <v>Positive</v>
      </c>
      <c r="I1008" s="79">
        <f t="shared" si="3"/>
        <v>0</v>
      </c>
    </row>
    <row r="1009" spans="1:9" ht="15.75" customHeight="1">
      <c r="A1009" s="44" t="str">
        <f>O13</f>
        <v>Dudu</v>
      </c>
      <c r="B1009" s="78">
        <f>HLOOKUP(A1009, $A$13:$T$26, 7, 0)</f>
        <v>4</v>
      </c>
      <c r="C1009" s="78">
        <f>HLOOKUP(A1009, $A$13:$T$26, 8, 0)</f>
        <v>1</v>
      </c>
      <c r="D1009" s="78">
        <f>HLOOKUP(A1009, $A$13:$T$26, 9, 0)</f>
        <v>1</v>
      </c>
      <c r="E1009" s="78">
        <f>HLOOKUP(A1009, $A$13:$T$26, 10, 0)</f>
        <v>2</v>
      </c>
      <c r="F1009" s="78">
        <f>HLOOKUP(A1009, $A$13:$T$26, 11, 0)</f>
        <v>15</v>
      </c>
      <c r="G1009" s="78" t="str">
        <f>HLOOKUP(A1009, $A$13:$T$26, 12, 0)</f>
        <v>Good</v>
      </c>
      <c r="H1009" s="78" t="str">
        <f>HLOOKUP(A1009, $A$13:$T$26, 13, 0)</f>
        <v>Positive</v>
      </c>
      <c r="I1009" s="79">
        <f>HLOOKUP(A1009, $A$13:$T$26, 14, 0)</f>
        <v>0</v>
      </c>
    </row>
    <row r="1010" spans="1:9" ht="15.75" customHeight="1">
      <c r="A1010" s="80" t="str">
        <f>S13</f>
        <v>Lunatic</v>
      </c>
      <c r="B1010" s="78">
        <f>HLOOKUP($A$1010, $A$13:$T$26, 7, 0)</f>
        <v>0</v>
      </c>
      <c r="C1010" s="78">
        <f>HLOOKUP($A$1006, $A$13:$T$26, 8, 0)</f>
        <v>3</v>
      </c>
      <c r="D1010" s="78">
        <f>HLOOKUP($A$1006, $A$13:$T$26, 9, 0)</f>
        <v>0</v>
      </c>
      <c r="E1010" s="78">
        <f>HLOOKUP($A$1006, $A$13:$T$26, 10, 0)</f>
        <v>1</v>
      </c>
      <c r="F1010" s="78">
        <f>HLOOKUP($A$1006, $A$13:$T$26, 11, 0)</f>
        <v>5</v>
      </c>
      <c r="G1010" s="78" t="str">
        <f>HLOOKUP($A$1006, $A$13:$T$26, 12, 0)</f>
        <v>good</v>
      </c>
      <c r="H1010" s="78" t="str">
        <f>HLOOKUP($A$1006, $A$13:$T$26, 13, 0)</f>
        <v>Negative</v>
      </c>
      <c r="I1010" s="81">
        <f>HLOOKUP(A1010, $A$13:$T$42, 14, 0)</f>
        <v>0</v>
      </c>
    </row>
    <row r="1011" spans="1:9" ht="15.75" customHeight="1">
      <c r="A1011" s="44" t="str">
        <f>C29</f>
        <v>Eric</v>
      </c>
      <c r="B1011" s="78">
        <f t="shared" ref="B1011:B1015" si="4">HLOOKUP(A1011, $A$29:$T$42, 7, 0)</f>
        <v>0</v>
      </c>
      <c r="C1011" s="78">
        <f t="shared" ref="C1011:C1015" si="5">HLOOKUP(A1011, $A$29:$T$42, 8, 0)</f>
        <v>2</v>
      </c>
      <c r="D1011" s="78">
        <f t="shared" ref="D1011:D1015" si="6">HLOOKUP(A1011, $A$29:$T$42, 9, 0)</f>
        <v>1</v>
      </c>
      <c r="E1011" s="78">
        <f t="shared" ref="E1011:E1015" si="7">HLOOKUP(A1011, $A$29:$T$42, 10, 0)</f>
        <v>1</v>
      </c>
      <c r="F1011" s="78">
        <f t="shared" ref="F1011:F1015" si="8">HLOOKUP(A1011, $A$29:$T$42, 11, 0)</f>
        <v>9.5</v>
      </c>
      <c r="G1011" s="78">
        <f t="shared" ref="G1011:G1015" si="9">HLOOKUP(A1011, $A$29:$T$42, 12, 0)</f>
        <v>0</v>
      </c>
      <c r="H1011" s="78" t="str">
        <f t="shared" ref="H1011:H1015" si="10">HLOOKUP(A1011, $A$29:$T$42, 13, 0)</f>
        <v>Positive</v>
      </c>
      <c r="I1011" s="81">
        <f t="shared" ref="I1011:I1015" si="11">HLOOKUP(A1011, $A$29:$T$42, 14, 0)</f>
        <v>0</v>
      </c>
    </row>
    <row r="1012" spans="1:9" ht="15.75" customHeight="1">
      <c r="A1012" s="44" t="str">
        <f>G29</f>
        <v>Demircan</v>
      </c>
      <c r="B1012" s="78">
        <f t="shared" si="4"/>
        <v>0</v>
      </c>
      <c r="C1012" s="78">
        <f t="shared" si="5"/>
        <v>4</v>
      </c>
      <c r="D1012" s="78">
        <f t="shared" si="6"/>
        <v>0</v>
      </c>
      <c r="E1012" s="78">
        <f t="shared" si="7"/>
        <v>2</v>
      </c>
      <c r="F1012" s="78">
        <f t="shared" si="8"/>
        <v>9.5</v>
      </c>
      <c r="G1012" s="78" t="str">
        <f t="shared" si="9"/>
        <v>Good</v>
      </c>
      <c r="H1012" s="78" t="str">
        <f t="shared" si="10"/>
        <v>Positive</v>
      </c>
      <c r="I1012" s="81">
        <f t="shared" si="11"/>
        <v>0</v>
      </c>
    </row>
    <row r="1013" spans="1:9" ht="15.75" customHeight="1">
      <c r="A1013" s="44" t="str">
        <f>K29</f>
        <v>Rexolen</v>
      </c>
      <c r="B1013" s="78">
        <f t="shared" si="4"/>
        <v>0</v>
      </c>
      <c r="C1013" s="78">
        <f t="shared" si="5"/>
        <v>1</v>
      </c>
      <c r="D1013" s="78">
        <f t="shared" si="6"/>
        <v>0</v>
      </c>
      <c r="E1013" s="78">
        <f t="shared" si="7"/>
        <v>0</v>
      </c>
      <c r="F1013" s="78">
        <f t="shared" si="8"/>
        <v>1</v>
      </c>
      <c r="G1013" s="78">
        <f t="shared" si="9"/>
        <v>0</v>
      </c>
      <c r="H1013" s="78" t="str">
        <f t="shared" si="10"/>
        <v>Negative</v>
      </c>
      <c r="I1013" s="81">
        <f t="shared" si="11"/>
        <v>0</v>
      </c>
    </row>
    <row r="1014" spans="1:9" ht="15.75" customHeight="1">
      <c r="A1014" s="82" t="str">
        <f>O29</f>
        <v>Rochefoucauld</v>
      </c>
      <c r="B1014" s="78">
        <f t="shared" si="4"/>
        <v>0</v>
      </c>
      <c r="C1014" s="78">
        <f t="shared" si="5"/>
        <v>7</v>
      </c>
      <c r="D1014" s="78">
        <f t="shared" si="6"/>
        <v>2</v>
      </c>
      <c r="E1014" s="78">
        <f t="shared" si="7"/>
        <v>2</v>
      </c>
      <c r="F1014" s="78">
        <f t="shared" si="8"/>
        <v>22</v>
      </c>
      <c r="G1014" s="78" t="str">
        <f t="shared" si="9"/>
        <v>Good</v>
      </c>
      <c r="H1014" s="78" t="str">
        <f t="shared" si="10"/>
        <v>Positive</v>
      </c>
      <c r="I1014" s="81">
        <f t="shared" si="11"/>
        <v>0</v>
      </c>
    </row>
    <row r="1015" spans="1:9" ht="15.75" customHeight="1">
      <c r="A1015" s="80" t="str">
        <f>S29</f>
        <v>Albino</v>
      </c>
      <c r="B1015" s="78">
        <f t="shared" si="4"/>
        <v>0</v>
      </c>
      <c r="C1015" s="78">
        <f t="shared" si="5"/>
        <v>1</v>
      </c>
      <c r="D1015" s="78">
        <f t="shared" si="6"/>
        <v>0</v>
      </c>
      <c r="E1015" s="78">
        <f t="shared" si="7"/>
        <v>0</v>
      </c>
      <c r="F1015" s="78">
        <f t="shared" si="8"/>
        <v>1</v>
      </c>
      <c r="G1015" s="78" t="str">
        <f t="shared" si="9"/>
        <v>undefined</v>
      </c>
      <c r="H1015" s="78" t="str">
        <f t="shared" si="10"/>
        <v>Negative</v>
      </c>
      <c r="I1015" s="81">
        <f t="shared" si="11"/>
        <v>0</v>
      </c>
    </row>
    <row r="1016" spans="1:9" ht="15.75" customHeight="1">
      <c r="A1016" s="80" t="str">
        <f>C45</f>
        <v>Belal</v>
      </c>
      <c r="B1016" s="78">
        <f t="shared" ref="B1016:B1020" si="12">HLOOKUP(A1016, $A$45:$T$58, 7, 0)</f>
        <v>0</v>
      </c>
      <c r="C1016" s="78">
        <f t="shared" ref="C1016:C1020" si="13">HLOOKUP(A1016, $A$45:$T$58, 8, 0)</f>
        <v>0</v>
      </c>
      <c r="D1016" s="78">
        <f t="shared" ref="D1016:D1020" si="14">HLOOKUP(A1016, $A$45:$T$58, 9, 0)</f>
        <v>0</v>
      </c>
      <c r="E1016" s="78">
        <f t="shared" ref="E1016:E1020" si="15">HLOOKUP(A1016, $A$45:$T$58, 10, 0)</f>
        <v>1</v>
      </c>
      <c r="F1016" s="78">
        <f t="shared" ref="F1016:F1020" si="16">HLOOKUP(A1016, $A$45:$T$58, 11, 0)</f>
        <v>2</v>
      </c>
      <c r="G1016" s="78" t="str">
        <f t="shared" ref="G1016:G1020" si="17">HLOOKUP(A1016, $A$45:$T$58, 12, 0)</f>
        <v>good</v>
      </c>
      <c r="H1016" s="78" t="str">
        <f t="shared" ref="H1016:H1020" si="18">HLOOKUP(A1016, $A$45:$T$58, 13, 0)</f>
        <v>Negative</v>
      </c>
      <c r="I1016" s="79">
        <f t="shared" ref="I1016:I1020" si="19">HLOOKUP(A1016, $A$45:$T$58, 14, 0)</f>
        <v>0</v>
      </c>
    </row>
    <row r="1017" spans="1:9" ht="15.75" customHeight="1">
      <c r="A1017" s="44" t="str">
        <f>G45</f>
        <v>Schreiber</v>
      </c>
      <c r="B1017" s="78">
        <f t="shared" si="12"/>
        <v>0</v>
      </c>
      <c r="C1017" s="78">
        <f t="shared" si="13"/>
        <v>2</v>
      </c>
      <c r="D1017" s="78">
        <f t="shared" si="14"/>
        <v>1</v>
      </c>
      <c r="E1017" s="78">
        <f t="shared" si="15"/>
        <v>1</v>
      </c>
      <c r="F1017" s="78">
        <f t="shared" si="16"/>
        <v>8</v>
      </c>
      <c r="G1017" s="78">
        <f t="shared" si="17"/>
        <v>0</v>
      </c>
      <c r="H1017" s="78" t="str">
        <f t="shared" si="18"/>
        <v>Positive</v>
      </c>
      <c r="I1017" s="79">
        <f t="shared" si="19"/>
        <v>0</v>
      </c>
    </row>
    <row r="1018" spans="1:9" ht="15.75" customHeight="1">
      <c r="A1018" s="80" t="str">
        <f>K45</f>
        <v>SalgaG</v>
      </c>
      <c r="B1018" s="78">
        <f t="shared" si="12"/>
        <v>0</v>
      </c>
      <c r="C1018" s="78">
        <f t="shared" si="13"/>
        <v>0</v>
      </c>
      <c r="D1018" s="78">
        <f t="shared" si="14"/>
        <v>0</v>
      </c>
      <c r="E1018" s="78">
        <f t="shared" si="15"/>
        <v>0</v>
      </c>
      <c r="F1018" s="78">
        <f t="shared" si="16"/>
        <v>0</v>
      </c>
      <c r="G1018" s="78" t="str">
        <f t="shared" si="17"/>
        <v>LOA</v>
      </c>
      <c r="H1018" s="78" t="str">
        <f t="shared" si="18"/>
        <v>Negative</v>
      </c>
      <c r="I1018" s="79" t="str">
        <f t="shared" si="19"/>
        <v>LOA</v>
      </c>
    </row>
    <row r="1019" spans="1:9" ht="15.75" customHeight="1">
      <c r="A1019" s="80" t="str">
        <f>O45</f>
        <v>Zeree</v>
      </c>
      <c r="B1019" s="78">
        <f t="shared" si="12"/>
        <v>0</v>
      </c>
      <c r="C1019" s="78">
        <f t="shared" si="13"/>
        <v>0</v>
      </c>
      <c r="D1019" s="78">
        <f t="shared" si="14"/>
        <v>0</v>
      </c>
      <c r="E1019" s="78">
        <f t="shared" si="15"/>
        <v>0</v>
      </c>
      <c r="F1019" s="78">
        <f t="shared" si="16"/>
        <v>0</v>
      </c>
      <c r="G1019" s="78" t="str">
        <f t="shared" si="17"/>
        <v>Good</v>
      </c>
      <c r="H1019" s="78" t="str">
        <f t="shared" si="18"/>
        <v>Negative</v>
      </c>
      <c r="I1019" s="79">
        <f t="shared" si="19"/>
        <v>0</v>
      </c>
    </row>
    <row r="1020" spans="1:9" ht="15.75" customHeight="1">
      <c r="A1020" s="80" t="str">
        <f>S45</f>
        <v>Pentex</v>
      </c>
      <c r="B1020" s="78">
        <f t="shared" si="12"/>
        <v>0</v>
      </c>
      <c r="C1020" s="78">
        <f t="shared" si="13"/>
        <v>2</v>
      </c>
      <c r="D1020" s="78">
        <f t="shared" si="14"/>
        <v>3</v>
      </c>
      <c r="E1020" s="78">
        <f t="shared" si="15"/>
        <v>0</v>
      </c>
      <c r="F1020" s="78">
        <f t="shared" si="16"/>
        <v>15.5</v>
      </c>
      <c r="G1020" s="78" t="str">
        <f t="shared" si="17"/>
        <v>good</v>
      </c>
      <c r="H1020" s="78" t="str">
        <f t="shared" si="18"/>
        <v>Positive</v>
      </c>
      <c r="I1020" s="79">
        <f t="shared" si="19"/>
        <v>0</v>
      </c>
    </row>
    <row r="1021" spans="1:9" ht="15.75" customHeight="1">
      <c r="A1021" s="80" t="str">
        <f>C61</f>
        <v>N/A</v>
      </c>
      <c r="B1021" s="78">
        <f t="shared" ref="B1021:B1025" si="20">HLOOKUP(A1021, $A$61:$T$74, 7, 0)</f>
        <v>0</v>
      </c>
      <c r="C1021" s="78">
        <f t="shared" ref="C1021:C1025" si="21">HLOOKUP(A1021, $A$61:$T$74, 8, 0)</f>
        <v>0</v>
      </c>
      <c r="D1021" s="78">
        <f t="shared" ref="D1021:D1025" si="22">HLOOKUP(A1021, $A$61:$T$74, 9, 0)</f>
        <v>0</v>
      </c>
      <c r="E1021" s="78">
        <f t="shared" ref="E1021:E1025" si="23">HLOOKUP(A1021, $A$61:$T$74, 10, 0)</f>
        <v>0</v>
      </c>
      <c r="F1021" s="78">
        <f t="shared" ref="F1021:F1025" si="24">HLOOKUP(A1021, $A$61:$T$74, 11, 0)</f>
        <v>0</v>
      </c>
      <c r="G1021" s="78">
        <f t="shared" ref="G1021:G1025" si="25">HLOOKUP(A1021, $A$61:$T$74, 12, 0)</f>
        <v>0</v>
      </c>
      <c r="H1021" s="78" t="str">
        <f t="shared" ref="H1021:H1025" si="26">HLOOKUP(A1021, $A$61:$T$74, 13, 0)</f>
        <v>Negative</v>
      </c>
      <c r="I1021" s="81">
        <f t="shared" ref="I1021:I1025" si="27">HLOOKUP(A1021, $A$61:$T$74, 14, 0)</f>
        <v>0</v>
      </c>
    </row>
    <row r="1022" spans="1:9" ht="15.75" customHeight="1">
      <c r="A1022" s="80" t="str">
        <f>G61</f>
        <v>N/A</v>
      </c>
      <c r="B1022" s="78">
        <f t="shared" si="20"/>
        <v>0</v>
      </c>
      <c r="C1022" s="78">
        <f t="shared" si="21"/>
        <v>0</v>
      </c>
      <c r="D1022" s="78">
        <f t="shared" si="22"/>
        <v>0</v>
      </c>
      <c r="E1022" s="78">
        <f t="shared" si="23"/>
        <v>0</v>
      </c>
      <c r="F1022" s="78">
        <f t="shared" si="24"/>
        <v>0</v>
      </c>
      <c r="G1022" s="78">
        <f t="shared" si="25"/>
        <v>0</v>
      </c>
      <c r="H1022" s="78" t="str">
        <f t="shared" si="26"/>
        <v>Negative</v>
      </c>
      <c r="I1022" s="81">
        <f t="shared" si="27"/>
        <v>0</v>
      </c>
    </row>
    <row r="1023" spans="1:9" ht="15.75" customHeight="1">
      <c r="A1023" s="80" t="str">
        <f>K61</f>
        <v>N/A</v>
      </c>
      <c r="B1023" s="78">
        <f t="shared" si="20"/>
        <v>0</v>
      </c>
      <c r="C1023" s="78">
        <f t="shared" si="21"/>
        <v>0</v>
      </c>
      <c r="D1023" s="78">
        <f t="shared" si="22"/>
        <v>0</v>
      </c>
      <c r="E1023" s="78">
        <f t="shared" si="23"/>
        <v>0</v>
      </c>
      <c r="F1023" s="78">
        <f t="shared" si="24"/>
        <v>0</v>
      </c>
      <c r="G1023" s="78">
        <f t="shared" si="25"/>
        <v>0</v>
      </c>
      <c r="H1023" s="78" t="str">
        <f t="shared" si="26"/>
        <v>Negative</v>
      </c>
      <c r="I1023" s="81">
        <f t="shared" si="27"/>
        <v>0</v>
      </c>
    </row>
    <row r="1024" spans="1:9" ht="15.75" customHeight="1">
      <c r="A1024" s="80" t="str">
        <f>O61</f>
        <v>N/A</v>
      </c>
      <c r="B1024" s="78">
        <f t="shared" si="20"/>
        <v>0</v>
      </c>
      <c r="C1024" s="78">
        <f t="shared" si="21"/>
        <v>0</v>
      </c>
      <c r="D1024" s="78">
        <f t="shared" si="22"/>
        <v>0</v>
      </c>
      <c r="E1024" s="78">
        <f t="shared" si="23"/>
        <v>0</v>
      </c>
      <c r="F1024" s="78">
        <f t="shared" si="24"/>
        <v>0</v>
      </c>
      <c r="G1024" s="78">
        <f t="shared" si="25"/>
        <v>0</v>
      </c>
      <c r="H1024" s="78" t="str">
        <f t="shared" si="26"/>
        <v>Negative</v>
      </c>
      <c r="I1024" s="81">
        <f t="shared" si="27"/>
        <v>0</v>
      </c>
    </row>
    <row r="1025" spans="1:9" ht="15.75" customHeight="1">
      <c r="A1025" s="80" t="str">
        <f>S61</f>
        <v>N/A</v>
      </c>
      <c r="B1025" s="78">
        <f t="shared" si="20"/>
        <v>0</v>
      </c>
      <c r="C1025" s="78">
        <f t="shared" si="21"/>
        <v>0</v>
      </c>
      <c r="D1025" s="78">
        <f t="shared" si="22"/>
        <v>0</v>
      </c>
      <c r="E1025" s="78">
        <f t="shared" si="23"/>
        <v>0</v>
      </c>
      <c r="F1025" s="78">
        <f t="shared" si="24"/>
        <v>0</v>
      </c>
      <c r="G1025" s="78">
        <f t="shared" si="25"/>
        <v>0</v>
      </c>
      <c r="H1025" s="78" t="str">
        <f t="shared" si="26"/>
        <v>Negative</v>
      </c>
      <c r="I1025" s="81">
        <f t="shared" si="27"/>
        <v>0</v>
      </c>
    </row>
  </sheetData>
  <mergeCells count="10">
    <mergeCell ref="Q1:T1"/>
    <mergeCell ref="Q2:T2"/>
    <mergeCell ref="A2:D2"/>
    <mergeCell ref="E2:H2"/>
    <mergeCell ref="M1:P1"/>
    <mergeCell ref="I1:L1"/>
    <mergeCell ref="I2:L2"/>
    <mergeCell ref="M2:P2"/>
    <mergeCell ref="E1:H1"/>
    <mergeCell ref="A1:D1"/>
  </mergeCells>
  <conditionalFormatting sqref="M957">
    <cfRule type="notContainsBlanks" dxfId="2" priority="1">
      <formula>LEN(TRIM(M957))&gt;0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2018-12-23T11:39:24Z</dcterms:created>
  <dcterms:modified xsi:type="dcterms:W3CDTF">2018-12-23T13:17:03Z</dcterms:modified>
</cp:coreProperties>
</file>