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rando.raul\Documents\"/>
    </mc:Choice>
  </mc:AlternateContent>
  <bookViews>
    <workbookView xWindow="0" yWindow="0" windowWidth="16815" windowHeight="7650" firstSheet="1" activeTab="8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 16" sheetId="23" r:id="rId16"/>
    <sheet name="Hoja17" sheetId="17" r:id="rId17"/>
    <sheet name="Hoja18" sheetId="18" r:id="rId18"/>
    <sheet name="Hoja19" sheetId="19" r:id="rId19"/>
    <sheet name="Hoja20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1" l="1"/>
  <c r="C10" i="10" l="1"/>
  <c r="F11" i="7"/>
  <c r="F10" i="7"/>
  <c r="F10" i="9"/>
  <c r="O17" i="19"/>
  <c r="O17" i="18"/>
  <c r="O17" i="17"/>
  <c r="O17" i="23"/>
  <c r="O17" i="15"/>
  <c r="O17" i="14"/>
  <c r="O17" i="13"/>
  <c r="O17" i="12"/>
  <c r="O17" i="8"/>
  <c r="O17" i="7"/>
  <c r="O17" i="6"/>
  <c r="O17" i="5"/>
  <c r="O17" i="4"/>
  <c r="O17" i="3"/>
  <c r="O17" i="2"/>
  <c r="O17" i="1"/>
  <c r="K15" i="1"/>
  <c r="O15" i="19"/>
  <c r="O15" i="18"/>
  <c r="O15" i="17"/>
  <c r="O15" i="23"/>
  <c r="O15" i="15"/>
  <c r="O15" i="14"/>
  <c r="O15" i="13"/>
  <c r="O15" i="12"/>
  <c r="O15" i="8"/>
  <c r="O15" i="7"/>
  <c r="O15" i="6"/>
  <c r="O15" i="5"/>
  <c r="O15" i="4"/>
  <c r="O15" i="3"/>
  <c r="O15" i="2"/>
  <c r="O15" i="1"/>
  <c r="O12" i="19"/>
  <c r="O13" i="19" s="1"/>
  <c r="O11" i="19"/>
  <c r="O10" i="19"/>
  <c r="O13" i="18"/>
  <c r="O12" i="18"/>
  <c r="O11" i="18"/>
  <c r="O10" i="18"/>
  <c r="O12" i="17"/>
  <c r="O13" i="17" s="1"/>
  <c r="O11" i="17"/>
  <c r="O10" i="17"/>
  <c r="O13" i="23"/>
  <c r="O12" i="23"/>
  <c r="O11" i="23"/>
  <c r="O10" i="23"/>
  <c r="O12" i="15"/>
  <c r="O13" i="15" s="1"/>
  <c r="O11" i="15"/>
  <c r="O10" i="15"/>
  <c r="O12" i="14"/>
  <c r="O13" i="14" s="1"/>
  <c r="O11" i="14"/>
  <c r="O10" i="14"/>
  <c r="O13" i="13"/>
  <c r="O12" i="13"/>
  <c r="O11" i="13"/>
  <c r="O10" i="13"/>
  <c r="O12" i="12"/>
  <c r="O13" i="12" s="1"/>
  <c r="O11" i="12"/>
  <c r="O10" i="12"/>
  <c r="O13" i="1"/>
  <c r="O12" i="1"/>
  <c r="O11" i="1"/>
  <c r="O10" i="1"/>
  <c r="O12" i="2"/>
  <c r="O13" i="2" s="1"/>
  <c r="O11" i="2"/>
  <c r="O10" i="2"/>
  <c r="O12" i="3"/>
  <c r="O13" i="3" s="1"/>
  <c r="O11" i="3"/>
  <c r="O10" i="3"/>
  <c r="O12" i="4"/>
  <c r="O13" i="4" s="1"/>
  <c r="O11" i="4"/>
  <c r="O10" i="4"/>
  <c r="O12" i="5"/>
  <c r="O13" i="5" s="1"/>
  <c r="O11" i="5"/>
  <c r="O10" i="5"/>
  <c r="O13" i="6"/>
  <c r="O12" i="6"/>
  <c r="O11" i="6"/>
  <c r="O10" i="6"/>
  <c r="O12" i="7"/>
  <c r="O13" i="7" s="1"/>
  <c r="O11" i="7"/>
  <c r="O10" i="7"/>
  <c r="O12" i="8"/>
  <c r="O13" i="8" s="1"/>
  <c r="O11" i="8"/>
  <c r="O10" i="8"/>
  <c r="O15" i="9"/>
  <c r="O13" i="9"/>
  <c r="O12" i="9"/>
  <c r="O11" i="9"/>
  <c r="O10" i="9"/>
  <c r="A12" i="10"/>
  <c r="A10" i="10"/>
  <c r="A12" i="9"/>
  <c r="A10" i="9"/>
  <c r="A12" i="8"/>
  <c r="A10" i="8"/>
  <c r="A12" i="7"/>
  <c r="A10" i="7"/>
  <c r="A12" i="6"/>
  <c r="A10" i="6"/>
  <c r="A12" i="5"/>
  <c r="A10" i="5"/>
  <c r="A12" i="4"/>
  <c r="A10" i="4"/>
  <c r="A12" i="3"/>
  <c r="A10" i="3"/>
  <c r="A12" i="2"/>
  <c r="A10" i="2"/>
  <c r="A12" i="1"/>
  <c r="A10" i="1"/>
  <c r="A12" i="19"/>
  <c r="A10" i="19"/>
  <c r="A12" i="18"/>
  <c r="A10" i="18"/>
  <c r="A12" i="17"/>
  <c r="A10" i="17"/>
  <c r="A12" i="23"/>
  <c r="A10" i="23"/>
  <c r="A12" i="15"/>
  <c r="A10" i="15"/>
  <c r="A12" i="14"/>
  <c r="A10" i="14"/>
  <c r="A12" i="13"/>
  <c r="A10" i="13"/>
  <c r="A12" i="12"/>
  <c r="A10" i="12"/>
  <c r="A12" i="11"/>
  <c r="A10" i="11"/>
  <c r="D5" i="10"/>
  <c r="D4" i="10"/>
  <c r="D3" i="10"/>
  <c r="M14" i="19"/>
  <c r="K13" i="19"/>
  <c r="I13" i="19"/>
  <c r="G13" i="19"/>
  <c r="D13" i="19"/>
  <c r="C13" i="19"/>
  <c r="E13" i="19" s="1"/>
  <c r="J12" i="19"/>
  <c r="E12" i="19"/>
  <c r="C12" i="19"/>
  <c r="F12" i="19" s="1"/>
  <c r="H12" i="19" s="1"/>
  <c r="E11" i="19"/>
  <c r="C11" i="19"/>
  <c r="F11" i="19" s="1"/>
  <c r="H11" i="19" s="1"/>
  <c r="E10" i="19"/>
  <c r="C10" i="19"/>
  <c r="F10" i="19" s="1"/>
  <c r="C6" i="19"/>
  <c r="F5" i="19"/>
  <c r="G5" i="19" s="1"/>
  <c r="D5" i="19"/>
  <c r="G4" i="19"/>
  <c r="F4" i="19"/>
  <c r="D4" i="19"/>
  <c r="D6" i="19" s="1"/>
  <c r="D15" i="19" s="1"/>
  <c r="F3" i="19"/>
  <c r="F6" i="19" s="1"/>
  <c r="D3" i="19"/>
  <c r="M14" i="18"/>
  <c r="K13" i="18"/>
  <c r="I13" i="18"/>
  <c r="G13" i="18"/>
  <c r="H13" i="18" s="1"/>
  <c r="D13" i="18"/>
  <c r="E13" i="18" s="1"/>
  <c r="C13" i="18"/>
  <c r="J12" i="18"/>
  <c r="F12" i="18"/>
  <c r="H12" i="18" s="1"/>
  <c r="E12" i="18"/>
  <c r="C12" i="18"/>
  <c r="F11" i="18"/>
  <c r="H11" i="18" s="1"/>
  <c r="E11" i="18"/>
  <c r="C11" i="18"/>
  <c r="F10" i="18"/>
  <c r="F13" i="18" s="1"/>
  <c r="E10" i="18"/>
  <c r="C10" i="18"/>
  <c r="C6" i="18"/>
  <c r="F5" i="18"/>
  <c r="G5" i="18" s="1"/>
  <c r="D5" i="18"/>
  <c r="G4" i="18"/>
  <c r="F4" i="18"/>
  <c r="D4" i="18"/>
  <c r="D6" i="18" s="1"/>
  <c r="D15" i="18" s="1"/>
  <c r="F3" i="18"/>
  <c r="F6" i="18" s="1"/>
  <c r="D3" i="18"/>
  <c r="M14" i="17"/>
  <c r="K13" i="17"/>
  <c r="I13" i="17"/>
  <c r="G13" i="17"/>
  <c r="D13" i="17"/>
  <c r="E13" i="17" s="1"/>
  <c r="C13" i="17"/>
  <c r="J12" i="17"/>
  <c r="F12" i="17"/>
  <c r="H12" i="17" s="1"/>
  <c r="E12" i="17"/>
  <c r="C12" i="17"/>
  <c r="F11" i="17"/>
  <c r="H11" i="17" s="1"/>
  <c r="E11" i="17"/>
  <c r="C11" i="17"/>
  <c r="F10" i="17"/>
  <c r="F13" i="17" s="1"/>
  <c r="E10" i="17"/>
  <c r="C10" i="17"/>
  <c r="C6" i="17"/>
  <c r="F5" i="17"/>
  <c r="G5" i="17" s="1"/>
  <c r="D5" i="17"/>
  <c r="G4" i="17"/>
  <c r="F4" i="17"/>
  <c r="D4" i="17"/>
  <c r="F3" i="17"/>
  <c r="F6" i="17" s="1"/>
  <c r="D3" i="17"/>
  <c r="D6" i="17" s="1"/>
  <c r="D15" i="17" s="1"/>
  <c r="M14" i="23"/>
  <c r="K13" i="23"/>
  <c r="I13" i="23"/>
  <c r="G13" i="23"/>
  <c r="D13" i="23"/>
  <c r="C13" i="23"/>
  <c r="E13" i="23" s="1"/>
  <c r="J12" i="23"/>
  <c r="E12" i="23"/>
  <c r="C12" i="23"/>
  <c r="F12" i="23" s="1"/>
  <c r="H12" i="23" s="1"/>
  <c r="E11" i="23"/>
  <c r="C11" i="23"/>
  <c r="F11" i="23" s="1"/>
  <c r="H11" i="23" s="1"/>
  <c r="E10" i="23"/>
  <c r="C10" i="23"/>
  <c r="F10" i="23" s="1"/>
  <c r="D6" i="23"/>
  <c r="D15" i="23" s="1"/>
  <c r="C6" i="23"/>
  <c r="F5" i="23"/>
  <c r="G5" i="23" s="1"/>
  <c r="D5" i="23"/>
  <c r="G4" i="23"/>
  <c r="F4" i="23"/>
  <c r="D4" i="23"/>
  <c r="F3" i="23"/>
  <c r="F6" i="23" s="1"/>
  <c r="D3" i="23"/>
  <c r="M14" i="15"/>
  <c r="K13" i="15"/>
  <c r="I13" i="15"/>
  <c r="G13" i="15"/>
  <c r="D13" i="15"/>
  <c r="J12" i="15"/>
  <c r="C12" i="15"/>
  <c r="E12" i="15" s="1"/>
  <c r="C11" i="15"/>
  <c r="E11" i="15" s="1"/>
  <c r="C10" i="15"/>
  <c r="C13" i="15" s="1"/>
  <c r="E13" i="15" s="1"/>
  <c r="C6" i="15"/>
  <c r="G5" i="15"/>
  <c r="I6" i="15" s="1"/>
  <c r="F5" i="15"/>
  <c r="D5" i="15"/>
  <c r="F4" i="15"/>
  <c r="G4" i="15" s="1"/>
  <c r="D4" i="15"/>
  <c r="F3" i="15"/>
  <c r="G3" i="15" s="1"/>
  <c r="D3" i="15"/>
  <c r="D6" i="15" s="1"/>
  <c r="D15" i="15" s="1"/>
  <c r="M14" i="14"/>
  <c r="K13" i="14"/>
  <c r="I13" i="14"/>
  <c r="G13" i="14"/>
  <c r="D13" i="14"/>
  <c r="C13" i="14"/>
  <c r="E13" i="14" s="1"/>
  <c r="J12" i="14"/>
  <c r="E12" i="14"/>
  <c r="C12" i="14"/>
  <c r="F12" i="14" s="1"/>
  <c r="H12" i="14" s="1"/>
  <c r="E11" i="14"/>
  <c r="C11" i="14"/>
  <c r="F11" i="14" s="1"/>
  <c r="H11" i="14" s="1"/>
  <c r="E10" i="14"/>
  <c r="C10" i="14"/>
  <c r="F10" i="14" s="1"/>
  <c r="C6" i="14"/>
  <c r="F5" i="14"/>
  <c r="G5" i="14" s="1"/>
  <c r="D5" i="14"/>
  <c r="G4" i="14"/>
  <c r="F4" i="14"/>
  <c r="D4" i="14"/>
  <c r="F3" i="14"/>
  <c r="F6" i="14" s="1"/>
  <c r="D3" i="14"/>
  <c r="D6" i="14" s="1"/>
  <c r="D15" i="14" s="1"/>
  <c r="M14" i="13"/>
  <c r="K13" i="13"/>
  <c r="I13" i="13"/>
  <c r="G13" i="13"/>
  <c r="D13" i="13"/>
  <c r="J12" i="13"/>
  <c r="C12" i="13"/>
  <c r="F12" i="13" s="1"/>
  <c r="H12" i="13" s="1"/>
  <c r="C11" i="13"/>
  <c r="F11" i="13" s="1"/>
  <c r="H11" i="13" s="1"/>
  <c r="C10" i="13"/>
  <c r="F10" i="13" s="1"/>
  <c r="C6" i="13"/>
  <c r="G5" i="13"/>
  <c r="I6" i="13" s="1"/>
  <c r="F5" i="13"/>
  <c r="D5" i="13"/>
  <c r="F4" i="13"/>
  <c r="F6" i="13" s="1"/>
  <c r="D4" i="13"/>
  <c r="F3" i="13"/>
  <c r="G3" i="13" s="1"/>
  <c r="D3" i="13"/>
  <c r="D6" i="13" s="1"/>
  <c r="D15" i="13" s="1"/>
  <c r="I6" i="19" l="1"/>
  <c r="I5" i="19"/>
  <c r="F13" i="19"/>
  <c r="H10" i="19"/>
  <c r="G3" i="19"/>
  <c r="H13" i="19"/>
  <c r="I6" i="18"/>
  <c r="I5" i="18"/>
  <c r="H10" i="18"/>
  <c r="G3" i="18"/>
  <c r="I5" i="17"/>
  <c r="I6" i="17"/>
  <c r="G3" i="17"/>
  <c r="H13" i="17"/>
  <c r="H10" i="17"/>
  <c r="I6" i="23"/>
  <c r="I5" i="23"/>
  <c r="F13" i="23"/>
  <c r="H10" i="23"/>
  <c r="G3" i="23"/>
  <c r="H13" i="23"/>
  <c r="G6" i="15"/>
  <c r="G15" i="15"/>
  <c r="I5" i="15"/>
  <c r="K6" i="15" s="1"/>
  <c r="K15" i="15" s="1"/>
  <c r="F10" i="15"/>
  <c r="F11" i="15"/>
  <c r="H11" i="15" s="1"/>
  <c r="F12" i="15"/>
  <c r="H12" i="15" s="1"/>
  <c r="F6" i="15"/>
  <c r="E10" i="15"/>
  <c r="I6" i="14"/>
  <c r="I5" i="14"/>
  <c r="F13" i="14"/>
  <c r="H10" i="14"/>
  <c r="G3" i="14"/>
  <c r="H13" i="14"/>
  <c r="F13" i="13"/>
  <c r="H10" i="13"/>
  <c r="E13" i="13"/>
  <c r="G4" i="13"/>
  <c r="K6" i="13" s="1"/>
  <c r="K15" i="13" s="1"/>
  <c r="I5" i="13"/>
  <c r="E10" i="13"/>
  <c r="E11" i="13"/>
  <c r="E12" i="13"/>
  <c r="C13" i="13"/>
  <c r="H13" i="13"/>
  <c r="K15" i="2"/>
  <c r="K15" i="3"/>
  <c r="K15" i="4"/>
  <c r="K15" i="5"/>
  <c r="K15" i="6"/>
  <c r="K15" i="7"/>
  <c r="K15" i="8"/>
  <c r="M14" i="10"/>
  <c r="K13" i="10"/>
  <c r="I13" i="10"/>
  <c r="G13" i="10"/>
  <c r="D13" i="10"/>
  <c r="J12" i="10"/>
  <c r="C12" i="10"/>
  <c r="F12" i="10" s="1"/>
  <c r="C11" i="10"/>
  <c r="F11" i="10" s="1"/>
  <c r="F10" i="10"/>
  <c r="O10" i="10" s="1"/>
  <c r="C6" i="10"/>
  <c r="F5" i="10"/>
  <c r="G5" i="10" s="1"/>
  <c r="F4" i="10"/>
  <c r="G4" i="10" s="1"/>
  <c r="F3" i="10"/>
  <c r="D15" i="12"/>
  <c r="D15" i="8"/>
  <c r="D15" i="7"/>
  <c r="D15" i="1"/>
  <c r="D15" i="2"/>
  <c r="D15" i="3"/>
  <c r="D15" i="4"/>
  <c r="D15" i="5"/>
  <c r="D15" i="6"/>
  <c r="H12" i="10" l="1"/>
  <c r="O12" i="10"/>
  <c r="O13" i="10" s="1"/>
  <c r="H11" i="10"/>
  <c r="O11" i="10"/>
  <c r="O15" i="10" s="1"/>
  <c r="O17" i="10" s="1"/>
  <c r="C13" i="10"/>
  <c r="E13" i="10" s="1"/>
  <c r="E11" i="10"/>
  <c r="F6" i="10"/>
  <c r="I6" i="10"/>
  <c r="I5" i="10"/>
  <c r="E10" i="10"/>
  <c r="E12" i="10"/>
  <c r="D6" i="10"/>
  <c r="D15" i="10" s="1"/>
  <c r="K6" i="19"/>
  <c r="K15" i="19" s="1"/>
  <c r="G6" i="19"/>
  <c r="G15" i="19" s="1"/>
  <c r="G6" i="18"/>
  <c r="G15" i="18" s="1"/>
  <c r="K6" i="18"/>
  <c r="K15" i="18" s="1"/>
  <c r="G6" i="17"/>
  <c r="G15" i="17" s="1"/>
  <c r="K6" i="17"/>
  <c r="K15" i="17" s="1"/>
  <c r="K6" i="23"/>
  <c r="K15" i="23" s="1"/>
  <c r="G6" i="23"/>
  <c r="G15" i="23" s="1"/>
  <c r="F13" i="15"/>
  <c r="H13" i="15" s="1"/>
  <c r="H10" i="15"/>
  <c r="G6" i="14"/>
  <c r="G15" i="14" s="1"/>
  <c r="K6" i="14"/>
  <c r="K15" i="14" s="1"/>
  <c r="G6" i="13"/>
  <c r="G15" i="13" s="1"/>
  <c r="F13" i="10"/>
  <c r="H13" i="10" s="1"/>
  <c r="H10" i="10"/>
  <c r="G3" i="10"/>
  <c r="M14" i="7"/>
  <c r="G6" i="10" l="1"/>
  <c r="G15" i="10" s="1"/>
  <c r="K6" i="10"/>
  <c r="K15" i="10" s="1"/>
  <c r="I13" i="7"/>
  <c r="M14" i="12" l="1"/>
  <c r="M14" i="11"/>
  <c r="M14" i="9"/>
  <c r="M14" i="8"/>
  <c r="M14" i="6"/>
  <c r="M14" i="5"/>
  <c r="M14" i="4"/>
  <c r="M14" i="3"/>
  <c r="M14" i="2"/>
  <c r="K13" i="1"/>
  <c r="G13" i="1"/>
  <c r="G15" i="1" s="1"/>
  <c r="M14" i="1"/>
  <c r="K13" i="12" l="1"/>
  <c r="I13" i="12"/>
  <c r="G13" i="12"/>
  <c r="E13" i="12"/>
  <c r="D13" i="12"/>
  <c r="C13" i="12"/>
  <c r="J12" i="12"/>
  <c r="E12" i="12"/>
  <c r="C12" i="12"/>
  <c r="F12" i="12" s="1"/>
  <c r="H12" i="12" s="1"/>
  <c r="E11" i="12"/>
  <c r="C11" i="12"/>
  <c r="F11" i="12" s="1"/>
  <c r="H11" i="12" s="1"/>
  <c r="E10" i="12"/>
  <c r="C10" i="12"/>
  <c r="F10" i="12" s="1"/>
  <c r="C6" i="12"/>
  <c r="F5" i="12"/>
  <c r="G5" i="12" s="1"/>
  <c r="D5" i="12"/>
  <c r="G4" i="12"/>
  <c r="F4" i="12"/>
  <c r="D4" i="12"/>
  <c r="D6" i="12" s="1"/>
  <c r="F3" i="12"/>
  <c r="G3" i="12" s="1"/>
  <c r="D3" i="12"/>
  <c r="K13" i="11"/>
  <c r="I13" i="11"/>
  <c r="G13" i="11"/>
  <c r="D13" i="11"/>
  <c r="J12" i="11"/>
  <c r="C12" i="11"/>
  <c r="F12" i="11" s="1"/>
  <c r="C11" i="11"/>
  <c r="F11" i="11" s="1"/>
  <c r="C10" i="11"/>
  <c r="F10" i="11" s="1"/>
  <c r="O10" i="11" s="1"/>
  <c r="C6" i="11"/>
  <c r="F5" i="11"/>
  <c r="G5" i="11" s="1"/>
  <c r="D5" i="11"/>
  <c r="F4" i="11"/>
  <c r="G4" i="11" s="1"/>
  <c r="D4" i="11"/>
  <c r="F3" i="11"/>
  <c r="G3" i="11" s="1"/>
  <c r="D3" i="11"/>
  <c r="I13" i="9"/>
  <c r="I13" i="8"/>
  <c r="I13" i="6"/>
  <c r="I13" i="5"/>
  <c r="I13" i="4"/>
  <c r="I13" i="3"/>
  <c r="I13" i="2"/>
  <c r="I13" i="1"/>
  <c r="J12" i="1"/>
  <c r="H13" i="1"/>
  <c r="H12" i="1"/>
  <c r="C12" i="1"/>
  <c r="E12" i="1"/>
  <c r="F12" i="1"/>
  <c r="F13" i="1" s="1"/>
  <c r="C13" i="1"/>
  <c r="D13" i="1"/>
  <c r="E13" i="1"/>
  <c r="K13" i="2"/>
  <c r="G13" i="2"/>
  <c r="D13" i="2"/>
  <c r="C13" i="2"/>
  <c r="E13" i="2" s="1"/>
  <c r="J12" i="2"/>
  <c r="E12" i="2"/>
  <c r="C12" i="2"/>
  <c r="F12" i="2" s="1"/>
  <c r="K13" i="9"/>
  <c r="O17" i="9" s="1"/>
  <c r="G13" i="9"/>
  <c r="D13" i="9"/>
  <c r="J12" i="9"/>
  <c r="E12" i="9"/>
  <c r="C12" i="9"/>
  <c r="F12" i="9" s="1"/>
  <c r="K13" i="8"/>
  <c r="G13" i="8"/>
  <c r="D13" i="8"/>
  <c r="J12" i="8"/>
  <c r="C12" i="8"/>
  <c r="F12" i="8" s="1"/>
  <c r="K13" i="7"/>
  <c r="G13" i="7"/>
  <c r="D13" i="7"/>
  <c r="J12" i="7"/>
  <c r="C12" i="7"/>
  <c r="F12" i="7" s="1"/>
  <c r="K13" i="6"/>
  <c r="G13" i="6"/>
  <c r="D13" i="6"/>
  <c r="J12" i="6"/>
  <c r="C12" i="6"/>
  <c r="F12" i="6" s="1"/>
  <c r="K13" i="5"/>
  <c r="G13" i="5"/>
  <c r="D13" i="5"/>
  <c r="J12" i="5"/>
  <c r="F12" i="5"/>
  <c r="E12" i="5"/>
  <c r="C12" i="5"/>
  <c r="K13" i="4"/>
  <c r="G13" i="4"/>
  <c r="D13" i="4"/>
  <c r="J12" i="4"/>
  <c r="E12" i="4"/>
  <c r="C12" i="4"/>
  <c r="F12" i="4" s="1"/>
  <c r="H12" i="4" s="1"/>
  <c r="E11" i="4"/>
  <c r="C11" i="4"/>
  <c r="F11" i="4" s="1"/>
  <c r="K13" i="3"/>
  <c r="G13" i="3"/>
  <c r="J12" i="3"/>
  <c r="H12" i="11" l="1"/>
  <c r="O12" i="11"/>
  <c r="O13" i="11" s="1"/>
  <c r="H11" i="11"/>
  <c r="O11" i="11"/>
  <c r="D6" i="11"/>
  <c r="D15" i="11" s="1"/>
  <c r="H12" i="9"/>
  <c r="E12" i="8"/>
  <c r="E12" i="7"/>
  <c r="E12" i="6"/>
  <c r="G6" i="12"/>
  <c r="K6" i="12"/>
  <c r="K15" i="12" s="1"/>
  <c r="I6" i="12"/>
  <c r="I5" i="12"/>
  <c r="F13" i="12"/>
  <c r="H13" i="12" s="1"/>
  <c r="H10" i="12"/>
  <c r="F6" i="12"/>
  <c r="G15" i="12"/>
  <c r="F13" i="11"/>
  <c r="H13" i="11" s="1"/>
  <c r="H10" i="11"/>
  <c r="G6" i="11"/>
  <c r="G15" i="11" s="1"/>
  <c r="I6" i="11"/>
  <c r="I5" i="11"/>
  <c r="K6" i="11" s="1"/>
  <c r="K15" i="11" s="1"/>
  <c r="F6" i="11"/>
  <c r="E10" i="11"/>
  <c r="E11" i="11"/>
  <c r="C13" i="11"/>
  <c r="E13" i="11" s="1"/>
  <c r="F13" i="2"/>
  <c r="H12" i="2"/>
  <c r="H13" i="2"/>
  <c r="H12" i="8"/>
  <c r="H12" i="7"/>
  <c r="H12" i="6"/>
  <c r="H12" i="5"/>
  <c r="H11" i="4"/>
  <c r="C13" i="4"/>
  <c r="E13" i="4" s="1"/>
  <c r="G15" i="4"/>
  <c r="G15" i="2"/>
  <c r="C10" i="4"/>
  <c r="C12" i="3"/>
  <c r="F12" i="3" s="1"/>
  <c r="H12" i="3" s="1"/>
  <c r="C11" i="3"/>
  <c r="E11" i="3" s="1"/>
  <c r="C10" i="3"/>
  <c r="E10" i="3" s="1"/>
  <c r="C11" i="2"/>
  <c r="C10" i="2"/>
  <c r="F10" i="2" s="1"/>
  <c r="C11" i="1"/>
  <c r="C10" i="1"/>
  <c r="C11" i="9"/>
  <c r="C10" i="9"/>
  <c r="E10" i="9" s="1"/>
  <c r="C11" i="8"/>
  <c r="C10" i="8"/>
  <c r="F10" i="8" s="1"/>
  <c r="H10" i="8" s="1"/>
  <c r="C11" i="7"/>
  <c r="H11" i="7" s="1"/>
  <c r="C10" i="7"/>
  <c r="H10" i="7" s="1"/>
  <c r="C11" i="6"/>
  <c r="F11" i="6" s="1"/>
  <c r="H11" i="6" s="1"/>
  <c r="C10" i="6"/>
  <c r="C13" i="6" s="1"/>
  <c r="E13" i="6" s="1"/>
  <c r="C11" i="5"/>
  <c r="C10" i="5"/>
  <c r="E10" i="4"/>
  <c r="F11" i="9"/>
  <c r="F11" i="5"/>
  <c r="H11" i="5" s="1"/>
  <c r="F10" i="4"/>
  <c r="H10" i="4" s="1"/>
  <c r="F11" i="3"/>
  <c r="H11" i="3" s="1"/>
  <c r="F10" i="3"/>
  <c r="H10" i="3" s="1"/>
  <c r="F11" i="2"/>
  <c r="H11" i="2" s="1"/>
  <c r="E11" i="9"/>
  <c r="E11" i="6"/>
  <c r="E10" i="6"/>
  <c r="E11" i="5"/>
  <c r="E10" i="5"/>
  <c r="E11" i="2"/>
  <c r="H10" i="1"/>
  <c r="E11" i="1"/>
  <c r="E10" i="1"/>
  <c r="D13" i="3"/>
  <c r="C13" i="3"/>
  <c r="C6" i="3"/>
  <c r="F5" i="3"/>
  <c r="G5" i="3" s="1"/>
  <c r="D5" i="3"/>
  <c r="F4" i="3"/>
  <c r="G4" i="3" s="1"/>
  <c r="D4" i="3"/>
  <c r="F3" i="3"/>
  <c r="D3" i="3"/>
  <c r="C6" i="9"/>
  <c r="F5" i="9"/>
  <c r="G5" i="9" s="1"/>
  <c r="D5" i="9"/>
  <c r="G4" i="9"/>
  <c r="F4" i="9"/>
  <c r="D4" i="9"/>
  <c r="F3" i="9"/>
  <c r="D3" i="9"/>
  <c r="C6" i="8"/>
  <c r="F5" i="8"/>
  <c r="G5" i="8" s="1"/>
  <c r="D5" i="8"/>
  <c r="G4" i="8"/>
  <c r="F4" i="8"/>
  <c r="D4" i="8"/>
  <c r="F3" i="8"/>
  <c r="D3" i="8"/>
  <c r="C6" i="7"/>
  <c r="F5" i="7"/>
  <c r="G5" i="7" s="1"/>
  <c r="D5" i="7"/>
  <c r="F4" i="7"/>
  <c r="G4" i="7" s="1"/>
  <c r="D4" i="7"/>
  <c r="F3" i="7"/>
  <c r="D3" i="7"/>
  <c r="C6" i="6"/>
  <c r="F5" i="6"/>
  <c r="G5" i="6" s="1"/>
  <c r="D5" i="6"/>
  <c r="F4" i="6"/>
  <c r="G4" i="6" s="1"/>
  <c r="D4" i="6"/>
  <c r="F3" i="6"/>
  <c r="D3" i="6"/>
  <c r="C6" i="5"/>
  <c r="F5" i="5"/>
  <c r="G5" i="5" s="1"/>
  <c r="D5" i="5"/>
  <c r="G4" i="5"/>
  <c r="F4" i="5"/>
  <c r="D4" i="5"/>
  <c r="F3" i="5"/>
  <c r="D3" i="5"/>
  <c r="C6" i="4"/>
  <c r="F5" i="4"/>
  <c r="G5" i="4" s="1"/>
  <c r="D5" i="4"/>
  <c r="F4" i="4"/>
  <c r="G4" i="4" s="1"/>
  <c r="D4" i="4"/>
  <c r="F3" i="4"/>
  <c r="D3" i="4"/>
  <c r="C6" i="2"/>
  <c r="F5" i="2"/>
  <c r="G5" i="2" s="1"/>
  <c r="I6" i="2" s="1"/>
  <c r="D5" i="2"/>
  <c r="F4" i="2"/>
  <c r="G4" i="2" s="1"/>
  <c r="D4" i="2"/>
  <c r="F3" i="2"/>
  <c r="G3" i="2" s="1"/>
  <c r="D3" i="2"/>
  <c r="F11" i="1"/>
  <c r="H11" i="1" s="1"/>
  <c r="F10" i="1"/>
  <c r="G5" i="1"/>
  <c r="G4" i="1"/>
  <c r="F5" i="1"/>
  <c r="F4" i="1"/>
  <c r="F3" i="1"/>
  <c r="D6" i="1"/>
  <c r="D5" i="1"/>
  <c r="D4" i="1"/>
  <c r="D3" i="1"/>
  <c r="C6" i="1"/>
  <c r="O15" i="11" l="1"/>
  <c r="O17" i="11" s="1"/>
  <c r="H10" i="9"/>
  <c r="C13" i="9"/>
  <c r="E13" i="9" s="1"/>
  <c r="F13" i="9"/>
  <c r="H13" i="9" s="1"/>
  <c r="H11" i="9"/>
  <c r="F6" i="9"/>
  <c r="D6" i="9"/>
  <c r="D15" i="9" s="1"/>
  <c r="E10" i="8"/>
  <c r="I6" i="8"/>
  <c r="I5" i="8"/>
  <c r="F6" i="8"/>
  <c r="C13" i="8"/>
  <c r="E13" i="8" s="1"/>
  <c r="F11" i="8"/>
  <c r="E11" i="8"/>
  <c r="D6" i="8"/>
  <c r="E10" i="7"/>
  <c r="F6" i="7"/>
  <c r="C13" i="7"/>
  <c r="E13" i="7" s="1"/>
  <c r="F13" i="7"/>
  <c r="H13" i="7" s="1"/>
  <c r="D6" i="7"/>
  <c r="F10" i="6"/>
  <c r="F13" i="6" s="1"/>
  <c r="H13" i="6" s="1"/>
  <c r="F6" i="6"/>
  <c r="D6" i="6"/>
  <c r="C13" i="5"/>
  <c r="E13" i="5" s="1"/>
  <c r="F13" i="4"/>
  <c r="H13" i="4" s="1"/>
  <c r="F13" i="3"/>
  <c r="H13" i="3" s="1"/>
  <c r="E13" i="3"/>
  <c r="E12" i="3"/>
  <c r="F10" i="5"/>
  <c r="H10" i="5" s="1"/>
  <c r="D6" i="5"/>
  <c r="H10" i="2"/>
  <c r="E10" i="2"/>
  <c r="E11" i="7"/>
  <c r="H10" i="6"/>
  <c r="F6" i="5"/>
  <c r="D6" i="4"/>
  <c r="F6" i="4"/>
  <c r="F6" i="3"/>
  <c r="D6" i="3"/>
  <c r="I6" i="3"/>
  <c r="I5" i="3"/>
  <c r="G3" i="3"/>
  <c r="I6" i="9"/>
  <c r="I5" i="9"/>
  <c r="G3" i="9"/>
  <c r="G3" i="8"/>
  <c r="I6" i="7"/>
  <c r="I5" i="7"/>
  <c r="G3" i="7"/>
  <c r="I6" i="6"/>
  <c r="I5" i="6"/>
  <c r="G3" i="6"/>
  <c r="I6" i="5"/>
  <c r="I5" i="5"/>
  <c r="G3" i="5"/>
  <c r="I6" i="4"/>
  <c r="I5" i="4"/>
  <c r="G3" i="4"/>
  <c r="D6" i="2"/>
  <c r="G6" i="2"/>
  <c r="F6" i="2"/>
  <c r="I5" i="2"/>
  <c r="K6" i="2" s="1"/>
  <c r="F6" i="1"/>
  <c r="I6" i="1"/>
  <c r="I5" i="1"/>
  <c r="G3" i="1"/>
  <c r="H11" i="8" l="1"/>
  <c r="F13" i="8"/>
  <c r="H13" i="8" s="1"/>
  <c r="F13" i="5"/>
  <c r="H13" i="5" s="1"/>
  <c r="K6" i="3"/>
  <c r="G6" i="3"/>
  <c r="G15" i="3" s="1"/>
  <c r="K6" i="9"/>
  <c r="K15" i="9" s="1"/>
  <c r="G6" i="9"/>
  <c r="G15" i="9" s="1"/>
  <c r="K6" i="8"/>
  <c r="G6" i="8"/>
  <c r="G15" i="8" s="1"/>
  <c r="K6" i="7"/>
  <c r="G6" i="7"/>
  <c r="G15" i="7" s="1"/>
  <c r="K6" i="6"/>
  <c r="G6" i="6"/>
  <c r="G15" i="6" s="1"/>
  <c r="K6" i="5"/>
  <c r="G6" i="5"/>
  <c r="G15" i="5" s="1"/>
  <c r="K6" i="4"/>
  <c r="G6" i="4"/>
  <c r="G6" i="1"/>
  <c r="K6" i="1"/>
</calcChain>
</file>

<file path=xl/sharedStrings.xml><?xml version="1.0" encoding="utf-8"?>
<sst xmlns="http://schemas.openxmlformats.org/spreadsheetml/2006/main" count="808" uniqueCount="56">
  <si>
    <t>Hv claro</t>
  </si>
  <si>
    <t>Fecha de carga</t>
  </si>
  <si>
    <t xml:space="preserve">Raza </t>
  </si>
  <si>
    <t>Cantidad Hv</t>
  </si>
  <si>
    <t>Nacedora</t>
  </si>
  <si>
    <t>Nacimiento</t>
  </si>
  <si>
    <t>Descarte</t>
  </si>
  <si>
    <t>Entrega</t>
  </si>
  <si>
    <t>Destino</t>
  </si>
  <si>
    <t>ESPERADO</t>
  </si>
  <si>
    <t>REALIZADO</t>
  </si>
  <si>
    <t>Porcentaje</t>
  </si>
  <si>
    <t xml:space="preserve"> </t>
  </si>
  <si>
    <t>AER.S.R.</t>
  </si>
  <si>
    <t>Esc.Malvina</t>
  </si>
  <si>
    <t>TERMINADO.!!!</t>
  </si>
  <si>
    <t>Fecha de nacim</t>
  </si>
  <si>
    <t xml:space="preserve">      Araucana</t>
  </si>
  <si>
    <t xml:space="preserve">    Camperos</t>
  </si>
  <si>
    <t xml:space="preserve">        Belichas</t>
  </si>
  <si>
    <t>TOTAL</t>
  </si>
  <si>
    <t>DIFERENCIA</t>
  </si>
  <si>
    <t>AER.Tunuyan</t>
  </si>
  <si>
    <t>soledad</t>
  </si>
  <si>
    <t>gmartinez</t>
  </si>
  <si>
    <t>1 particular</t>
  </si>
  <si>
    <t>2 Particulares</t>
  </si>
  <si>
    <t>Isabel</t>
  </si>
  <si>
    <t>OBSERVACION</t>
  </si>
  <si>
    <t>el dia 27/12 se apago la maquina y el 09/01 se rompio la maquina (cooper 2) y el 10 se traspasa a la cooper 1</t>
  </si>
  <si>
    <r>
      <t>TERMINADO.!!!, (</t>
    </r>
    <r>
      <rPr>
        <b/>
        <sz val="16"/>
        <color theme="2" tint="-0.249977111117893"/>
        <rFont val="Calibri"/>
        <family val="2"/>
        <scheme val="minor"/>
      </rPr>
      <t>mal nacimineto</t>
    </r>
    <r>
      <rPr>
        <b/>
        <sz val="16"/>
        <color rgb="FF00B0F0"/>
        <rFont val="Calibri"/>
        <family val="2"/>
        <scheme val="minor"/>
      </rPr>
      <t>)</t>
    </r>
  </si>
  <si>
    <t>se rompio la maquina? (cooper 2) aparentemente entre el dia 01-02/02, fecha de muerte de los embriones ( volvi de las vacaciones y varias maquinas descontroladas)</t>
  </si>
  <si>
    <t>EEA Mendoza</t>
  </si>
  <si>
    <t>AER RC</t>
  </si>
  <si>
    <t>Malargue</t>
  </si>
  <si>
    <t>AER San Martin</t>
  </si>
  <si>
    <t>EEA San Luis</t>
  </si>
  <si>
    <t>tener en cuenta del pico de calor que empezo hacer la ultima quincena de enero!!</t>
  </si>
  <si>
    <t>blois ariel</t>
  </si>
  <si>
    <t>luna/vico</t>
  </si>
  <si>
    <t>lavalle</t>
  </si>
  <si>
    <t>AER Tunuyan</t>
  </si>
  <si>
    <t>dayenoff</t>
  </si>
  <si>
    <t>samper</t>
  </si>
  <si>
    <r>
      <t>TERMINADO.!!!, (</t>
    </r>
    <r>
      <rPr>
        <b/>
        <u/>
        <sz val="16"/>
        <rFont val="Calibri"/>
        <family val="2"/>
        <scheme val="minor"/>
      </rPr>
      <t>mal nacimineto!!!</t>
    </r>
    <r>
      <rPr>
        <b/>
        <sz val="16"/>
        <color rgb="FF00B0F0"/>
        <rFont val="Calibri"/>
        <family val="2"/>
        <scheme val="minor"/>
      </rPr>
      <t>)</t>
    </r>
  </si>
  <si>
    <r>
      <t>TERMINADO.!!!, (</t>
    </r>
    <r>
      <rPr>
        <b/>
        <sz val="16"/>
        <color rgb="FF92D050"/>
        <rFont val="Calibri"/>
        <family val="2"/>
        <scheme val="minor"/>
      </rPr>
      <t>nacimiento muy bueno!!</t>
    </r>
    <r>
      <rPr>
        <b/>
        <sz val="16"/>
        <color rgb="FF00B0F0"/>
        <rFont val="Calibri"/>
        <family val="2"/>
        <scheme val="minor"/>
      </rPr>
      <t>)</t>
    </r>
  </si>
  <si>
    <r>
      <t>TERMINADO.!!!, (</t>
    </r>
    <r>
      <rPr>
        <b/>
        <sz val="16"/>
        <color rgb="FFFFC000"/>
        <rFont val="Calibri"/>
        <family val="2"/>
        <scheme val="minor"/>
      </rPr>
      <t>nacimiento bueno!!</t>
    </r>
    <r>
      <rPr>
        <b/>
        <sz val="16"/>
        <color rgb="FF00B0F0"/>
        <rFont val="Calibri"/>
        <family val="2"/>
        <scheme val="minor"/>
      </rPr>
      <t>)</t>
    </r>
  </si>
  <si>
    <r>
      <t>TERMINADO.!!!, (</t>
    </r>
    <r>
      <rPr>
        <b/>
        <sz val="16"/>
        <color theme="2" tint="-0.249977111117893"/>
        <rFont val="Calibri"/>
        <family val="2"/>
        <scheme val="minor"/>
      </rPr>
      <t>mal nacimiento</t>
    </r>
    <r>
      <rPr>
        <b/>
        <sz val="16"/>
        <color rgb="FF00B0F0"/>
        <rFont val="Calibri"/>
        <family val="2"/>
        <scheme val="minor"/>
      </rPr>
      <t>)</t>
    </r>
  </si>
  <si>
    <r>
      <t>TERMINADO.!!!, (</t>
    </r>
    <r>
      <rPr>
        <b/>
        <u/>
        <sz val="16"/>
        <rFont val="Calibri"/>
        <family val="2"/>
        <scheme val="minor"/>
      </rPr>
      <t>mal nacimiento!!!</t>
    </r>
    <r>
      <rPr>
        <b/>
        <sz val="16"/>
        <color rgb="FF00B0F0"/>
        <rFont val="Calibri"/>
        <family val="2"/>
        <scheme val="minor"/>
      </rPr>
      <t>)</t>
    </r>
  </si>
  <si>
    <t>EEA San Juan</t>
  </si>
  <si>
    <t>EEA Junin</t>
  </si>
  <si>
    <t>EEA Rama Caida</t>
  </si>
  <si>
    <t xml:space="preserve">Predictivo </t>
  </si>
  <si>
    <t>se rompio la maquina? (cooper 2) aparentemente entre el dia 01-02/02, fecha de muerte de los embriones ( tampoco voltea y los embriones pegados a un lado)</t>
  </si>
  <si>
    <t>se corto la luz (26/02)de la sala de incubacion afectando los 3 aire acondicionados por 24hs,  y la yonar 2 y 3 en un corto tiempo, se sobrecargo una linea por mal armado. Se detecto mal funcionamiento de la maquina cooper 2 (tampoco voltea y los embriones pegados a un lado), el jueves 29 aparecio la maquina yonar 1 apagada y la temperatura muy baja, ver si se murieron los embriones (&lt; 30)</t>
  </si>
  <si>
    <t>el viernes 01/03/24 se quemo el motor de la cooper, se cambio y se coloco el motor de la otra cooper, el miercoles 06/03/24 se quemo el motror reemplazante tambien, ese miercoles a la tarde no avisaron y se reemplaza por otro motor el jueves a la mañana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</si>
</sst>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6"/>
      <color theme="2" tint="-0.249977111117893"/>
      <name val="Calibri"/>
      <family val="2"/>
      <scheme val="minor"/>
    </font>
    <font>
      <b/>
      <sz val="16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10" fontId="2" fillId="0" borderId="0" xfId="0" applyNumberFormat="1" applyFont="1"/>
    <xf numFmtId="10" fontId="5" fillId="0" borderId="0" xfId="0" applyNumberFormat="1" applyFont="1"/>
    <xf numFmtId="2" fontId="0" fillId="0" borderId="0" xfId="0" applyNumberFormat="1"/>
    <xf numFmtId="0" fontId="2" fillId="3" borderId="0" xfId="0" applyFont="1" applyFill="1"/>
    <xf numFmtId="2" fontId="2" fillId="4" borderId="0" xfId="0" applyNumberFormat="1" applyFont="1" applyFill="1"/>
    <xf numFmtId="2" fontId="2" fillId="2" borderId="0" xfId="0" applyNumberFormat="1" applyFont="1" applyFill="1"/>
    <xf numFmtId="2" fontId="2" fillId="5" borderId="0" xfId="0" applyNumberFormat="1" applyFont="1" applyFill="1"/>
    <xf numFmtId="2" fontId="2" fillId="6" borderId="0" xfId="0" applyNumberFormat="1" applyFont="1" applyFill="1"/>
    <xf numFmtId="0" fontId="7" fillId="8" borderId="0" xfId="0" applyFont="1" applyFill="1"/>
    <xf numFmtId="2" fontId="8" fillId="9" borderId="0" xfId="0" applyNumberFormat="1" applyFont="1" applyFill="1"/>
    <xf numFmtId="2" fontId="8" fillId="7" borderId="0" xfId="0" applyNumberFormat="1" applyFont="1" applyFill="1"/>
    <xf numFmtId="0" fontId="9" fillId="0" borderId="0" xfId="0" applyFont="1"/>
    <xf numFmtId="14" fontId="2" fillId="0" borderId="0" xfId="0" applyNumberFormat="1" applyFont="1"/>
    <xf numFmtId="2" fontId="2" fillId="10" borderId="0" xfId="0" applyNumberFormat="1" applyFont="1" applyFill="1"/>
    <xf numFmtId="2" fontId="6" fillId="0" borderId="0" xfId="0" applyNumberFormat="1" applyFont="1"/>
    <xf numFmtId="10" fontId="1" fillId="0" borderId="0" xfId="0" applyNumberFormat="1" applyFont="1"/>
    <xf numFmtId="2" fontId="2" fillId="11" borderId="0" xfId="0" applyNumberFormat="1" applyFont="1" applyFill="1"/>
    <xf numFmtId="2" fontId="2" fillId="12" borderId="0" xfId="0" applyNumberFormat="1" applyFont="1" applyFill="1"/>
    <xf numFmtId="10" fontId="10" fillId="0" borderId="0" xfId="0" applyNumberFormat="1" applyFont="1"/>
    <xf numFmtId="0" fontId="1" fillId="0" borderId="0" xfId="0" applyFont="1"/>
    <xf numFmtId="2" fontId="0" fillId="13" borderId="0" xfId="0" applyNumberFormat="1" applyFont="1" applyFill="1"/>
    <xf numFmtId="0" fontId="5" fillId="0" borderId="0" xfId="0" applyFont="1"/>
    <xf numFmtId="0" fontId="13" fillId="0" borderId="0" xfId="0" applyFont="1"/>
    <xf numFmtId="2" fontId="15" fillId="0" borderId="0" xfId="0" applyNumberFormat="1" applyFont="1"/>
    <xf numFmtId="0" fontId="4" fillId="14" borderId="0" xfId="0" applyFont="1" applyFill="1"/>
    <xf numFmtId="2" fontId="1" fillId="0" borderId="0" xfId="0" applyNumberFormat="1" applyFont="1"/>
    <xf numFmtId="0" fontId="17" fillId="0" borderId="0" xfId="0" applyFont="1"/>
    <xf numFmtId="2" fontId="17" fillId="0" borderId="0" xfId="0" applyNumberFormat="1" applyFont="1"/>
    <xf numFmtId="0" fontId="18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D18" sqref="D18"/>
    </sheetView>
  </sheetViews>
  <sheetFormatPr baseColWidth="10" defaultRowHeight="15" x14ac:dyDescent="0.25"/>
  <cols>
    <col min="1" max="1" width="14.28515625" customWidth="1"/>
    <col min="14" max="14" width="17.2851562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45272</v>
      </c>
      <c r="B3" t="s">
        <v>17</v>
      </c>
      <c r="C3">
        <v>652</v>
      </c>
      <c r="D3" s="8">
        <f>C3*20%</f>
        <v>130.4</v>
      </c>
      <c r="E3" s="7">
        <v>0.2</v>
      </c>
      <c r="F3" s="8">
        <f>C3*80%</f>
        <v>521.6</v>
      </c>
      <c r="G3" s="8">
        <f>F3*70%</f>
        <v>365.12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1032</v>
      </c>
      <c r="D4" s="8">
        <f>C4*20%</f>
        <v>206.4</v>
      </c>
      <c r="E4" s="7">
        <v>0.2</v>
      </c>
      <c r="F4" s="8">
        <f>C4*80%</f>
        <v>825.6</v>
      </c>
      <c r="G4" s="8">
        <f>F4*70%</f>
        <v>577.91999999999996</v>
      </c>
      <c r="H4" s="7">
        <v>0.7</v>
      </c>
    </row>
    <row r="5" spans="1:15" x14ac:dyDescent="0.25">
      <c r="A5" s="18">
        <v>45294</v>
      </c>
      <c r="B5" t="s">
        <v>19</v>
      </c>
      <c r="C5">
        <v>2425</v>
      </c>
      <c r="D5" s="8">
        <f>C5*20%</f>
        <v>485</v>
      </c>
      <c r="E5" s="7">
        <v>0.2</v>
      </c>
      <c r="F5" s="8">
        <f>C5*80%</f>
        <v>1940</v>
      </c>
      <c r="G5" s="8">
        <f>F5*70%</f>
        <v>1358</v>
      </c>
      <c r="H5" s="7">
        <v>0.7</v>
      </c>
      <c r="I5" s="8">
        <f>G5*50%</f>
        <v>679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4109</v>
      </c>
      <c r="D6" s="10">
        <f>D3+D4+D5</f>
        <v>821.8</v>
      </c>
      <c r="E6" s="6"/>
      <c r="F6" s="11">
        <f>F3+F4+F5</f>
        <v>3287.2</v>
      </c>
      <c r="G6" s="23">
        <f>G3+G4+G5</f>
        <v>2301.04</v>
      </c>
      <c r="H6" s="6"/>
      <c r="I6" s="13">
        <f>G5*50%</f>
        <v>679</v>
      </c>
      <c r="J6" s="6"/>
      <c r="K6" s="15">
        <f>G3+G4+I5</f>
        <v>1622.04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45272</v>
      </c>
      <c r="B10" t="s">
        <v>17</v>
      </c>
      <c r="C10">
        <f>C3</f>
        <v>652</v>
      </c>
      <c r="D10" s="8">
        <v>76</v>
      </c>
      <c r="E10" s="24">
        <f>D10*1/C10</f>
        <v>0.1165644171779141</v>
      </c>
      <c r="F10" s="8">
        <f>C10-D10</f>
        <v>576</v>
      </c>
      <c r="G10" s="8">
        <v>412</v>
      </c>
      <c r="H10" s="24">
        <f>G10*1/F10</f>
        <v>0.71527777777777779</v>
      </c>
      <c r="K10" s="2"/>
      <c r="L10" t="s">
        <v>24</v>
      </c>
      <c r="M10">
        <v>40</v>
      </c>
      <c r="O10">
        <f>F10*70%</f>
        <v>403.2</v>
      </c>
    </row>
    <row r="11" spans="1:15" x14ac:dyDescent="0.25">
      <c r="A11" s="5" t="s">
        <v>16</v>
      </c>
      <c r="B11" t="s">
        <v>18</v>
      </c>
      <c r="C11">
        <f>C4</f>
        <v>1032</v>
      </c>
      <c r="D11" s="8">
        <v>255</v>
      </c>
      <c r="E11" s="24">
        <f>D11*1/C11</f>
        <v>0.24709302325581395</v>
      </c>
      <c r="F11" s="8">
        <f>C11-D11</f>
        <v>777</v>
      </c>
      <c r="G11" s="8">
        <v>560</v>
      </c>
      <c r="H11" s="24">
        <f>G11*1/F11</f>
        <v>0.72072072072072069</v>
      </c>
      <c r="L11" t="s">
        <v>25</v>
      </c>
      <c r="M11">
        <v>9</v>
      </c>
      <c r="O11">
        <f>F11*70%</f>
        <v>543.9</v>
      </c>
    </row>
    <row r="12" spans="1:15" x14ac:dyDescent="0.25">
      <c r="A12" s="18">
        <f>A5</f>
        <v>45294</v>
      </c>
      <c r="B12" t="s">
        <v>19</v>
      </c>
      <c r="C12">
        <f>C5</f>
        <v>2425</v>
      </c>
      <c r="D12" s="8">
        <v>589</v>
      </c>
      <c r="E12" s="24">
        <f>D12*1/C12</f>
        <v>0.24288659793814432</v>
      </c>
      <c r="F12" s="8">
        <f>C12-D12</f>
        <v>1836</v>
      </c>
      <c r="G12" s="8">
        <v>540</v>
      </c>
      <c r="H12" s="24">
        <f>(G12+I12)*1/F12</f>
        <v>0.61165577342047928</v>
      </c>
      <c r="I12" s="8">
        <v>583</v>
      </c>
      <c r="J12" s="7">
        <f>I12*1/(G12+I12)</f>
        <v>0.51914514692787173</v>
      </c>
      <c r="K12" s="2"/>
      <c r="L12" t="s">
        <v>14</v>
      </c>
      <c r="M12">
        <v>200</v>
      </c>
      <c r="O12">
        <f>F12*70%</f>
        <v>1285.1999999999998</v>
      </c>
    </row>
    <row r="13" spans="1:15" ht="18.75" x14ac:dyDescent="0.3">
      <c r="A13" s="5" t="s">
        <v>20</v>
      </c>
      <c r="B13" s="5"/>
      <c r="C13" s="9">
        <f>C10+C11+C12</f>
        <v>4109</v>
      </c>
      <c r="D13" s="10">
        <f>D10+D11+D12</f>
        <v>920</v>
      </c>
      <c r="E13" s="21">
        <f>D13*1/C13</f>
        <v>0.22389875882209784</v>
      </c>
      <c r="F13" s="11">
        <f>F10+F11+F12</f>
        <v>3189</v>
      </c>
      <c r="G13" s="19">
        <f>G10+G11+G12+I12</f>
        <v>2095</v>
      </c>
      <c r="H13" s="21">
        <f>G13*1/F13</f>
        <v>0.65694575101912822</v>
      </c>
      <c r="I13" s="22">
        <f>(G12+I12)*50%</f>
        <v>561.5</v>
      </c>
      <c r="J13" s="6"/>
      <c r="K13" s="16">
        <f>G10+G11+G12</f>
        <v>1512</v>
      </c>
      <c r="L13" s="14" t="s">
        <v>13</v>
      </c>
      <c r="M13">
        <v>1263</v>
      </c>
      <c r="O13">
        <f>O12*50%</f>
        <v>642.59999999999991</v>
      </c>
    </row>
    <row r="14" spans="1:15" x14ac:dyDescent="0.25">
      <c r="D14" s="2"/>
      <c r="M14">
        <f>SUM(M10:M13)</f>
        <v>1512</v>
      </c>
    </row>
    <row r="15" spans="1:15" ht="18.75" x14ac:dyDescent="0.3">
      <c r="A15" t="s">
        <v>21</v>
      </c>
      <c r="D15" s="20">
        <f>D6-D13</f>
        <v>-98.200000000000045</v>
      </c>
      <c r="E15" s="2"/>
      <c r="G15" s="20">
        <f>G13-G6</f>
        <v>-206.03999999999996</v>
      </c>
      <c r="H15" s="2"/>
      <c r="K15" s="29">
        <f>K13-K6</f>
        <v>-110.03999999999996</v>
      </c>
      <c r="O15" s="30">
        <f>O10+O11+O13</f>
        <v>1589.6999999999998</v>
      </c>
    </row>
    <row r="16" spans="1:15" x14ac:dyDescent="0.25">
      <c r="A16" t="s">
        <v>28</v>
      </c>
      <c r="B16" s="25"/>
    </row>
    <row r="17" spans="6:15" x14ac:dyDescent="0.25">
      <c r="O17" s="31">
        <f>K13-O15</f>
        <v>-77.699999999999818</v>
      </c>
    </row>
    <row r="18" spans="6:15" ht="21" x14ac:dyDescent="0.35">
      <c r="F18" s="17" t="s">
        <v>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F19" sqref="F19"/>
    </sheetView>
  </sheetViews>
  <sheetFormatPr baseColWidth="10" defaultRowHeight="15" x14ac:dyDescent="0.25"/>
  <cols>
    <col min="1" max="1" width="15" customWidth="1"/>
    <col min="12" max="12" width="14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45335</v>
      </c>
      <c r="B3" t="s">
        <v>17</v>
      </c>
      <c r="C3" s="32">
        <v>0.01</v>
      </c>
      <c r="D3" s="33">
        <f>C3*20%</f>
        <v>2E-3</v>
      </c>
      <c r="E3" s="7">
        <v>0.2</v>
      </c>
      <c r="F3" s="33">
        <f>C3*80%</f>
        <v>8.0000000000000002E-3</v>
      </c>
      <c r="G3" s="33">
        <f>F3*70%</f>
        <v>5.5999999999999999E-3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928</v>
      </c>
      <c r="D4" s="8">
        <f>C4*20%</f>
        <v>185.60000000000002</v>
      </c>
      <c r="E4" s="7">
        <v>0.2</v>
      </c>
      <c r="F4" s="8">
        <f>C4*80%</f>
        <v>742.40000000000009</v>
      </c>
      <c r="G4" s="8">
        <f>F4*70%</f>
        <v>519.68000000000006</v>
      </c>
      <c r="H4" s="7">
        <v>0.7</v>
      </c>
    </row>
    <row r="5" spans="1:15" x14ac:dyDescent="0.25">
      <c r="A5" s="18">
        <v>45357</v>
      </c>
      <c r="B5" t="s">
        <v>19</v>
      </c>
      <c r="C5">
        <v>2542</v>
      </c>
      <c r="D5" s="8">
        <f>C5*20%</f>
        <v>508.40000000000003</v>
      </c>
      <c r="E5" s="7">
        <v>0.2</v>
      </c>
      <c r="F5" s="8">
        <f>C5*80%</f>
        <v>2033.6000000000001</v>
      </c>
      <c r="G5" s="8">
        <f>F5*70%</f>
        <v>1423.52</v>
      </c>
      <c r="H5" s="7">
        <v>0.7</v>
      </c>
      <c r="I5" s="8">
        <f>G5*50%</f>
        <v>711.76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3470.01</v>
      </c>
      <c r="D6" s="10">
        <f>D3+D4+D5</f>
        <v>694.00200000000007</v>
      </c>
      <c r="E6" s="6"/>
      <c r="F6" s="11">
        <f>F3+F4+F5</f>
        <v>2776.0080000000003</v>
      </c>
      <c r="G6" s="12">
        <f>G3+G4+G5</f>
        <v>1943.2056</v>
      </c>
      <c r="H6" s="6"/>
      <c r="I6" s="13">
        <f>G5*50%</f>
        <v>711.76</v>
      </c>
      <c r="J6" s="6"/>
      <c r="K6" s="15">
        <f>G3+G4+I5</f>
        <v>1231.4456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45335</v>
      </c>
      <c r="B10" t="s">
        <v>17</v>
      </c>
      <c r="C10" s="32">
        <f>C3</f>
        <v>0.01</v>
      </c>
      <c r="D10" s="33">
        <v>0</v>
      </c>
      <c r="E10" s="24">
        <f>D10*1/C10</f>
        <v>0</v>
      </c>
      <c r="F10" s="33">
        <f>C10-D10</f>
        <v>0.01</v>
      </c>
      <c r="G10" s="33">
        <v>0</v>
      </c>
      <c r="H10" s="24">
        <f>G10*1/F10</f>
        <v>0</v>
      </c>
      <c r="K10" s="2"/>
      <c r="O10">
        <f>F10*70%</f>
        <v>6.9999999999999993E-3</v>
      </c>
    </row>
    <row r="11" spans="1:15" x14ac:dyDescent="0.25">
      <c r="A11" s="5" t="s">
        <v>16</v>
      </c>
      <c r="B11" t="s">
        <v>18</v>
      </c>
      <c r="C11">
        <f>C4</f>
        <v>928</v>
      </c>
      <c r="D11" s="8">
        <v>193</v>
      </c>
      <c r="E11" s="24">
        <f>D11*1/C11</f>
        <v>0.20797413793103448</v>
      </c>
      <c r="F11" s="8">
        <f>C11-D11</f>
        <v>735</v>
      </c>
      <c r="G11" s="8">
        <v>592</v>
      </c>
      <c r="H11" s="24">
        <f>G11*1/F11</f>
        <v>0.80544217687074826</v>
      </c>
      <c r="O11">
        <f>F11*70%</f>
        <v>514.5</v>
      </c>
    </row>
    <row r="12" spans="1:15" x14ac:dyDescent="0.25">
      <c r="A12" s="18">
        <f>A5</f>
        <v>45357</v>
      </c>
      <c r="B12" t="s">
        <v>19</v>
      </c>
      <c r="C12">
        <f>C5</f>
        <v>2542</v>
      </c>
      <c r="D12" s="8">
        <v>398</v>
      </c>
      <c r="E12" s="24">
        <f>D12*1/C12</f>
        <v>0.15656963021243114</v>
      </c>
      <c r="F12" s="8">
        <f>C12-D12</f>
        <v>2144</v>
      </c>
      <c r="G12" s="8">
        <v>843</v>
      </c>
      <c r="H12" s="24">
        <f>(G12+I12)*1/F12</f>
        <v>0.78964552238805974</v>
      </c>
      <c r="I12" s="8">
        <v>850</v>
      </c>
      <c r="J12" s="7">
        <f>I12*1/(G12+I12)</f>
        <v>0.50206733608978149</v>
      </c>
      <c r="K12" s="2"/>
      <c r="O12">
        <f>F12*70%</f>
        <v>1500.8</v>
      </c>
    </row>
    <row r="13" spans="1:15" ht="18.75" x14ac:dyDescent="0.3">
      <c r="A13" s="5" t="s">
        <v>20</v>
      </c>
      <c r="B13" s="5"/>
      <c r="C13" s="9">
        <f>C10+C11+C12</f>
        <v>3470.01</v>
      </c>
      <c r="D13" s="10">
        <f>D10+D11+D12</f>
        <v>591</v>
      </c>
      <c r="E13" s="21">
        <f>D13*1/C13</f>
        <v>0.17031651205616122</v>
      </c>
      <c r="F13" s="11">
        <f>F10+F11+F12</f>
        <v>2879.01</v>
      </c>
      <c r="G13" s="12">
        <f>G10+G11+G12+I12</f>
        <v>2285</v>
      </c>
      <c r="H13" s="21">
        <f>G13*1/F13</f>
        <v>0.79367560376657242</v>
      </c>
      <c r="I13" s="22">
        <f>(G12+I12)*50%</f>
        <v>846.5</v>
      </c>
      <c r="J13" s="6"/>
      <c r="K13" s="16">
        <f>G10+G11+G12</f>
        <v>1435</v>
      </c>
      <c r="L13" s="14" t="s">
        <v>49</v>
      </c>
      <c r="O13">
        <f>O12*50%</f>
        <v>750.4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103.00200000000007</v>
      </c>
      <c r="G15" s="20">
        <f>G13-G6</f>
        <v>341.7944</v>
      </c>
      <c r="K15" s="29">
        <f>K13-K6</f>
        <v>203.55439999999999</v>
      </c>
      <c r="O15" s="30">
        <f>O10+O11+O13</f>
        <v>1264.9069999999999</v>
      </c>
    </row>
    <row r="16" spans="1:15" x14ac:dyDescent="0.25">
      <c r="A16" t="s">
        <v>28</v>
      </c>
      <c r="B16" s="25" t="s">
        <v>54</v>
      </c>
    </row>
    <row r="17" spans="2:15" x14ac:dyDescent="0.25">
      <c r="B17" s="4" t="s">
        <v>37</v>
      </c>
      <c r="O17" s="31">
        <f>K13-O15</f>
        <v>170.09300000000007</v>
      </c>
    </row>
    <row r="19" spans="2:15" ht="21" x14ac:dyDescent="0.35">
      <c r="F19" s="17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17" sqref="O17"/>
    </sheetView>
  </sheetViews>
  <sheetFormatPr baseColWidth="10" defaultRowHeight="15" x14ac:dyDescent="0.25"/>
  <cols>
    <col min="1" max="1" width="13.710937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45342</v>
      </c>
      <c r="B3" t="s">
        <v>17</v>
      </c>
      <c r="C3">
        <v>1096</v>
      </c>
      <c r="D3" s="8">
        <f>C3*20%</f>
        <v>219.20000000000002</v>
      </c>
      <c r="E3" s="7">
        <v>0.2</v>
      </c>
      <c r="F3" s="8">
        <f>C3*80%</f>
        <v>876.80000000000007</v>
      </c>
      <c r="G3" s="8">
        <f>F3*70%</f>
        <v>613.76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1590</v>
      </c>
      <c r="D4" s="8">
        <f>C4*20%</f>
        <v>318</v>
      </c>
      <c r="E4" s="7">
        <v>0.2</v>
      </c>
      <c r="F4" s="8">
        <f>C4*80%</f>
        <v>1272</v>
      </c>
      <c r="G4" s="8">
        <f>F4*70%</f>
        <v>890.4</v>
      </c>
      <c r="H4" s="7">
        <v>0.7</v>
      </c>
    </row>
    <row r="5" spans="1:15" x14ac:dyDescent="0.25">
      <c r="A5" s="18">
        <v>45364</v>
      </c>
      <c r="B5" t="s">
        <v>19</v>
      </c>
      <c r="C5">
        <v>2918</v>
      </c>
      <c r="D5" s="8">
        <f>C5*20%</f>
        <v>583.6</v>
      </c>
      <c r="E5" s="7">
        <v>0.2</v>
      </c>
      <c r="F5" s="8">
        <f>C5*80%</f>
        <v>2334.4</v>
      </c>
      <c r="G5" s="8">
        <f>F5*70%</f>
        <v>1634.08</v>
      </c>
      <c r="H5" s="7">
        <v>0.7</v>
      </c>
      <c r="I5" s="8">
        <f>G5*50%</f>
        <v>817.04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5604</v>
      </c>
      <c r="D6" s="10">
        <f>D3+D4+D5</f>
        <v>1120.8000000000002</v>
      </c>
      <c r="E6" s="6"/>
      <c r="F6" s="11">
        <f>F3+F4+F5</f>
        <v>4483.2000000000007</v>
      </c>
      <c r="G6" s="12">
        <f>G3+G4+G5</f>
        <v>3138.24</v>
      </c>
      <c r="H6" s="6"/>
      <c r="I6" s="13">
        <f>G5*50%</f>
        <v>817.04</v>
      </c>
      <c r="J6" s="6"/>
      <c r="K6" s="15">
        <f>G3+G4+I5</f>
        <v>2321.1999999999998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45342</v>
      </c>
      <c r="B10" t="s">
        <v>17</v>
      </c>
      <c r="C10">
        <f>C3</f>
        <v>1096</v>
      </c>
      <c r="D10" s="8">
        <v>131</v>
      </c>
      <c r="E10" s="24">
        <f>D10*1/C10</f>
        <v>0.11952554744525548</v>
      </c>
      <c r="F10" s="8">
        <f>C10-D10</f>
        <v>965</v>
      </c>
      <c r="G10" s="8">
        <v>0</v>
      </c>
      <c r="H10" s="24">
        <f>G10*1/F10</f>
        <v>0</v>
      </c>
      <c r="K10" s="2"/>
      <c r="O10">
        <f>F10*70%</f>
        <v>675.5</v>
      </c>
    </row>
    <row r="11" spans="1:15" x14ac:dyDescent="0.25">
      <c r="A11" s="5" t="s">
        <v>16</v>
      </c>
      <c r="B11" t="s">
        <v>18</v>
      </c>
      <c r="C11">
        <f>C4</f>
        <v>1590</v>
      </c>
      <c r="D11" s="8">
        <v>565</v>
      </c>
      <c r="E11" s="24">
        <f>D11*1/C11</f>
        <v>0.35534591194968551</v>
      </c>
      <c r="F11" s="8">
        <f>C11-D11</f>
        <v>1025</v>
      </c>
      <c r="G11" s="8">
        <v>0</v>
      </c>
      <c r="H11" s="24">
        <f>G11*1/F11</f>
        <v>0</v>
      </c>
      <c r="O11">
        <f>F11*70%</f>
        <v>717.5</v>
      </c>
    </row>
    <row r="12" spans="1:15" x14ac:dyDescent="0.25">
      <c r="A12" s="18">
        <f>A5</f>
        <v>45364</v>
      </c>
      <c r="B12" t="s">
        <v>19</v>
      </c>
      <c r="C12">
        <f>C5</f>
        <v>2918</v>
      </c>
      <c r="D12" s="8">
        <v>979</v>
      </c>
      <c r="E12" s="24">
        <f>D12*1/C12</f>
        <v>0.33550376970527757</v>
      </c>
      <c r="F12" s="8">
        <f>C12-D12</f>
        <v>1939</v>
      </c>
      <c r="G12" s="8">
        <v>0</v>
      </c>
      <c r="H12" s="24">
        <f>(G12+I12)*1/F12</f>
        <v>0</v>
      </c>
      <c r="I12" s="8">
        <v>0</v>
      </c>
      <c r="J12" s="7" t="e">
        <f>I12*1/(G12+I12)</f>
        <v>#DIV/0!</v>
      </c>
      <c r="K12" s="2"/>
      <c r="O12">
        <f>F12*70%</f>
        <v>1357.3</v>
      </c>
    </row>
    <row r="13" spans="1:15" ht="18.75" x14ac:dyDescent="0.3">
      <c r="A13" s="5" t="s">
        <v>20</v>
      </c>
      <c r="B13" s="5"/>
      <c r="C13" s="9">
        <f>C10+C11+C12</f>
        <v>5604</v>
      </c>
      <c r="D13" s="10">
        <f>D10+D11+D12</f>
        <v>1675</v>
      </c>
      <c r="E13" s="21">
        <f>D13*1/C13</f>
        <v>0.29889364739471808</v>
      </c>
      <c r="F13" s="11">
        <f>F10+F11+F12</f>
        <v>3929</v>
      </c>
      <c r="G13" s="12">
        <f>G10+G11+G12+I12</f>
        <v>0</v>
      </c>
      <c r="H13" s="21">
        <f>G13*1/F13</f>
        <v>0</v>
      </c>
      <c r="I13" s="22">
        <f>(G12+I12)*50%</f>
        <v>0</v>
      </c>
      <c r="J13" s="6"/>
      <c r="K13" s="16">
        <f>G10+G11+G12</f>
        <v>0</v>
      </c>
      <c r="L13" s="14" t="s">
        <v>50</v>
      </c>
      <c r="O13">
        <f>O12*50%</f>
        <v>678.65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-554.19999999999982</v>
      </c>
      <c r="G15" s="20">
        <f>G13-G6</f>
        <v>-3138.24</v>
      </c>
      <c r="K15" s="29">
        <f>K13-K6</f>
        <v>-2321.1999999999998</v>
      </c>
      <c r="O15" s="30">
        <f>O10+O11+O13</f>
        <v>2071.65</v>
      </c>
    </row>
    <row r="16" spans="1:15" x14ac:dyDescent="0.25">
      <c r="A16" t="s">
        <v>28</v>
      </c>
      <c r="B16" s="25" t="s">
        <v>54</v>
      </c>
    </row>
    <row r="17" spans="2:15" x14ac:dyDescent="0.25">
      <c r="B17" s="34" t="s">
        <v>55</v>
      </c>
      <c r="O17" s="35">
        <f>K13-O15</f>
        <v>-2071.65</v>
      </c>
    </row>
    <row r="18" spans="2:15" x14ac:dyDescent="0.25">
      <c r="B18" s="4" t="s">
        <v>37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10" sqref="H10:H12"/>
    </sheetView>
  </sheetViews>
  <sheetFormatPr baseColWidth="10" defaultRowHeight="15" x14ac:dyDescent="0.25"/>
  <cols>
    <col min="1" max="1" width="13.570312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45349</v>
      </c>
      <c r="B3" t="s">
        <v>17</v>
      </c>
      <c r="C3">
        <v>0</v>
      </c>
      <c r="D3" s="8">
        <f>C3*20%</f>
        <v>0</v>
      </c>
      <c r="E3" s="7">
        <v>0.2</v>
      </c>
      <c r="F3" s="8">
        <f>C3*80%</f>
        <v>0</v>
      </c>
      <c r="G3" s="8">
        <f>F3*70%</f>
        <v>0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0</v>
      </c>
      <c r="D4" s="8">
        <f>C4*20%</f>
        <v>0</v>
      </c>
      <c r="E4" s="7">
        <v>0.2</v>
      </c>
      <c r="F4" s="8">
        <f>C4*80%</f>
        <v>0</v>
      </c>
      <c r="G4" s="8">
        <f>F4*70%</f>
        <v>0</v>
      </c>
      <c r="H4" s="7">
        <v>0.7</v>
      </c>
    </row>
    <row r="5" spans="1:15" x14ac:dyDescent="0.25">
      <c r="A5" s="18">
        <v>45371</v>
      </c>
      <c r="B5" t="s">
        <v>19</v>
      </c>
      <c r="C5">
        <v>0</v>
      </c>
      <c r="D5" s="8">
        <f>C5*20%</f>
        <v>0</v>
      </c>
      <c r="E5" s="7">
        <v>0.2</v>
      </c>
      <c r="F5" s="8">
        <f>C5*80%</f>
        <v>0</v>
      </c>
      <c r="G5" s="8">
        <f>F5*70%</f>
        <v>0</v>
      </c>
      <c r="H5" s="7">
        <v>0.7</v>
      </c>
      <c r="I5" s="8">
        <f>G5*50%</f>
        <v>0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0</v>
      </c>
      <c r="D6" s="10">
        <f>D3+D4+D5</f>
        <v>0</v>
      </c>
      <c r="E6" s="6"/>
      <c r="F6" s="11">
        <f>F3+F4+F5</f>
        <v>0</v>
      </c>
      <c r="G6" s="12">
        <f>G3+G4+G5</f>
        <v>0</v>
      </c>
      <c r="H6" s="6"/>
      <c r="I6" s="13">
        <f>G5*50%</f>
        <v>0</v>
      </c>
      <c r="J6" s="6"/>
      <c r="K6" s="15">
        <f>G3+G4+I5</f>
        <v>0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45349</v>
      </c>
      <c r="B10" t="s">
        <v>17</v>
      </c>
      <c r="C10">
        <f>C3</f>
        <v>0</v>
      </c>
      <c r="D10" s="8">
        <v>0</v>
      </c>
      <c r="E10" s="24" t="e">
        <f>D10*1/C10</f>
        <v>#DIV/0!</v>
      </c>
      <c r="F10" s="8">
        <f>C10-D10</f>
        <v>0</v>
      </c>
      <c r="G10" s="8">
        <v>0</v>
      </c>
      <c r="H10" s="24" t="e">
        <f>G10*1/F10</f>
        <v>#DIV/0!</v>
      </c>
      <c r="K10" s="2"/>
      <c r="O10">
        <f>F10*70%</f>
        <v>0</v>
      </c>
    </row>
    <row r="11" spans="1:15" x14ac:dyDescent="0.25">
      <c r="A11" s="5" t="s">
        <v>16</v>
      </c>
      <c r="B11" t="s">
        <v>18</v>
      </c>
      <c r="C11">
        <f>C4</f>
        <v>0</v>
      </c>
      <c r="D11" s="8">
        <v>0</v>
      </c>
      <c r="E11" s="24" t="e">
        <f>D11*1/C11</f>
        <v>#DIV/0!</v>
      </c>
      <c r="F11" s="8">
        <f>C11-D11</f>
        <v>0</v>
      </c>
      <c r="G11" s="8">
        <v>0</v>
      </c>
      <c r="H11" s="24" t="e">
        <f>G11*1/F11</f>
        <v>#DIV/0!</v>
      </c>
      <c r="O11">
        <f>F11*70%</f>
        <v>0</v>
      </c>
    </row>
    <row r="12" spans="1:15" x14ac:dyDescent="0.25">
      <c r="A12" s="18">
        <f>A5</f>
        <v>45371</v>
      </c>
      <c r="B12" t="s">
        <v>19</v>
      </c>
      <c r="C12">
        <f>C5</f>
        <v>0</v>
      </c>
      <c r="D12" s="8">
        <v>0</v>
      </c>
      <c r="E12" s="24" t="e">
        <f>D12*1/C12</f>
        <v>#DIV/0!</v>
      </c>
      <c r="F12" s="8">
        <f>C12-D12</f>
        <v>0</v>
      </c>
      <c r="G12" s="8">
        <v>0</v>
      </c>
      <c r="H12" s="24" t="e">
        <f>(G12+I12)*1/F12</f>
        <v>#DIV/0!</v>
      </c>
      <c r="I12" s="8">
        <v>0</v>
      </c>
      <c r="J12" s="7" t="e">
        <f>I12*1/(G12+I12)</f>
        <v>#DIV/0!</v>
      </c>
      <c r="K12" s="2"/>
      <c r="O12">
        <f>F12*70%</f>
        <v>0</v>
      </c>
    </row>
    <row r="13" spans="1:15" ht="18.75" x14ac:dyDescent="0.3">
      <c r="A13" s="5" t="s">
        <v>20</v>
      </c>
      <c r="B13" s="5"/>
      <c r="C13" s="9">
        <f>C10+C11+C12</f>
        <v>0</v>
      </c>
      <c r="D13" s="10">
        <f>D10+D11+D12</f>
        <v>0</v>
      </c>
      <c r="E13" s="21" t="e">
        <f>D13*1/C13</f>
        <v>#DIV/0!</v>
      </c>
      <c r="F13" s="11">
        <f>F10+F11+F12</f>
        <v>0</v>
      </c>
      <c r="G13" s="12">
        <f>G10+G11+G12+I12</f>
        <v>0</v>
      </c>
      <c r="H13" s="21" t="e">
        <f>G13*1/F13</f>
        <v>#DIV/0!</v>
      </c>
      <c r="I13" s="22">
        <f>(G12+I12)*50%</f>
        <v>0</v>
      </c>
      <c r="J13" s="6"/>
      <c r="K13" s="16">
        <f>G10+G11+G12</f>
        <v>0</v>
      </c>
      <c r="L13" s="14"/>
      <c r="O13">
        <f>O12*50%</f>
        <v>0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0</v>
      </c>
      <c r="G15" s="20">
        <f>G13-G6</f>
        <v>0</v>
      </c>
      <c r="K15" s="29">
        <f>K13-K6</f>
        <v>0</v>
      </c>
      <c r="O15" s="30">
        <f>O10+O11+O13</f>
        <v>0</v>
      </c>
    </row>
    <row r="16" spans="1:15" x14ac:dyDescent="0.25">
      <c r="A16" t="s">
        <v>28</v>
      </c>
      <c r="B16" s="25"/>
    </row>
    <row r="17" spans="15:15" x14ac:dyDescent="0.25">
      <c r="O17" s="31">
        <f>K13-O15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10" sqref="H10:H12"/>
    </sheetView>
  </sheetViews>
  <sheetFormatPr baseColWidth="10" defaultRowHeight="15" x14ac:dyDescent="0.25"/>
  <cols>
    <col min="1" max="1" width="13.4257812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45356</v>
      </c>
      <c r="B3" t="s">
        <v>17</v>
      </c>
      <c r="C3">
        <v>0</v>
      </c>
      <c r="D3" s="8">
        <f>C3*20%</f>
        <v>0</v>
      </c>
      <c r="E3" s="7">
        <v>0.2</v>
      </c>
      <c r="F3" s="8">
        <f>C3*80%</f>
        <v>0</v>
      </c>
      <c r="G3" s="8">
        <f>F3*70%</f>
        <v>0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0</v>
      </c>
      <c r="D4" s="8">
        <f>C4*20%</f>
        <v>0</v>
      </c>
      <c r="E4" s="7">
        <v>0.2</v>
      </c>
      <c r="F4" s="8">
        <f>C4*80%</f>
        <v>0</v>
      </c>
      <c r="G4" s="8">
        <f>F4*70%</f>
        <v>0</v>
      </c>
      <c r="H4" s="7">
        <v>0.7</v>
      </c>
    </row>
    <row r="5" spans="1:15" x14ac:dyDescent="0.25">
      <c r="A5" s="18">
        <v>45378</v>
      </c>
      <c r="B5" t="s">
        <v>19</v>
      </c>
      <c r="C5">
        <v>0</v>
      </c>
      <c r="D5" s="8">
        <f>C5*20%</f>
        <v>0</v>
      </c>
      <c r="E5" s="7">
        <v>0.2</v>
      </c>
      <c r="F5" s="8">
        <f>C5*80%</f>
        <v>0</v>
      </c>
      <c r="G5" s="8">
        <f>F5*70%</f>
        <v>0</v>
      </c>
      <c r="H5" s="7">
        <v>0.7</v>
      </c>
      <c r="I5" s="8">
        <f>G5*50%</f>
        <v>0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0</v>
      </c>
      <c r="D6" s="10">
        <f>D3+D4+D5</f>
        <v>0</v>
      </c>
      <c r="E6" s="6"/>
      <c r="F6" s="11">
        <f>F3+F4+F5</f>
        <v>0</v>
      </c>
      <c r="G6" s="12">
        <f>G3+G4+G5</f>
        <v>0</v>
      </c>
      <c r="H6" s="6"/>
      <c r="I6" s="13">
        <f>G5*50%</f>
        <v>0</v>
      </c>
      <c r="J6" s="6"/>
      <c r="K6" s="15">
        <f>G3+G4+I5</f>
        <v>0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45356</v>
      </c>
      <c r="B10" t="s">
        <v>17</v>
      </c>
      <c r="C10">
        <f>C3</f>
        <v>0</v>
      </c>
      <c r="D10" s="8">
        <v>0</v>
      </c>
      <c r="E10" s="24" t="e">
        <f>D10*1/C10</f>
        <v>#DIV/0!</v>
      </c>
      <c r="F10" s="8">
        <f>C10-D10</f>
        <v>0</v>
      </c>
      <c r="G10" s="8">
        <v>0</v>
      </c>
      <c r="H10" s="24" t="e">
        <f>G10*1/F10</f>
        <v>#DIV/0!</v>
      </c>
      <c r="K10" s="2"/>
      <c r="O10">
        <f>F10*70%</f>
        <v>0</v>
      </c>
    </row>
    <row r="11" spans="1:15" x14ac:dyDescent="0.25">
      <c r="A11" s="5" t="s">
        <v>16</v>
      </c>
      <c r="B11" t="s">
        <v>18</v>
      </c>
      <c r="C11">
        <f>C4</f>
        <v>0</v>
      </c>
      <c r="D11" s="8">
        <v>0</v>
      </c>
      <c r="E11" s="24" t="e">
        <f>D11*1/C11</f>
        <v>#DIV/0!</v>
      </c>
      <c r="F11" s="8">
        <f>C11-D11</f>
        <v>0</v>
      </c>
      <c r="G11" s="8">
        <v>0</v>
      </c>
      <c r="H11" s="24" t="e">
        <f>G11*1/F11</f>
        <v>#DIV/0!</v>
      </c>
      <c r="O11">
        <f>F11*70%</f>
        <v>0</v>
      </c>
    </row>
    <row r="12" spans="1:15" x14ac:dyDescent="0.25">
      <c r="A12" s="18">
        <f>A5</f>
        <v>45378</v>
      </c>
      <c r="B12" t="s">
        <v>19</v>
      </c>
      <c r="C12">
        <f>C5</f>
        <v>0</v>
      </c>
      <c r="D12" s="8">
        <v>0</v>
      </c>
      <c r="E12" s="24" t="e">
        <f>D12*1/C12</f>
        <v>#DIV/0!</v>
      </c>
      <c r="F12" s="8">
        <f>C12-D12</f>
        <v>0</v>
      </c>
      <c r="G12" s="8">
        <v>0</v>
      </c>
      <c r="H12" s="24" t="e">
        <f>(G12+I12)*1/F12</f>
        <v>#DIV/0!</v>
      </c>
      <c r="I12" s="8">
        <v>0</v>
      </c>
      <c r="J12" s="7" t="e">
        <f>I12*1/(G12+I12)</f>
        <v>#DIV/0!</v>
      </c>
      <c r="K12" s="2"/>
      <c r="O12">
        <f>F12*70%</f>
        <v>0</v>
      </c>
    </row>
    <row r="13" spans="1:15" ht="18.75" x14ac:dyDescent="0.3">
      <c r="A13" s="5" t="s">
        <v>20</v>
      </c>
      <c r="B13" s="5"/>
      <c r="C13" s="9">
        <f>C10+C11+C12</f>
        <v>0</v>
      </c>
      <c r="D13" s="10">
        <f>D10+D11+D12</f>
        <v>0</v>
      </c>
      <c r="E13" s="21" t="e">
        <f>D13*1/C13</f>
        <v>#DIV/0!</v>
      </c>
      <c r="F13" s="11">
        <f>F10+F11+F12</f>
        <v>0</v>
      </c>
      <c r="G13" s="12">
        <f>G10+G11+G12+I12</f>
        <v>0</v>
      </c>
      <c r="H13" s="21" t="e">
        <f>G13*1/F13</f>
        <v>#DIV/0!</v>
      </c>
      <c r="I13" s="22">
        <f>(G12+I12)*50%</f>
        <v>0</v>
      </c>
      <c r="J13" s="6"/>
      <c r="K13" s="16">
        <f>G10+G11+G12</f>
        <v>0</v>
      </c>
      <c r="L13" s="14"/>
      <c r="O13">
        <f>O12*50%</f>
        <v>0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0</v>
      </c>
      <c r="G15" s="20">
        <f>G13-G6</f>
        <v>0</v>
      </c>
      <c r="K15" s="29">
        <f>K13-K6</f>
        <v>0</v>
      </c>
      <c r="O15" s="30">
        <f>O10+O11+O13</f>
        <v>0</v>
      </c>
    </row>
    <row r="16" spans="1:15" x14ac:dyDescent="0.25">
      <c r="A16" t="s">
        <v>28</v>
      </c>
      <c r="B16" s="25"/>
    </row>
    <row r="17" spans="15:15" x14ac:dyDescent="0.25">
      <c r="O17" s="31">
        <f>K13-O15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10" sqref="H10:H12"/>
    </sheetView>
  </sheetViews>
  <sheetFormatPr baseColWidth="10" defaultRowHeight="15" x14ac:dyDescent="0.25"/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45363</v>
      </c>
      <c r="B3" t="s">
        <v>17</v>
      </c>
      <c r="C3">
        <v>0</v>
      </c>
      <c r="D3" s="8">
        <f>C3*20%</f>
        <v>0</v>
      </c>
      <c r="E3" s="7">
        <v>0.2</v>
      </c>
      <c r="F3" s="8">
        <f>C3*80%</f>
        <v>0</v>
      </c>
      <c r="G3" s="8">
        <f>F3*70%</f>
        <v>0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0</v>
      </c>
      <c r="D4" s="8">
        <f>C4*20%</f>
        <v>0</v>
      </c>
      <c r="E4" s="7">
        <v>0.2</v>
      </c>
      <c r="F4" s="8">
        <f>C4*80%</f>
        <v>0</v>
      </c>
      <c r="G4" s="8">
        <f>F4*70%</f>
        <v>0</v>
      </c>
      <c r="H4" s="7">
        <v>0.7</v>
      </c>
    </row>
    <row r="5" spans="1:15" x14ac:dyDescent="0.25">
      <c r="A5" s="18">
        <v>45385</v>
      </c>
      <c r="B5" t="s">
        <v>19</v>
      </c>
      <c r="C5">
        <v>0</v>
      </c>
      <c r="D5" s="8">
        <f>C5*20%</f>
        <v>0</v>
      </c>
      <c r="E5" s="7">
        <v>0.2</v>
      </c>
      <c r="F5" s="8">
        <f>C5*80%</f>
        <v>0</v>
      </c>
      <c r="G5" s="8">
        <f>F5*70%</f>
        <v>0</v>
      </c>
      <c r="H5" s="7">
        <v>0.7</v>
      </c>
      <c r="I5" s="8">
        <f>G5*50%</f>
        <v>0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0</v>
      </c>
      <c r="D6" s="10">
        <f>D3+D4+D5</f>
        <v>0</v>
      </c>
      <c r="E6" s="6"/>
      <c r="F6" s="11">
        <f>F3+F4+F5</f>
        <v>0</v>
      </c>
      <c r="G6" s="12">
        <f>G3+G4+G5</f>
        <v>0</v>
      </c>
      <c r="H6" s="6"/>
      <c r="I6" s="13">
        <f>G5*50%</f>
        <v>0</v>
      </c>
      <c r="J6" s="6"/>
      <c r="K6" s="15">
        <f>G3+G4+I5</f>
        <v>0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45363</v>
      </c>
      <c r="B10" t="s">
        <v>17</v>
      </c>
      <c r="C10">
        <f>C3</f>
        <v>0</v>
      </c>
      <c r="D10" s="8">
        <v>0</v>
      </c>
      <c r="E10" s="24" t="e">
        <f>D10*1/C10</f>
        <v>#DIV/0!</v>
      </c>
      <c r="F10" s="8">
        <f>C10-D10</f>
        <v>0</v>
      </c>
      <c r="G10" s="8">
        <v>0</v>
      </c>
      <c r="H10" s="24" t="e">
        <f>G10*1/F10</f>
        <v>#DIV/0!</v>
      </c>
      <c r="K10" s="2"/>
      <c r="O10">
        <f>F10*70%</f>
        <v>0</v>
      </c>
    </row>
    <row r="11" spans="1:15" x14ac:dyDescent="0.25">
      <c r="A11" s="5" t="s">
        <v>16</v>
      </c>
      <c r="B11" t="s">
        <v>18</v>
      </c>
      <c r="C11">
        <f>C4</f>
        <v>0</v>
      </c>
      <c r="D11" s="8">
        <v>0</v>
      </c>
      <c r="E11" s="24" t="e">
        <f>D11*1/C11</f>
        <v>#DIV/0!</v>
      </c>
      <c r="F11" s="8">
        <f>C11-D11</f>
        <v>0</v>
      </c>
      <c r="G11" s="8">
        <v>0</v>
      </c>
      <c r="H11" s="24" t="e">
        <f>G11*1/F11</f>
        <v>#DIV/0!</v>
      </c>
      <c r="O11">
        <f>F11*70%</f>
        <v>0</v>
      </c>
    </row>
    <row r="12" spans="1:15" x14ac:dyDescent="0.25">
      <c r="A12" s="18">
        <f>A5</f>
        <v>45385</v>
      </c>
      <c r="B12" t="s">
        <v>19</v>
      </c>
      <c r="C12">
        <f>C5</f>
        <v>0</v>
      </c>
      <c r="D12" s="8">
        <v>0</v>
      </c>
      <c r="E12" s="24" t="e">
        <f>D12*1/C12</f>
        <v>#DIV/0!</v>
      </c>
      <c r="F12" s="8">
        <f>C12-D12</f>
        <v>0</v>
      </c>
      <c r="G12" s="8">
        <v>0</v>
      </c>
      <c r="H12" s="24" t="e">
        <f>(G12+I12)*1/F12</f>
        <v>#DIV/0!</v>
      </c>
      <c r="I12" s="8">
        <v>0</v>
      </c>
      <c r="J12" s="7" t="e">
        <f>I12*1/(G12+I12)</f>
        <v>#DIV/0!</v>
      </c>
      <c r="K12" s="2"/>
      <c r="O12">
        <f>F12*70%</f>
        <v>0</v>
      </c>
    </row>
    <row r="13" spans="1:15" ht="18.75" x14ac:dyDescent="0.3">
      <c r="A13" s="5" t="s">
        <v>20</v>
      </c>
      <c r="B13" s="5"/>
      <c r="C13" s="9">
        <f>C10+C11+C12</f>
        <v>0</v>
      </c>
      <c r="D13" s="10">
        <f>D10+D11+D12</f>
        <v>0</v>
      </c>
      <c r="E13" s="21" t="e">
        <f>D13*1/C13</f>
        <v>#DIV/0!</v>
      </c>
      <c r="F13" s="11">
        <f>F10+F11+F12</f>
        <v>0</v>
      </c>
      <c r="G13" s="12">
        <f>G10+G11+G12+I12</f>
        <v>0</v>
      </c>
      <c r="H13" s="21" t="e">
        <f>G13*1/F13</f>
        <v>#DIV/0!</v>
      </c>
      <c r="I13" s="22">
        <f>(G12+I12)*50%</f>
        <v>0</v>
      </c>
      <c r="J13" s="6"/>
      <c r="K13" s="16">
        <f>G10+G11+G12</f>
        <v>0</v>
      </c>
      <c r="L13" s="14"/>
      <c r="O13">
        <f>O12*50%</f>
        <v>0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0</v>
      </c>
      <c r="G15" s="20">
        <f>G13-G6</f>
        <v>0</v>
      </c>
      <c r="K15" s="29">
        <f>K13-K6</f>
        <v>0</v>
      </c>
      <c r="O15" s="30">
        <f>O10+O11+O13</f>
        <v>0</v>
      </c>
    </row>
    <row r="16" spans="1:15" x14ac:dyDescent="0.25">
      <c r="A16" t="s">
        <v>28</v>
      </c>
      <c r="B16" s="25"/>
    </row>
    <row r="17" spans="15:15" x14ac:dyDescent="0.25">
      <c r="O17" s="31">
        <f>K13-O15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10" sqref="H10:H12"/>
    </sheetView>
  </sheetViews>
  <sheetFormatPr baseColWidth="10" defaultRowHeight="15" x14ac:dyDescent="0.25"/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45370</v>
      </c>
      <c r="B3" t="s">
        <v>17</v>
      </c>
      <c r="C3">
        <v>0</v>
      </c>
      <c r="D3" s="8">
        <f>C3*20%</f>
        <v>0</v>
      </c>
      <c r="E3" s="7">
        <v>0.2</v>
      </c>
      <c r="F3" s="8">
        <f>C3*80%</f>
        <v>0</v>
      </c>
      <c r="G3" s="8">
        <f>F3*70%</f>
        <v>0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0</v>
      </c>
      <c r="D4" s="8">
        <f>C4*20%</f>
        <v>0</v>
      </c>
      <c r="E4" s="7">
        <v>0.2</v>
      </c>
      <c r="F4" s="8">
        <f>C4*80%</f>
        <v>0</v>
      </c>
      <c r="G4" s="8">
        <f>F4*70%</f>
        <v>0</v>
      </c>
      <c r="H4" s="7">
        <v>0.7</v>
      </c>
    </row>
    <row r="5" spans="1:15" x14ac:dyDescent="0.25">
      <c r="A5" s="18">
        <v>45392</v>
      </c>
      <c r="B5" t="s">
        <v>19</v>
      </c>
      <c r="C5">
        <v>0</v>
      </c>
      <c r="D5" s="8">
        <f>C5*20%</f>
        <v>0</v>
      </c>
      <c r="E5" s="7">
        <v>0.2</v>
      </c>
      <c r="F5" s="8">
        <f>C5*80%</f>
        <v>0</v>
      </c>
      <c r="G5" s="8">
        <f>F5*70%</f>
        <v>0</v>
      </c>
      <c r="H5" s="7">
        <v>0.7</v>
      </c>
      <c r="I5" s="8">
        <f>G5*50%</f>
        <v>0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0</v>
      </c>
      <c r="D6" s="10">
        <f>D3+D4+D5</f>
        <v>0</v>
      </c>
      <c r="E6" s="6"/>
      <c r="F6" s="11">
        <f>F3+F4+F5</f>
        <v>0</v>
      </c>
      <c r="G6" s="12">
        <f>G3+G4+G5</f>
        <v>0</v>
      </c>
      <c r="H6" s="6"/>
      <c r="I6" s="13">
        <f>G5*50%</f>
        <v>0</v>
      </c>
      <c r="J6" s="6"/>
      <c r="K6" s="15">
        <f>G3+G4+I5</f>
        <v>0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45370</v>
      </c>
      <c r="B10" t="s">
        <v>17</v>
      </c>
      <c r="C10">
        <f>C3</f>
        <v>0</v>
      </c>
      <c r="D10" s="8">
        <v>0</v>
      </c>
      <c r="E10" s="24" t="e">
        <f>D10*1/C10</f>
        <v>#DIV/0!</v>
      </c>
      <c r="F10" s="8">
        <f>C10-D10</f>
        <v>0</v>
      </c>
      <c r="G10" s="8">
        <v>0</v>
      </c>
      <c r="H10" s="24" t="e">
        <f>G10*1/F10</f>
        <v>#DIV/0!</v>
      </c>
      <c r="K10" s="2"/>
      <c r="O10">
        <f>F10*70%</f>
        <v>0</v>
      </c>
    </row>
    <row r="11" spans="1:15" x14ac:dyDescent="0.25">
      <c r="A11" s="5" t="s">
        <v>16</v>
      </c>
      <c r="B11" t="s">
        <v>18</v>
      </c>
      <c r="C11">
        <f>C4</f>
        <v>0</v>
      </c>
      <c r="D11" s="8">
        <v>0</v>
      </c>
      <c r="E11" s="24" t="e">
        <f>D11*1/C11</f>
        <v>#DIV/0!</v>
      </c>
      <c r="F11" s="8">
        <f>C11-D11</f>
        <v>0</v>
      </c>
      <c r="G11" s="8">
        <v>0</v>
      </c>
      <c r="H11" s="24" t="e">
        <f>G11*1/F11</f>
        <v>#DIV/0!</v>
      </c>
      <c r="O11">
        <f>F11*70%</f>
        <v>0</v>
      </c>
    </row>
    <row r="12" spans="1:15" x14ac:dyDescent="0.25">
      <c r="A12" s="18">
        <f>A5</f>
        <v>45392</v>
      </c>
      <c r="B12" t="s">
        <v>19</v>
      </c>
      <c r="C12">
        <f>C5</f>
        <v>0</v>
      </c>
      <c r="D12" s="8">
        <v>0</v>
      </c>
      <c r="E12" s="24" t="e">
        <f>D12*1/C12</f>
        <v>#DIV/0!</v>
      </c>
      <c r="F12" s="8">
        <f>C12-D12</f>
        <v>0</v>
      </c>
      <c r="G12" s="8">
        <v>0</v>
      </c>
      <c r="H12" s="24" t="e">
        <f>(G12+I12)*1/F12</f>
        <v>#DIV/0!</v>
      </c>
      <c r="I12" s="8">
        <v>0</v>
      </c>
      <c r="J12" s="7" t="e">
        <f>I12*1/(G12+I12)</f>
        <v>#DIV/0!</v>
      </c>
      <c r="K12" s="2"/>
      <c r="O12">
        <f>F12*70%</f>
        <v>0</v>
      </c>
    </row>
    <row r="13" spans="1:15" ht="18.75" x14ac:dyDescent="0.3">
      <c r="A13" s="5" t="s">
        <v>20</v>
      </c>
      <c r="B13" s="5"/>
      <c r="C13" s="9">
        <f>C10+C11+C12</f>
        <v>0</v>
      </c>
      <c r="D13" s="10">
        <f>D10+D11+D12</f>
        <v>0</v>
      </c>
      <c r="E13" s="21" t="e">
        <f>D13*1/C13</f>
        <v>#DIV/0!</v>
      </c>
      <c r="F13" s="11">
        <f>F10+F11+F12</f>
        <v>0</v>
      </c>
      <c r="G13" s="12">
        <f>G10+G11+G12+I12</f>
        <v>0</v>
      </c>
      <c r="H13" s="21" t="e">
        <f>G13*1/F13</f>
        <v>#DIV/0!</v>
      </c>
      <c r="I13" s="22">
        <f>(G12+I12)*50%</f>
        <v>0</v>
      </c>
      <c r="J13" s="6"/>
      <c r="K13" s="16">
        <f>G10+G11+G12</f>
        <v>0</v>
      </c>
      <c r="L13" s="14"/>
      <c r="O13">
        <f>O12*50%</f>
        <v>0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0</v>
      </c>
      <c r="G15" s="20">
        <f>G13-G6</f>
        <v>0</v>
      </c>
      <c r="K15" s="29">
        <f>K13-K6</f>
        <v>0</v>
      </c>
      <c r="O15" s="30">
        <f>O10+O11+O13</f>
        <v>0</v>
      </c>
    </row>
    <row r="16" spans="1:15" x14ac:dyDescent="0.25">
      <c r="A16" t="s">
        <v>28</v>
      </c>
      <c r="B16" s="25"/>
    </row>
    <row r="17" spans="15:15" x14ac:dyDescent="0.25">
      <c r="O17" s="31">
        <f>K13-O15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10" sqref="H10:H12"/>
    </sheetView>
  </sheetViews>
  <sheetFormatPr baseColWidth="10" defaultRowHeight="15" x14ac:dyDescent="0.25"/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45328</v>
      </c>
      <c r="B3" t="s">
        <v>17</v>
      </c>
      <c r="C3">
        <v>0</v>
      </c>
      <c r="D3" s="8">
        <f>C3*20%</f>
        <v>0</v>
      </c>
      <c r="E3" s="7">
        <v>0.2</v>
      </c>
      <c r="F3" s="8">
        <f>C3*80%</f>
        <v>0</v>
      </c>
      <c r="G3" s="8">
        <f>F3*70%</f>
        <v>0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0</v>
      </c>
      <c r="D4" s="8">
        <f>C4*20%</f>
        <v>0</v>
      </c>
      <c r="E4" s="7">
        <v>0.2</v>
      </c>
      <c r="F4" s="8">
        <f>C4*80%</f>
        <v>0</v>
      </c>
      <c r="G4" s="8">
        <f>F4*70%</f>
        <v>0</v>
      </c>
      <c r="H4" s="7">
        <v>0.7</v>
      </c>
    </row>
    <row r="5" spans="1:15" x14ac:dyDescent="0.25">
      <c r="A5" s="18">
        <v>45350</v>
      </c>
      <c r="B5" t="s">
        <v>19</v>
      </c>
      <c r="C5">
        <v>0</v>
      </c>
      <c r="D5" s="8">
        <f>C5*20%</f>
        <v>0</v>
      </c>
      <c r="E5" s="7">
        <v>0.2</v>
      </c>
      <c r="F5" s="8">
        <f>C5*80%</f>
        <v>0</v>
      </c>
      <c r="G5" s="8">
        <f>F5*70%</f>
        <v>0</v>
      </c>
      <c r="H5" s="7">
        <v>0.7</v>
      </c>
      <c r="I5" s="8">
        <f>G5*50%</f>
        <v>0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0</v>
      </c>
      <c r="D6" s="10">
        <f>D3+D4+D5</f>
        <v>0</v>
      </c>
      <c r="E6" s="6"/>
      <c r="F6" s="11">
        <f>F3+F4+F5</f>
        <v>0</v>
      </c>
      <c r="G6" s="12">
        <f>G3+G4+G5</f>
        <v>0</v>
      </c>
      <c r="H6" s="6"/>
      <c r="I6" s="13">
        <f>G5*50%</f>
        <v>0</v>
      </c>
      <c r="J6" s="6"/>
      <c r="K6" s="15">
        <f>G3+G4+I5</f>
        <v>0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45328</v>
      </c>
      <c r="B10" t="s">
        <v>17</v>
      </c>
      <c r="C10">
        <f>C3</f>
        <v>0</v>
      </c>
      <c r="D10" s="8">
        <v>0</v>
      </c>
      <c r="E10" s="24" t="e">
        <f>D10*1/C10</f>
        <v>#DIV/0!</v>
      </c>
      <c r="F10" s="8">
        <f>C10-D10</f>
        <v>0</v>
      </c>
      <c r="G10" s="8">
        <v>0</v>
      </c>
      <c r="H10" s="24" t="e">
        <f>G10*1/F10</f>
        <v>#DIV/0!</v>
      </c>
      <c r="K10" s="2"/>
      <c r="O10">
        <f>F10*70%</f>
        <v>0</v>
      </c>
    </row>
    <row r="11" spans="1:15" x14ac:dyDescent="0.25">
      <c r="A11" s="5" t="s">
        <v>16</v>
      </c>
      <c r="B11" t="s">
        <v>18</v>
      </c>
      <c r="C11">
        <f>C4</f>
        <v>0</v>
      </c>
      <c r="D11" s="8">
        <v>0</v>
      </c>
      <c r="E11" s="24" t="e">
        <f>D11*1/C11</f>
        <v>#DIV/0!</v>
      </c>
      <c r="F11" s="8">
        <f>C11-D11</f>
        <v>0</v>
      </c>
      <c r="G11" s="8">
        <v>0</v>
      </c>
      <c r="H11" s="24" t="e">
        <f>G11*1/F11</f>
        <v>#DIV/0!</v>
      </c>
      <c r="O11">
        <f>F11*70%</f>
        <v>0</v>
      </c>
    </row>
    <row r="12" spans="1:15" x14ac:dyDescent="0.25">
      <c r="A12" s="18">
        <f>A5</f>
        <v>45350</v>
      </c>
      <c r="B12" t="s">
        <v>19</v>
      </c>
      <c r="C12">
        <f>C5</f>
        <v>0</v>
      </c>
      <c r="D12" s="8">
        <v>0</v>
      </c>
      <c r="E12" s="24" t="e">
        <f>D12*1/C12</f>
        <v>#DIV/0!</v>
      </c>
      <c r="F12" s="8">
        <f>C12-D12</f>
        <v>0</v>
      </c>
      <c r="G12" s="8">
        <v>0</v>
      </c>
      <c r="H12" s="24" t="e">
        <f>(G12+I12)*1/F12</f>
        <v>#DIV/0!</v>
      </c>
      <c r="I12" s="8">
        <v>0</v>
      </c>
      <c r="J12" s="7" t="e">
        <f>I12*1/(G12+I12)</f>
        <v>#DIV/0!</v>
      </c>
      <c r="K12" s="2"/>
      <c r="O12">
        <f>F12*70%</f>
        <v>0</v>
      </c>
    </row>
    <row r="13" spans="1:15" ht="18.75" x14ac:dyDescent="0.3">
      <c r="A13" s="5" t="s">
        <v>20</v>
      </c>
      <c r="B13" s="5"/>
      <c r="C13" s="9">
        <f>C10+C11+C12</f>
        <v>0</v>
      </c>
      <c r="D13" s="10">
        <f>D10+D11+D12</f>
        <v>0</v>
      </c>
      <c r="E13" s="21" t="e">
        <f>D13*1/C13</f>
        <v>#DIV/0!</v>
      </c>
      <c r="F13" s="11">
        <f>F10+F11+F12</f>
        <v>0</v>
      </c>
      <c r="G13" s="12">
        <f>G10+G11+G12+I12</f>
        <v>0</v>
      </c>
      <c r="H13" s="21" t="e">
        <f>G13*1/F13</f>
        <v>#DIV/0!</v>
      </c>
      <c r="I13" s="22">
        <f>(G12+I12)*50%</f>
        <v>0</v>
      </c>
      <c r="J13" s="6"/>
      <c r="K13" s="16">
        <f>G10+G11+G12</f>
        <v>0</v>
      </c>
      <c r="L13" s="14"/>
      <c r="O13">
        <f>O12*50%</f>
        <v>0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0</v>
      </c>
      <c r="G15" s="20">
        <f>G13-G6</f>
        <v>0</v>
      </c>
      <c r="K15" s="29">
        <f>K13-K6</f>
        <v>0</v>
      </c>
      <c r="O15" s="30">
        <f>O10+O11+O13</f>
        <v>0</v>
      </c>
    </row>
    <row r="16" spans="1:15" x14ac:dyDescent="0.25">
      <c r="A16" t="s">
        <v>28</v>
      </c>
      <c r="B16" s="25"/>
    </row>
    <row r="17" spans="15:15" x14ac:dyDescent="0.25">
      <c r="O17" s="31">
        <f>K13-O15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10" sqref="H10:H12"/>
    </sheetView>
  </sheetViews>
  <sheetFormatPr baseColWidth="10" defaultRowHeight="15" x14ac:dyDescent="0.25"/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45328</v>
      </c>
      <c r="B3" t="s">
        <v>17</v>
      </c>
      <c r="C3">
        <v>0</v>
      </c>
      <c r="D3" s="8">
        <f>C3*20%</f>
        <v>0</v>
      </c>
      <c r="E3" s="7">
        <v>0.2</v>
      </c>
      <c r="F3" s="8">
        <f>C3*80%</f>
        <v>0</v>
      </c>
      <c r="G3" s="8">
        <f>F3*70%</f>
        <v>0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0</v>
      </c>
      <c r="D4" s="8">
        <f>C4*20%</f>
        <v>0</v>
      </c>
      <c r="E4" s="7">
        <v>0.2</v>
      </c>
      <c r="F4" s="8">
        <f>C4*80%</f>
        <v>0</v>
      </c>
      <c r="G4" s="8">
        <f>F4*70%</f>
        <v>0</v>
      </c>
      <c r="H4" s="7">
        <v>0.7</v>
      </c>
    </row>
    <row r="5" spans="1:15" x14ac:dyDescent="0.25">
      <c r="A5" s="18">
        <v>45350</v>
      </c>
      <c r="B5" t="s">
        <v>19</v>
      </c>
      <c r="C5">
        <v>0</v>
      </c>
      <c r="D5" s="8">
        <f>C5*20%</f>
        <v>0</v>
      </c>
      <c r="E5" s="7">
        <v>0.2</v>
      </c>
      <c r="F5" s="8">
        <f>C5*80%</f>
        <v>0</v>
      </c>
      <c r="G5" s="8">
        <f>F5*70%</f>
        <v>0</v>
      </c>
      <c r="H5" s="7">
        <v>0.7</v>
      </c>
      <c r="I5" s="8">
        <f>G5*50%</f>
        <v>0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0</v>
      </c>
      <c r="D6" s="10">
        <f>D3+D4+D5</f>
        <v>0</v>
      </c>
      <c r="E6" s="6"/>
      <c r="F6" s="11">
        <f>F3+F4+F5</f>
        <v>0</v>
      </c>
      <c r="G6" s="12">
        <f>G3+G4+G5</f>
        <v>0</v>
      </c>
      <c r="H6" s="6"/>
      <c r="I6" s="13">
        <f>G5*50%</f>
        <v>0</v>
      </c>
      <c r="J6" s="6"/>
      <c r="K6" s="15">
        <f>G3+G4+I5</f>
        <v>0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45328</v>
      </c>
      <c r="B10" t="s">
        <v>17</v>
      </c>
      <c r="C10">
        <f>C3</f>
        <v>0</v>
      </c>
      <c r="D10" s="8">
        <v>0</v>
      </c>
      <c r="E10" s="24" t="e">
        <f>D10*1/C10</f>
        <v>#DIV/0!</v>
      </c>
      <c r="F10" s="8">
        <f>C10-D10</f>
        <v>0</v>
      </c>
      <c r="G10" s="8">
        <v>0</v>
      </c>
      <c r="H10" s="24" t="e">
        <f>G10*1/F10</f>
        <v>#DIV/0!</v>
      </c>
      <c r="K10" s="2"/>
      <c r="O10">
        <f>F10*70%</f>
        <v>0</v>
      </c>
    </row>
    <row r="11" spans="1:15" x14ac:dyDescent="0.25">
      <c r="A11" s="5" t="s">
        <v>16</v>
      </c>
      <c r="B11" t="s">
        <v>18</v>
      </c>
      <c r="C11">
        <f>C4</f>
        <v>0</v>
      </c>
      <c r="D11" s="8">
        <v>0</v>
      </c>
      <c r="E11" s="24" t="e">
        <f>D11*1/C11</f>
        <v>#DIV/0!</v>
      </c>
      <c r="F11" s="8">
        <f>C11-D11</f>
        <v>0</v>
      </c>
      <c r="G11" s="8">
        <v>0</v>
      </c>
      <c r="H11" s="24" t="e">
        <f>G11*1/F11</f>
        <v>#DIV/0!</v>
      </c>
      <c r="O11">
        <f>F11*70%</f>
        <v>0</v>
      </c>
    </row>
    <row r="12" spans="1:15" x14ac:dyDescent="0.25">
      <c r="A12" s="18">
        <f>A5</f>
        <v>45350</v>
      </c>
      <c r="B12" t="s">
        <v>19</v>
      </c>
      <c r="C12">
        <f>C5</f>
        <v>0</v>
      </c>
      <c r="D12" s="8">
        <v>0</v>
      </c>
      <c r="E12" s="24" t="e">
        <f>D12*1/C12</f>
        <v>#DIV/0!</v>
      </c>
      <c r="F12" s="8">
        <f>C12-D12</f>
        <v>0</v>
      </c>
      <c r="G12" s="8">
        <v>0</v>
      </c>
      <c r="H12" s="24" t="e">
        <f>(G12+I12)*1/F12</f>
        <v>#DIV/0!</v>
      </c>
      <c r="I12" s="8">
        <v>0</v>
      </c>
      <c r="J12" s="7" t="e">
        <f>I12*1/(G12+I12)</f>
        <v>#DIV/0!</v>
      </c>
      <c r="K12" s="2"/>
      <c r="O12">
        <f>F12*70%</f>
        <v>0</v>
      </c>
    </row>
    <row r="13" spans="1:15" ht="18.75" x14ac:dyDescent="0.3">
      <c r="A13" s="5" t="s">
        <v>20</v>
      </c>
      <c r="B13" s="5"/>
      <c r="C13" s="9">
        <f>C10+C11+C12</f>
        <v>0</v>
      </c>
      <c r="D13" s="10">
        <f>D10+D11+D12</f>
        <v>0</v>
      </c>
      <c r="E13" s="21" t="e">
        <f>D13*1/C13</f>
        <v>#DIV/0!</v>
      </c>
      <c r="F13" s="11">
        <f>F10+F11+F12</f>
        <v>0</v>
      </c>
      <c r="G13" s="12">
        <f>G10+G11+G12+I12</f>
        <v>0</v>
      </c>
      <c r="H13" s="21" t="e">
        <f>G13*1/F13</f>
        <v>#DIV/0!</v>
      </c>
      <c r="I13" s="22">
        <f>(G12+I12)*50%</f>
        <v>0</v>
      </c>
      <c r="J13" s="6"/>
      <c r="K13" s="16">
        <f>G10+G11+G12</f>
        <v>0</v>
      </c>
      <c r="L13" s="14"/>
      <c r="O13">
        <f>O12*50%</f>
        <v>0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0</v>
      </c>
      <c r="G15" s="20">
        <f>G13-G6</f>
        <v>0</v>
      </c>
      <c r="K15" s="29">
        <f>K13-K6</f>
        <v>0</v>
      </c>
      <c r="O15" s="30">
        <f>O10+O11+O13</f>
        <v>0</v>
      </c>
    </row>
    <row r="16" spans="1:15" x14ac:dyDescent="0.25">
      <c r="A16" t="s">
        <v>28</v>
      </c>
      <c r="B16" s="25"/>
    </row>
    <row r="17" spans="15:15" x14ac:dyDescent="0.25">
      <c r="O17" s="31">
        <f>K13-O15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10" sqref="H10:H12"/>
    </sheetView>
  </sheetViews>
  <sheetFormatPr baseColWidth="10" defaultRowHeight="15" x14ac:dyDescent="0.25"/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45328</v>
      </c>
      <c r="B3" t="s">
        <v>17</v>
      </c>
      <c r="C3">
        <v>0</v>
      </c>
      <c r="D3" s="8">
        <f>C3*20%</f>
        <v>0</v>
      </c>
      <c r="E3" s="7">
        <v>0.2</v>
      </c>
      <c r="F3" s="8">
        <f>C3*80%</f>
        <v>0</v>
      </c>
      <c r="G3" s="8">
        <f>F3*70%</f>
        <v>0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0</v>
      </c>
      <c r="D4" s="8">
        <f>C4*20%</f>
        <v>0</v>
      </c>
      <c r="E4" s="7">
        <v>0.2</v>
      </c>
      <c r="F4" s="8">
        <f>C4*80%</f>
        <v>0</v>
      </c>
      <c r="G4" s="8">
        <f>F4*70%</f>
        <v>0</v>
      </c>
      <c r="H4" s="7">
        <v>0.7</v>
      </c>
    </row>
    <row r="5" spans="1:15" x14ac:dyDescent="0.25">
      <c r="A5" s="18">
        <v>45350</v>
      </c>
      <c r="B5" t="s">
        <v>19</v>
      </c>
      <c r="C5">
        <v>0</v>
      </c>
      <c r="D5" s="8">
        <f>C5*20%</f>
        <v>0</v>
      </c>
      <c r="E5" s="7">
        <v>0.2</v>
      </c>
      <c r="F5" s="8">
        <f>C5*80%</f>
        <v>0</v>
      </c>
      <c r="G5" s="8">
        <f>F5*70%</f>
        <v>0</v>
      </c>
      <c r="H5" s="7">
        <v>0.7</v>
      </c>
      <c r="I5" s="8">
        <f>G5*50%</f>
        <v>0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0</v>
      </c>
      <c r="D6" s="10">
        <f>D3+D4+D5</f>
        <v>0</v>
      </c>
      <c r="E6" s="6"/>
      <c r="F6" s="11">
        <f>F3+F4+F5</f>
        <v>0</v>
      </c>
      <c r="G6" s="12">
        <f>G3+G4+G5</f>
        <v>0</v>
      </c>
      <c r="H6" s="6"/>
      <c r="I6" s="13">
        <f>G5*50%</f>
        <v>0</v>
      </c>
      <c r="J6" s="6"/>
      <c r="K6" s="15">
        <f>G3+G4+I5</f>
        <v>0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45328</v>
      </c>
      <c r="B10" t="s">
        <v>17</v>
      </c>
      <c r="C10">
        <f>C3</f>
        <v>0</v>
      </c>
      <c r="D10" s="8">
        <v>0</v>
      </c>
      <c r="E10" s="24" t="e">
        <f>D10*1/C10</f>
        <v>#DIV/0!</v>
      </c>
      <c r="F10" s="8">
        <f>C10-D10</f>
        <v>0</v>
      </c>
      <c r="G10" s="8">
        <v>0</v>
      </c>
      <c r="H10" s="24" t="e">
        <f>G10*1/F10</f>
        <v>#DIV/0!</v>
      </c>
      <c r="K10" s="2"/>
      <c r="O10">
        <f>F10*70%</f>
        <v>0</v>
      </c>
    </row>
    <row r="11" spans="1:15" x14ac:dyDescent="0.25">
      <c r="A11" s="5" t="s">
        <v>16</v>
      </c>
      <c r="B11" t="s">
        <v>18</v>
      </c>
      <c r="C11">
        <f>C4</f>
        <v>0</v>
      </c>
      <c r="D11" s="8">
        <v>0</v>
      </c>
      <c r="E11" s="24" t="e">
        <f>D11*1/C11</f>
        <v>#DIV/0!</v>
      </c>
      <c r="F11" s="8">
        <f>C11-D11</f>
        <v>0</v>
      </c>
      <c r="G11" s="8">
        <v>0</v>
      </c>
      <c r="H11" s="24" t="e">
        <f>G11*1/F11</f>
        <v>#DIV/0!</v>
      </c>
      <c r="O11">
        <f>F11*70%</f>
        <v>0</v>
      </c>
    </row>
    <row r="12" spans="1:15" x14ac:dyDescent="0.25">
      <c r="A12" s="18">
        <f>A5</f>
        <v>45350</v>
      </c>
      <c r="B12" t="s">
        <v>19</v>
      </c>
      <c r="C12">
        <f>C5</f>
        <v>0</v>
      </c>
      <c r="D12" s="8">
        <v>0</v>
      </c>
      <c r="E12" s="24" t="e">
        <f>D12*1/C12</f>
        <v>#DIV/0!</v>
      </c>
      <c r="F12" s="8">
        <f>C12-D12</f>
        <v>0</v>
      </c>
      <c r="G12" s="8">
        <v>0</v>
      </c>
      <c r="H12" s="24" t="e">
        <f>(G12+I12)*1/F12</f>
        <v>#DIV/0!</v>
      </c>
      <c r="I12" s="8">
        <v>0</v>
      </c>
      <c r="J12" s="7" t="e">
        <f>I12*1/(G12+I12)</f>
        <v>#DIV/0!</v>
      </c>
      <c r="K12" s="2"/>
      <c r="O12">
        <f>F12*70%</f>
        <v>0</v>
      </c>
    </row>
    <row r="13" spans="1:15" ht="18.75" x14ac:dyDescent="0.3">
      <c r="A13" s="5" t="s">
        <v>20</v>
      </c>
      <c r="B13" s="5"/>
      <c r="C13" s="9">
        <f>C10+C11+C12</f>
        <v>0</v>
      </c>
      <c r="D13" s="10">
        <f>D10+D11+D12</f>
        <v>0</v>
      </c>
      <c r="E13" s="21" t="e">
        <f>D13*1/C13</f>
        <v>#DIV/0!</v>
      </c>
      <c r="F13" s="11">
        <f>F10+F11+F12</f>
        <v>0</v>
      </c>
      <c r="G13" s="12">
        <f>G10+G11+G12+I12</f>
        <v>0</v>
      </c>
      <c r="H13" s="21" t="e">
        <f>G13*1/F13</f>
        <v>#DIV/0!</v>
      </c>
      <c r="I13" s="22">
        <f>(G12+I12)*50%</f>
        <v>0</v>
      </c>
      <c r="J13" s="6"/>
      <c r="K13" s="16">
        <f>G10+G11+G12</f>
        <v>0</v>
      </c>
      <c r="L13" s="14"/>
      <c r="O13">
        <f>O12*50%</f>
        <v>0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0</v>
      </c>
      <c r="G15" s="20">
        <f>G13-G6</f>
        <v>0</v>
      </c>
      <c r="K15" s="29">
        <f>K13-K6</f>
        <v>0</v>
      </c>
      <c r="O15" s="30">
        <f>O10+O11+O13</f>
        <v>0</v>
      </c>
    </row>
    <row r="16" spans="1:15" x14ac:dyDescent="0.25">
      <c r="A16" t="s">
        <v>28</v>
      </c>
      <c r="B16" s="25"/>
    </row>
    <row r="17" spans="15:15" x14ac:dyDescent="0.25">
      <c r="O17" s="31">
        <f>K13-O15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9" sqref="D19"/>
    </sheetView>
  </sheetViews>
  <sheetFormatPr baseColWidth="10" defaultRowHeight="15" x14ac:dyDescent="0.25"/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45328</v>
      </c>
      <c r="B3" t="s">
        <v>17</v>
      </c>
      <c r="C3">
        <v>0</v>
      </c>
      <c r="D3" s="8">
        <f>C3*20%</f>
        <v>0</v>
      </c>
      <c r="E3" s="7">
        <v>0.2</v>
      </c>
      <c r="F3" s="8">
        <f>C3*80%</f>
        <v>0</v>
      </c>
      <c r="G3" s="8">
        <f>F3*70%</f>
        <v>0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0</v>
      </c>
      <c r="D4" s="8">
        <f>C4*20%</f>
        <v>0</v>
      </c>
      <c r="E4" s="7">
        <v>0.2</v>
      </c>
      <c r="F4" s="8">
        <f>C4*80%</f>
        <v>0</v>
      </c>
      <c r="G4" s="8">
        <f>F4*70%</f>
        <v>0</v>
      </c>
      <c r="H4" s="7">
        <v>0.7</v>
      </c>
    </row>
    <row r="5" spans="1:15" x14ac:dyDescent="0.25">
      <c r="A5" s="18">
        <v>45350</v>
      </c>
      <c r="B5" t="s">
        <v>19</v>
      </c>
      <c r="C5">
        <v>0</v>
      </c>
      <c r="D5" s="8">
        <f>C5*20%</f>
        <v>0</v>
      </c>
      <c r="E5" s="7">
        <v>0.2</v>
      </c>
      <c r="F5" s="8">
        <f>C5*80%</f>
        <v>0</v>
      </c>
      <c r="G5" s="8">
        <f>F5*70%</f>
        <v>0</v>
      </c>
      <c r="H5" s="7">
        <v>0.7</v>
      </c>
      <c r="I5" s="8">
        <f>G5*50%</f>
        <v>0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0</v>
      </c>
      <c r="D6" s="10">
        <f>D3+D4+D5</f>
        <v>0</v>
      </c>
      <c r="E6" s="6"/>
      <c r="F6" s="11">
        <f>F3+F4+F5</f>
        <v>0</v>
      </c>
      <c r="G6" s="12">
        <f>G3+G4+G5</f>
        <v>0</v>
      </c>
      <c r="H6" s="6"/>
      <c r="I6" s="13">
        <f>G5*50%</f>
        <v>0</v>
      </c>
      <c r="J6" s="6"/>
      <c r="K6" s="15">
        <f>G3+G4+I5</f>
        <v>0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45328</v>
      </c>
      <c r="B10" t="s">
        <v>17</v>
      </c>
      <c r="C10">
        <f>C3</f>
        <v>0</v>
      </c>
      <c r="D10" s="8">
        <v>0</v>
      </c>
      <c r="E10" s="24" t="e">
        <f>D10*1/C10</f>
        <v>#DIV/0!</v>
      </c>
      <c r="F10" s="8">
        <f>C10-D10</f>
        <v>0</v>
      </c>
      <c r="G10" s="8">
        <v>0</v>
      </c>
      <c r="H10" s="24" t="e">
        <f>G10*1/F10</f>
        <v>#DIV/0!</v>
      </c>
      <c r="K10" s="2"/>
      <c r="O10">
        <f>F10*70%</f>
        <v>0</v>
      </c>
    </row>
    <row r="11" spans="1:15" x14ac:dyDescent="0.25">
      <c r="A11" s="5" t="s">
        <v>16</v>
      </c>
      <c r="B11" t="s">
        <v>18</v>
      </c>
      <c r="C11">
        <f>C4</f>
        <v>0</v>
      </c>
      <c r="D11" s="8">
        <v>0</v>
      </c>
      <c r="E11" s="24" t="e">
        <f>D11*1/C11</f>
        <v>#DIV/0!</v>
      </c>
      <c r="F11" s="8">
        <f>C11-D11</f>
        <v>0</v>
      </c>
      <c r="G11" s="8">
        <v>0</v>
      </c>
      <c r="H11" s="24" t="e">
        <f>G11*1/F11</f>
        <v>#DIV/0!</v>
      </c>
      <c r="O11">
        <f>F11*70%</f>
        <v>0</v>
      </c>
    </row>
    <row r="12" spans="1:15" x14ac:dyDescent="0.25">
      <c r="A12" s="18">
        <f>A5</f>
        <v>45350</v>
      </c>
      <c r="B12" t="s">
        <v>19</v>
      </c>
      <c r="C12">
        <f>C5</f>
        <v>0</v>
      </c>
      <c r="D12" s="8">
        <v>0</v>
      </c>
      <c r="E12" s="24" t="e">
        <f>D12*1/C12</f>
        <v>#DIV/0!</v>
      </c>
      <c r="F12" s="8">
        <f>C12-D12</f>
        <v>0</v>
      </c>
      <c r="G12" s="8">
        <v>0</v>
      </c>
      <c r="H12" s="24" t="e">
        <f>(G12+I12)*1/F12</f>
        <v>#DIV/0!</v>
      </c>
      <c r="I12" s="8">
        <v>0</v>
      </c>
      <c r="J12" s="7" t="e">
        <f>I12*1/(G12+I12)</f>
        <v>#DIV/0!</v>
      </c>
      <c r="K12" s="2"/>
      <c r="O12">
        <f>F12*70%</f>
        <v>0</v>
      </c>
    </row>
    <row r="13" spans="1:15" ht="18.75" x14ac:dyDescent="0.3">
      <c r="A13" s="5" t="s">
        <v>20</v>
      </c>
      <c r="B13" s="5"/>
      <c r="C13" s="9">
        <f>C10+C11+C12</f>
        <v>0</v>
      </c>
      <c r="D13" s="10">
        <f>D10+D11+D12</f>
        <v>0</v>
      </c>
      <c r="E13" s="21" t="e">
        <f>D13*1/C13</f>
        <v>#DIV/0!</v>
      </c>
      <c r="F13" s="11">
        <f>F10+F11+F12</f>
        <v>0</v>
      </c>
      <c r="G13" s="12">
        <f>G10+G11+G12+I12</f>
        <v>0</v>
      </c>
      <c r="H13" s="21" t="e">
        <f>G13*1/F13</f>
        <v>#DIV/0!</v>
      </c>
      <c r="I13" s="22">
        <f>(G12+I12)*50%</f>
        <v>0</v>
      </c>
      <c r="J13" s="6"/>
      <c r="K13" s="16">
        <f>G10+G11+G12</f>
        <v>0</v>
      </c>
      <c r="L13" s="14"/>
      <c r="O13">
        <f>O12*50%</f>
        <v>0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0</v>
      </c>
      <c r="G15" s="20">
        <f>G13-G6</f>
        <v>0</v>
      </c>
      <c r="K15" s="29">
        <f>K13-K6</f>
        <v>0</v>
      </c>
      <c r="O15" s="30">
        <f>O10+O11+O13</f>
        <v>0</v>
      </c>
    </row>
    <row r="16" spans="1:15" x14ac:dyDescent="0.25">
      <c r="A16" t="s">
        <v>28</v>
      </c>
      <c r="B16" s="25"/>
    </row>
    <row r="17" spans="15:15" x14ac:dyDescent="0.25">
      <c r="O17" s="31">
        <f>K13-O15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H10" sqref="H10:H12"/>
    </sheetView>
  </sheetViews>
  <sheetFormatPr baseColWidth="10" defaultRowHeight="15" x14ac:dyDescent="0.25"/>
  <cols>
    <col min="1" max="1" width="14.5703125" customWidth="1"/>
    <col min="12" max="12" width="13.570312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45279</v>
      </c>
      <c r="B3" t="s">
        <v>17</v>
      </c>
      <c r="C3">
        <v>784</v>
      </c>
      <c r="D3" s="8">
        <f>C3*20%</f>
        <v>156.80000000000001</v>
      </c>
      <c r="E3" s="7">
        <v>0.2</v>
      </c>
      <c r="F3" s="8">
        <f>C3*80%</f>
        <v>627.20000000000005</v>
      </c>
      <c r="G3" s="8">
        <f>F3*70%</f>
        <v>439.04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1209</v>
      </c>
      <c r="D4" s="8">
        <f>C4*20%</f>
        <v>241.8</v>
      </c>
      <c r="E4" s="7">
        <v>0.2</v>
      </c>
      <c r="F4" s="8">
        <f>C4*80%</f>
        <v>967.2</v>
      </c>
      <c r="G4" s="8">
        <f>F4*70%</f>
        <v>677.04</v>
      </c>
      <c r="H4" s="7">
        <v>0.7</v>
      </c>
    </row>
    <row r="5" spans="1:15" x14ac:dyDescent="0.25">
      <c r="A5" s="18">
        <v>45301</v>
      </c>
      <c r="B5" t="s">
        <v>19</v>
      </c>
      <c r="C5">
        <v>2332</v>
      </c>
      <c r="D5" s="8">
        <f>C5*20%</f>
        <v>466.40000000000003</v>
      </c>
      <c r="E5" s="7">
        <v>0.2</v>
      </c>
      <c r="F5" s="8">
        <f>C5*80%</f>
        <v>1865.6000000000001</v>
      </c>
      <c r="G5" s="8">
        <f>F5*70%</f>
        <v>1305.92</v>
      </c>
      <c r="H5" s="7">
        <v>0.7</v>
      </c>
      <c r="I5" s="8">
        <f>G5*50%</f>
        <v>652.96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4325</v>
      </c>
      <c r="D6" s="10">
        <f>D3+D4+D5</f>
        <v>865</v>
      </c>
      <c r="E6" s="6"/>
      <c r="F6" s="11">
        <f>F3+F4+F5</f>
        <v>3460</v>
      </c>
      <c r="G6" s="12">
        <f>G3+G4+G5</f>
        <v>2422</v>
      </c>
      <c r="H6" s="6"/>
      <c r="I6" s="13">
        <f>G5*50%</f>
        <v>652.96</v>
      </c>
      <c r="J6" s="6"/>
      <c r="K6" s="15">
        <f>G3+G4+I5</f>
        <v>1769.04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45279</v>
      </c>
      <c r="B10" t="s">
        <v>17</v>
      </c>
      <c r="C10">
        <f>C3</f>
        <v>784</v>
      </c>
      <c r="D10" s="8">
        <v>60</v>
      </c>
      <c r="E10" s="24">
        <f>D10*1/C10</f>
        <v>7.6530612244897961E-2</v>
      </c>
      <c r="F10" s="8">
        <f>C10-D10</f>
        <v>724</v>
      </c>
      <c r="G10" s="8">
        <v>525</v>
      </c>
      <c r="H10" s="24">
        <f>G10*1/F10</f>
        <v>0.72513812154696133</v>
      </c>
      <c r="K10" s="2"/>
      <c r="O10">
        <f>F10*70%</f>
        <v>506.79999999999995</v>
      </c>
    </row>
    <row r="11" spans="1:15" x14ac:dyDescent="0.25">
      <c r="A11" s="5" t="s">
        <v>16</v>
      </c>
      <c r="B11" t="s">
        <v>18</v>
      </c>
      <c r="C11">
        <f>C4</f>
        <v>1209</v>
      </c>
      <c r="D11" s="8">
        <v>409</v>
      </c>
      <c r="E11" s="24">
        <f>D11*1/C11</f>
        <v>0.33829611248966085</v>
      </c>
      <c r="F11" s="8">
        <f>C11-D11</f>
        <v>800</v>
      </c>
      <c r="G11" s="8">
        <v>653</v>
      </c>
      <c r="H11" s="24">
        <f>G11*1/F11</f>
        <v>0.81625000000000003</v>
      </c>
      <c r="O11">
        <f>F11*70%</f>
        <v>560</v>
      </c>
    </row>
    <row r="12" spans="1:15" x14ac:dyDescent="0.25">
      <c r="A12" s="18">
        <f>A5</f>
        <v>45301</v>
      </c>
      <c r="B12" t="s">
        <v>19</v>
      </c>
      <c r="C12">
        <f>C5</f>
        <v>2332</v>
      </c>
      <c r="D12" s="8">
        <v>445</v>
      </c>
      <c r="E12" s="24">
        <f>D12*1/C12</f>
        <v>0.19082332761578044</v>
      </c>
      <c r="F12" s="8">
        <f>C12-D12</f>
        <v>1887</v>
      </c>
      <c r="G12" s="8">
        <v>600</v>
      </c>
      <c r="H12" s="24">
        <f>(G12+I12)*1/F12</f>
        <v>0.67779544250132484</v>
      </c>
      <c r="I12" s="8">
        <v>679</v>
      </c>
      <c r="J12" s="7">
        <f>I12*1/(G12+I12)</f>
        <v>0.53088350273651286</v>
      </c>
      <c r="K12" s="2"/>
      <c r="L12" t="s">
        <v>26</v>
      </c>
      <c r="M12">
        <v>20</v>
      </c>
      <c r="O12">
        <f>F12*70%</f>
        <v>1320.8999999999999</v>
      </c>
    </row>
    <row r="13" spans="1:15" ht="18.75" x14ac:dyDescent="0.3">
      <c r="A13" s="5" t="s">
        <v>20</v>
      </c>
      <c r="B13" s="5"/>
      <c r="C13" s="9">
        <f>C10+C11+C12</f>
        <v>4325</v>
      </c>
      <c r="D13" s="10">
        <f>D10+D11+D12</f>
        <v>914</v>
      </c>
      <c r="E13" s="21">
        <f>D13*1/C13</f>
        <v>0.21132947976878613</v>
      </c>
      <c r="F13" s="11">
        <f>F10+F11+F12</f>
        <v>3411</v>
      </c>
      <c r="G13" s="12">
        <f>G10+G11+G12+I12</f>
        <v>2457</v>
      </c>
      <c r="H13" s="21">
        <f>G13*1/F13</f>
        <v>0.72031662269129293</v>
      </c>
      <c r="I13" s="22">
        <f>(G12+I12)*50%</f>
        <v>639.5</v>
      </c>
      <c r="J13" s="6"/>
      <c r="K13" s="16">
        <f>G10+G11+G12</f>
        <v>1778</v>
      </c>
      <c r="L13" s="14" t="s">
        <v>13</v>
      </c>
      <c r="M13">
        <v>1758</v>
      </c>
      <c r="O13">
        <f>O12*50%</f>
        <v>660.44999999999993</v>
      </c>
    </row>
    <row r="14" spans="1:15" x14ac:dyDescent="0.25">
      <c r="M14">
        <f>SUM(M10:M13)</f>
        <v>1778</v>
      </c>
    </row>
    <row r="15" spans="1:15" ht="18.75" x14ac:dyDescent="0.3">
      <c r="A15" t="s">
        <v>21</v>
      </c>
      <c r="D15" s="20">
        <f>D6-D13</f>
        <v>-49</v>
      </c>
      <c r="G15" s="20">
        <f>G13-G6</f>
        <v>35</v>
      </c>
      <c r="K15" s="29">
        <f>K13-K6</f>
        <v>8.9600000000000364</v>
      </c>
      <c r="O15" s="30">
        <f>O10+O11+O13</f>
        <v>1727.25</v>
      </c>
    </row>
    <row r="16" spans="1:15" x14ac:dyDescent="0.25">
      <c r="A16" t="s">
        <v>28</v>
      </c>
      <c r="B16" s="25"/>
    </row>
    <row r="17" spans="6:15" x14ac:dyDescent="0.25">
      <c r="O17" s="31">
        <f>K13-O15</f>
        <v>50.75</v>
      </c>
    </row>
    <row r="18" spans="6:15" ht="21" x14ac:dyDescent="0.35">
      <c r="F18" s="17" t="s">
        <v>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E10" sqref="E10:E12"/>
    </sheetView>
  </sheetViews>
  <sheetFormatPr baseColWidth="10" defaultRowHeight="15" x14ac:dyDescent="0.25"/>
  <cols>
    <col min="1" max="1" width="14.28515625" customWidth="1"/>
    <col min="12" max="12" width="13.8554687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45286</v>
      </c>
      <c r="B3" t="s">
        <v>17</v>
      </c>
      <c r="C3">
        <v>536</v>
      </c>
      <c r="D3" s="8">
        <f>C3*20%</f>
        <v>107.2</v>
      </c>
      <c r="E3" s="7">
        <v>0.2</v>
      </c>
      <c r="F3" s="8">
        <f>C3*80%</f>
        <v>428.8</v>
      </c>
      <c r="G3" s="8">
        <f>F3*70%</f>
        <v>300.15999999999997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1841</v>
      </c>
      <c r="D4" s="8">
        <f>C4*20%</f>
        <v>368.20000000000005</v>
      </c>
      <c r="E4" s="7">
        <v>0.2</v>
      </c>
      <c r="F4" s="8">
        <f>C4*80%</f>
        <v>1472.8000000000002</v>
      </c>
      <c r="G4" s="8">
        <f>F4*70%</f>
        <v>1030.96</v>
      </c>
      <c r="H4" s="7">
        <v>0.7</v>
      </c>
    </row>
    <row r="5" spans="1:15" x14ac:dyDescent="0.25">
      <c r="A5" s="18">
        <v>45308</v>
      </c>
      <c r="B5" t="s">
        <v>19</v>
      </c>
      <c r="C5">
        <v>3728</v>
      </c>
      <c r="D5" s="8">
        <f>C5*20%</f>
        <v>745.6</v>
      </c>
      <c r="E5" s="7">
        <v>0.2</v>
      </c>
      <c r="F5" s="8">
        <f>C5*80%</f>
        <v>2982.4</v>
      </c>
      <c r="G5" s="8">
        <f>F5*70%</f>
        <v>2087.6799999999998</v>
      </c>
      <c r="H5" s="7">
        <v>0.7</v>
      </c>
      <c r="I5" s="8">
        <f>G5*50%</f>
        <v>1043.8399999999999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6105</v>
      </c>
      <c r="D6" s="10">
        <f>D3+D4+D5</f>
        <v>1221</v>
      </c>
      <c r="E6" s="6"/>
      <c r="F6" s="11">
        <f>F3+F4+F5</f>
        <v>4884</v>
      </c>
      <c r="G6" s="12">
        <f>G3+G4+G5</f>
        <v>3418.7999999999997</v>
      </c>
      <c r="H6" s="6"/>
      <c r="I6" s="13">
        <f>G5*50%</f>
        <v>1043.8399999999999</v>
      </c>
      <c r="J6" s="6"/>
      <c r="K6" s="15">
        <f>G3+G4+I5</f>
        <v>2374.96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45286</v>
      </c>
      <c r="B10" t="s">
        <v>17</v>
      </c>
      <c r="C10">
        <f>C3</f>
        <v>536</v>
      </c>
      <c r="D10" s="8">
        <v>45</v>
      </c>
      <c r="E10" s="24">
        <f>D10*1/C10</f>
        <v>8.3955223880597021E-2</v>
      </c>
      <c r="F10" s="8">
        <f>C10-D10</f>
        <v>491</v>
      </c>
      <c r="G10" s="8">
        <v>275</v>
      </c>
      <c r="H10" s="24">
        <f>G10*1/F10</f>
        <v>0.56008146639511203</v>
      </c>
      <c r="K10" s="2"/>
      <c r="L10" t="s">
        <v>27</v>
      </c>
      <c r="M10">
        <v>49</v>
      </c>
      <c r="O10">
        <f>F10*70%</f>
        <v>343.7</v>
      </c>
    </row>
    <row r="11" spans="1:15" x14ac:dyDescent="0.25">
      <c r="A11" s="5" t="s">
        <v>16</v>
      </c>
      <c r="B11" t="s">
        <v>18</v>
      </c>
      <c r="C11">
        <f>C4</f>
        <v>1841</v>
      </c>
      <c r="D11" s="8">
        <v>470</v>
      </c>
      <c r="E11" s="24">
        <f>D11*1/C11</f>
        <v>0.25529603476371537</v>
      </c>
      <c r="F11" s="8">
        <f>C11-D11</f>
        <v>1371</v>
      </c>
      <c r="G11" s="8">
        <v>809</v>
      </c>
      <c r="H11" s="24">
        <f>G11*1/F11</f>
        <v>0.5900802334062728</v>
      </c>
      <c r="L11" t="s">
        <v>23</v>
      </c>
      <c r="M11">
        <v>50</v>
      </c>
      <c r="O11">
        <f>F11*70%</f>
        <v>959.69999999999993</v>
      </c>
    </row>
    <row r="12" spans="1:15" x14ac:dyDescent="0.25">
      <c r="A12" s="18">
        <f>A5</f>
        <v>45308</v>
      </c>
      <c r="B12" t="s">
        <v>19</v>
      </c>
      <c r="C12">
        <f>C5</f>
        <v>3728</v>
      </c>
      <c r="D12" s="8">
        <v>1149</v>
      </c>
      <c r="E12" s="24">
        <f>D12*1/C12</f>
        <v>0.30820815450643779</v>
      </c>
      <c r="F12" s="8">
        <f>C12-D12</f>
        <v>2579</v>
      </c>
      <c r="G12" s="8">
        <v>665</v>
      </c>
      <c r="H12" s="24">
        <f>(G12+I12)*1/F12</f>
        <v>0.53896859247770457</v>
      </c>
      <c r="I12" s="8">
        <v>725</v>
      </c>
      <c r="J12" s="7">
        <f>I12*1/(G12+I12)</f>
        <v>0.52158273381294962</v>
      </c>
      <c r="K12" s="2"/>
      <c r="L12" s="14" t="s">
        <v>13</v>
      </c>
      <c r="M12">
        <v>150</v>
      </c>
      <c r="O12">
        <f>F12*70%</f>
        <v>1805.3</v>
      </c>
    </row>
    <row r="13" spans="1:15" ht="18.75" x14ac:dyDescent="0.3">
      <c r="A13" s="5" t="s">
        <v>20</v>
      </c>
      <c r="B13" s="5"/>
      <c r="C13" s="9">
        <f>C10+C11+C12</f>
        <v>6105</v>
      </c>
      <c r="D13" s="10">
        <f>D10+D11+D12</f>
        <v>1664</v>
      </c>
      <c r="E13" s="21">
        <f>D13*1/C13</f>
        <v>0.27256347256347258</v>
      </c>
      <c r="F13" s="11">
        <f>F10+F11+F12</f>
        <v>4441</v>
      </c>
      <c r="G13" s="12">
        <f>G10+G11+G12+I12</f>
        <v>2474</v>
      </c>
      <c r="H13" s="21">
        <f>G13*1/F13</f>
        <v>0.55708173834721908</v>
      </c>
      <c r="I13" s="22">
        <f>(G12+I12)*50%</f>
        <v>695</v>
      </c>
      <c r="J13" s="6"/>
      <c r="K13" s="16">
        <f>G10+G11+G12</f>
        <v>1749</v>
      </c>
      <c r="L13" s="14" t="s">
        <v>22</v>
      </c>
      <c r="M13">
        <v>1500</v>
      </c>
      <c r="O13">
        <f>O12*50%</f>
        <v>902.65</v>
      </c>
    </row>
    <row r="14" spans="1:15" x14ac:dyDescent="0.25">
      <c r="M14">
        <f>SUM(M10:M13)</f>
        <v>1749</v>
      </c>
    </row>
    <row r="15" spans="1:15" ht="18.75" x14ac:dyDescent="0.3">
      <c r="A15" t="s">
        <v>21</v>
      </c>
      <c r="D15" s="20">
        <f>D6-D13</f>
        <v>-443</v>
      </c>
      <c r="G15" s="20">
        <f>G13-G6</f>
        <v>-944.79999999999973</v>
      </c>
      <c r="K15" s="29">
        <f>K13-K6</f>
        <v>-625.96</v>
      </c>
      <c r="O15" s="30">
        <f>O10+O11+O13</f>
        <v>2206.0499999999997</v>
      </c>
    </row>
    <row r="16" spans="1:15" x14ac:dyDescent="0.25">
      <c r="A16" t="s">
        <v>28</v>
      </c>
      <c r="B16" s="25" t="s">
        <v>29</v>
      </c>
    </row>
    <row r="17" spans="3:15" x14ac:dyDescent="0.25">
      <c r="D17" s="2"/>
      <c r="E17" s="7"/>
      <c r="F17" s="2"/>
      <c r="G17" s="2"/>
      <c r="H17" s="7"/>
      <c r="K17" s="2"/>
      <c r="O17" s="31">
        <f>K13-O15</f>
        <v>-457.04999999999973</v>
      </c>
    </row>
    <row r="18" spans="3:15" ht="21" x14ac:dyDescent="0.35">
      <c r="D18" s="2"/>
      <c r="E18" s="7"/>
      <c r="F18" s="17" t="s">
        <v>47</v>
      </c>
      <c r="G18" s="2"/>
      <c r="H18" s="7"/>
    </row>
    <row r="19" spans="3:15" x14ac:dyDescent="0.25">
      <c r="D19" s="2"/>
      <c r="E19" s="7"/>
      <c r="F19" s="2"/>
      <c r="G19" s="2"/>
      <c r="H19" s="7"/>
      <c r="I19" s="2"/>
      <c r="J19" s="7"/>
      <c r="K19" s="2"/>
    </row>
    <row r="20" spans="3:15" x14ac:dyDescent="0.25">
      <c r="C20" s="5"/>
      <c r="D20" s="6"/>
      <c r="E20" s="6"/>
      <c r="F20" s="6"/>
      <c r="G20" s="6"/>
      <c r="H20" s="6"/>
      <c r="I20" s="6"/>
      <c r="J20" s="6"/>
      <c r="K20" s="6"/>
    </row>
    <row r="22" spans="3:15" x14ac:dyDescent="0.25">
      <c r="D22" s="4"/>
      <c r="E22" s="4"/>
    </row>
    <row r="24" spans="3:15" x14ac:dyDescent="0.25">
      <c r="D24" s="2"/>
      <c r="E24" s="2"/>
      <c r="F24" s="2"/>
      <c r="G24" s="2"/>
      <c r="H24" s="2"/>
      <c r="K24" s="2"/>
    </row>
    <row r="25" spans="3:15" x14ac:dyDescent="0.25">
      <c r="D25" s="2"/>
      <c r="E25" s="2"/>
      <c r="F25" s="2"/>
      <c r="G25" s="2"/>
      <c r="H25" s="2"/>
    </row>
    <row r="26" spans="3:15" x14ac:dyDescent="0.25">
      <c r="D26" s="2"/>
      <c r="E26" s="2"/>
      <c r="F26" s="2"/>
      <c r="G26" s="2"/>
      <c r="H26" s="2"/>
      <c r="I26" s="2"/>
      <c r="J26" s="2"/>
      <c r="K26" s="2"/>
    </row>
    <row r="27" spans="3:15" x14ac:dyDescent="0.25">
      <c r="C27" s="5"/>
      <c r="D27" s="6"/>
      <c r="E27" s="6"/>
      <c r="F27" s="6"/>
      <c r="G27" s="6"/>
      <c r="H27" s="6"/>
      <c r="I27" s="6"/>
      <c r="J27" s="6"/>
      <c r="K27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H10" sqref="H10:H12"/>
    </sheetView>
  </sheetViews>
  <sheetFormatPr baseColWidth="10" defaultRowHeight="15" x14ac:dyDescent="0.25"/>
  <cols>
    <col min="1" max="1" width="14.2851562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45293</v>
      </c>
      <c r="B3" t="s">
        <v>17</v>
      </c>
      <c r="C3">
        <v>1400</v>
      </c>
      <c r="D3" s="8">
        <f>C3*20%</f>
        <v>280</v>
      </c>
      <c r="E3" s="7">
        <v>0.2</v>
      </c>
      <c r="F3" s="8">
        <f>C3*80%</f>
        <v>1120</v>
      </c>
      <c r="G3" s="8">
        <f>F3*70%</f>
        <v>784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1300</v>
      </c>
      <c r="D4" s="8">
        <f>C4*20%</f>
        <v>260</v>
      </c>
      <c r="E4" s="7">
        <v>0.2</v>
      </c>
      <c r="F4" s="8">
        <f>C4*80%</f>
        <v>1040</v>
      </c>
      <c r="G4" s="8">
        <f>F4*70%</f>
        <v>728</v>
      </c>
      <c r="H4" s="7">
        <v>0.7</v>
      </c>
    </row>
    <row r="5" spans="1:15" x14ac:dyDescent="0.25">
      <c r="A5" s="18">
        <v>45315</v>
      </c>
      <c r="B5" t="s">
        <v>19</v>
      </c>
      <c r="C5">
        <v>4623</v>
      </c>
      <c r="D5" s="8">
        <f>C5*20%</f>
        <v>924.6</v>
      </c>
      <c r="E5" s="7">
        <v>0.2</v>
      </c>
      <c r="F5" s="8">
        <f>C5*80%</f>
        <v>3698.4</v>
      </c>
      <c r="G5" s="8">
        <f>F5*70%</f>
        <v>2588.88</v>
      </c>
      <c r="H5" s="7">
        <v>0.7</v>
      </c>
      <c r="I5" s="8">
        <f>G5*50%</f>
        <v>1294.44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7323</v>
      </c>
      <c r="D6" s="10">
        <f>D3+D4+D5</f>
        <v>1464.6</v>
      </c>
      <c r="E6" s="6"/>
      <c r="F6" s="11">
        <f>F3+F4+F5</f>
        <v>5858.4</v>
      </c>
      <c r="G6" s="12">
        <f>G3+G4+G5</f>
        <v>4100.88</v>
      </c>
      <c r="H6" s="6"/>
      <c r="I6" s="13">
        <f>G5*50%</f>
        <v>1294.44</v>
      </c>
      <c r="J6" s="6"/>
      <c r="K6" s="15">
        <f>G3+G4+I5</f>
        <v>2806.44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45293</v>
      </c>
      <c r="B10" t="s">
        <v>17</v>
      </c>
      <c r="C10">
        <f>C3</f>
        <v>1400</v>
      </c>
      <c r="D10" s="8">
        <v>218</v>
      </c>
      <c r="E10" s="24">
        <f>D10*1/C10</f>
        <v>0.15571428571428572</v>
      </c>
      <c r="F10" s="8">
        <f>C10-D10</f>
        <v>1182</v>
      </c>
      <c r="G10" s="8">
        <v>511</v>
      </c>
      <c r="H10" s="24">
        <f>G10*1/F10</f>
        <v>0.43231810490693739</v>
      </c>
      <c r="K10" s="2"/>
      <c r="L10" t="s">
        <v>39</v>
      </c>
      <c r="M10">
        <v>20</v>
      </c>
      <c r="O10">
        <f>F10*70%</f>
        <v>827.4</v>
      </c>
    </row>
    <row r="11" spans="1:15" x14ac:dyDescent="0.25">
      <c r="A11" s="5" t="s">
        <v>16</v>
      </c>
      <c r="B11" t="s">
        <v>18</v>
      </c>
      <c r="C11">
        <f>C4</f>
        <v>1300</v>
      </c>
      <c r="D11" s="8">
        <v>461</v>
      </c>
      <c r="E11" s="24">
        <f>D11*1/C11</f>
        <v>0.35461538461538461</v>
      </c>
      <c r="F11" s="8">
        <f>C11-D11</f>
        <v>839</v>
      </c>
      <c r="G11" s="8">
        <v>525</v>
      </c>
      <c r="H11" s="24">
        <f>G11*1/F11</f>
        <v>0.62574493444576873</v>
      </c>
      <c r="L11" t="s">
        <v>38</v>
      </c>
      <c r="M11">
        <v>30</v>
      </c>
      <c r="O11">
        <f>F11*70%</f>
        <v>587.29999999999995</v>
      </c>
    </row>
    <row r="12" spans="1:15" x14ac:dyDescent="0.25">
      <c r="A12" s="18">
        <f>A5</f>
        <v>45315</v>
      </c>
      <c r="B12" t="s">
        <v>19</v>
      </c>
      <c r="C12">
        <f>C5</f>
        <v>4623</v>
      </c>
      <c r="D12" s="8">
        <v>1340</v>
      </c>
      <c r="E12" s="24">
        <f>D12*1/C12</f>
        <v>0.28985507246376813</v>
      </c>
      <c r="F12" s="8">
        <f>C12-D12</f>
        <v>3283</v>
      </c>
      <c r="G12" s="8">
        <v>735</v>
      </c>
      <c r="H12" s="24">
        <f>(G12+I12)*1/F12</f>
        <v>0.52238805970149249</v>
      </c>
      <c r="I12" s="8">
        <v>980</v>
      </c>
      <c r="J12" s="7">
        <f>I12*1/(G12+I12)</f>
        <v>0.5714285714285714</v>
      </c>
      <c r="K12" s="2"/>
      <c r="L12" t="s">
        <v>34</v>
      </c>
      <c r="M12">
        <v>1150</v>
      </c>
      <c r="O12">
        <f>F12*70%</f>
        <v>2298.1</v>
      </c>
    </row>
    <row r="13" spans="1:15" ht="18.75" x14ac:dyDescent="0.3">
      <c r="A13" s="5" t="s">
        <v>20</v>
      </c>
      <c r="B13" s="5"/>
      <c r="C13" s="9">
        <f>C10+C11+C12</f>
        <v>7323</v>
      </c>
      <c r="D13" s="10">
        <f>D10+D11+D12</f>
        <v>2019</v>
      </c>
      <c r="E13" s="21">
        <f>D13*1/C13</f>
        <v>0.27570667759115119</v>
      </c>
      <c r="F13" s="11">
        <f>F10+F11+F12</f>
        <v>5304</v>
      </c>
      <c r="G13" s="12">
        <f>G10+G11+G12+I12</f>
        <v>2751</v>
      </c>
      <c r="H13" s="21">
        <f>G13*1/F13</f>
        <v>0.51866515837104077</v>
      </c>
      <c r="I13" s="22">
        <f>(G12+I12)*50%</f>
        <v>857.5</v>
      </c>
      <c r="J13" s="6"/>
      <c r="K13" s="16">
        <f>G10+G11+G12</f>
        <v>1771</v>
      </c>
      <c r="L13" s="14" t="s">
        <v>33</v>
      </c>
      <c r="M13">
        <v>571</v>
      </c>
      <c r="O13">
        <f>O12*50%</f>
        <v>1149.05</v>
      </c>
    </row>
    <row r="14" spans="1:15" x14ac:dyDescent="0.25">
      <c r="M14">
        <f>SUM(M10:M13)</f>
        <v>1771</v>
      </c>
    </row>
    <row r="15" spans="1:15" ht="18.75" x14ac:dyDescent="0.3">
      <c r="A15" t="s">
        <v>21</v>
      </c>
      <c r="D15" s="20">
        <f>D6-D13</f>
        <v>-554.40000000000009</v>
      </c>
      <c r="G15" s="20">
        <f>G13-G6</f>
        <v>-1349.88</v>
      </c>
      <c r="K15" s="29">
        <f>K13-K6</f>
        <v>-1035.44</v>
      </c>
      <c r="O15" s="30">
        <f>O10+O11+O13</f>
        <v>2563.75</v>
      </c>
    </row>
    <row r="16" spans="1:15" x14ac:dyDescent="0.25">
      <c r="A16" t="s">
        <v>28</v>
      </c>
      <c r="B16" s="25" t="s">
        <v>29</v>
      </c>
    </row>
    <row r="17" spans="6:15" x14ac:dyDescent="0.25">
      <c r="O17" s="31">
        <f>K13-O15</f>
        <v>-792.75</v>
      </c>
    </row>
    <row r="18" spans="6:15" ht="21" x14ac:dyDescent="0.35">
      <c r="F18" s="17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8" sqref="F18"/>
    </sheetView>
  </sheetViews>
  <sheetFormatPr baseColWidth="10" defaultRowHeight="15" x14ac:dyDescent="0.25"/>
  <cols>
    <col min="1" max="1" width="14.5703125" customWidth="1"/>
    <col min="12" max="12" width="14.710937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45300</v>
      </c>
      <c r="B3" t="s">
        <v>17</v>
      </c>
      <c r="C3">
        <v>837</v>
      </c>
      <c r="D3" s="8">
        <f>C3*20%</f>
        <v>167.4</v>
      </c>
      <c r="E3" s="7">
        <v>0.2</v>
      </c>
      <c r="F3" s="8">
        <f>C3*80%</f>
        <v>669.6</v>
      </c>
      <c r="G3" s="8">
        <f>F3*70%</f>
        <v>468.71999999999997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651</v>
      </c>
      <c r="D4" s="8">
        <f>C4*20%</f>
        <v>130.20000000000002</v>
      </c>
      <c r="E4" s="7">
        <v>0.2</v>
      </c>
      <c r="F4" s="8">
        <f>C4*80%</f>
        <v>520.80000000000007</v>
      </c>
      <c r="G4" s="8">
        <f>F4*70%</f>
        <v>364.56</v>
      </c>
      <c r="H4" s="7">
        <v>0.7</v>
      </c>
    </row>
    <row r="5" spans="1:15" x14ac:dyDescent="0.25">
      <c r="A5" s="18">
        <v>45322</v>
      </c>
      <c r="B5" t="s">
        <v>19</v>
      </c>
      <c r="C5">
        <v>2471</v>
      </c>
      <c r="D5" s="8">
        <f>C5*20%</f>
        <v>494.20000000000005</v>
      </c>
      <c r="E5" s="7">
        <v>0.2</v>
      </c>
      <c r="F5" s="8">
        <f>C5*80%</f>
        <v>1976.8000000000002</v>
      </c>
      <c r="G5" s="8">
        <f>F5*70%</f>
        <v>1383.76</v>
      </c>
      <c r="H5" s="7">
        <v>0.7</v>
      </c>
      <c r="I5" s="8">
        <f>G5*50%</f>
        <v>691.88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3959</v>
      </c>
      <c r="D6" s="10">
        <f>D3+D4+D5</f>
        <v>791.80000000000007</v>
      </c>
      <c r="E6" s="6"/>
      <c r="F6" s="11">
        <f>F3+F4+F5</f>
        <v>3167.2000000000003</v>
      </c>
      <c r="G6" s="12">
        <f>G3+G4+G5</f>
        <v>2217.04</v>
      </c>
      <c r="H6" s="6"/>
      <c r="I6" s="13">
        <f>G5*50%</f>
        <v>691.88</v>
      </c>
      <c r="J6" s="6"/>
      <c r="K6" s="15">
        <f>G3+G4+I5</f>
        <v>1525.1599999999999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45300</v>
      </c>
      <c r="B10" t="s">
        <v>17</v>
      </c>
      <c r="C10">
        <f>C3</f>
        <v>837</v>
      </c>
      <c r="D10" s="8">
        <v>62</v>
      </c>
      <c r="E10" s="24">
        <f>D10*1/C10</f>
        <v>7.407407407407407E-2</v>
      </c>
      <c r="F10" s="8">
        <f>C10-D10</f>
        <v>775</v>
      </c>
      <c r="G10" s="8">
        <v>606</v>
      </c>
      <c r="H10" s="24">
        <f>G10*1/F10</f>
        <v>0.78193548387096778</v>
      </c>
      <c r="K10" s="2"/>
      <c r="O10">
        <f>F10*70%</f>
        <v>542.5</v>
      </c>
    </row>
    <row r="11" spans="1:15" x14ac:dyDescent="0.25">
      <c r="A11" s="5" t="s">
        <v>16</v>
      </c>
      <c r="B11" t="s">
        <v>18</v>
      </c>
      <c r="C11">
        <f>C4</f>
        <v>651</v>
      </c>
      <c r="D11" s="8">
        <v>226</v>
      </c>
      <c r="E11" s="24">
        <f>D11*1/C11</f>
        <v>0.34715821812596004</v>
      </c>
      <c r="F11" s="8">
        <f>C11-D11</f>
        <v>425</v>
      </c>
      <c r="G11" s="8">
        <v>550</v>
      </c>
      <c r="H11" s="24">
        <f>G11*1/F11</f>
        <v>1.2941176470588236</v>
      </c>
      <c r="O11">
        <f>F11*70%</f>
        <v>297.5</v>
      </c>
    </row>
    <row r="12" spans="1:15" x14ac:dyDescent="0.25">
      <c r="A12" s="18">
        <f>A5</f>
        <v>45322</v>
      </c>
      <c r="B12" t="s">
        <v>19</v>
      </c>
      <c r="C12">
        <f>C5</f>
        <v>2471</v>
      </c>
      <c r="D12" s="8">
        <v>504</v>
      </c>
      <c r="E12" s="24">
        <f>D12*1/C12</f>
        <v>0.20396600566572237</v>
      </c>
      <c r="F12" s="8">
        <f>C12-D12</f>
        <v>1967</v>
      </c>
      <c r="G12" s="8">
        <v>600</v>
      </c>
      <c r="H12" s="24">
        <f>(G12+I12)*1/F12</f>
        <v>0.72191154041687855</v>
      </c>
      <c r="I12" s="8">
        <v>820</v>
      </c>
      <c r="J12" s="7">
        <f>I12*1/(G12+I12)</f>
        <v>0.57746478873239437</v>
      </c>
      <c r="K12" s="2"/>
      <c r="O12">
        <f>F12*70%</f>
        <v>1376.8999999999999</v>
      </c>
    </row>
    <row r="13" spans="1:15" ht="18.75" x14ac:dyDescent="0.3">
      <c r="A13" s="5" t="s">
        <v>20</v>
      </c>
      <c r="B13" s="5"/>
      <c r="C13" s="9">
        <f>C10+C11+C12</f>
        <v>3959</v>
      </c>
      <c r="D13" s="10">
        <f>D10+D11+D12</f>
        <v>792</v>
      </c>
      <c r="E13" s="21">
        <f>D13*1/C13</f>
        <v>0.20005051780752714</v>
      </c>
      <c r="F13" s="11">
        <f>F10+F11+F12</f>
        <v>3167</v>
      </c>
      <c r="G13" s="12">
        <f>G10+G11+G12+I12</f>
        <v>2576</v>
      </c>
      <c r="H13" s="21">
        <f>G13*1/F13</f>
        <v>0.81338806441427214</v>
      </c>
      <c r="I13" s="22">
        <f>(G12+I12)*50%</f>
        <v>710</v>
      </c>
      <c r="J13" s="6"/>
      <c r="K13" s="16">
        <f>G10+G11+G12</f>
        <v>1756</v>
      </c>
      <c r="L13" s="14" t="s">
        <v>35</v>
      </c>
      <c r="M13">
        <v>1756</v>
      </c>
      <c r="O13">
        <f>O12*50%</f>
        <v>688.44999999999993</v>
      </c>
    </row>
    <row r="14" spans="1:15" x14ac:dyDescent="0.25">
      <c r="M14">
        <f>SUM(M10:M13)</f>
        <v>1756</v>
      </c>
    </row>
    <row r="15" spans="1:15" ht="18.75" x14ac:dyDescent="0.3">
      <c r="A15" t="s">
        <v>21</v>
      </c>
      <c r="D15" s="20">
        <f>D6-D13</f>
        <v>-0.19999999999993179</v>
      </c>
      <c r="G15" s="20">
        <f>G13-G6</f>
        <v>358.96000000000004</v>
      </c>
      <c r="K15" s="29">
        <f>K13-K6</f>
        <v>230.84000000000015</v>
      </c>
      <c r="O15" s="30">
        <f>O10+O11+O13</f>
        <v>1528.4499999999998</v>
      </c>
    </row>
    <row r="16" spans="1:15" x14ac:dyDescent="0.25">
      <c r="A16" t="s">
        <v>28</v>
      </c>
      <c r="B16" s="27"/>
    </row>
    <row r="17" spans="6:15" x14ac:dyDescent="0.25">
      <c r="O17" s="31">
        <f>K13-O15</f>
        <v>227.55000000000018</v>
      </c>
    </row>
    <row r="18" spans="6:15" ht="21" x14ac:dyDescent="0.35">
      <c r="F18" s="17" t="s">
        <v>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H10" sqref="H10:H12"/>
    </sheetView>
  </sheetViews>
  <sheetFormatPr baseColWidth="10" defaultRowHeight="15" x14ac:dyDescent="0.25"/>
  <cols>
    <col min="1" max="1" width="14.4257812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45307</v>
      </c>
      <c r="B3" t="s">
        <v>17</v>
      </c>
      <c r="C3">
        <v>846</v>
      </c>
      <c r="D3" s="8">
        <f>C3*20%</f>
        <v>169.20000000000002</v>
      </c>
      <c r="E3" s="7">
        <v>0.2</v>
      </c>
      <c r="F3" s="8">
        <f>C3*80%</f>
        <v>676.80000000000007</v>
      </c>
      <c r="G3" s="8">
        <f>F3*70%</f>
        <v>473.76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923</v>
      </c>
      <c r="D4" s="8">
        <f>C4*20%</f>
        <v>184.60000000000002</v>
      </c>
      <c r="E4" s="7">
        <v>0.2</v>
      </c>
      <c r="F4" s="8">
        <f>C4*80%</f>
        <v>738.40000000000009</v>
      </c>
      <c r="G4" s="8">
        <f>F4*70%</f>
        <v>516.88</v>
      </c>
      <c r="H4" s="7">
        <v>0.7</v>
      </c>
    </row>
    <row r="5" spans="1:15" x14ac:dyDescent="0.25">
      <c r="A5" s="18">
        <v>45329</v>
      </c>
      <c r="B5" t="s">
        <v>19</v>
      </c>
      <c r="C5">
        <v>4325</v>
      </c>
      <c r="D5" s="8">
        <f>C5*20%</f>
        <v>865</v>
      </c>
      <c r="E5" s="7">
        <v>0.2</v>
      </c>
      <c r="F5" s="8">
        <f>C5*80%</f>
        <v>3460</v>
      </c>
      <c r="G5" s="8">
        <f>F5*70%</f>
        <v>2422</v>
      </c>
      <c r="H5" s="7">
        <v>0.7</v>
      </c>
      <c r="I5" s="8">
        <f>G5*50%</f>
        <v>1211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6094</v>
      </c>
      <c r="D6" s="10">
        <f>D3+D4+D5</f>
        <v>1218.8000000000002</v>
      </c>
      <c r="E6" s="6"/>
      <c r="F6" s="11">
        <f>F3+F4+F5</f>
        <v>4875.2000000000007</v>
      </c>
      <c r="G6" s="12">
        <f>G3+G4+G5</f>
        <v>3412.64</v>
      </c>
      <c r="H6" s="6"/>
      <c r="I6" s="13">
        <f>G5*50%</f>
        <v>1211</v>
      </c>
      <c r="J6" s="6"/>
      <c r="K6" s="15">
        <f>G3+G4+I5</f>
        <v>2201.64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45307</v>
      </c>
      <c r="B10" t="s">
        <v>17</v>
      </c>
      <c r="C10">
        <f>C3</f>
        <v>846</v>
      </c>
      <c r="D10" s="8">
        <v>75</v>
      </c>
      <c r="E10" s="24">
        <f>D10*1/C10</f>
        <v>8.8652482269503549E-2</v>
      </c>
      <c r="F10" s="8">
        <f>C10-D10</f>
        <v>771</v>
      </c>
      <c r="G10" s="8">
        <v>241</v>
      </c>
      <c r="H10" s="24">
        <f>G10*1/F10</f>
        <v>0.3125810635538262</v>
      </c>
      <c r="K10" s="2"/>
      <c r="O10">
        <f>F10*70%</f>
        <v>539.69999999999993</v>
      </c>
    </row>
    <row r="11" spans="1:15" x14ac:dyDescent="0.25">
      <c r="A11" s="5" t="s">
        <v>16</v>
      </c>
      <c r="B11" t="s">
        <v>18</v>
      </c>
      <c r="C11">
        <f>C4</f>
        <v>923</v>
      </c>
      <c r="D11" s="8">
        <v>224</v>
      </c>
      <c r="E11" s="24">
        <f>D11*1/C11</f>
        <v>0.24268689057421453</v>
      </c>
      <c r="F11" s="8">
        <f>C11-D11</f>
        <v>699</v>
      </c>
      <c r="G11" s="8">
        <v>560</v>
      </c>
      <c r="H11" s="24">
        <f>G11*1/F11</f>
        <v>0.80114449213161665</v>
      </c>
      <c r="O11">
        <f>F11*70%</f>
        <v>489.29999999999995</v>
      </c>
    </row>
    <row r="12" spans="1:15" x14ac:dyDescent="0.25">
      <c r="A12" s="18">
        <f>A5</f>
        <v>45329</v>
      </c>
      <c r="B12" t="s">
        <v>19</v>
      </c>
      <c r="C12">
        <f>C5</f>
        <v>4325</v>
      </c>
      <c r="D12" s="8">
        <v>1364</v>
      </c>
      <c r="E12" s="24">
        <f>D12*1/C12</f>
        <v>0.31537572254335261</v>
      </c>
      <c r="F12" s="8">
        <f>C12-D12</f>
        <v>2961</v>
      </c>
      <c r="G12" s="8">
        <v>786</v>
      </c>
      <c r="H12" s="24">
        <f>(G12+I12)*1/F12</f>
        <v>0.53191489361702127</v>
      </c>
      <c r="I12" s="8">
        <v>789</v>
      </c>
      <c r="J12" s="7">
        <f>I12*1/(G12+I12)</f>
        <v>0.50095238095238093</v>
      </c>
      <c r="K12" s="2"/>
      <c r="O12">
        <f>F12*70%</f>
        <v>2072.6999999999998</v>
      </c>
    </row>
    <row r="13" spans="1:15" ht="18.75" x14ac:dyDescent="0.3">
      <c r="A13" s="5" t="s">
        <v>20</v>
      </c>
      <c r="B13" s="5"/>
      <c r="C13" s="9">
        <f>C10+C11+C12</f>
        <v>6094</v>
      </c>
      <c r="D13" s="10">
        <f>D10+D11+D12</f>
        <v>1663</v>
      </c>
      <c r="E13" s="21">
        <f>D13*1/C13</f>
        <v>0.27289136855923862</v>
      </c>
      <c r="F13" s="11">
        <f>F10+F11+F12</f>
        <v>4431</v>
      </c>
      <c r="G13" s="12">
        <f>G10+G11+G12+I12</f>
        <v>2376</v>
      </c>
      <c r="H13" s="21">
        <f>G13*1/F13</f>
        <v>0.53622207176709547</v>
      </c>
      <c r="I13" s="22">
        <f>(G12+I12)*50%</f>
        <v>787.5</v>
      </c>
      <c r="J13" s="6"/>
      <c r="K13" s="16">
        <f>G10+G11+G12</f>
        <v>1587</v>
      </c>
      <c r="L13" s="14" t="s">
        <v>36</v>
      </c>
      <c r="M13">
        <v>1587</v>
      </c>
      <c r="O13">
        <f>O12*50%</f>
        <v>1036.3499999999999</v>
      </c>
    </row>
    <row r="14" spans="1:15" x14ac:dyDescent="0.25">
      <c r="M14">
        <f>SUM(M10:M13)</f>
        <v>1587</v>
      </c>
    </row>
    <row r="15" spans="1:15" ht="18.75" x14ac:dyDescent="0.3">
      <c r="A15" t="s">
        <v>21</v>
      </c>
      <c r="D15" s="20">
        <f>D6-D13</f>
        <v>-444.19999999999982</v>
      </c>
      <c r="G15" s="20">
        <f>G13-G6</f>
        <v>-1036.6399999999999</v>
      </c>
      <c r="K15" s="29">
        <f>K13-K6</f>
        <v>-614.63999999999987</v>
      </c>
      <c r="O15" s="30">
        <f>O10+O11+O13</f>
        <v>2065.35</v>
      </c>
    </row>
    <row r="16" spans="1:15" x14ac:dyDescent="0.25">
      <c r="A16" t="s">
        <v>28</v>
      </c>
      <c r="B16" s="25" t="s">
        <v>31</v>
      </c>
    </row>
    <row r="17" spans="6:15" x14ac:dyDescent="0.25">
      <c r="O17" s="31">
        <f>K13-O15</f>
        <v>-478.34999999999991</v>
      </c>
    </row>
    <row r="18" spans="6:15" ht="21" x14ac:dyDescent="0.35">
      <c r="F18" s="17" t="s">
        <v>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F19" sqref="F19"/>
    </sheetView>
  </sheetViews>
  <sheetFormatPr baseColWidth="10" defaultRowHeight="15" x14ac:dyDescent="0.25"/>
  <cols>
    <col min="1" max="1" width="14.7109375" customWidth="1"/>
    <col min="12" max="12" width="13.570312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45314</v>
      </c>
      <c r="B3" t="s">
        <v>17</v>
      </c>
      <c r="C3">
        <v>825</v>
      </c>
      <c r="D3" s="8">
        <f>C3*20%</f>
        <v>165</v>
      </c>
      <c r="E3" s="7">
        <v>0.2</v>
      </c>
      <c r="F3" s="8">
        <f>C3*80%</f>
        <v>660</v>
      </c>
      <c r="G3" s="8">
        <f>F3*70%</f>
        <v>461.99999999999994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1481</v>
      </c>
      <c r="D4" s="8">
        <f>C4*20%</f>
        <v>296.2</v>
      </c>
      <c r="E4" s="7">
        <v>0.2</v>
      </c>
      <c r="F4" s="8">
        <f>C4*80%</f>
        <v>1184.8</v>
      </c>
      <c r="G4" s="8">
        <f>F4*70%</f>
        <v>829.3599999999999</v>
      </c>
      <c r="H4" s="7">
        <v>0.7</v>
      </c>
    </row>
    <row r="5" spans="1:15" x14ac:dyDescent="0.25">
      <c r="A5" s="18">
        <v>45336</v>
      </c>
      <c r="B5" t="s">
        <v>19</v>
      </c>
      <c r="C5">
        <v>4752</v>
      </c>
      <c r="D5" s="8">
        <f>C5*20%</f>
        <v>950.40000000000009</v>
      </c>
      <c r="E5" s="7">
        <v>0.2</v>
      </c>
      <c r="F5" s="8">
        <f>C5*80%</f>
        <v>3801.6000000000004</v>
      </c>
      <c r="G5" s="8">
        <f>F5*70%</f>
        <v>2661.12</v>
      </c>
      <c r="H5" s="7">
        <v>0.7</v>
      </c>
      <c r="I5" s="8">
        <f>G5*50%</f>
        <v>1330.56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7058</v>
      </c>
      <c r="D6" s="10">
        <f>D3+D4+D5</f>
        <v>1411.6000000000001</v>
      </c>
      <c r="E6" s="6"/>
      <c r="F6" s="11">
        <f>F3+F4+F5</f>
        <v>5646.4000000000005</v>
      </c>
      <c r="G6" s="12">
        <f>G3+G4+G5</f>
        <v>3952.4799999999996</v>
      </c>
      <c r="H6" s="6"/>
      <c r="I6" s="13">
        <f>G5*50%</f>
        <v>1330.56</v>
      </c>
      <c r="J6" s="6"/>
      <c r="K6" s="15">
        <f>G3+G4+I5</f>
        <v>2621.92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45314</v>
      </c>
      <c r="B10" t="s">
        <v>17</v>
      </c>
      <c r="C10">
        <f>C3</f>
        <v>825</v>
      </c>
      <c r="D10" s="8">
        <v>729</v>
      </c>
      <c r="E10" s="24">
        <f>D10*1/C10</f>
        <v>0.88363636363636366</v>
      </c>
      <c r="F10" s="8">
        <f>C10-D10</f>
        <v>96</v>
      </c>
      <c r="G10" s="8">
        <v>89</v>
      </c>
      <c r="H10" s="24">
        <f>G10*1/F10</f>
        <v>0.92708333333333337</v>
      </c>
      <c r="K10" s="2"/>
      <c r="O10">
        <f>F10*70%</f>
        <v>67.199999999999989</v>
      </c>
    </row>
    <row r="11" spans="1:15" x14ac:dyDescent="0.25">
      <c r="A11" s="5" t="s">
        <v>16</v>
      </c>
      <c r="B11" t="s">
        <v>18</v>
      </c>
      <c r="C11">
        <f>C4</f>
        <v>1481</v>
      </c>
      <c r="D11" s="8">
        <v>406</v>
      </c>
      <c r="E11" s="24">
        <f>D11*1/C11</f>
        <v>0.27413909520594193</v>
      </c>
      <c r="F11" s="8">
        <f>C11-D11</f>
        <v>1075</v>
      </c>
      <c r="G11" s="8">
        <v>560</v>
      </c>
      <c r="H11" s="24">
        <f>G11*1/F11</f>
        <v>0.52093023255813953</v>
      </c>
      <c r="O11">
        <f>F11*70%</f>
        <v>752.5</v>
      </c>
    </row>
    <row r="12" spans="1:15" x14ac:dyDescent="0.25">
      <c r="A12" s="18">
        <f>A5</f>
        <v>45336</v>
      </c>
      <c r="B12" t="s">
        <v>19</v>
      </c>
      <c r="C12">
        <f>C5</f>
        <v>4752</v>
      </c>
      <c r="D12" s="8">
        <v>2249</v>
      </c>
      <c r="E12" s="24">
        <f>D12*1/C12</f>
        <v>0.47327441077441079</v>
      </c>
      <c r="F12" s="8">
        <f>C12-D12</f>
        <v>2503</v>
      </c>
      <c r="G12" s="8">
        <v>637</v>
      </c>
      <c r="H12" s="24">
        <f>(G12+I12)*1/F12</f>
        <v>0.54294846184578505</v>
      </c>
      <c r="I12" s="8">
        <v>722</v>
      </c>
      <c r="J12" s="7">
        <f>I12*1/(G12+I12)</f>
        <v>0.5312729948491538</v>
      </c>
      <c r="K12" s="2"/>
      <c r="L12" t="s">
        <v>40</v>
      </c>
      <c r="O12">
        <f>F12*70%</f>
        <v>1752.1</v>
      </c>
    </row>
    <row r="13" spans="1:15" ht="18.75" x14ac:dyDescent="0.3">
      <c r="A13" s="5" t="s">
        <v>20</v>
      </c>
      <c r="B13" s="5"/>
      <c r="C13" s="9">
        <f>C10+C11+C12</f>
        <v>7058</v>
      </c>
      <c r="D13" s="10">
        <f>D10+D11+D12</f>
        <v>3384</v>
      </c>
      <c r="E13" s="21">
        <f>D13*1/C13</f>
        <v>0.47945593652592805</v>
      </c>
      <c r="F13" s="11">
        <f>F10+F11+F12</f>
        <v>3674</v>
      </c>
      <c r="G13" s="12">
        <f>G10+G11+G12+I12</f>
        <v>2008</v>
      </c>
      <c r="H13" s="21">
        <f>G13*1/F13</f>
        <v>0.54654327708219919</v>
      </c>
      <c r="I13" s="26">
        <f>(G12+I12)*50%</f>
        <v>679.5</v>
      </c>
      <c r="J13" s="6"/>
      <c r="K13" s="16">
        <f>G10+G11+G12</f>
        <v>1286</v>
      </c>
      <c r="L13" s="14" t="s">
        <v>32</v>
      </c>
      <c r="M13">
        <v>1286</v>
      </c>
      <c r="O13">
        <f>O12*50%</f>
        <v>876.05</v>
      </c>
    </row>
    <row r="14" spans="1:15" x14ac:dyDescent="0.25">
      <c r="M14">
        <f>SUM(M10:M13)</f>
        <v>1286</v>
      </c>
    </row>
    <row r="15" spans="1:15" ht="18.75" x14ac:dyDescent="0.3">
      <c r="A15" t="s">
        <v>21</v>
      </c>
      <c r="D15" s="20">
        <f>D6-D13</f>
        <v>-1972.3999999999999</v>
      </c>
      <c r="G15" s="20">
        <f>G13-G6</f>
        <v>-1944.4799999999996</v>
      </c>
      <c r="K15" s="29">
        <f>K13-K6</f>
        <v>-1335.92</v>
      </c>
      <c r="O15" s="30">
        <f>O10+O11+O13</f>
        <v>1695.75</v>
      </c>
    </row>
    <row r="16" spans="1:15" x14ac:dyDescent="0.25">
      <c r="A16" t="s">
        <v>28</v>
      </c>
      <c r="B16" s="25" t="s">
        <v>31</v>
      </c>
    </row>
    <row r="17" spans="2:15" x14ac:dyDescent="0.25">
      <c r="B17" s="28" t="s">
        <v>37</v>
      </c>
      <c r="O17" s="31">
        <f>K13-O15</f>
        <v>-409.75</v>
      </c>
    </row>
    <row r="19" spans="2:15" ht="21" x14ac:dyDescent="0.35">
      <c r="F19" s="17" t="s">
        <v>44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6" sqref="B16:B17"/>
    </sheetView>
  </sheetViews>
  <sheetFormatPr baseColWidth="10" defaultRowHeight="15" x14ac:dyDescent="0.25"/>
  <cols>
    <col min="1" max="1" width="14.5703125" customWidth="1"/>
    <col min="12" max="12" width="14.2851562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45321</v>
      </c>
      <c r="B3" t="s">
        <v>17</v>
      </c>
      <c r="C3">
        <v>576</v>
      </c>
      <c r="D3" s="8">
        <f>C3*20%</f>
        <v>115.2</v>
      </c>
      <c r="E3" s="7">
        <v>0.2</v>
      </c>
      <c r="F3" s="8">
        <f>C3*80%</f>
        <v>460.8</v>
      </c>
      <c r="G3" s="8">
        <f>F3*70%</f>
        <v>322.56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1655</v>
      </c>
      <c r="D4" s="8">
        <f>C4*20%</f>
        <v>331</v>
      </c>
      <c r="E4" s="7">
        <v>0.2</v>
      </c>
      <c r="F4" s="8">
        <f>C4*80%</f>
        <v>1324</v>
      </c>
      <c r="G4" s="8">
        <f>F4*70%</f>
        <v>926.8</v>
      </c>
      <c r="H4" s="7">
        <v>0.7</v>
      </c>
    </row>
    <row r="5" spans="1:15" x14ac:dyDescent="0.25">
      <c r="A5" s="18">
        <v>45343</v>
      </c>
      <c r="B5" t="s">
        <v>19</v>
      </c>
      <c r="C5">
        <v>2561</v>
      </c>
      <c r="D5" s="8">
        <f>C5*20%</f>
        <v>512.20000000000005</v>
      </c>
      <c r="E5" s="7">
        <v>0.2</v>
      </c>
      <c r="F5" s="8">
        <f>C5*80%</f>
        <v>2048.8000000000002</v>
      </c>
      <c r="G5" s="8">
        <f>F5*70%</f>
        <v>1434.16</v>
      </c>
      <c r="H5" s="7">
        <v>0.7</v>
      </c>
      <c r="I5" s="8">
        <f>G5*50%</f>
        <v>717.08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4792</v>
      </c>
      <c r="D6" s="10">
        <f>D3+D4+D5</f>
        <v>958.40000000000009</v>
      </c>
      <c r="E6" s="6"/>
      <c r="F6" s="11">
        <f>F3+F4+F5</f>
        <v>3833.6000000000004</v>
      </c>
      <c r="G6" s="12">
        <f>G3+G4+G5</f>
        <v>2683.52</v>
      </c>
      <c r="H6" s="6"/>
      <c r="I6" s="13">
        <f>G5*50%</f>
        <v>717.08</v>
      </c>
      <c r="J6" s="6"/>
      <c r="K6" s="15">
        <f>G3+G4+I5</f>
        <v>1966.44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45321</v>
      </c>
      <c r="B10" t="s">
        <v>17</v>
      </c>
      <c r="C10">
        <f>C3</f>
        <v>576</v>
      </c>
      <c r="D10" s="8">
        <v>100</v>
      </c>
      <c r="E10" s="24">
        <f>D10*1/C10</f>
        <v>0.1736111111111111</v>
      </c>
      <c r="F10" s="8">
        <f>C10-D10</f>
        <v>476</v>
      </c>
      <c r="G10" s="8">
        <v>316</v>
      </c>
      <c r="H10" s="24">
        <f>G10*1/F10</f>
        <v>0.66386554621848737</v>
      </c>
      <c r="K10" s="2"/>
      <c r="O10">
        <f>F10*70%</f>
        <v>333.2</v>
      </c>
    </row>
    <row r="11" spans="1:15" x14ac:dyDescent="0.25">
      <c r="A11" s="5" t="s">
        <v>16</v>
      </c>
      <c r="B11" t="s">
        <v>18</v>
      </c>
      <c r="C11">
        <f>C4</f>
        <v>1655</v>
      </c>
      <c r="D11" s="8">
        <v>402</v>
      </c>
      <c r="E11" s="24">
        <f>D11*1/C11</f>
        <v>0.24290030211480362</v>
      </c>
      <c r="F11" s="8">
        <f>C11-D11</f>
        <v>1253</v>
      </c>
      <c r="G11" s="8">
        <v>620</v>
      </c>
      <c r="H11" s="24">
        <f>G11*1/F11</f>
        <v>0.4948124501197127</v>
      </c>
      <c r="L11" t="s">
        <v>43</v>
      </c>
      <c r="M11">
        <v>10</v>
      </c>
      <c r="O11">
        <f>F11*70%</f>
        <v>877.09999999999991</v>
      </c>
    </row>
    <row r="12" spans="1:15" x14ac:dyDescent="0.25">
      <c r="A12" s="18">
        <f>A5</f>
        <v>45343</v>
      </c>
      <c r="B12" t="s">
        <v>19</v>
      </c>
      <c r="C12">
        <f>C5</f>
        <v>2561</v>
      </c>
      <c r="D12" s="8">
        <v>714</v>
      </c>
      <c r="E12" s="24">
        <f>D12*1/C12</f>
        <v>0.27879734478719248</v>
      </c>
      <c r="F12" s="8">
        <f>C12-D12</f>
        <v>1847</v>
      </c>
      <c r="G12" s="8">
        <v>620</v>
      </c>
      <c r="H12" s="24">
        <f>(G12+I12)*1/F12</f>
        <v>0.33567948023822414</v>
      </c>
      <c r="I12" s="8">
        <v>0</v>
      </c>
      <c r="J12" s="7">
        <f>I12*1/(G12+I12)</f>
        <v>0</v>
      </c>
      <c r="K12" s="2"/>
      <c r="L12" t="s">
        <v>42</v>
      </c>
      <c r="M12">
        <v>20</v>
      </c>
      <c r="O12">
        <f>F12*70%</f>
        <v>1292.8999999999999</v>
      </c>
    </row>
    <row r="13" spans="1:15" ht="18.75" x14ac:dyDescent="0.3">
      <c r="A13" s="5" t="s">
        <v>20</v>
      </c>
      <c r="B13" s="5"/>
      <c r="C13" s="9">
        <f>C10+C11+C12</f>
        <v>4792</v>
      </c>
      <c r="D13" s="10">
        <f>D10+D11+D12</f>
        <v>1216</v>
      </c>
      <c r="E13" s="21">
        <f>D13*1/C13</f>
        <v>0.25375626043405675</v>
      </c>
      <c r="F13" s="11">
        <f>F10+F11+F12</f>
        <v>3576</v>
      </c>
      <c r="G13" s="12">
        <f>G10+G11+G12+I12</f>
        <v>1556</v>
      </c>
      <c r="H13" s="21">
        <f>G13*1/F13</f>
        <v>0.43512304250559286</v>
      </c>
      <c r="I13" s="22">
        <f>(G12+I12)*50%</f>
        <v>310</v>
      </c>
      <c r="J13" s="6"/>
      <c r="K13" s="16">
        <f>G10+G11+G12</f>
        <v>1556</v>
      </c>
      <c r="L13" s="14" t="s">
        <v>41</v>
      </c>
      <c r="M13">
        <v>1526</v>
      </c>
      <c r="O13">
        <f>O12*50%</f>
        <v>646.44999999999993</v>
      </c>
    </row>
    <row r="14" spans="1:15" x14ac:dyDescent="0.25">
      <c r="M14">
        <f>SUM(M10:M13)</f>
        <v>1556</v>
      </c>
    </row>
    <row r="15" spans="1:15" ht="18.75" x14ac:dyDescent="0.3">
      <c r="A15" t="s">
        <v>21</v>
      </c>
      <c r="D15" s="20">
        <f>D6-D13</f>
        <v>-257.59999999999991</v>
      </c>
      <c r="G15" s="20">
        <f>G13-G6</f>
        <v>-1127.52</v>
      </c>
      <c r="K15" s="29">
        <f>K13-K6</f>
        <v>-410.44000000000005</v>
      </c>
      <c r="O15" s="30">
        <f>O10+O11+O13</f>
        <v>1856.75</v>
      </c>
    </row>
    <row r="16" spans="1:15" x14ac:dyDescent="0.25">
      <c r="A16" t="s">
        <v>28</v>
      </c>
      <c r="B16" s="25" t="s">
        <v>31</v>
      </c>
    </row>
    <row r="17" spans="2:15" x14ac:dyDescent="0.25">
      <c r="B17" s="4" t="s">
        <v>37</v>
      </c>
      <c r="O17" s="31">
        <f>K13-O15</f>
        <v>-300.75</v>
      </c>
    </row>
    <row r="19" spans="2:15" ht="21" x14ac:dyDescent="0.35">
      <c r="F19" s="17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L19" sqref="L19"/>
    </sheetView>
  </sheetViews>
  <sheetFormatPr baseColWidth="10" defaultRowHeight="15" x14ac:dyDescent="0.25"/>
  <cols>
    <col min="1" max="1" width="14.5703125" customWidth="1"/>
    <col min="12" max="12" width="13.5703125" customWidth="1"/>
  </cols>
  <sheetData>
    <row r="1" spans="1:15" x14ac:dyDescent="0.25">
      <c r="D1" s="3" t="s">
        <v>9</v>
      </c>
      <c r="E1" s="3"/>
    </row>
    <row r="2" spans="1:15" x14ac:dyDescent="0.25">
      <c r="A2" t="s">
        <v>1</v>
      </c>
      <c r="B2" t="s">
        <v>2</v>
      </c>
      <c r="C2" t="s">
        <v>3</v>
      </c>
      <c r="D2" t="s">
        <v>0</v>
      </c>
      <c r="E2" t="s">
        <v>11</v>
      </c>
      <c r="F2" t="s">
        <v>4</v>
      </c>
      <c r="G2" t="s">
        <v>5</v>
      </c>
      <c r="H2" t="s">
        <v>11</v>
      </c>
      <c r="I2" t="s">
        <v>6</v>
      </c>
      <c r="J2" t="s">
        <v>11</v>
      </c>
      <c r="K2" t="s">
        <v>7</v>
      </c>
      <c r="L2" t="s">
        <v>8</v>
      </c>
    </row>
    <row r="3" spans="1:15" x14ac:dyDescent="0.25">
      <c r="A3" s="1">
        <v>45328</v>
      </c>
      <c r="B3" t="s">
        <v>17</v>
      </c>
      <c r="C3">
        <v>617</v>
      </c>
      <c r="D3" s="8">
        <f>C3*20%</f>
        <v>123.4</v>
      </c>
      <c r="E3" s="7">
        <v>0.2</v>
      </c>
      <c r="F3" s="8">
        <f>C3*80%</f>
        <v>493.6</v>
      </c>
      <c r="G3" s="8">
        <f>F3*70%</f>
        <v>345.52</v>
      </c>
      <c r="H3" s="7">
        <v>0.7</v>
      </c>
      <c r="K3" s="2"/>
    </row>
    <row r="4" spans="1:15" x14ac:dyDescent="0.25">
      <c r="A4" s="5" t="s">
        <v>16</v>
      </c>
      <c r="B4" t="s">
        <v>18</v>
      </c>
      <c r="C4">
        <v>1589</v>
      </c>
      <c r="D4" s="8">
        <f>C4*20%</f>
        <v>317.8</v>
      </c>
      <c r="E4" s="7">
        <v>0.2</v>
      </c>
      <c r="F4" s="8">
        <f>C4*80%</f>
        <v>1271.2</v>
      </c>
      <c r="G4" s="8">
        <f>F4*70%</f>
        <v>889.84</v>
      </c>
      <c r="H4" s="7">
        <v>0.7</v>
      </c>
    </row>
    <row r="5" spans="1:15" x14ac:dyDescent="0.25">
      <c r="A5" s="18">
        <v>45350</v>
      </c>
      <c r="B5" t="s">
        <v>19</v>
      </c>
      <c r="C5">
        <v>4672</v>
      </c>
      <c r="D5" s="8">
        <f>C5*20%</f>
        <v>934.40000000000009</v>
      </c>
      <c r="E5" s="7">
        <v>0.2</v>
      </c>
      <c r="F5" s="8">
        <f>C5*80%</f>
        <v>3737.6000000000004</v>
      </c>
      <c r="G5" s="8">
        <f>F5*70%</f>
        <v>2616.3200000000002</v>
      </c>
      <c r="H5" s="7">
        <v>0.7</v>
      </c>
      <c r="I5" s="8">
        <f>G5*50%</f>
        <v>1308.1600000000001</v>
      </c>
      <c r="J5" s="7">
        <v>0.5</v>
      </c>
      <c r="K5" s="2"/>
    </row>
    <row r="6" spans="1:15" ht="18.75" x14ac:dyDescent="0.3">
      <c r="A6" s="5" t="s">
        <v>20</v>
      </c>
      <c r="B6" s="5"/>
      <c r="C6" s="9">
        <f>C3+C4+C5</f>
        <v>6878</v>
      </c>
      <c r="D6" s="10">
        <f>D3+D4+D5</f>
        <v>1375.6000000000001</v>
      </c>
      <c r="E6" s="6"/>
      <c r="F6" s="11">
        <f>F3+F4+F5</f>
        <v>5502.4000000000005</v>
      </c>
      <c r="G6" s="12">
        <f>G3+G4+G5</f>
        <v>3851.6800000000003</v>
      </c>
      <c r="H6" s="6"/>
      <c r="I6" s="13">
        <f>G5*50%</f>
        <v>1308.1600000000001</v>
      </c>
      <c r="J6" s="6"/>
      <c r="K6" s="15">
        <f>G3+G4+I5</f>
        <v>2543.5200000000004</v>
      </c>
      <c r="L6" s="5"/>
    </row>
    <row r="7" spans="1:15" x14ac:dyDescent="0.25">
      <c r="C7" t="s">
        <v>12</v>
      </c>
    </row>
    <row r="8" spans="1:15" x14ac:dyDescent="0.25">
      <c r="D8" s="4" t="s">
        <v>10</v>
      </c>
      <c r="E8" s="4"/>
    </row>
    <row r="9" spans="1:15" x14ac:dyDescent="0.25">
      <c r="A9" t="s">
        <v>1</v>
      </c>
      <c r="B9" t="s">
        <v>2</v>
      </c>
      <c r="C9" t="s">
        <v>3</v>
      </c>
      <c r="D9" t="s">
        <v>0</v>
      </c>
      <c r="E9" t="s">
        <v>11</v>
      </c>
      <c r="F9" t="s">
        <v>4</v>
      </c>
      <c r="G9" t="s">
        <v>5</v>
      </c>
      <c r="H9" t="s">
        <v>11</v>
      </c>
      <c r="I9" t="s">
        <v>6</v>
      </c>
      <c r="J9" t="s">
        <v>11</v>
      </c>
      <c r="K9" t="s">
        <v>7</v>
      </c>
      <c r="L9" t="s">
        <v>8</v>
      </c>
      <c r="O9" t="s">
        <v>52</v>
      </c>
    </row>
    <row r="10" spans="1:15" x14ac:dyDescent="0.25">
      <c r="A10" s="1">
        <f>A3</f>
        <v>45328</v>
      </c>
      <c r="B10" t="s">
        <v>17</v>
      </c>
      <c r="C10">
        <f>C3</f>
        <v>617</v>
      </c>
      <c r="D10" s="8">
        <v>70</v>
      </c>
      <c r="E10" s="24">
        <f>D10*1/C10</f>
        <v>0.11345218800648298</v>
      </c>
      <c r="F10" s="8">
        <f>C10-D10</f>
        <v>547</v>
      </c>
      <c r="G10" s="8">
        <v>275</v>
      </c>
      <c r="H10" s="24">
        <f>G10*1/F10</f>
        <v>0.50274223034734922</v>
      </c>
      <c r="K10" s="2"/>
      <c r="O10">
        <f>F10*70%</f>
        <v>382.9</v>
      </c>
    </row>
    <row r="11" spans="1:15" x14ac:dyDescent="0.25">
      <c r="A11" s="5" t="s">
        <v>16</v>
      </c>
      <c r="B11" t="s">
        <v>18</v>
      </c>
      <c r="C11">
        <f>C4</f>
        <v>1589</v>
      </c>
      <c r="D11" s="8">
        <v>330</v>
      </c>
      <c r="E11" s="24">
        <f>D11*1/C11</f>
        <v>0.20767778477029578</v>
      </c>
      <c r="F11" s="8">
        <f>C11-D11</f>
        <v>1259</v>
      </c>
      <c r="G11" s="8">
        <v>595</v>
      </c>
      <c r="H11" s="24">
        <f>G11*1/F11</f>
        <v>0.47259729944400319</v>
      </c>
      <c r="O11">
        <f>F11*70%</f>
        <v>881.3</v>
      </c>
    </row>
    <row r="12" spans="1:15" x14ac:dyDescent="0.25">
      <c r="A12" s="18">
        <f>A5</f>
        <v>45350</v>
      </c>
      <c r="B12" t="s">
        <v>19</v>
      </c>
      <c r="C12">
        <f>C5</f>
        <v>4672</v>
      </c>
      <c r="D12" s="8">
        <v>1058</v>
      </c>
      <c r="E12" s="24">
        <f>D12*1/C12</f>
        <v>0.2264554794520548</v>
      </c>
      <c r="F12" s="8">
        <f>C12-D12</f>
        <v>3614</v>
      </c>
      <c r="G12" s="8">
        <v>920</v>
      </c>
      <c r="H12" s="24">
        <f>(G12+I12)*1/F12</f>
        <v>0.51466519092418372</v>
      </c>
      <c r="I12" s="8">
        <v>940</v>
      </c>
      <c r="J12" s="7">
        <f>I12*1/(G12+I12)</f>
        <v>0.5053763440860215</v>
      </c>
      <c r="K12" s="2"/>
      <c r="O12">
        <f>F12*70%</f>
        <v>2529.7999999999997</v>
      </c>
    </row>
    <row r="13" spans="1:15" ht="18.75" x14ac:dyDescent="0.3">
      <c r="A13" s="5" t="s">
        <v>20</v>
      </c>
      <c r="B13" s="5"/>
      <c r="C13" s="9">
        <f>C10+C11+C12</f>
        <v>6878</v>
      </c>
      <c r="D13" s="10">
        <f>D10+D11+D12</f>
        <v>1458</v>
      </c>
      <c r="E13" s="21">
        <f>D13*1/C13</f>
        <v>0.21198022681011922</v>
      </c>
      <c r="F13" s="11">
        <f>F10+F11+F12</f>
        <v>5420</v>
      </c>
      <c r="G13" s="12">
        <f>G10+G11+G12+I12</f>
        <v>2730</v>
      </c>
      <c r="H13" s="21">
        <f>G13*1/F13</f>
        <v>0.50369003690036895</v>
      </c>
      <c r="I13" s="22">
        <f>(G12+I12)*50%</f>
        <v>930</v>
      </c>
      <c r="J13" s="6"/>
      <c r="K13" s="16">
        <f>G10+G11+G12</f>
        <v>1790</v>
      </c>
      <c r="L13" s="14" t="s">
        <v>51</v>
      </c>
      <c r="O13">
        <f>O12*50%</f>
        <v>1264.8999999999999</v>
      </c>
    </row>
    <row r="14" spans="1:15" x14ac:dyDescent="0.25">
      <c r="M14">
        <f>SUM(M10:M13)</f>
        <v>0</v>
      </c>
    </row>
    <row r="15" spans="1:15" ht="18.75" x14ac:dyDescent="0.3">
      <c r="A15" t="s">
        <v>21</v>
      </c>
      <c r="D15" s="20">
        <f>D6-D13</f>
        <v>-82.399999999999864</v>
      </c>
      <c r="G15" s="20">
        <f>G13-G6</f>
        <v>-1121.6800000000003</v>
      </c>
      <c r="K15" s="29">
        <f>K13-K6</f>
        <v>-753.52000000000044</v>
      </c>
      <c r="O15" s="30">
        <f>O10+O11+O13</f>
        <v>2529.0999999999995</v>
      </c>
    </row>
    <row r="16" spans="1:15" x14ac:dyDescent="0.25">
      <c r="A16" t="s">
        <v>28</v>
      </c>
      <c r="B16" s="25" t="s">
        <v>53</v>
      </c>
    </row>
    <row r="17" spans="2:15" x14ac:dyDescent="0.25">
      <c r="B17" s="4" t="s">
        <v>37</v>
      </c>
      <c r="O17" s="31">
        <f>K13-O15</f>
        <v>-739.09999999999945</v>
      </c>
    </row>
    <row r="19" spans="2:15" ht="21" x14ac:dyDescent="0.35">
      <c r="F19" s="17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 16</vt:lpstr>
      <vt:lpstr>Hoja17</vt:lpstr>
      <vt:lpstr>Hoja18</vt:lpstr>
      <vt:lpstr>Hoja19</vt:lpstr>
      <vt:lpstr>Hoja20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Dante  Farrando</dc:creator>
  <cp:lastModifiedBy>Raul Dante  Farrando</cp:lastModifiedBy>
  <cp:lastPrinted>2024-02-26T12:44:52Z</cp:lastPrinted>
  <dcterms:created xsi:type="dcterms:W3CDTF">2024-01-02T15:26:22Z</dcterms:created>
  <dcterms:modified xsi:type="dcterms:W3CDTF">2024-03-12T15:41:37Z</dcterms:modified>
</cp:coreProperties>
</file>