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34ac6c542c20a319/Documents/"/>
    </mc:Choice>
  </mc:AlternateContent>
  <xr:revisionPtr revIDLastSave="1428" documentId="8_{51D46170-4D9B-44D3-ABA8-792830B212DD}" xr6:coauthVersionLast="47" xr6:coauthVersionMax="47" xr10:uidLastSave="{A991CA77-FD6E-49EF-849C-86ADFE4BE45E}"/>
  <bookViews>
    <workbookView xWindow="-120" yWindow="-120" windowWidth="29040" windowHeight="15720" firstSheet="2" activeTab="6" xr2:uid="{00000000-000D-0000-FFFF-FFFF00000000}"/>
  </bookViews>
  <sheets>
    <sheet name="&quot;Cleaned Data&quot;" sheetId="1" r:id="rId1"/>
    <sheet name="&quot;Most ODI Matches&quot;" sheetId="7" r:id="rId2"/>
    <sheet name="&quot;Top 3 Teams&quot;" sheetId="8" r:id="rId3"/>
    <sheet name="&quot;Team with Most Home Games&quot;" sheetId="9" r:id="rId4"/>
    <sheet name="&quot;Sri Lanka's Performance&quot;" sheetId="10" r:id="rId5"/>
    <sheet name="&quot;Top 3 Wins by Runs&quot;" sheetId="11" r:id="rId6"/>
    <sheet name="&quot;Month with Most ODI Matches&quot;" sheetId="12" r:id="rId7"/>
    <sheet name="&quot;Team played in Most Countries&quot;" sheetId="13" r:id="rId8"/>
    <sheet name="&quot;Grounds with Most Matches&quot;" sheetId="14" r:id="rId9"/>
    <sheet name="Sheet2" sheetId="2" r:id="rId10"/>
    <sheet name="&quot;Top 3 Teams Monthly Win %&quot;" sheetId="3" r:id="rId11"/>
    <sheet name="&quot;Indian wins&gt; Runs or Wickets&quot;" sheetId="15" r:id="rId12"/>
    <sheet name="&quot;Team w Most Loses Stats&quot;" sheetId="6" r:id="rId13"/>
  </sheets>
  <definedNames>
    <definedName name="_xlchart.v1.0" hidden="1">'"Top 3 Teams"'!$A$1</definedName>
    <definedName name="_xlchart.v1.1" hidden="1">'"Top 3 Teams"'!$A$2:$A$19</definedName>
    <definedName name="_xlchart.v1.2" hidden="1">'"Top 3 Teams"'!$B$1</definedName>
    <definedName name="_xlchart.v1.3" hidden="1">'"Top 3 Teams"'!$B$2:$B$19</definedName>
    <definedName name="_xlchart.v1.4" hidden="1">'"Team with Most Home Games"'!$A$2:$A$19</definedName>
    <definedName name="_xlchart.v1.5" hidden="1">'"Team with Most Home Games"'!$F$1</definedName>
    <definedName name="_xlchart.v1.6" hidden="1">'"Team with Most Home Games"'!$F$2:$F$19</definedName>
    <definedName name="_xlchart.v1.7" hidden="1">'"Team with Most Home Games"'!$A$2:$A$19</definedName>
    <definedName name="_xlchart.v1.8" hidden="1">'"Team with Most Home Games"'!$F$1</definedName>
    <definedName name="_xlchart.v1.9" hidden="1">'"Team with Most Home Games"'!$F$2:$F$19</definedName>
    <definedName name="_xlchart.v5.10" hidden="1">'"Team with Most Home Games"'!$A$1</definedName>
    <definedName name="_xlchart.v5.11" hidden="1">'"Team with Most Home Games"'!$A$2:$A$19</definedName>
    <definedName name="_xlchart.v5.12" hidden="1">'"Team with Most Home Games"'!$B$1</definedName>
    <definedName name="_xlchart.v5.13" hidden="1">'"Team with Most Home Games"'!$B$2:$B$19</definedName>
    <definedName name="_xlchart.v5.14" hidden="1">'"Team with Most Home Games"'!$C$1</definedName>
    <definedName name="_xlchart.v5.15" hidden="1">'"Team with Most Home Games"'!$C$2:$C$19</definedName>
    <definedName name="_xlchart.v5.16" hidden="1">'"Team with Most Home Games"'!$D$1</definedName>
    <definedName name="_xlchart.v5.17" hidden="1">'"Team with Most Home Games"'!$D$2:$D$19</definedName>
    <definedName name="_xlchart.v5.18" hidden="1">'"Team with Most Home Games"'!$E$1</definedName>
    <definedName name="_xlchart.v5.19" hidden="1">'"Team with Most Home Games"'!$E$2:$E$19</definedName>
    <definedName name="_xlchart.v5.20" hidden="1">'"Team with Most Home Games"'!$F$1</definedName>
    <definedName name="_xlchart.v5.21" hidden="1">'"Team with Most Home Games"'!$F$2:$F$19</definedName>
    <definedName name="_xlchart.v5.22" hidden="1">'"Team with Most Home Games"'!$G$1</definedName>
    <definedName name="_xlchart.v5.23" hidden="1">'"Team with Most Home Games"'!$G$2:$G$19</definedName>
  </definedName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5" l="1"/>
  <c r="H4" i="15"/>
  <c r="B13" i="12"/>
  <c r="B12" i="12"/>
  <c r="B11" i="12"/>
  <c r="B10" i="12"/>
  <c r="B9" i="12"/>
  <c r="B8" i="12"/>
  <c r="B7" i="12"/>
  <c r="B6" i="12"/>
  <c r="B5" i="12"/>
  <c r="B4" i="12"/>
  <c r="B3" i="12"/>
  <c r="B2" i="12"/>
  <c r="B2" i="7"/>
  <c r="C2" i="7"/>
  <c r="F2" i="7"/>
  <c r="G2" i="7"/>
  <c r="B3" i="7"/>
  <c r="C3" i="7"/>
  <c r="E3" i="7" s="1"/>
  <c r="F3" i="7"/>
  <c r="G3" i="7"/>
  <c r="B4" i="7"/>
  <c r="C4" i="7"/>
  <c r="F4" i="7"/>
  <c r="G4" i="7"/>
  <c r="B5" i="7"/>
  <c r="C5" i="7"/>
  <c r="F5" i="7"/>
  <c r="G5" i="7"/>
  <c r="B6" i="7"/>
  <c r="C6" i="7"/>
  <c r="F6" i="7"/>
  <c r="G6" i="7"/>
  <c r="B7" i="7"/>
  <c r="C7" i="7"/>
  <c r="F7" i="7"/>
  <c r="G7" i="7"/>
  <c r="B8" i="7"/>
  <c r="C8" i="7"/>
  <c r="F8" i="7"/>
  <c r="G8" i="7"/>
  <c r="B9" i="7"/>
  <c r="C9" i="7"/>
  <c r="F9" i="7"/>
  <c r="G9" i="7"/>
  <c r="B10" i="7"/>
  <c r="C10" i="7"/>
  <c r="F10" i="7"/>
  <c r="G10" i="7"/>
  <c r="B11" i="7"/>
  <c r="C11" i="7"/>
  <c r="F11" i="7"/>
  <c r="G11" i="7"/>
  <c r="B12" i="7"/>
  <c r="C12" i="7"/>
  <c r="F12" i="7"/>
  <c r="G12" i="7"/>
  <c r="B13" i="7"/>
  <c r="C13" i="7"/>
  <c r="F13" i="7"/>
  <c r="G13" i="7"/>
  <c r="B14" i="7"/>
  <c r="C14" i="7"/>
  <c r="F14" i="7"/>
  <c r="G14" i="7"/>
  <c r="B15" i="7"/>
  <c r="C15" i="7"/>
  <c r="F15" i="7"/>
  <c r="G15" i="7"/>
  <c r="B16" i="7"/>
  <c r="C16" i="7"/>
  <c r="F16" i="7"/>
  <c r="G16" i="7"/>
  <c r="B17" i="7"/>
  <c r="C17" i="7"/>
  <c r="F17" i="7"/>
  <c r="G17" i="7"/>
  <c r="B18" i="7"/>
  <c r="C18" i="7"/>
  <c r="F18" i="7"/>
  <c r="G18" i="7"/>
  <c r="B19" i="7"/>
  <c r="C19" i="7"/>
  <c r="F19" i="7"/>
  <c r="G19" i="7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C2" i="1"/>
  <c r="D18" i="3"/>
  <c r="D19" i="3"/>
  <c r="D20" i="3"/>
  <c r="D21" i="3"/>
  <c r="D22" i="3"/>
  <c r="D23" i="3"/>
  <c r="D24" i="3"/>
  <c r="D25" i="3"/>
  <c r="D26" i="3"/>
  <c r="D27" i="3"/>
  <c r="D17" i="3"/>
  <c r="I3" i="3"/>
  <c r="I4" i="3"/>
  <c r="I5" i="3"/>
  <c r="I6" i="3"/>
  <c r="I7" i="3"/>
  <c r="I8" i="3"/>
  <c r="I9" i="3"/>
  <c r="I10" i="3"/>
  <c r="I11" i="3"/>
  <c r="I12" i="3"/>
  <c r="I2" i="3"/>
  <c r="D3" i="3"/>
  <c r="D4" i="3"/>
  <c r="D5" i="3"/>
  <c r="D6" i="3"/>
  <c r="D7" i="3"/>
  <c r="D8" i="3"/>
  <c r="D9" i="3"/>
  <c r="D10" i="3"/>
  <c r="D11" i="3"/>
  <c r="D12" i="3"/>
  <c r="D2" i="3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N2" i="1"/>
  <c r="O2" i="1" s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53" i="1"/>
  <c r="O53" i="1" s="1"/>
  <c r="N54" i="1"/>
  <c r="O54" i="1" s="1"/>
  <c r="N55" i="1"/>
  <c r="O55" i="1" s="1"/>
  <c r="N56" i="1"/>
  <c r="O56" i="1" s="1"/>
  <c r="N57" i="1"/>
  <c r="O57" i="1" s="1"/>
  <c r="N58" i="1"/>
  <c r="O58" i="1" s="1"/>
  <c r="N59" i="1"/>
  <c r="O59" i="1" s="1"/>
  <c r="N60" i="1"/>
  <c r="O60" i="1" s="1"/>
  <c r="N61" i="1"/>
  <c r="O61" i="1" s="1"/>
  <c r="N62" i="1"/>
  <c r="O62" i="1" s="1"/>
  <c r="N63" i="1"/>
  <c r="O63" i="1" s="1"/>
  <c r="N64" i="1"/>
  <c r="O64" i="1" s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6" i="1"/>
  <c r="O76" i="1" s="1"/>
  <c r="N77" i="1"/>
  <c r="O77" i="1" s="1"/>
  <c r="N78" i="1"/>
  <c r="O78" i="1" s="1"/>
  <c r="N79" i="1"/>
  <c r="O79" i="1" s="1"/>
  <c r="N80" i="1"/>
  <c r="O80" i="1" s="1"/>
  <c r="N81" i="1"/>
  <c r="O81" i="1" s="1"/>
  <c r="N82" i="1"/>
  <c r="O82" i="1" s="1"/>
  <c r="N83" i="1"/>
  <c r="O83" i="1" s="1"/>
  <c r="N84" i="1"/>
  <c r="O84" i="1" s="1"/>
  <c r="N85" i="1"/>
  <c r="O85" i="1" s="1"/>
  <c r="N86" i="1"/>
  <c r="O86" i="1" s="1"/>
  <c r="N87" i="1"/>
  <c r="O87" i="1" s="1"/>
  <c r="N88" i="1"/>
  <c r="O88" i="1" s="1"/>
  <c r="N89" i="1"/>
  <c r="O89" i="1" s="1"/>
  <c r="N90" i="1"/>
  <c r="O90" i="1" s="1"/>
  <c r="N91" i="1"/>
  <c r="O91" i="1" s="1"/>
  <c r="N92" i="1"/>
  <c r="O92" i="1" s="1"/>
  <c r="N93" i="1"/>
  <c r="O93" i="1" s="1"/>
  <c r="N94" i="1"/>
  <c r="O94" i="1" s="1"/>
  <c r="N95" i="1"/>
  <c r="O95" i="1" s="1"/>
  <c r="N96" i="1"/>
  <c r="O96" i="1" s="1"/>
  <c r="N97" i="1"/>
  <c r="O97" i="1" s="1"/>
  <c r="N98" i="1"/>
  <c r="O98" i="1" s="1"/>
  <c r="N99" i="1"/>
  <c r="O99" i="1" s="1"/>
  <c r="N100" i="1"/>
  <c r="O100" i="1" s="1"/>
  <c r="N101" i="1"/>
  <c r="O101" i="1" s="1"/>
  <c r="N102" i="1"/>
  <c r="O102" i="1" s="1"/>
  <c r="N103" i="1"/>
  <c r="O103" i="1" s="1"/>
  <c r="N104" i="1"/>
  <c r="O104" i="1" s="1"/>
  <c r="N105" i="1"/>
  <c r="O105" i="1" s="1"/>
  <c r="N106" i="1"/>
  <c r="O106" i="1" s="1"/>
  <c r="N107" i="1"/>
  <c r="O107" i="1" s="1"/>
  <c r="N108" i="1"/>
  <c r="O108" i="1" s="1"/>
  <c r="N109" i="1"/>
  <c r="O109" i="1" s="1"/>
  <c r="N110" i="1"/>
  <c r="O110" i="1" s="1"/>
  <c r="N111" i="1"/>
  <c r="O111" i="1" s="1"/>
  <c r="N112" i="1"/>
  <c r="O112" i="1" s="1"/>
  <c r="N113" i="1"/>
  <c r="O113" i="1" s="1"/>
  <c r="N114" i="1"/>
  <c r="O114" i="1" s="1"/>
  <c r="N115" i="1"/>
  <c r="O115" i="1" s="1"/>
  <c r="N116" i="1"/>
  <c r="O116" i="1" s="1"/>
  <c r="N117" i="1"/>
  <c r="O117" i="1" s="1"/>
  <c r="N118" i="1"/>
  <c r="O118" i="1" s="1"/>
  <c r="N119" i="1"/>
  <c r="O119" i="1" s="1"/>
  <c r="N120" i="1"/>
  <c r="O120" i="1" s="1"/>
  <c r="N121" i="1"/>
  <c r="O121" i="1" s="1"/>
  <c r="N122" i="1"/>
  <c r="O122" i="1" s="1"/>
  <c r="N123" i="1"/>
  <c r="O123" i="1" s="1"/>
  <c r="N124" i="1"/>
  <c r="O124" i="1" s="1"/>
  <c r="N125" i="1"/>
  <c r="O125" i="1" s="1"/>
  <c r="N126" i="1"/>
  <c r="O126" i="1" s="1"/>
  <c r="N127" i="1"/>
  <c r="O127" i="1" s="1"/>
  <c r="N128" i="1"/>
  <c r="O128" i="1" s="1"/>
  <c r="N129" i="1"/>
  <c r="O129" i="1" s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D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8" i="7" l="1"/>
  <c r="E15" i="7"/>
  <c r="D11" i="7"/>
  <c r="D8" i="7"/>
  <c r="D5" i="7"/>
  <c r="E19" i="7"/>
  <c r="D16" i="7"/>
  <c r="D13" i="7"/>
  <c r="E9" i="7"/>
  <c r="D6" i="7"/>
  <c r="E17" i="7"/>
  <c r="D14" i="7"/>
  <c r="E7" i="7"/>
  <c r="D19" i="7"/>
  <c r="D3" i="7"/>
  <c r="D2" i="7"/>
  <c r="E12" i="7"/>
  <c r="E10" i="7"/>
  <c r="E4" i="7"/>
  <c r="E16" i="7"/>
  <c r="D15" i="7"/>
  <c r="E11" i="7"/>
  <c r="D10" i="7"/>
  <c r="E8" i="7"/>
  <c r="D7" i="7"/>
  <c r="E2" i="7"/>
  <c r="E14" i="7"/>
  <c r="E6" i="7"/>
  <c r="E18" i="7"/>
  <c r="D17" i="7"/>
  <c r="E13" i="7"/>
  <c r="D12" i="7"/>
  <c r="D9" i="7"/>
  <c r="E5" i="7"/>
  <c r="D4" i="7"/>
  <c r="J4" i="6"/>
  <c r="J2" i="6"/>
  <c r="S105" i="1"/>
  <c r="S73" i="1"/>
  <c r="S41" i="1"/>
  <c r="S9" i="1"/>
  <c r="S101" i="1"/>
  <c r="S69" i="1"/>
  <c r="S37" i="1"/>
  <c r="S5" i="1"/>
  <c r="S121" i="1"/>
  <c r="S89" i="1"/>
  <c r="S57" i="1"/>
  <c r="S25" i="1"/>
  <c r="S117" i="1"/>
  <c r="S85" i="1"/>
  <c r="S53" i="1"/>
  <c r="S21" i="1"/>
  <c r="S129" i="1"/>
  <c r="S113" i="1"/>
  <c r="S97" i="1"/>
  <c r="S81" i="1"/>
  <c r="S65" i="1"/>
  <c r="S49" i="1"/>
  <c r="S33" i="1"/>
  <c r="S17" i="1"/>
  <c r="S125" i="1"/>
  <c r="S109" i="1"/>
  <c r="S93" i="1"/>
  <c r="S77" i="1"/>
  <c r="S61" i="1"/>
  <c r="S45" i="1"/>
  <c r="S29" i="1"/>
  <c r="S13" i="1"/>
  <c r="S127" i="1"/>
  <c r="S123" i="1"/>
  <c r="S119" i="1"/>
  <c r="S115" i="1"/>
  <c r="S111" i="1"/>
  <c r="S107" i="1"/>
  <c r="S103" i="1"/>
  <c r="S99" i="1"/>
  <c r="S95" i="1"/>
  <c r="S91" i="1"/>
  <c r="S87" i="1"/>
  <c r="S83" i="1"/>
  <c r="S79" i="1"/>
  <c r="S75" i="1"/>
  <c r="S71" i="1"/>
  <c r="S67" i="1"/>
  <c r="S63" i="1"/>
  <c r="S59" i="1"/>
  <c r="S55" i="1"/>
  <c r="S51" i="1"/>
  <c r="S47" i="1"/>
  <c r="S43" i="1"/>
  <c r="S39" i="1"/>
  <c r="S35" i="1"/>
  <c r="S31" i="1"/>
  <c r="S27" i="1"/>
  <c r="S23" i="1"/>
  <c r="S19" i="1"/>
  <c r="S15" i="1"/>
  <c r="S11" i="1"/>
  <c r="S7" i="1"/>
  <c r="S3" i="1"/>
  <c r="S126" i="1"/>
  <c r="S122" i="1"/>
  <c r="S118" i="1"/>
  <c r="S114" i="1"/>
  <c r="S110" i="1"/>
  <c r="S106" i="1"/>
  <c r="S102" i="1"/>
  <c r="S98" i="1"/>
  <c r="S94" i="1"/>
  <c r="S90" i="1"/>
  <c r="S86" i="1"/>
  <c r="S82" i="1"/>
  <c r="S78" i="1"/>
  <c r="S74" i="1"/>
  <c r="S70" i="1"/>
  <c r="S66" i="1"/>
  <c r="S62" i="1"/>
  <c r="S58" i="1"/>
  <c r="S54" i="1"/>
  <c r="S50" i="1"/>
  <c r="S46" i="1"/>
  <c r="S42" i="1"/>
  <c r="S38" i="1"/>
  <c r="S34" i="1"/>
  <c r="S30" i="1"/>
  <c r="S26" i="1"/>
  <c r="S22" i="1"/>
  <c r="S18" i="1"/>
  <c r="S14" i="1"/>
  <c r="S10" i="1"/>
  <c r="S6" i="1"/>
  <c r="S2" i="1"/>
  <c r="S128" i="1"/>
  <c r="S124" i="1"/>
  <c r="S120" i="1"/>
  <c r="S116" i="1"/>
  <c r="S112" i="1"/>
  <c r="S108" i="1"/>
  <c r="S104" i="1"/>
  <c r="S100" i="1"/>
  <c r="S96" i="1"/>
  <c r="S92" i="1"/>
  <c r="S88" i="1"/>
  <c r="S84" i="1"/>
  <c r="S80" i="1"/>
  <c r="S76" i="1"/>
  <c r="S72" i="1"/>
  <c r="S68" i="1"/>
  <c r="S64" i="1"/>
  <c r="S60" i="1"/>
  <c r="S56" i="1"/>
  <c r="S52" i="1"/>
  <c r="S48" i="1"/>
  <c r="S44" i="1"/>
  <c r="S40" i="1"/>
  <c r="S36" i="1"/>
  <c r="S32" i="1"/>
  <c r="S28" i="1"/>
  <c r="S24" i="1"/>
  <c r="S20" i="1"/>
  <c r="S16" i="1"/>
  <c r="S12" i="1"/>
  <c r="S8" i="1"/>
  <c r="S4" i="1"/>
  <c r="Q127" i="1"/>
  <c r="Q123" i="1"/>
  <c r="Q119" i="1"/>
  <c r="Q115" i="1"/>
  <c r="Q111" i="1"/>
  <c r="Q107" i="1"/>
  <c r="Q103" i="1"/>
  <c r="Q99" i="1"/>
  <c r="Q95" i="1"/>
  <c r="Q91" i="1"/>
  <c r="Q87" i="1"/>
  <c r="Q83" i="1"/>
  <c r="Q79" i="1"/>
  <c r="Q75" i="1"/>
  <c r="Q71" i="1"/>
  <c r="Q67" i="1"/>
  <c r="Q63" i="1"/>
  <c r="Q59" i="1"/>
  <c r="Q55" i="1"/>
  <c r="Q51" i="1"/>
  <c r="Q47" i="1"/>
  <c r="Q43" i="1"/>
  <c r="Q39" i="1"/>
  <c r="Q35" i="1"/>
  <c r="Q31" i="1"/>
  <c r="Q27" i="1"/>
  <c r="Q23" i="1"/>
  <c r="Q19" i="1"/>
  <c r="Q15" i="1"/>
  <c r="Q11" i="1"/>
  <c r="Q7" i="1"/>
  <c r="Q3" i="1"/>
  <c r="Q126" i="1"/>
  <c r="Q118" i="1"/>
  <c r="Q110" i="1"/>
  <c r="Q102" i="1"/>
  <c r="Q94" i="1"/>
  <c r="Q86" i="1"/>
  <c r="Q78" i="1"/>
  <c r="Q70" i="1"/>
  <c r="Q62" i="1"/>
  <c r="Q54" i="1"/>
  <c r="Q46" i="1"/>
  <c r="Q38" i="1"/>
  <c r="Q30" i="1"/>
  <c r="Q22" i="1"/>
  <c r="Q14" i="1"/>
  <c r="Q6" i="1"/>
  <c r="Q129" i="1"/>
  <c r="Q125" i="1"/>
  <c r="Q121" i="1"/>
  <c r="Q117" i="1"/>
  <c r="Q113" i="1"/>
  <c r="Q109" i="1"/>
  <c r="Q105" i="1"/>
  <c r="Q101" i="1"/>
  <c r="Q97" i="1"/>
  <c r="Q93" i="1"/>
  <c r="Q89" i="1"/>
  <c r="Q85" i="1"/>
  <c r="Q81" i="1"/>
  <c r="Q77" i="1"/>
  <c r="Q73" i="1"/>
  <c r="Q69" i="1"/>
  <c r="Q65" i="1"/>
  <c r="Q61" i="1"/>
  <c r="Q57" i="1"/>
  <c r="Q53" i="1"/>
  <c r="Q49" i="1"/>
  <c r="Q45" i="1"/>
  <c r="Q41" i="1"/>
  <c r="Q37" i="1"/>
  <c r="Q33" i="1"/>
  <c r="Q29" i="1"/>
  <c r="Q25" i="1"/>
  <c r="Q21" i="1"/>
  <c r="Q17" i="1"/>
  <c r="Q13" i="1"/>
  <c r="Q9" i="1"/>
  <c r="Q5" i="1"/>
  <c r="Q122" i="1"/>
  <c r="Q114" i="1"/>
  <c r="Q106" i="1"/>
  <c r="Q98" i="1"/>
  <c r="Q90" i="1"/>
  <c r="Q82" i="1"/>
  <c r="Q74" i="1"/>
  <c r="Q66" i="1"/>
  <c r="Q58" i="1"/>
  <c r="Q50" i="1"/>
  <c r="Q42" i="1"/>
  <c r="Q34" i="1"/>
  <c r="Q26" i="1"/>
  <c r="Q18" i="1"/>
  <c r="Q10" i="1"/>
  <c r="Q2" i="1"/>
  <c r="Q128" i="1"/>
  <c r="Q124" i="1"/>
  <c r="Q120" i="1"/>
  <c r="Q116" i="1"/>
  <c r="Q112" i="1"/>
  <c r="Q108" i="1"/>
  <c r="Q104" i="1"/>
  <c r="Q100" i="1"/>
  <c r="Q96" i="1"/>
  <c r="Q92" i="1"/>
  <c r="Q88" i="1"/>
  <c r="Q84" i="1"/>
  <c r="Q80" i="1"/>
  <c r="Q76" i="1"/>
  <c r="Q72" i="1"/>
  <c r="Q68" i="1"/>
  <c r="Q64" i="1"/>
  <c r="Q60" i="1"/>
  <c r="Q56" i="1"/>
  <c r="Q52" i="1"/>
  <c r="Q48" i="1"/>
  <c r="Q44" i="1"/>
  <c r="Q40" i="1"/>
  <c r="Q36" i="1"/>
  <c r="Q32" i="1"/>
  <c r="Q28" i="1"/>
  <c r="Q24" i="1"/>
  <c r="Q20" i="1"/>
  <c r="Q16" i="1"/>
  <c r="Q12" i="1"/>
  <c r="Q8" i="1"/>
  <c r="Q4" i="1"/>
</calcChain>
</file>

<file path=xl/sharedStrings.xml><?xml version="1.0" encoding="utf-8"?>
<sst xmlns="http://schemas.openxmlformats.org/spreadsheetml/2006/main" count="1460" uniqueCount="370">
  <si>
    <t>Team 1</t>
  </si>
  <si>
    <t>Team 2</t>
  </si>
  <si>
    <t>Winner</t>
  </si>
  <si>
    <t>Margin</t>
  </si>
  <si>
    <t>Ground</t>
  </si>
  <si>
    <t>Match Date</t>
  </si>
  <si>
    <t>Scorecard</t>
  </si>
  <si>
    <t>New Zealand</t>
  </si>
  <si>
    <t>Pakistan</t>
  </si>
  <si>
    <t>Wellington</t>
  </si>
  <si>
    <t>ODI # 3946</t>
  </si>
  <si>
    <t>Nelson</t>
  </si>
  <si>
    <t>ODI # 3947</t>
  </si>
  <si>
    <t>Ireland</t>
  </si>
  <si>
    <t>ICCA Dubai</t>
  </si>
  <si>
    <t>ODI # 3948</t>
  </si>
  <si>
    <t>Dunedin</t>
  </si>
  <si>
    <t>ODI # 3949</t>
  </si>
  <si>
    <t>ODI # 3950</t>
  </si>
  <si>
    <t>Australia</t>
  </si>
  <si>
    <t>England</t>
  </si>
  <si>
    <t>Melbourne</t>
  </si>
  <si>
    <t>ODI # 3951</t>
  </si>
  <si>
    <t>Bangladesh</t>
  </si>
  <si>
    <t>Zimbabwe</t>
  </si>
  <si>
    <t>Dhaka</t>
  </si>
  <si>
    <t>ODI # 3952</t>
  </si>
  <si>
    <t>Hamilton</t>
  </si>
  <si>
    <t>ODI # 3953</t>
  </si>
  <si>
    <t>Scotland</t>
  </si>
  <si>
    <t>ODI # 3954</t>
  </si>
  <si>
    <t>Sri Lanka</t>
  </si>
  <si>
    <t>ODI # 3955</t>
  </si>
  <si>
    <t>ODI # 3956</t>
  </si>
  <si>
    <t>ODI # 3957</t>
  </si>
  <si>
    <t>Brisbane</t>
  </si>
  <si>
    <t>ODI # 3958</t>
  </si>
  <si>
    <t>ODI # 3959</t>
  </si>
  <si>
    <t>Sydney</t>
  </si>
  <si>
    <t>ODI # 3960</t>
  </si>
  <si>
    <t>ODI # 3961</t>
  </si>
  <si>
    <t>ODI # 3962</t>
  </si>
  <si>
    <t>ODI # 3963</t>
  </si>
  <si>
    <t>ODI # 3964</t>
  </si>
  <si>
    <t>ODI # 3965</t>
  </si>
  <si>
    <t>Adelaide</t>
  </si>
  <si>
    <t>ODI # 3966</t>
  </si>
  <si>
    <t>ODI # 3967</t>
  </si>
  <si>
    <t>Perth</t>
  </si>
  <si>
    <t>ODI # 3968</t>
  </si>
  <si>
    <t>South Africa</t>
  </si>
  <si>
    <t>India</t>
  </si>
  <si>
    <t>Durban</t>
  </si>
  <si>
    <t>ODI # 3969</t>
  </si>
  <si>
    <t>Centurion</t>
  </si>
  <si>
    <t>ODI # 3970</t>
  </si>
  <si>
    <t>Cape Town</t>
  </si>
  <si>
    <t>ODI # 3971</t>
  </si>
  <si>
    <t>Afghanistan</t>
  </si>
  <si>
    <t>Sharjah</t>
  </si>
  <si>
    <t>ODI # 3972</t>
  </si>
  <si>
    <t>Johannesburg</t>
  </si>
  <si>
    <t>ODI # 3973</t>
  </si>
  <si>
    <t>ODI # 3974</t>
  </si>
  <si>
    <t>ODI # 3975</t>
  </si>
  <si>
    <t>Port Elizabeth</t>
  </si>
  <si>
    <t>ODI # 3976</t>
  </si>
  <si>
    <t>ODI # 3977</t>
  </si>
  <si>
    <t>ODI # 3978</t>
  </si>
  <si>
    <t>ODI # 3979</t>
  </si>
  <si>
    <t>ODI # 3980</t>
  </si>
  <si>
    <t>Mount Maunganui</t>
  </si>
  <si>
    <t>ODI # 3981</t>
  </si>
  <si>
    <t>ODI # 3982</t>
  </si>
  <si>
    <t>Bulawayo</t>
  </si>
  <si>
    <t>ODI # 3983</t>
  </si>
  <si>
    <t>P.N.G.</t>
  </si>
  <si>
    <t>Harare</t>
  </si>
  <si>
    <t>ODI # 3984</t>
  </si>
  <si>
    <t>Hong Kong</t>
  </si>
  <si>
    <t>ODI # 3985</t>
  </si>
  <si>
    <t>ODI # 3986</t>
  </si>
  <si>
    <t>West Indies</t>
  </si>
  <si>
    <t>ODI # 3987</t>
  </si>
  <si>
    <t>ODI # 3988</t>
  </si>
  <si>
    <t>ODI # 3989</t>
  </si>
  <si>
    <t>ODI # 3990</t>
  </si>
  <si>
    <t>ODI # 3991</t>
  </si>
  <si>
    <t>Christchurch</t>
  </si>
  <si>
    <t>ODI # 3992</t>
  </si>
  <si>
    <t>ODI # 3993</t>
  </si>
  <si>
    <t>ODI # 3994</t>
  </si>
  <si>
    <t>ODI # 3995</t>
  </si>
  <si>
    <t>tied</t>
  </si>
  <si>
    <t>ODI # 3996</t>
  </si>
  <si>
    <t>ODI # 3997</t>
  </si>
  <si>
    <t>ODI # 3998</t>
  </si>
  <si>
    <t>ODI # 3999</t>
  </si>
  <si>
    <t>ODI # 4000</t>
  </si>
  <si>
    <t>ODI # 4001</t>
  </si>
  <si>
    <t>ODI # 4002</t>
  </si>
  <si>
    <t>ODI # 4003</t>
  </si>
  <si>
    <t>ODI # 4004</t>
  </si>
  <si>
    <t>ODI # 4005</t>
  </si>
  <si>
    <t>ODI # 4006</t>
  </si>
  <si>
    <t>ODI # 4007</t>
  </si>
  <si>
    <t>Edinburgh</t>
  </si>
  <si>
    <t>ODI # 4008</t>
  </si>
  <si>
    <t>The Oval</t>
  </si>
  <si>
    <t>ODI # 4009</t>
  </si>
  <si>
    <t>Cardiff</t>
  </si>
  <si>
    <t>ODI # 4010</t>
  </si>
  <si>
    <t>Nottingham</t>
  </si>
  <si>
    <t>ODI # 4011</t>
  </si>
  <si>
    <t>Chester-le-Street</t>
  </si>
  <si>
    <t>ODI # 4012</t>
  </si>
  <si>
    <t>Manchester</t>
  </si>
  <si>
    <t>ODI # 4013</t>
  </si>
  <si>
    <t>ODI # 4014</t>
  </si>
  <si>
    <t>ODI # 4015</t>
  </si>
  <si>
    <t>Lord's</t>
  </si>
  <si>
    <t>ODI # 4016</t>
  </si>
  <si>
    <t>ODI # 4017</t>
  </si>
  <si>
    <t>Leeds</t>
  </si>
  <si>
    <t>ODI # 4018</t>
  </si>
  <si>
    <t>ODI # 4019</t>
  </si>
  <si>
    <t>ODI # 4020</t>
  </si>
  <si>
    <t>ODI # 4021</t>
  </si>
  <si>
    <t>Providence</t>
  </si>
  <si>
    <t>ODI # 4022</t>
  </si>
  <si>
    <t>ODI # 4023</t>
  </si>
  <si>
    <t>Basseterre</t>
  </si>
  <si>
    <t>ODI # 4024</t>
  </si>
  <si>
    <t>Dambulla</t>
  </si>
  <si>
    <t>ODI # 4025</t>
  </si>
  <si>
    <t>Netherlands</t>
  </si>
  <si>
    <t>Nepal</t>
  </si>
  <si>
    <t>Amstelveen</t>
  </si>
  <si>
    <t>ODI # 4026</t>
  </si>
  <si>
    <t>ODI # 4027</t>
  </si>
  <si>
    <t>ODI # 4028</t>
  </si>
  <si>
    <t>Pallekele</t>
  </si>
  <si>
    <t>ODI # 4029</t>
  </si>
  <si>
    <t>ODI # 4030</t>
  </si>
  <si>
    <t>Colombo (RPS)</t>
  </si>
  <si>
    <t>ODI # 4031</t>
  </si>
  <si>
    <t>Belfast</t>
  </si>
  <si>
    <t>ODI # 4032</t>
  </si>
  <si>
    <t>ODI # 4033</t>
  </si>
  <si>
    <t>Kuala Lumpur</t>
  </si>
  <si>
    <t>ODI # 4034</t>
  </si>
  <si>
    <t>ODI # 4035</t>
  </si>
  <si>
    <t>Dubai (DSC)</t>
  </si>
  <si>
    <t>ODI # 4036</t>
  </si>
  <si>
    <t>ODI # 4037</t>
  </si>
  <si>
    <t>Abu Dhabi</t>
  </si>
  <si>
    <t>ODI # 4038</t>
  </si>
  <si>
    <t>ODI # 4039</t>
  </si>
  <si>
    <t>ODI # 4040</t>
  </si>
  <si>
    <t>ODI # 4041</t>
  </si>
  <si>
    <t>ODI # 4042</t>
  </si>
  <si>
    <t>ODI # 4043</t>
  </si>
  <si>
    <t>ODI # 4044</t>
  </si>
  <si>
    <t>ODI # 4045</t>
  </si>
  <si>
    <t>ODI # 4046</t>
  </si>
  <si>
    <t>ODI # 4047</t>
  </si>
  <si>
    <t>ODI # 4048</t>
  </si>
  <si>
    <t>Kimberley</t>
  </si>
  <si>
    <t>ODI # 4049</t>
  </si>
  <si>
    <t>Bloemfontein</t>
  </si>
  <si>
    <t>ODI # 4050</t>
  </si>
  <si>
    <t>Paarl</t>
  </si>
  <si>
    <t>ODI # 4051</t>
  </si>
  <si>
    <t>no result</t>
  </si>
  <si>
    <t>ODI # 4052</t>
  </si>
  <si>
    <t>ODI # 4053</t>
  </si>
  <si>
    <t>ODI # 4054</t>
  </si>
  <si>
    <t>ODI # 4055</t>
  </si>
  <si>
    <t>Guwahati</t>
  </si>
  <si>
    <t>ODI # 4056</t>
  </si>
  <si>
    <t>ODI # 4057</t>
  </si>
  <si>
    <t>ODI # 4058</t>
  </si>
  <si>
    <t>Visakhapatnam</t>
  </si>
  <si>
    <t>ODI # 4059</t>
  </si>
  <si>
    <t>Chattogram</t>
  </si>
  <si>
    <t>ODI # 4060</t>
  </si>
  <si>
    <t>ODI # 4061</t>
  </si>
  <si>
    <t>Pune</t>
  </si>
  <si>
    <t>ODI # 4062</t>
  </si>
  <si>
    <t>Mumbai (BS)</t>
  </si>
  <si>
    <t>ODI # 4063</t>
  </si>
  <si>
    <t>Thiruvananthapuram</t>
  </si>
  <si>
    <t>ODI # 4064</t>
  </si>
  <si>
    <t>ODI # 4065</t>
  </si>
  <si>
    <t>ODI # 4066</t>
  </si>
  <si>
    <t>ODI # 4067</t>
  </si>
  <si>
    <t>ODI # 4068</t>
  </si>
  <si>
    <t>Hobart</t>
  </si>
  <si>
    <t>ODI # 4069</t>
  </si>
  <si>
    <t>ODI # 4070</t>
  </si>
  <si>
    <t>ODI # 4071</t>
  </si>
  <si>
    <t>ODI # 4072</t>
  </si>
  <si>
    <t>Sylhet</t>
  </si>
  <si>
    <t>ODI # 4073</t>
  </si>
  <si>
    <t>Country</t>
  </si>
  <si>
    <t>Wales</t>
  </si>
  <si>
    <t>Malaysia</t>
  </si>
  <si>
    <t>UAE</t>
  </si>
  <si>
    <t>Guyana</t>
  </si>
  <si>
    <t>St Kitts &amp; Nevis</t>
  </si>
  <si>
    <t>Teams</t>
  </si>
  <si>
    <t>Matches</t>
  </si>
  <si>
    <t>Matches Won</t>
  </si>
  <si>
    <t>Matches Lost</t>
  </si>
  <si>
    <t>Win %</t>
  </si>
  <si>
    <t>runs</t>
  </si>
  <si>
    <t>wickets</t>
  </si>
  <si>
    <t>wicket</t>
  </si>
  <si>
    <t>run</t>
  </si>
  <si>
    <t>Runs/Wickets</t>
  </si>
  <si>
    <t>Home Games</t>
  </si>
  <si>
    <t>Away Games</t>
  </si>
  <si>
    <t>Home Team</t>
  </si>
  <si>
    <t>Away Team</t>
  </si>
  <si>
    <t>7. What are the top 3 wins by Runs [x]</t>
  </si>
  <si>
    <t>Months</t>
  </si>
  <si>
    <t>May</t>
  </si>
  <si>
    <t>January</t>
  </si>
  <si>
    <t>January, 6, 2018</t>
  </si>
  <si>
    <t>January, 9, 2018</t>
  </si>
  <si>
    <t>January, 11, 2018</t>
  </si>
  <si>
    <t>January, 13, 2018</t>
  </si>
  <si>
    <t>January, 14, 2018</t>
  </si>
  <si>
    <t>January, 15, 2018</t>
  </si>
  <si>
    <t>January, 16, 2018</t>
  </si>
  <si>
    <t>January, 17, 2018</t>
  </si>
  <si>
    <t>January, 18, 2018</t>
  </si>
  <si>
    <t>January, 19, 2018</t>
  </si>
  <si>
    <t>January, 21, 2018</t>
  </si>
  <si>
    <t>January, 23, 2018</t>
  </si>
  <si>
    <t>January, 25, 2018</t>
  </si>
  <si>
    <t>January, 26, 2018</t>
  </si>
  <si>
    <t>January, 27, 2018</t>
  </si>
  <si>
    <t>January, 28, 2018</t>
  </si>
  <si>
    <t>February, 1, 2018</t>
  </si>
  <si>
    <t>February, 4, 2018</t>
  </si>
  <si>
    <t>February, 7, 2018</t>
  </si>
  <si>
    <t>February, 9, 2018</t>
  </si>
  <si>
    <t>February, 10, 2018</t>
  </si>
  <si>
    <t>February, 11, 2018</t>
  </si>
  <si>
    <t>February, 13, 2018</t>
  </si>
  <si>
    <t>February, 16, 2018</t>
  </si>
  <si>
    <t>February, 19, 2018</t>
  </si>
  <si>
    <t>February, 25, 2018</t>
  </si>
  <si>
    <t>February, 28, 2018</t>
  </si>
  <si>
    <t>March, 3, 2018</t>
  </si>
  <si>
    <t>March, 4, 2018</t>
  </si>
  <si>
    <t>March, 6, 2018</t>
  </si>
  <si>
    <t>March, 7, 2018</t>
  </si>
  <si>
    <t>March, 8, 2018</t>
  </si>
  <si>
    <t>March, 10, 2018</t>
  </si>
  <si>
    <t>March, 12, 2018</t>
  </si>
  <si>
    <t>March, 15, 2018</t>
  </si>
  <si>
    <t>March, 16, 2018</t>
  </si>
  <si>
    <t>March, 17, 2018</t>
  </si>
  <si>
    <t>March, 18, 2018</t>
  </si>
  <si>
    <t>March, 19, 2018</t>
  </si>
  <si>
    <t>March, 20, 2018</t>
  </si>
  <si>
    <t>March, 21, 2018</t>
  </si>
  <si>
    <t>March, 22, 2018</t>
  </si>
  <si>
    <t>March, 23, 2018</t>
  </si>
  <si>
    <t>March, 25, 2018</t>
  </si>
  <si>
    <t>June, 10, 2018</t>
  </si>
  <si>
    <t>June, 13, 2018</t>
  </si>
  <si>
    <t>June, 16, 2018</t>
  </si>
  <si>
    <t>June, 19, 2018</t>
  </si>
  <si>
    <t>June, 21, 2018</t>
  </si>
  <si>
    <t>June, 24, 2018</t>
  </si>
  <si>
    <t>July, 12, 2018</t>
  </si>
  <si>
    <t>July, 13, 2018</t>
  </si>
  <si>
    <t>July, 14, 2018</t>
  </si>
  <si>
    <t>July, 16, 2018</t>
  </si>
  <si>
    <t>July, 17, 2018</t>
  </si>
  <si>
    <t>July, 18, 2018</t>
  </si>
  <si>
    <t>July, 20, 2018</t>
  </si>
  <si>
    <t>July, 22, 2018</t>
  </si>
  <si>
    <t>July, 25, 2018</t>
  </si>
  <si>
    <t>July, 28, 2018</t>
  </si>
  <si>
    <t>July, 29, 2018</t>
  </si>
  <si>
    <t>August, 1, 2018</t>
  </si>
  <si>
    <t>August, 3, 2018</t>
  </si>
  <si>
    <t>August, 5, 2018</t>
  </si>
  <si>
    <t>August, 8, 2018</t>
  </si>
  <si>
    <t>August, 12, 2018</t>
  </si>
  <si>
    <t>August, 27, 2018</t>
  </si>
  <si>
    <t>August, 29, 2018</t>
  </si>
  <si>
    <t>August, 30, 2018</t>
  </si>
  <si>
    <t>August, 31, 2018</t>
  </si>
  <si>
    <t>September, 15, 2018</t>
  </si>
  <si>
    <t>September, 16, 2018</t>
  </si>
  <si>
    <t>September, 17, 2018</t>
  </si>
  <si>
    <t>September, 18, 2018</t>
  </si>
  <si>
    <t>September, 19, 2018</t>
  </si>
  <si>
    <t>September, 20, 2018</t>
  </si>
  <si>
    <t>September, 21, 2018</t>
  </si>
  <si>
    <t>September, 23, 2018</t>
  </si>
  <si>
    <t>September, 25, 2018</t>
  </si>
  <si>
    <t>September, 26, 2018</t>
  </si>
  <si>
    <t>September, 28, 2018</t>
  </si>
  <si>
    <t>September, 30, 2018</t>
  </si>
  <si>
    <t>October, 3, 2018</t>
  </si>
  <si>
    <t>October, 6, 2018</t>
  </si>
  <si>
    <t>October, 10, 2018</t>
  </si>
  <si>
    <t>October, 13, 2018</t>
  </si>
  <si>
    <t>October, 17, 2018</t>
  </si>
  <si>
    <t>October, 20, 2018</t>
  </si>
  <si>
    <t>October, 21, 2018</t>
  </si>
  <si>
    <t>October, 23, 2018</t>
  </si>
  <si>
    <t>October, 24, 2018</t>
  </si>
  <si>
    <t>October, 26, 2018</t>
  </si>
  <si>
    <t>October, 27, 2018</t>
  </si>
  <si>
    <t>October, 29, 2018</t>
  </si>
  <si>
    <t>November, 1, 2018</t>
  </si>
  <si>
    <t>November, 4, 2018</t>
  </si>
  <si>
    <t>November, 7, 2018</t>
  </si>
  <si>
    <t>November, 9, 2018</t>
  </si>
  <si>
    <t>November, 11, 2018</t>
  </si>
  <si>
    <t>December, 9, 2018</t>
  </si>
  <si>
    <t>December, 11, 2018</t>
  </si>
  <si>
    <t>December, 14, 2018</t>
  </si>
  <si>
    <t>Month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</si>
  <si>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</si>
  <si>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</si>
  <si>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</si>
  <si>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</si>
  <si>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</si>
  <si>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</si>
  <si>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</si>
  <si>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</si>
  <si>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December</t>
  </si>
  <si>
    <t>November</t>
  </si>
  <si>
    <t>Grounds</t>
  </si>
  <si>
    <t>Amount of Matches</t>
  </si>
  <si>
    <t>Month by Number</t>
  </si>
  <si>
    <t>Combined</t>
  </si>
  <si>
    <t>England Played?</t>
  </si>
  <si>
    <t>England Won?</t>
  </si>
  <si>
    <t>Row Labels</t>
  </si>
  <si>
    <t>(blank)</t>
  </si>
  <si>
    <t>Grand Total</t>
  </si>
  <si>
    <t>Sum of England Played?</t>
  </si>
  <si>
    <t>Sum of England Won?</t>
  </si>
  <si>
    <t>Percentage</t>
  </si>
  <si>
    <t>India Played?</t>
  </si>
  <si>
    <t>India Won?</t>
  </si>
  <si>
    <t>Sum of India Played?</t>
  </si>
  <si>
    <t>Sum of India Won?</t>
  </si>
  <si>
    <t>Bangladesh Played?</t>
  </si>
  <si>
    <t>Bangladesh Won?</t>
  </si>
  <si>
    <t>Sum of Bangladesh Played?</t>
  </si>
  <si>
    <t>Sum of Bangladesh Won?</t>
  </si>
  <si>
    <t>India's Matches</t>
  </si>
  <si>
    <t>Wins by Wickets</t>
  </si>
  <si>
    <t>Wins by Runs</t>
  </si>
  <si>
    <t>Zimbabwe's Matches</t>
  </si>
  <si>
    <t>Loss by Wickets</t>
  </si>
  <si>
    <t>Loss by Runs</t>
  </si>
  <si>
    <t>Loser</t>
  </si>
  <si>
    <t>Tied</t>
  </si>
  <si>
    <t>Cancelled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</si>
</sst>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1"/>
      </bottom>
      <diagonal/>
    </border>
    <border>
      <left/>
      <right/>
      <top style="medium">
        <color indexed="64"/>
      </top>
      <bottom style="thin">
        <color theme="1"/>
      </bottom>
      <diagonal/>
    </border>
    <border>
      <left/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/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thin">
        <color theme="1"/>
      </top>
      <bottom style="medium">
        <color indexed="64"/>
      </bottom>
      <diagonal/>
    </border>
    <border>
      <left/>
      <right/>
      <top style="thin">
        <color theme="1"/>
      </top>
      <bottom style="medium">
        <color indexed="64"/>
      </bottom>
      <diagonal/>
    </border>
    <border>
      <left/>
      <right style="medium">
        <color indexed="64"/>
      </right>
      <top style="thin">
        <color theme="1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2">
    <xf numFmtId="0" fontId="0" fillId="0" borderId="0" xfId="0"/>
    <xf numFmtId="49" fontId="0" fillId="0" borderId="0" xfId="0" applyNumberFormat="1"/>
    <xf numFmtId="0" fontId="0" fillId="0" borderId="1" xfId="0" applyBorder="1"/>
    <xf numFmtId="9" fontId="0" fillId="0" borderId="0" xfId="1" applyFont="1"/>
    <xf numFmtId="0" fontId="0" fillId="3" borderId="0" xfId="0" applyFill="1"/>
    <xf numFmtId="0" fontId="0" fillId="0" borderId="1" xfId="0" applyBorder="1" applyAlignment="1">
      <alignment horizontal="center"/>
    </xf>
    <xf numFmtId="0" fontId="0" fillId="0" borderId="2" xfId="0" applyFont="1" applyBorder="1"/>
    <xf numFmtId="0" fontId="0" fillId="9" borderId="0" xfId="0" applyFill="1"/>
    <xf numFmtId="0" fontId="0" fillId="2" borderId="2" xfId="0" applyFont="1" applyFill="1" applyBorder="1"/>
    <xf numFmtId="15" fontId="0" fillId="0" borderId="2" xfId="0" applyNumberFormat="1" applyFont="1" applyBorder="1"/>
    <xf numFmtId="0" fontId="2" fillId="0" borderId="1" xfId="0" applyFont="1" applyBorder="1"/>
    <xf numFmtId="14" fontId="0" fillId="0" borderId="0" xfId="0" applyNumberFormat="1"/>
    <xf numFmtId="164" fontId="0" fillId="0" borderId="0" xfId="0" applyNumberFormat="1"/>
    <xf numFmtId="14" fontId="0" fillId="3" borderId="0" xfId="0" applyNumberFormat="1" applyFill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6" borderId="6" xfId="0" applyFill="1" applyBorder="1"/>
    <xf numFmtId="0" fontId="0" fillId="7" borderId="6" xfId="0" applyFill="1" applyBorder="1"/>
    <xf numFmtId="0" fontId="0" fillId="0" borderId="7" xfId="0" applyBorder="1"/>
    <xf numFmtId="0" fontId="0" fillId="0" borderId="8" xfId="0" applyBorder="1"/>
    <xf numFmtId="0" fontId="2" fillId="11" borderId="0" xfId="0" applyFont="1" applyFill="1"/>
    <xf numFmtId="0" fontId="0" fillId="12" borderId="6" xfId="0" applyFill="1" applyBorder="1"/>
    <xf numFmtId="0" fontId="0" fillId="13" borderId="6" xfId="0" applyFill="1" applyBorder="1"/>
    <xf numFmtId="0" fontId="0" fillId="0" borderId="0" xfId="0" applyNumberFormat="1"/>
    <xf numFmtId="0" fontId="0" fillId="0" borderId="0" xfId="0" applyNumberFormat="1" applyAlignment="1">
      <alignment wrapText="1"/>
    </xf>
    <xf numFmtId="0" fontId="2" fillId="14" borderId="3" xfId="0" applyFont="1" applyFill="1" applyBorder="1"/>
    <xf numFmtId="0" fontId="2" fillId="0" borderId="5" xfId="0" applyFont="1" applyBorder="1"/>
    <xf numFmtId="0" fontId="2" fillId="0" borderId="6" xfId="0" applyFont="1" applyBorder="1" applyAlignment="1">
      <alignment horizontal="center"/>
    </xf>
    <xf numFmtId="0" fontId="2" fillId="14" borderId="7" xfId="0" applyFont="1" applyFill="1" applyBorder="1"/>
    <xf numFmtId="0" fontId="2" fillId="14" borderId="8" xfId="0" applyFont="1" applyFill="1" applyBorder="1" applyAlignment="1">
      <alignment horizontal="center"/>
    </xf>
    <xf numFmtId="0" fontId="2" fillId="14" borderId="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9" fontId="0" fillId="0" borderId="0" xfId="1" applyFont="1" applyBorder="1"/>
    <xf numFmtId="0" fontId="0" fillId="12" borderId="5" xfId="0" applyFill="1" applyBorder="1"/>
    <xf numFmtId="0" fontId="0" fillId="12" borderId="0" xfId="0" applyFill="1" applyBorder="1"/>
    <xf numFmtId="9" fontId="0" fillId="12" borderId="0" xfId="1" applyFont="1" applyFill="1" applyBorder="1"/>
    <xf numFmtId="0" fontId="0" fillId="5" borderId="5" xfId="0" applyFill="1" applyBorder="1"/>
    <xf numFmtId="0" fontId="0" fillId="10" borderId="0" xfId="0" applyFill="1" applyBorder="1"/>
    <xf numFmtId="0" fontId="0" fillId="7" borderId="5" xfId="0" applyFill="1" applyBorder="1"/>
    <xf numFmtId="0" fontId="0" fillId="7" borderId="0" xfId="0" applyFill="1" applyBorder="1"/>
    <xf numFmtId="9" fontId="0" fillId="7" borderId="0" xfId="1" applyFont="1" applyFill="1" applyBorder="1"/>
    <xf numFmtId="0" fontId="0" fillId="0" borderId="12" xfId="0" applyBorder="1"/>
    <xf numFmtId="9" fontId="0" fillId="0" borderId="12" xfId="1" applyFont="1" applyBorder="1"/>
    <xf numFmtId="0" fontId="0" fillId="0" borderId="9" xfId="0" applyBorder="1" applyAlignment="1">
      <alignment horizontal="center"/>
    </xf>
    <xf numFmtId="0" fontId="0" fillId="13" borderId="5" xfId="0" applyFill="1" applyBorder="1"/>
    <xf numFmtId="0" fontId="0" fillId="0" borderId="4" xfId="0" applyBorder="1"/>
    <xf numFmtId="0" fontId="2" fillId="0" borderId="6" xfId="0" applyFont="1" applyBorder="1"/>
    <xf numFmtId="0" fontId="0" fillId="0" borderId="3" xfId="0" pivotButton="1" applyBorder="1"/>
    <xf numFmtId="0" fontId="0" fillId="0" borderId="13" xfId="0" applyBorder="1"/>
    <xf numFmtId="0" fontId="0" fillId="0" borderId="5" xfId="0" applyBorder="1" applyAlignment="1">
      <alignment horizontal="left"/>
    </xf>
    <xf numFmtId="0" fontId="0" fillId="0" borderId="0" xfId="0" applyNumberFormat="1" applyBorder="1"/>
    <xf numFmtId="9" fontId="0" fillId="0" borderId="6" xfId="1" applyFont="1" applyBorder="1"/>
    <xf numFmtId="0" fontId="0" fillId="0" borderId="7" xfId="0" applyBorder="1" applyAlignment="1">
      <alignment horizontal="left"/>
    </xf>
    <xf numFmtId="0" fontId="0" fillId="0" borderId="12" xfId="0" applyNumberFormat="1" applyBorder="1"/>
    <xf numFmtId="0" fontId="0" fillId="8" borderId="16" xfId="0" applyFont="1" applyFill="1" applyBorder="1"/>
    <xf numFmtId="0" fontId="0" fillId="8" borderId="17" xfId="0" applyFont="1" applyFill="1" applyBorder="1"/>
    <xf numFmtId="0" fontId="0" fillId="2" borderId="17" xfId="0" applyFont="1" applyFill="1" applyBorder="1" applyAlignment="1"/>
    <xf numFmtId="15" fontId="0" fillId="8" borderId="17" xfId="0" applyNumberFormat="1" applyFont="1" applyFill="1" applyBorder="1"/>
    <xf numFmtId="0" fontId="0" fillId="8" borderId="18" xfId="0" applyFont="1" applyFill="1" applyBorder="1"/>
    <xf numFmtId="0" fontId="0" fillId="0" borderId="19" xfId="0" applyFont="1" applyBorder="1"/>
    <xf numFmtId="0" fontId="0" fillId="0" borderId="20" xfId="0" applyFont="1" applyBorder="1"/>
    <xf numFmtId="0" fontId="0" fillId="8" borderId="21" xfId="0" applyFont="1" applyFill="1" applyBorder="1"/>
    <xf numFmtId="0" fontId="0" fillId="8" borderId="22" xfId="0" applyFont="1" applyFill="1" applyBorder="1"/>
    <xf numFmtId="0" fontId="0" fillId="2" borderId="22" xfId="0" applyFont="1" applyFill="1" applyBorder="1"/>
    <xf numFmtId="15" fontId="0" fillId="8" borderId="22" xfId="0" applyNumberFormat="1" applyFont="1" applyFill="1" applyBorder="1"/>
    <xf numFmtId="0" fontId="0" fillId="8" borderId="23" xfId="0" applyFont="1" applyFill="1" applyBorder="1"/>
    <xf numFmtId="0" fontId="0" fillId="4" borderId="0" xfId="0" applyFill="1"/>
    <xf numFmtId="0" fontId="2" fillId="15" borderId="7" xfId="0" applyFont="1" applyFill="1" applyBorder="1"/>
    <xf numFmtId="0" fontId="2" fillId="15" borderId="8" xfId="0" applyFont="1" applyFill="1" applyBorder="1"/>
    <xf numFmtId="0" fontId="2" fillId="15" borderId="14" xfId="0" applyFont="1" applyFill="1" applyBorder="1"/>
    <xf numFmtId="0" fontId="2" fillId="15" borderId="15" xfId="0" applyFont="1" applyFill="1" applyBorder="1"/>
    <xf numFmtId="0" fontId="2" fillId="0" borderId="9" xfId="0" applyFont="1" applyBorder="1"/>
    <xf numFmtId="0" fontId="2" fillId="0" borderId="10" xfId="0" applyFont="1" applyBorder="1" applyAlignment="1">
      <alignment horizontal="center"/>
    </xf>
    <xf numFmtId="9" fontId="2" fillId="0" borderId="10" xfId="1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6" borderId="5" xfId="0" applyFont="1" applyFill="1" applyBorder="1"/>
    <xf numFmtId="0" fontId="0" fillId="6" borderId="0" xfId="0" applyFill="1" applyBorder="1"/>
    <xf numFmtId="9" fontId="0" fillId="6" borderId="0" xfId="1" applyFont="1" applyFill="1" applyBorder="1"/>
    <xf numFmtId="0" fontId="2" fillId="16" borderId="7" xfId="0" applyFont="1" applyFill="1" applyBorder="1" applyAlignment="1">
      <alignment horizontal="left"/>
    </xf>
    <xf numFmtId="0" fontId="2" fillId="16" borderId="12" xfId="0" applyFont="1" applyFill="1" applyBorder="1" applyAlignment="1">
      <alignment horizontal="left"/>
    </xf>
    <xf numFmtId="0" fontId="2" fillId="16" borderId="8" xfId="0" applyFont="1" applyFill="1" applyBorder="1" applyAlignment="1">
      <alignment horizontal="left"/>
    </xf>
    <xf numFmtId="0" fontId="0" fillId="0" borderId="5" xfId="0" applyFont="1" applyBorder="1"/>
    <xf numFmtId="0" fontId="0" fillId="0" borderId="7" xfId="0" applyFont="1" applyBorder="1"/>
    <xf numFmtId="0" fontId="0" fillId="4" borderId="5" xfId="0" applyFont="1" applyFill="1" applyBorder="1"/>
    <xf numFmtId="0" fontId="0" fillId="4" borderId="0" xfId="0" applyFill="1" applyBorder="1"/>
    <xf numFmtId="9" fontId="0" fillId="4" borderId="0" xfId="1" applyFont="1" applyFill="1" applyBorder="1"/>
    <xf numFmtId="0" fontId="0" fillId="4" borderId="6" xfId="0" applyFill="1" applyBorder="1"/>
    <xf numFmtId="0" fontId="2" fillId="0" borderId="0" xfId="0" applyFont="1" applyBorder="1" applyAlignment="1">
      <alignment vertical="center"/>
    </xf>
    <xf numFmtId="0" fontId="2" fillId="0" borderId="0" xfId="0" applyFont="1" applyBorder="1"/>
    <xf numFmtId="9" fontId="2" fillId="0" borderId="0" xfId="1" applyFont="1" applyBorder="1"/>
  </cellXfs>
  <cellStyles count="2">
    <cellStyle name="Normal" xfId="0" builtinId="0"/>
    <cellStyle name="Percent" xfId="1" builtinId="5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30" formatCode="@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409]mmmm\ d\,\ yyyy;@"/>
    </dxf>
    <dxf>
      <numFmt numFmtId="19" formatCode="m/d/yyyy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7" tint="0.39997558519241921"/>
        </patternFill>
      </fill>
    </dxf>
    <dxf>
      <fill>
        <patternFill patternType="solid">
          <fgColor indexed="64"/>
          <bgColor theme="7" tint="0.39997558519241921"/>
        </patternFill>
      </fill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'"Most ODI Matches"'!$B$1</c:f>
              <c:strCache>
                <c:ptCount val="1"/>
                <c:pt idx="0">
                  <c:v>Matches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6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16E-41AB-844A-A7FB1F9285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'"Most ODI Matches"'!$A$2:$A$19</c:f>
              <c:strCache>
                <c:ptCount val="18"/>
                <c:pt idx="0">
                  <c:v>New Zealand</c:v>
                </c:pt>
                <c:pt idx="1">
                  <c:v>Pakistan</c:v>
                </c:pt>
                <c:pt idx="2">
                  <c:v>UAE</c:v>
                </c:pt>
                <c:pt idx="3">
                  <c:v>Ireland</c:v>
                </c:pt>
                <c:pt idx="4">
                  <c:v>Australia</c:v>
                </c:pt>
                <c:pt idx="5">
                  <c:v>England</c:v>
                </c:pt>
                <c:pt idx="6">
                  <c:v>Zimbabwe</c:v>
                </c:pt>
                <c:pt idx="7">
                  <c:v>Bangladesh</c:v>
                </c:pt>
                <c:pt idx="8">
                  <c:v>Scotland</c:v>
                </c:pt>
                <c:pt idx="9">
                  <c:v>Sri Lanka</c:v>
                </c:pt>
                <c:pt idx="10">
                  <c:v>South Africa</c:v>
                </c:pt>
                <c:pt idx="11">
                  <c:v>India</c:v>
                </c:pt>
                <c:pt idx="12">
                  <c:v>Afghanistan</c:v>
                </c:pt>
                <c:pt idx="13">
                  <c:v>P.N.G.</c:v>
                </c:pt>
                <c:pt idx="14">
                  <c:v>Hong Kong</c:v>
                </c:pt>
                <c:pt idx="15">
                  <c:v>West Indies</c:v>
                </c:pt>
                <c:pt idx="16">
                  <c:v>Nepal</c:v>
                </c:pt>
                <c:pt idx="17">
                  <c:v>Netherlands</c:v>
                </c:pt>
              </c:strCache>
            </c:strRef>
          </c:cat>
          <c:val>
            <c:numRef>
              <c:f>'"Most ODI Matches"'!$B$2:$B$19</c:f>
              <c:numCache>
                <c:formatCode>General</c:formatCode>
                <c:ptCount val="18"/>
                <c:pt idx="0">
                  <c:v>13</c:v>
                </c:pt>
                <c:pt idx="1">
                  <c:v>18</c:v>
                </c:pt>
                <c:pt idx="2">
                  <c:v>11</c:v>
                </c:pt>
                <c:pt idx="3">
                  <c:v>13</c:v>
                </c:pt>
                <c:pt idx="4">
                  <c:v>13</c:v>
                </c:pt>
                <c:pt idx="5">
                  <c:v>24</c:v>
                </c:pt>
                <c:pt idx="6">
                  <c:v>26</c:v>
                </c:pt>
                <c:pt idx="7">
                  <c:v>20</c:v>
                </c:pt>
                <c:pt idx="8">
                  <c:v>11</c:v>
                </c:pt>
                <c:pt idx="9">
                  <c:v>17</c:v>
                </c:pt>
                <c:pt idx="10">
                  <c:v>17</c:v>
                </c:pt>
                <c:pt idx="11">
                  <c:v>20</c:v>
                </c:pt>
                <c:pt idx="12">
                  <c:v>20</c:v>
                </c:pt>
                <c:pt idx="13">
                  <c:v>4</c:v>
                </c:pt>
                <c:pt idx="14">
                  <c:v>6</c:v>
                </c:pt>
                <c:pt idx="15">
                  <c:v>18</c:v>
                </c:pt>
                <c:pt idx="16">
                  <c:v>3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E-41AB-844A-A7FB1F928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43220063"/>
        <c:axId val="1043214655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'"Most ODI Matches"'!$C$1</c15:sqref>
                        </c15:formulaRef>
                      </c:ext>
                    </c:extLst>
                    <c:strCache>
                      <c:ptCount val="1"/>
                      <c:pt idx="0">
                        <c:v>Matches Won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'"Most ODI Matches"'!$A$2:$A$19</c15:sqref>
                        </c15:formulaRef>
                      </c:ext>
                    </c:extLst>
                    <c:strCache>
                      <c:ptCount val="18"/>
                      <c:pt idx="0">
                        <c:v>New Zealand</c:v>
                      </c:pt>
                      <c:pt idx="1">
                        <c:v>Pakistan</c:v>
                      </c:pt>
                      <c:pt idx="2">
                        <c:v>UAE</c:v>
                      </c:pt>
                      <c:pt idx="3">
                        <c:v>Ireland</c:v>
                      </c:pt>
                      <c:pt idx="4">
                        <c:v>Australia</c:v>
                      </c:pt>
                      <c:pt idx="5">
                        <c:v>England</c:v>
                      </c:pt>
                      <c:pt idx="6">
                        <c:v>Zimbabwe</c:v>
                      </c:pt>
                      <c:pt idx="7">
                        <c:v>Bangladesh</c:v>
                      </c:pt>
                      <c:pt idx="8">
                        <c:v>Scotland</c:v>
                      </c:pt>
                      <c:pt idx="9">
                        <c:v>Sri Lanka</c:v>
                      </c:pt>
                      <c:pt idx="10">
                        <c:v>South Africa</c:v>
                      </c:pt>
                      <c:pt idx="11">
                        <c:v>India</c:v>
                      </c:pt>
                      <c:pt idx="12">
                        <c:v>Afghanistan</c:v>
                      </c:pt>
                      <c:pt idx="13">
                        <c:v>P.N.G.</c:v>
                      </c:pt>
                      <c:pt idx="14">
                        <c:v>Hong Kong</c:v>
                      </c:pt>
                      <c:pt idx="15">
                        <c:v>West Indies</c:v>
                      </c:pt>
                      <c:pt idx="16">
                        <c:v>Nepal</c:v>
                      </c:pt>
                      <c:pt idx="17">
                        <c:v>Netherlands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'"Most ODI Matches"'!$C$2:$C$19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8</c:v>
                      </c:pt>
                      <c:pt idx="1">
                        <c:v>8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2</c:v>
                      </c:pt>
                      <c:pt idx="5">
                        <c:v>17</c:v>
                      </c:pt>
                      <c:pt idx="6">
                        <c:v>5</c:v>
                      </c:pt>
                      <c:pt idx="7">
                        <c:v>13</c:v>
                      </c:pt>
                      <c:pt idx="8">
                        <c:v>5</c:v>
                      </c:pt>
                      <c:pt idx="9">
                        <c:v>6</c:v>
                      </c:pt>
                      <c:pt idx="10">
                        <c:v>9</c:v>
                      </c:pt>
                      <c:pt idx="11">
                        <c:v>14</c:v>
                      </c:pt>
                      <c:pt idx="12">
                        <c:v>12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8</c:v>
                      </c:pt>
                      <c:pt idx="16">
                        <c:v>1</c:v>
                      </c:pt>
                      <c:pt idx="17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16E-41AB-844A-A7FB1F92852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'"Most ODI Matches"'!$D$1</c15:sqref>
                        </c15:formulaRef>
                      </c:ext>
                    </c:extLst>
                    <c:strCache>
                      <c:ptCount val="1"/>
                      <c:pt idx="0">
                        <c:v>Matches Lost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'"Most ODI Matches"'!$A$2:$A$19</c15:sqref>
                        </c15:formulaRef>
                      </c:ext>
                    </c:extLst>
                    <c:strCache>
                      <c:ptCount val="18"/>
                      <c:pt idx="0">
                        <c:v>New Zealand</c:v>
                      </c:pt>
                      <c:pt idx="1">
                        <c:v>Pakistan</c:v>
                      </c:pt>
                      <c:pt idx="2">
                        <c:v>UAE</c:v>
                      </c:pt>
                      <c:pt idx="3">
                        <c:v>Ireland</c:v>
                      </c:pt>
                      <c:pt idx="4">
                        <c:v>Australia</c:v>
                      </c:pt>
                      <c:pt idx="5">
                        <c:v>England</c:v>
                      </c:pt>
                      <c:pt idx="6">
                        <c:v>Zimbabwe</c:v>
                      </c:pt>
                      <c:pt idx="7">
                        <c:v>Bangladesh</c:v>
                      </c:pt>
                      <c:pt idx="8">
                        <c:v>Scotland</c:v>
                      </c:pt>
                      <c:pt idx="9">
                        <c:v>Sri Lanka</c:v>
                      </c:pt>
                      <c:pt idx="10">
                        <c:v>South Africa</c:v>
                      </c:pt>
                      <c:pt idx="11">
                        <c:v>India</c:v>
                      </c:pt>
                      <c:pt idx="12">
                        <c:v>Afghanistan</c:v>
                      </c:pt>
                      <c:pt idx="13">
                        <c:v>P.N.G.</c:v>
                      </c:pt>
                      <c:pt idx="14">
                        <c:v>Hong Kong</c:v>
                      </c:pt>
                      <c:pt idx="15">
                        <c:v>West Indies</c:v>
                      </c:pt>
                      <c:pt idx="16">
                        <c:v>Nepal</c:v>
                      </c:pt>
                      <c:pt idx="17">
                        <c:v>Netherlands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'"Most ODI Matches"'!$D$2:$D$19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5</c:v>
                      </c:pt>
                      <c:pt idx="1">
                        <c:v>10</c:v>
                      </c:pt>
                      <c:pt idx="2">
                        <c:v>7</c:v>
                      </c:pt>
                      <c:pt idx="3">
                        <c:v>5</c:v>
                      </c:pt>
                      <c:pt idx="4">
                        <c:v>11</c:v>
                      </c:pt>
                      <c:pt idx="5">
                        <c:v>7</c:v>
                      </c:pt>
                      <c:pt idx="6">
                        <c:v>21</c:v>
                      </c:pt>
                      <c:pt idx="7">
                        <c:v>7</c:v>
                      </c:pt>
                      <c:pt idx="8">
                        <c:v>6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6</c:v>
                      </c:pt>
                      <c:pt idx="12">
                        <c:v>8</c:v>
                      </c:pt>
                      <c:pt idx="13">
                        <c:v>3</c:v>
                      </c:pt>
                      <c:pt idx="14">
                        <c:v>5</c:v>
                      </c:pt>
                      <c:pt idx="15">
                        <c:v>10</c:v>
                      </c:pt>
                      <c:pt idx="16">
                        <c:v>2</c:v>
                      </c:pt>
                      <c:pt idx="17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16E-41AB-844A-A7FB1F92852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'"Most ODI Matches"'!$E$1</c15:sqref>
                        </c15:formulaRef>
                      </c:ext>
                    </c:extLst>
                    <c:strCache>
                      <c:ptCount val="1"/>
                      <c:pt idx="0">
                        <c:v>Win %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'"Most ODI Matches"'!$A$2:$A$19</c15:sqref>
                        </c15:formulaRef>
                      </c:ext>
                    </c:extLst>
                    <c:strCache>
                      <c:ptCount val="18"/>
                      <c:pt idx="0">
                        <c:v>New Zealand</c:v>
                      </c:pt>
                      <c:pt idx="1">
                        <c:v>Pakistan</c:v>
                      </c:pt>
                      <c:pt idx="2">
                        <c:v>UAE</c:v>
                      </c:pt>
                      <c:pt idx="3">
                        <c:v>Ireland</c:v>
                      </c:pt>
                      <c:pt idx="4">
                        <c:v>Australia</c:v>
                      </c:pt>
                      <c:pt idx="5">
                        <c:v>England</c:v>
                      </c:pt>
                      <c:pt idx="6">
                        <c:v>Zimbabwe</c:v>
                      </c:pt>
                      <c:pt idx="7">
                        <c:v>Bangladesh</c:v>
                      </c:pt>
                      <c:pt idx="8">
                        <c:v>Scotland</c:v>
                      </c:pt>
                      <c:pt idx="9">
                        <c:v>Sri Lanka</c:v>
                      </c:pt>
                      <c:pt idx="10">
                        <c:v>South Africa</c:v>
                      </c:pt>
                      <c:pt idx="11">
                        <c:v>India</c:v>
                      </c:pt>
                      <c:pt idx="12">
                        <c:v>Afghanistan</c:v>
                      </c:pt>
                      <c:pt idx="13">
                        <c:v>P.N.G.</c:v>
                      </c:pt>
                      <c:pt idx="14">
                        <c:v>Hong Kong</c:v>
                      </c:pt>
                      <c:pt idx="15">
                        <c:v>West Indies</c:v>
                      </c:pt>
                      <c:pt idx="16">
                        <c:v>Nepal</c:v>
                      </c:pt>
                      <c:pt idx="17">
                        <c:v>Netherlands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'"Most ODI Matches"'!$E$2:$E$19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0.61538461538461542</c:v>
                      </c:pt>
                      <c:pt idx="1">
                        <c:v>0.44444444444444442</c:v>
                      </c:pt>
                      <c:pt idx="2">
                        <c:v>0.36363636363636365</c:v>
                      </c:pt>
                      <c:pt idx="3">
                        <c:v>0.61538461538461542</c:v>
                      </c:pt>
                      <c:pt idx="4">
                        <c:v>0.15384615384615385</c:v>
                      </c:pt>
                      <c:pt idx="5">
                        <c:v>0.70833333333333337</c:v>
                      </c:pt>
                      <c:pt idx="6">
                        <c:v>0.19230769230769232</c:v>
                      </c:pt>
                      <c:pt idx="7">
                        <c:v>0.65</c:v>
                      </c:pt>
                      <c:pt idx="8">
                        <c:v>0.45454545454545453</c:v>
                      </c:pt>
                      <c:pt idx="9">
                        <c:v>0.35294117647058826</c:v>
                      </c:pt>
                      <c:pt idx="10">
                        <c:v>0.52941176470588236</c:v>
                      </c:pt>
                      <c:pt idx="11">
                        <c:v>0.7</c:v>
                      </c:pt>
                      <c:pt idx="12">
                        <c:v>0.6</c:v>
                      </c:pt>
                      <c:pt idx="13">
                        <c:v>0.25</c:v>
                      </c:pt>
                      <c:pt idx="14">
                        <c:v>0.16666666666666666</c:v>
                      </c:pt>
                      <c:pt idx="15">
                        <c:v>0.44444444444444442</c:v>
                      </c:pt>
                      <c:pt idx="16">
                        <c:v>0.33333333333333331</c:v>
                      </c:pt>
                      <c:pt idx="17">
                        <c:v>0.5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16E-41AB-844A-A7FB1F92852A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'"Most ODI Matches"'!$F$1</c15:sqref>
                        </c15:formulaRef>
                      </c:ext>
                    </c:extLst>
                    <c:strCache>
                      <c:ptCount val="1"/>
                      <c:pt idx="0">
                        <c:v>Home Games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'"Most ODI Matches"'!$A$2:$A$19</c15:sqref>
                        </c15:formulaRef>
                      </c:ext>
                    </c:extLst>
                    <c:strCache>
                      <c:ptCount val="18"/>
                      <c:pt idx="0">
                        <c:v>New Zealand</c:v>
                      </c:pt>
                      <c:pt idx="1">
                        <c:v>Pakistan</c:v>
                      </c:pt>
                      <c:pt idx="2">
                        <c:v>UAE</c:v>
                      </c:pt>
                      <c:pt idx="3">
                        <c:v>Ireland</c:v>
                      </c:pt>
                      <c:pt idx="4">
                        <c:v>Australia</c:v>
                      </c:pt>
                      <c:pt idx="5">
                        <c:v>England</c:v>
                      </c:pt>
                      <c:pt idx="6">
                        <c:v>Zimbabwe</c:v>
                      </c:pt>
                      <c:pt idx="7">
                        <c:v>Bangladesh</c:v>
                      </c:pt>
                      <c:pt idx="8">
                        <c:v>Scotland</c:v>
                      </c:pt>
                      <c:pt idx="9">
                        <c:v>Sri Lanka</c:v>
                      </c:pt>
                      <c:pt idx="10">
                        <c:v>South Africa</c:v>
                      </c:pt>
                      <c:pt idx="11">
                        <c:v>India</c:v>
                      </c:pt>
                      <c:pt idx="12">
                        <c:v>Afghanistan</c:v>
                      </c:pt>
                      <c:pt idx="13">
                        <c:v>P.N.G.</c:v>
                      </c:pt>
                      <c:pt idx="14">
                        <c:v>Hong Kong</c:v>
                      </c:pt>
                      <c:pt idx="15">
                        <c:v>West Indies</c:v>
                      </c:pt>
                      <c:pt idx="16">
                        <c:v>Nepal</c:v>
                      </c:pt>
                      <c:pt idx="17">
                        <c:v>Netherlands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'"Most ODI Matches"'!$F$2:$F$19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13</c:v>
                      </c:pt>
                      <c:pt idx="1">
                        <c:v>0</c:v>
                      </c:pt>
                      <c:pt idx="2">
                        <c:v>5</c:v>
                      </c:pt>
                      <c:pt idx="3">
                        <c:v>9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11</c:v>
                      </c:pt>
                      <c:pt idx="7">
                        <c:v>14</c:v>
                      </c:pt>
                      <c:pt idx="8">
                        <c:v>3</c:v>
                      </c:pt>
                      <c:pt idx="9">
                        <c:v>12</c:v>
                      </c:pt>
                      <c:pt idx="10">
                        <c:v>9</c:v>
                      </c:pt>
                      <c:pt idx="11">
                        <c:v>7</c:v>
                      </c:pt>
                      <c:pt idx="12">
                        <c:v>16</c:v>
                      </c:pt>
                      <c:pt idx="13">
                        <c:v>2</c:v>
                      </c:pt>
                      <c:pt idx="14">
                        <c:v>4</c:v>
                      </c:pt>
                      <c:pt idx="15">
                        <c:v>3</c:v>
                      </c:pt>
                      <c:pt idx="16">
                        <c:v>1</c:v>
                      </c:pt>
                      <c:pt idx="17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616E-41AB-844A-A7FB1F92852A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'"Most ODI Matches"'!$G$1</c15:sqref>
                        </c15:formulaRef>
                      </c:ext>
                    </c:extLst>
                    <c:strCache>
                      <c:ptCount val="1"/>
                      <c:pt idx="0">
                        <c:v>Away Games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'"Most ODI Matches"'!$A$2:$A$19</c15:sqref>
                        </c15:formulaRef>
                      </c:ext>
                    </c:extLst>
                    <c:strCache>
                      <c:ptCount val="18"/>
                      <c:pt idx="0">
                        <c:v>New Zealand</c:v>
                      </c:pt>
                      <c:pt idx="1">
                        <c:v>Pakistan</c:v>
                      </c:pt>
                      <c:pt idx="2">
                        <c:v>UAE</c:v>
                      </c:pt>
                      <c:pt idx="3">
                        <c:v>Ireland</c:v>
                      </c:pt>
                      <c:pt idx="4">
                        <c:v>Australia</c:v>
                      </c:pt>
                      <c:pt idx="5">
                        <c:v>England</c:v>
                      </c:pt>
                      <c:pt idx="6">
                        <c:v>Zimbabwe</c:v>
                      </c:pt>
                      <c:pt idx="7">
                        <c:v>Bangladesh</c:v>
                      </c:pt>
                      <c:pt idx="8">
                        <c:v>Scotland</c:v>
                      </c:pt>
                      <c:pt idx="9">
                        <c:v>Sri Lanka</c:v>
                      </c:pt>
                      <c:pt idx="10">
                        <c:v>South Africa</c:v>
                      </c:pt>
                      <c:pt idx="11">
                        <c:v>India</c:v>
                      </c:pt>
                      <c:pt idx="12">
                        <c:v>Afghanistan</c:v>
                      </c:pt>
                      <c:pt idx="13">
                        <c:v>P.N.G.</c:v>
                      </c:pt>
                      <c:pt idx="14">
                        <c:v>Hong Kong</c:v>
                      </c:pt>
                      <c:pt idx="15">
                        <c:v>West Indies</c:v>
                      </c:pt>
                      <c:pt idx="16">
                        <c:v>Nepal</c:v>
                      </c:pt>
                      <c:pt idx="17">
                        <c:v>Netherlands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'"Most ODI Matches"'!$G$2:$G$19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18</c:v>
                      </c:pt>
                      <c:pt idx="2">
                        <c:v>6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16</c:v>
                      </c:pt>
                      <c:pt idx="6">
                        <c:v>15</c:v>
                      </c:pt>
                      <c:pt idx="7">
                        <c:v>5</c:v>
                      </c:pt>
                      <c:pt idx="8">
                        <c:v>8</c:v>
                      </c:pt>
                      <c:pt idx="9">
                        <c:v>5</c:v>
                      </c:pt>
                      <c:pt idx="10">
                        <c:v>8</c:v>
                      </c:pt>
                      <c:pt idx="11">
                        <c:v>13</c:v>
                      </c:pt>
                      <c:pt idx="12">
                        <c:v>4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15</c:v>
                      </c:pt>
                      <c:pt idx="16">
                        <c:v>2</c:v>
                      </c:pt>
                      <c:pt idx="1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616E-41AB-844A-A7FB1F92852A}"/>
                  </c:ext>
                </c:extLst>
              </c15:ser>
            </c15:filteredBarSeries>
          </c:ext>
        </c:extLst>
      </c:barChart>
      <c:catAx>
        <c:axId val="104322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214655"/>
        <c:auto val="1"/>
        <c:lblAlgn val="ctr"/>
        <c:lblOffset val="100"/>
        <c:noMultiLvlLbl val="0"/>
      </c:catAx>
      <c:valAx>
        <c:axId val="104321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220063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'"Top 3 Teams"'!$B$1</c:f>
              <c:strCache>
                <c:ptCount val="1"/>
                <c:pt idx="0">
                  <c:v>Matches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'"Top 3 Teams"'!$A$2:$A$19</c:f>
              <c:strCache>
                <c:ptCount val="18"/>
                <c:pt idx="0">
                  <c:v>England</c:v>
                </c:pt>
                <c:pt idx="1">
                  <c:v>India</c:v>
                </c:pt>
                <c:pt idx="2">
                  <c:v>Bangladesh</c:v>
                </c:pt>
                <c:pt idx="3">
                  <c:v>Afghanistan</c:v>
                </c:pt>
                <c:pt idx="4">
                  <c:v>South Africa</c:v>
                </c:pt>
                <c:pt idx="5">
                  <c:v>New Zealand</c:v>
                </c:pt>
                <c:pt idx="6">
                  <c:v>Pakistan</c:v>
                </c:pt>
                <c:pt idx="7">
                  <c:v>Ireland</c:v>
                </c:pt>
                <c:pt idx="8">
                  <c:v>West Indies</c:v>
                </c:pt>
                <c:pt idx="9">
                  <c:v>Sri Lanka</c:v>
                </c:pt>
                <c:pt idx="10">
                  <c:v>Zimbabwe</c:v>
                </c:pt>
                <c:pt idx="11">
                  <c:v>Scotland</c:v>
                </c:pt>
                <c:pt idx="12">
                  <c:v>UAE</c:v>
                </c:pt>
                <c:pt idx="13">
                  <c:v>Australia</c:v>
                </c:pt>
                <c:pt idx="14">
                  <c:v>P.N.G.</c:v>
                </c:pt>
                <c:pt idx="15">
                  <c:v>Hong Kong</c:v>
                </c:pt>
                <c:pt idx="16">
                  <c:v>Nepal</c:v>
                </c:pt>
                <c:pt idx="17">
                  <c:v>Netherlands</c:v>
                </c:pt>
              </c:strCache>
            </c:strRef>
          </c:cat>
          <c:val>
            <c:numRef>
              <c:f>'"Top 3 Teams"'!$B$2:$B$19</c:f>
              <c:numCache>
                <c:formatCode>General</c:formatCode>
                <c:ptCount val="18"/>
                <c:pt idx="0">
                  <c:v>24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17</c:v>
                </c:pt>
                <c:pt idx="5">
                  <c:v>13</c:v>
                </c:pt>
                <c:pt idx="6">
                  <c:v>18</c:v>
                </c:pt>
                <c:pt idx="7">
                  <c:v>13</c:v>
                </c:pt>
                <c:pt idx="8">
                  <c:v>18</c:v>
                </c:pt>
                <c:pt idx="9">
                  <c:v>17</c:v>
                </c:pt>
                <c:pt idx="10">
                  <c:v>26</c:v>
                </c:pt>
                <c:pt idx="11">
                  <c:v>11</c:v>
                </c:pt>
                <c:pt idx="12">
                  <c:v>11</c:v>
                </c:pt>
                <c:pt idx="13">
                  <c:v>13</c:v>
                </c:pt>
                <c:pt idx="14">
                  <c:v>4</c:v>
                </c:pt>
                <c:pt idx="15">
                  <c:v>6</c:v>
                </c:pt>
                <c:pt idx="16">
                  <c:v>3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33-4D77-A9A8-038FA44A46A0}"/>
            </c:ext>
          </c:extLst>
        </c:ser>
        <c:ser>
          <c:idx val="1"/>
          <c:order val="1"/>
          <c:tx>
            <c:strRef>
              <c:f>'"Top 3 Teams"'!$C$1</c:f>
              <c:strCache>
                <c:ptCount val="1"/>
                <c:pt idx="0">
                  <c:v>Matches Won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'"Top 3 Teams"'!$A$2:$A$19</c:f>
              <c:strCache>
                <c:ptCount val="18"/>
                <c:pt idx="0">
                  <c:v>England</c:v>
                </c:pt>
                <c:pt idx="1">
                  <c:v>India</c:v>
                </c:pt>
                <c:pt idx="2">
                  <c:v>Bangladesh</c:v>
                </c:pt>
                <c:pt idx="3">
                  <c:v>Afghanistan</c:v>
                </c:pt>
                <c:pt idx="4">
                  <c:v>South Africa</c:v>
                </c:pt>
                <c:pt idx="5">
                  <c:v>New Zealand</c:v>
                </c:pt>
                <c:pt idx="6">
                  <c:v>Pakistan</c:v>
                </c:pt>
                <c:pt idx="7">
                  <c:v>Ireland</c:v>
                </c:pt>
                <c:pt idx="8">
                  <c:v>West Indies</c:v>
                </c:pt>
                <c:pt idx="9">
                  <c:v>Sri Lanka</c:v>
                </c:pt>
                <c:pt idx="10">
                  <c:v>Zimbabwe</c:v>
                </c:pt>
                <c:pt idx="11">
                  <c:v>Scotland</c:v>
                </c:pt>
                <c:pt idx="12">
                  <c:v>UAE</c:v>
                </c:pt>
                <c:pt idx="13">
                  <c:v>Australia</c:v>
                </c:pt>
                <c:pt idx="14">
                  <c:v>P.N.G.</c:v>
                </c:pt>
                <c:pt idx="15">
                  <c:v>Hong Kong</c:v>
                </c:pt>
                <c:pt idx="16">
                  <c:v>Nepal</c:v>
                </c:pt>
                <c:pt idx="17">
                  <c:v>Netherlands</c:v>
                </c:pt>
              </c:strCache>
            </c:strRef>
          </c:cat>
          <c:val>
            <c:numRef>
              <c:f>'"Top 3 Teams"'!$C$2:$C$19</c:f>
              <c:numCache>
                <c:formatCode>General</c:formatCode>
                <c:ptCount val="18"/>
                <c:pt idx="0">
                  <c:v>17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33-4D77-A9A8-038FA44A46A0}"/>
            </c:ext>
          </c:extLst>
        </c:ser>
        <c:ser>
          <c:idx val="2"/>
          <c:order val="2"/>
          <c:tx>
            <c:strRef>
              <c:f>'"Top 3 Teams"'!$D$1</c:f>
              <c:strCache>
                <c:ptCount val="1"/>
                <c:pt idx="0">
                  <c:v>Matches Lost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'"Top 3 Teams"'!$A$2:$A$19</c:f>
              <c:strCache>
                <c:ptCount val="18"/>
                <c:pt idx="0">
                  <c:v>England</c:v>
                </c:pt>
                <c:pt idx="1">
                  <c:v>India</c:v>
                </c:pt>
                <c:pt idx="2">
                  <c:v>Bangladesh</c:v>
                </c:pt>
                <c:pt idx="3">
                  <c:v>Afghanistan</c:v>
                </c:pt>
                <c:pt idx="4">
                  <c:v>South Africa</c:v>
                </c:pt>
                <c:pt idx="5">
                  <c:v>New Zealand</c:v>
                </c:pt>
                <c:pt idx="6">
                  <c:v>Pakistan</c:v>
                </c:pt>
                <c:pt idx="7">
                  <c:v>Ireland</c:v>
                </c:pt>
                <c:pt idx="8">
                  <c:v>West Indies</c:v>
                </c:pt>
                <c:pt idx="9">
                  <c:v>Sri Lanka</c:v>
                </c:pt>
                <c:pt idx="10">
                  <c:v>Zimbabwe</c:v>
                </c:pt>
                <c:pt idx="11">
                  <c:v>Scotland</c:v>
                </c:pt>
                <c:pt idx="12">
                  <c:v>UAE</c:v>
                </c:pt>
                <c:pt idx="13">
                  <c:v>Australia</c:v>
                </c:pt>
                <c:pt idx="14">
                  <c:v>P.N.G.</c:v>
                </c:pt>
                <c:pt idx="15">
                  <c:v>Hong Kong</c:v>
                </c:pt>
                <c:pt idx="16">
                  <c:v>Nepal</c:v>
                </c:pt>
                <c:pt idx="17">
                  <c:v>Netherlands</c:v>
                </c:pt>
              </c:strCache>
            </c:strRef>
          </c:cat>
          <c:val>
            <c:numRef>
              <c:f>'"Top 3 Teams"'!$D$2:$D$19</c:f>
              <c:numCache>
                <c:formatCode>General</c:formatCode>
                <c:ptCount val="18"/>
                <c:pt idx="0">
                  <c:v>7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5</c:v>
                </c:pt>
                <c:pt idx="6">
                  <c:v>10</c:v>
                </c:pt>
                <c:pt idx="7">
                  <c:v>5</c:v>
                </c:pt>
                <c:pt idx="8">
                  <c:v>10</c:v>
                </c:pt>
                <c:pt idx="9">
                  <c:v>11</c:v>
                </c:pt>
                <c:pt idx="10">
                  <c:v>21</c:v>
                </c:pt>
                <c:pt idx="11">
                  <c:v>6</c:v>
                </c:pt>
                <c:pt idx="12">
                  <c:v>7</c:v>
                </c:pt>
                <c:pt idx="13">
                  <c:v>11</c:v>
                </c:pt>
                <c:pt idx="14">
                  <c:v>3</c:v>
                </c:pt>
                <c:pt idx="15">
                  <c:v>5</c:v>
                </c:pt>
                <c:pt idx="16">
                  <c:v>2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33-4D77-A9A8-038FA44A46A0}"/>
            </c:ext>
          </c:extLst>
        </c:ser>
        <c:ser>
          <c:idx val="3"/>
          <c:order val="3"/>
          <c:tx>
            <c:strRef>
              <c:f>'"Top 3 Teams"'!$E$1</c:f>
              <c:strCache>
                <c:ptCount val="1"/>
                <c:pt idx="0">
                  <c:v>Win %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'"Top 3 Teams"'!$A$2:$A$19</c:f>
              <c:strCache>
                <c:ptCount val="18"/>
                <c:pt idx="0">
                  <c:v>England</c:v>
                </c:pt>
                <c:pt idx="1">
                  <c:v>India</c:v>
                </c:pt>
                <c:pt idx="2">
                  <c:v>Bangladesh</c:v>
                </c:pt>
                <c:pt idx="3">
                  <c:v>Afghanistan</c:v>
                </c:pt>
                <c:pt idx="4">
                  <c:v>South Africa</c:v>
                </c:pt>
                <c:pt idx="5">
                  <c:v>New Zealand</c:v>
                </c:pt>
                <c:pt idx="6">
                  <c:v>Pakistan</c:v>
                </c:pt>
                <c:pt idx="7">
                  <c:v>Ireland</c:v>
                </c:pt>
                <c:pt idx="8">
                  <c:v>West Indies</c:v>
                </c:pt>
                <c:pt idx="9">
                  <c:v>Sri Lanka</c:v>
                </c:pt>
                <c:pt idx="10">
                  <c:v>Zimbabwe</c:v>
                </c:pt>
                <c:pt idx="11">
                  <c:v>Scotland</c:v>
                </c:pt>
                <c:pt idx="12">
                  <c:v>UAE</c:v>
                </c:pt>
                <c:pt idx="13">
                  <c:v>Australia</c:v>
                </c:pt>
                <c:pt idx="14">
                  <c:v>P.N.G.</c:v>
                </c:pt>
                <c:pt idx="15">
                  <c:v>Hong Kong</c:v>
                </c:pt>
                <c:pt idx="16">
                  <c:v>Nepal</c:v>
                </c:pt>
                <c:pt idx="17">
                  <c:v>Netherlands</c:v>
                </c:pt>
              </c:strCache>
            </c:strRef>
          </c:cat>
          <c:val>
            <c:numRef>
              <c:f>'"Top 3 Teams"'!$E$2:$E$19</c:f>
              <c:numCache>
                <c:formatCode>0%</c:formatCode>
                <c:ptCount val="18"/>
                <c:pt idx="0">
                  <c:v>0.70833333333333337</c:v>
                </c:pt>
                <c:pt idx="1">
                  <c:v>0.7</c:v>
                </c:pt>
                <c:pt idx="2">
                  <c:v>0.65</c:v>
                </c:pt>
                <c:pt idx="3">
                  <c:v>0.6</c:v>
                </c:pt>
                <c:pt idx="4">
                  <c:v>0.52941176470588236</c:v>
                </c:pt>
                <c:pt idx="5">
                  <c:v>0.61538461538461542</c:v>
                </c:pt>
                <c:pt idx="6">
                  <c:v>0.44444444444444442</c:v>
                </c:pt>
                <c:pt idx="7">
                  <c:v>0.61538461538461542</c:v>
                </c:pt>
                <c:pt idx="8">
                  <c:v>0.44444444444444442</c:v>
                </c:pt>
                <c:pt idx="9">
                  <c:v>0.35294117647058826</c:v>
                </c:pt>
                <c:pt idx="10">
                  <c:v>0.19230769230769232</c:v>
                </c:pt>
                <c:pt idx="11">
                  <c:v>0.45454545454545453</c:v>
                </c:pt>
                <c:pt idx="12">
                  <c:v>0.36363636363636365</c:v>
                </c:pt>
                <c:pt idx="13">
                  <c:v>0.15384615384615385</c:v>
                </c:pt>
                <c:pt idx="14">
                  <c:v>0.25</c:v>
                </c:pt>
                <c:pt idx="15">
                  <c:v>0.16666666666666666</c:v>
                </c:pt>
                <c:pt idx="16">
                  <c:v>0.33333333333333331</c:v>
                </c:pt>
                <c:pt idx="1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33-4D77-A9A8-038FA44A4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6827999"/>
        <c:axId val="956826751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'"Top 3 Teams"'!$F$1</c15:sqref>
                        </c15:formulaRef>
                      </c:ext>
                    </c:extLst>
                    <c:strCache>
                      <c:ptCount val="1"/>
                      <c:pt idx="0">
                        <c:v>Home Games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'"Top 3 Teams"'!$A$2:$A$19</c15:sqref>
                        </c15:formulaRef>
                      </c:ext>
                    </c:extLst>
                    <c:strCache>
                      <c:ptCount val="18"/>
                      <c:pt idx="0">
                        <c:v>England</c:v>
                      </c:pt>
                      <c:pt idx="1">
                        <c:v>India</c:v>
                      </c:pt>
                      <c:pt idx="2">
                        <c:v>Bangladesh</c:v>
                      </c:pt>
                      <c:pt idx="3">
                        <c:v>Afghanistan</c:v>
                      </c:pt>
                      <c:pt idx="4">
                        <c:v>South Africa</c:v>
                      </c:pt>
                      <c:pt idx="5">
                        <c:v>New Zealand</c:v>
                      </c:pt>
                      <c:pt idx="6">
                        <c:v>Pakistan</c:v>
                      </c:pt>
                      <c:pt idx="7">
                        <c:v>Ireland</c:v>
                      </c:pt>
                      <c:pt idx="8">
                        <c:v>West Indies</c:v>
                      </c:pt>
                      <c:pt idx="9">
                        <c:v>Sri Lanka</c:v>
                      </c:pt>
                      <c:pt idx="10">
                        <c:v>Zimbabwe</c:v>
                      </c:pt>
                      <c:pt idx="11">
                        <c:v>Scotland</c:v>
                      </c:pt>
                      <c:pt idx="12">
                        <c:v>UAE</c:v>
                      </c:pt>
                      <c:pt idx="13">
                        <c:v>Australia</c:v>
                      </c:pt>
                      <c:pt idx="14">
                        <c:v>P.N.G.</c:v>
                      </c:pt>
                      <c:pt idx="15">
                        <c:v>Hong Kong</c:v>
                      </c:pt>
                      <c:pt idx="16">
                        <c:v>Nepal</c:v>
                      </c:pt>
                      <c:pt idx="17">
                        <c:v>Netherlands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'"Top 3 Teams"'!$F$2:$F$19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8</c:v>
                      </c:pt>
                      <c:pt idx="1">
                        <c:v>7</c:v>
                      </c:pt>
                      <c:pt idx="2">
                        <c:v>14</c:v>
                      </c:pt>
                      <c:pt idx="3">
                        <c:v>16</c:v>
                      </c:pt>
                      <c:pt idx="4">
                        <c:v>9</c:v>
                      </c:pt>
                      <c:pt idx="5">
                        <c:v>13</c:v>
                      </c:pt>
                      <c:pt idx="6">
                        <c:v>0</c:v>
                      </c:pt>
                      <c:pt idx="7">
                        <c:v>9</c:v>
                      </c:pt>
                      <c:pt idx="8">
                        <c:v>3</c:v>
                      </c:pt>
                      <c:pt idx="9">
                        <c:v>12</c:v>
                      </c:pt>
                      <c:pt idx="10">
                        <c:v>11</c:v>
                      </c:pt>
                      <c:pt idx="11">
                        <c:v>3</c:v>
                      </c:pt>
                      <c:pt idx="12">
                        <c:v>5</c:v>
                      </c:pt>
                      <c:pt idx="13">
                        <c:v>8</c:v>
                      </c:pt>
                      <c:pt idx="14">
                        <c:v>2</c:v>
                      </c:pt>
                      <c:pt idx="15">
                        <c:v>4</c:v>
                      </c:pt>
                      <c:pt idx="16">
                        <c:v>1</c:v>
                      </c:pt>
                      <c:pt idx="17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FD33-4D77-A9A8-038FA44A46A0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'"Top 3 Teams"'!$G$1</c15:sqref>
                        </c15:formulaRef>
                      </c:ext>
                    </c:extLst>
                    <c:strCache>
                      <c:ptCount val="1"/>
                      <c:pt idx="0">
                        <c:v>Away Games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'"Top 3 Teams"'!$A$2:$A$19</c15:sqref>
                        </c15:formulaRef>
                      </c:ext>
                    </c:extLst>
                    <c:strCache>
                      <c:ptCount val="18"/>
                      <c:pt idx="0">
                        <c:v>England</c:v>
                      </c:pt>
                      <c:pt idx="1">
                        <c:v>India</c:v>
                      </c:pt>
                      <c:pt idx="2">
                        <c:v>Bangladesh</c:v>
                      </c:pt>
                      <c:pt idx="3">
                        <c:v>Afghanistan</c:v>
                      </c:pt>
                      <c:pt idx="4">
                        <c:v>South Africa</c:v>
                      </c:pt>
                      <c:pt idx="5">
                        <c:v>New Zealand</c:v>
                      </c:pt>
                      <c:pt idx="6">
                        <c:v>Pakistan</c:v>
                      </c:pt>
                      <c:pt idx="7">
                        <c:v>Ireland</c:v>
                      </c:pt>
                      <c:pt idx="8">
                        <c:v>West Indies</c:v>
                      </c:pt>
                      <c:pt idx="9">
                        <c:v>Sri Lanka</c:v>
                      </c:pt>
                      <c:pt idx="10">
                        <c:v>Zimbabwe</c:v>
                      </c:pt>
                      <c:pt idx="11">
                        <c:v>Scotland</c:v>
                      </c:pt>
                      <c:pt idx="12">
                        <c:v>UAE</c:v>
                      </c:pt>
                      <c:pt idx="13">
                        <c:v>Australia</c:v>
                      </c:pt>
                      <c:pt idx="14">
                        <c:v>P.N.G.</c:v>
                      </c:pt>
                      <c:pt idx="15">
                        <c:v>Hong Kong</c:v>
                      </c:pt>
                      <c:pt idx="16">
                        <c:v>Nepal</c:v>
                      </c:pt>
                      <c:pt idx="17">
                        <c:v>Netherlands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'"Top 3 Teams"'!$G$2:$G$19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16</c:v>
                      </c:pt>
                      <c:pt idx="1">
                        <c:v>13</c:v>
                      </c:pt>
                      <c:pt idx="2">
                        <c:v>5</c:v>
                      </c:pt>
                      <c:pt idx="3">
                        <c:v>4</c:v>
                      </c:pt>
                      <c:pt idx="4">
                        <c:v>8</c:v>
                      </c:pt>
                      <c:pt idx="5">
                        <c:v>0</c:v>
                      </c:pt>
                      <c:pt idx="6">
                        <c:v>18</c:v>
                      </c:pt>
                      <c:pt idx="7">
                        <c:v>4</c:v>
                      </c:pt>
                      <c:pt idx="8">
                        <c:v>15</c:v>
                      </c:pt>
                      <c:pt idx="9">
                        <c:v>5</c:v>
                      </c:pt>
                      <c:pt idx="10">
                        <c:v>15</c:v>
                      </c:pt>
                      <c:pt idx="11">
                        <c:v>8</c:v>
                      </c:pt>
                      <c:pt idx="12">
                        <c:v>6</c:v>
                      </c:pt>
                      <c:pt idx="13">
                        <c:v>5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FD33-4D77-A9A8-038FA44A46A0}"/>
                  </c:ext>
                </c:extLst>
              </c15:ser>
            </c15:filteredBarSeries>
          </c:ext>
        </c:extLst>
      </c:barChart>
      <c:catAx>
        <c:axId val="95682799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826751"/>
        <c:crosses val="autoZero"/>
        <c:auto val="1"/>
        <c:lblAlgn val="ctr"/>
        <c:lblOffset val="100"/>
        <c:noMultiLvlLbl val="0"/>
      </c:catAx>
      <c:valAx>
        <c:axId val="95682675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827999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'"Grounds with Most Matches"'!$B$1</c:f>
              <c:strCache>
                <c:ptCount val="1"/>
                <c:pt idx="0">
                  <c:v>Amount of Matches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chemeClr val="accent6">
                  <a:lumMod val="75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>
              <a:contourClr>
                <a:schemeClr val="accent6">
                  <a:lumMod val="75000"/>
                </a:schemeClr>
              </a:contourClr>
            </a:sp3d>
          </c:spPr>
          <c:invertIfNegative val="0"/>
          <c:cat>
            <c:strRef>
              <c:f>'"Grounds with Most Matches"'!$A$2:$A$51</c:f>
              <c:strCache>
                <c:ptCount val="50"/>
                <c:pt idx="0">
                  <c:v>Harare</c:v>
                </c:pt>
                <c:pt idx="1">
                  <c:v>Bulawayo</c:v>
                </c:pt>
                <c:pt idx="2">
                  <c:v>Dhaka</c:v>
                </c:pt>
                <c:pt idx="3">
                  <c:v>Dubai (DSC)</c:v>
                </c:pt>
                <c:pt idx="4">
                  <c:v>Abu Dhabi</c:v>
                </c:pt>
                <c:pt idx="5">
                  <c:v>ICCA Dubai</c:v>
                </c:pt>
                <c:pt idx="6">
                  <c:v>Sharjah</c:v>
                </c:pt>
                <c:pt idx="7">
                  <c:v>Dambulla</c:v>
                </c:pt>
                <c:pt idx="8">
                  <c:v>Pallekele</c:v>
                </c:pt>
                <c:pt idx="9">
                  <c:v>Wellington</c:v>
                </c:pt>
                <c:pt idx="10">
                  <c:v>Belfast</c:v>
                </c:pt>
                <c:pt idx="11">
                  <c:v>Dunedin</c:v>
                </c:pt>
                <c:pt idx="12">
                  <c:v>Hamilton</c:v>
                </c:pt>
                <c:pt idx="13">
                  <c:v>Adelaide</c:v>
                </c:pt>
                <c:pt idx="14">
                  <c:v>Perth</c:v>
                </c:pt>
                <c:pt idx="15">
                  <c:v>Centurion</c:v>
                </c:pt>
                <c:pt idx="16">
                  <c:v>Nottingham</c:v>
                </c:pt>
                <c:pt idx="17">
                  <c:v>Providence</c:v>
                </c:pt>
                <c:pt idx="18">
                  <c:v>Amstelveen</c:v>
                </c:pt>
                <c:pt idx="19">
                  <c:v>Colombo (RPS)</c:v>
                </c:pt>
                <c:pt idx="20">
                  <c:v>Chattogram</c:v>
                </c:pt>
                <c:pt idx="21">
                  <c:v>Nelson</c:v>
                </c:pt>
                <c:pt idx="22">
                  <c:v>Melbourne</c:v>
                </c:pt>
                <c:pt idx="23">
                  <c:v>Brisbane</c:v>
                </c:pt>
                <c:pt idx="24">
                  <c:v>Sydney</c:v>
                </c:pt>
                <c:pt idx="25">
                  <c:v>Durban</c:v>
                </c:pt>
                <c:pt idx="26">
                  <c:v>Cape Town</c:v>
                </c:pt>
                <c:pt idx="27">
                  <c:v>Johannesburg</c:v>
                </c:pt>
                <c:pt idx="28">
                  <c:v>Port Elizabeth</c:v>
                </c:pt>
                <c:pt idx="29">
                  <c:v>Mount Maunganui</c:v>
                </c:pt>
                <c:pt idx="30">
                  <c:v>Christchurch</c:v>
                </c:pt>
                <c:pt idx="31">
                  <c:v>Edinburgh</c:v>
                </c:pt>
                <c:pt idx="32">
                  <c:v>The Oval</c:v>
                </c:pt>
                <c:pt idx="33">
                  <c:v>Cardiff</c:v>
                </c:pt>
                <c:pt idx="34">
                  <c:v>Chester-le-Street</c:v>
                </c:pt>
                <c:pt idx="35">
                  <c:v>Manchester</c:v>
                </c:pt>
                <c:pt idx="36">
                  <c:v>Lord's</c:v>
                </c:pt>
                <c:pt idx="37">
                  <c:v>Leeds</c:v>
                </c:pt>
                <c:pt idx="38">
                  <c:v>Basseterre</c:v>
                </c:pt>
                <c:pt idx="39">
                  <c:v>Kuala Lumpur</c:v>
                </c:pt>
                <c:pt idx="40">
                  <c:v>Kimberley</c:v>
                </c:pt>
                <c:pt idx="41">
                  <c:v>Bloemfontein</c:v>
                </c:pt>
                <c:pt idx="42">
                  <c:v>Paarl</c:v>
                </c:pt>
                <c:pt idx="43">
                  <c:v>Guwahati</c:v>
                </c:pt>
                <c:pt idx="44">
                  <c:v>Visakhapatnam</c:v>
                </c:pt>
                <c:pt idx="45">
                  <c:v>Pune</c:v>
                </c:pt>
                <c:pt idx="46">
                  <c:v>Mumbai (BS)</c:v>
                </c:pt>
                <c:pt idx="47">
                  <c:v>Thiruvananthapuram</c:v>
                </c:pt>
                <c:pt idx="48">
                  <c:v>Hobart</c:v>
                </c:pt>
                <c:pt idx="49">
                  <c:v>Sylhet</c:v>
                </c:pt>
              </c:strCache>
            </c:strRef>
          </c:cat>
          <c:val>
            <c:numRef>
              <c:f>'"Grounds with Most Matches"'!$B$2:$B$51</c:f>
              <c:numCache>
                <c:formatCode>General</c:formatCode>
                <c:ptCount val="50"/>
                <c:pt idx="0">
                  <c:v>16</c:v>
                </c:pt>
                <c:pt idx="1">
                  <c:v>12</c:v>
                </c:pt>
                <c:pt idx="2">
                  <c:v>10</c:v>
                </c:pt>
                <c:pt idx="3">
                  <c:v>9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FA-42D5-B2E8-23CD698C0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shape val="box"/>
        <c:axId val="1382784895"/>
        <c:axId val="1382797791"/>
        <c:axId val="0"/>
      </c:bar3DChart>
      <c:catAx>
        <c:axId val="13827848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pattFill prst="pct5">
                  <a:fgClr>
                    <a:schemeClr val="lt1">
                      <a:lumMod val="85000"/>
                    </a:schemeClr>
                  </a:fgClr>
                  <a:bgClr>
                    <a:schemeClr val="bg1"/>
                  </a:bgClr>
                </a:pattFill>
                <a:effectLst>
                  <a:outerShdw blurRad="50800" dist="50800" sx="1000" sy="1000" algn="ctr" rotWithShape="0">
                    <a:srgbClr val="000000">
                      <a:alpha val="43137"/>
                    </a:srgbClr>
                  </a:outerShdw>
                  <a:reflection endPos="0" dir="5400000" sy="-100000" algn="bl" rotWithShape="0"/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797791"/>
        <c:crosses val="autoZero"/>
        <c:auto val="0"/>
        <c:lblAlgn val="ctr"/>
        <c:lblOffset val="100"/>
        <c:tickLblSkip val="1"/>
        <c:noMultiLvlLbl val="0"/>
      </c:catAx>
      <c:valAx>
        <c:axId val="138279779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78489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123824</xdr:colOff>
      <xdr:row>1</xdr:row>
      <xdr:rowOff>19050</xdr:rowOff>
    </xdr:from>
    <xdr:to>
      <xdr:col>20</xdr:col>
      <xdr:colOff>342900</xdr:colOff>
      <xdr:row>23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C674D2-20FD-401C-9C96-7B48BBDC5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1</xdr:row>
      <xdr:rowOff>180975</xdr:rowOff>
    </xdr:from>
    <xdr:to>
      <xdr:col>21</xdr:col>
      <xdr:colOff>447675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035442-E9C5-4AFB-9D1C-113ABD532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219076</xdr:colOff>
      <xdr:row>1</xdr:row>
      <xdr:rowOff>123825</xdr:rowOff>
    </xdr:from>
    <xdr:to>
      <xdr:col>19</xdr:col>
      <xdr:colOff>114300</xdr:colOff>
      <xdr:row>35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8F8DF1-4237-49F2-B0F5-156500B03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undles" refreshedDate="44593.536613657408" createdVersion="7" refreshedVersion="7" minRefreshableVersion="3" recordCount="174" xr:uid="{70E9062D-0106-4FF3-ADD6-2D45EA648611}">
  <cacheSource type="worksheet">
    <worksheetSource name="Table1"/>
  </cacheSource>
  <cacheFields count="20">
    <cacheField name="Team 1" numFmtId="0">
      <sharedItems containsBlank="1"/>
    </cacheField>
    <cacheField name="Team 2" numFmtId="0">
      <sharedItems containsBlank="1"/>
    </cacheField>
    <cacheField name="Home Team" numFmtId="0">
      <sharedItems containsBlank="1"/>
    </cacheField>
    <cacheField name="Away Team" numFmtId="0">
      <sharedItems containsBlank="1"/>
    </cacheField>
    <cacheField name="Winner" numFmtId="0">
      <sharedItems containsBlank="1"/>
    </cacheField>
    <cacheField name="Ground" numFmtId="0">
      <sharedItems containsBlank="1"/>
    </cacheField>
    <cacheField name="Country" numFmtId="0">
      <sharedItems containsBlank="1"/>
    </cacheField>
    <cacheField name="Margin" numFmtId="0">
      <sharedItems containsString="0" containsBlank="1" containsNumber="1" containsInteger="1" minValue="1" maxValue="244"/>
    </cacheField>
    <cacheField name="Runs/Wickets" numFmtId="0">
      <sharedItems containsBlank="1"/>
    </cacheField>
    <cacheField name="Month" numFmtId="14">
      <sharedItems containsBlank="1" count="11">
        <s v="January"/>
        <s v="February"/>
        <s v="March"/>
        <s v="June"/>
        <s v="July"/>
        <s v="August"/>
        <s v="September"/>
        <s v="October"/>
        <s v="November"/>
        <s v="December"/>
        <m/>
      </sharedItems>
    </cacheField>
    <cacheField name="Match Date" numFmtId="0">
      <sharedItems containsBlank="1"/>
    </cacheField>
    <cacheField name="Scorecard" numFmtId="0">
      <sharedItems containsBlank="1"/>
    </cacheField>
    <cacheField name="Month by Number" numFmtId="0">
      <sharedItems containsString="0" containsBlank="1" containsNumber="1" containsInteger="1" minValue="1" maxValue="12"/>
    </cacheField>
    <cacheField name="Combined" numFmtId="0">
      <sharedItems/>
    </cacheField>
    <cacheField name="England Played?" numFmtId="0">
      <sharedItems containsSemiMixedTypes="0" containsString="0" containsNumber="1" containsInteger="1" minValue="0" maxValue="1"/>
    </cacheField>
    <cacheField name="England Won?" numFmtId="0">
      <sharedItems containsSemiMixedTypes="0" containsString="0" containsNumber="1" containsInteger="1" minValue="0" maxValue="1"/>
    </cacheField>
    <cacheField name="India Played?" numFmtId="0">
      <sharedItems containsSemiMixedTypes="0" containsString="0" containsNumber="1" containsInteger="1" minValue="0" maxValue="1"/>
    </cacheField>
    <cacheField name="India Won?" numFmtId="0">
      <sharedItems containsSemiMixedTypes="0" containsString="0" containsNumber="1" containsInteger="1" minValue="0" maxValue="1"/>
    </cacheField>
    <cacheField name="Bangladesh Played?" numFmtId="0">
      <sharedItems containsSemiMixedTypes="0" containsString="0" containsNumber="1" containsInteger="1" minValue="0" maxValue="1"/>
    </cacheField>
    <cacheField name="Bangladesh Won?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4">
  <r>
    <s v="New Zealand"/>
    <s v="Pakistan"/>
    <s v="New Zealand"/>
    <s v="Pakistan"/>
    <s v="New Zealand"/>
    <s v="Wellington"/>
    <s v="New Zealand"/>
    <n v="61"/>
    <s v="runs"/>
    <x v="0"/>
    <s v="January, 6, 2018"/>
    <s v="ODI # 3946"/>
    <n v="1"/>
    <s v="New Zealand Pakistan"/>
    <n v="0"/>
    <n v="0"/>
    <n v="0"/>
    <n v="0"/>
    <n v="0"/>
    <n v="0"/>
  </r>
  <r>
    <s v="New Zealand"/>
    <s v="Pakistan"/>
    <s v="New Zealand"/>
    <s v="Pakistan"/>
    <s v="New Zealand"/>
    <s v="Nelson"/>
    <s v="New Zealand"/>
    <n v="8"/>
    <s v="wickets"/>
    <x v="0"/>
    <s v="January, 9, 2018"/>
    <s v="ODI # 3947"/>
    <n v="1"/>
    <s v="New Zealand Pakistan"/>
    <n v="0"/>
    <n v="0"/>
    <n v="0"/>
    <n v="0"/>
    <n v="0"/>
    <n v="0"/>
  </r>
  <r>
    <s v="UAE"/>
    <s v="Ireland"/>
    <s v="UAE"/>
    <s v="Ireland"/>
    <s v="Ireland"/>
    <s v="ICCA Dubai"/>
    <s v="UAE"/>
    <n v="4"/>
    <s v="wickets"/>
    <x v="0"/>
    <s v="January, 11, 2018"/>
    <s v="ODI # 3948"/>
    <n v="1"/>
    <s v="UAE Ireland"/>
    <n v="0"/>
    <n v="0"/>
    <n v="0"/>
    <n v="0"/>
    <n v="0"/>
    <n v="0"/>
  </r>
  <r>
    <s v="New Zealand"/>
    <s v="Pakistan"/>
    <s v="New Zealand"/>
    <s v="Pakistan"/>
    <s v="New Zealand"/>
    <s v="Dunedin"/>
    <s v="New Zealand"/>
    <n v="183"/>
    <s v="runs"/>
    <x v="0"/>
    <s v="January, 13, 2018"/>
    <s v="ODI # 3949"/>
    <n v="1"/>
    <s v="New Zealand Pakistan"/>
    <n v="0"/>
    <n v="0"/>
    <n v="0"/>
    <n v="0"/>
    <n v="0"/>
    <n v="0"/>
  </r>
  <r>
    <s v="UAE"/>
    <s v="Ireland"/>
    <s v="UAE"/>
    <s v="Ireland"/>
    <s v="Ireland"/>
    <s v="ICCA Dubai"/>
    <s v="UAE"/>
    <n v="67"/>
    <s v="runs"/>
    <x v="0"/>
    <s v="January, 13, 2018"/>
    <s v="ODI # 3950"/>
    <n v="1"/>
    <s v="UAE Ireland"/>
    <n v="0"/>
    <n v="0"/>
    <n v="0"/>
    <n v="0"/>
    <n v="0"/>
    <n v="0"/>
  </r>
  <r>
    <s v="Australia"/>
    <s v="England"/>
    <s v="Australia"/>
    <s v="England"/>
    <s v="England"/>
    <s v="Melbourne"/>
    <s v="Australia"/>
    <n v="5"/>
    <s v="wickets"/>
    <x v="0"/>
    <s v="January, 14, 2018"/>
    <s v="ODI # 3951"/>
    <n v="1"/>
    <s v="Australia England"/>
    <n v="1"/>
    <n v="1"/>
    <n v="0"/>
    <n v="0"/>
    <n v="0"/>
    <n v="0"/>
  </r>
  <r>
    <s v="Bangladesh"/>
    <s v="Zimbabwe"/>
    <s v="Bangladesh"/>
    <s v="Zimbabwe"/>
    <s v="Bangladesh"/>
    <s v="Dhaka"/>
    <s v="Bangladesh"/>
    <n v="8"/>
    <s v="wickets"/>
    <x v="0"/>
    <s v="January, 15, 2018"/>
    <s v="ODI # 3952"/>
    <n v="1"/>
    <s v="Bangladesh Zimbabwe"/>
    <n v="0"/>
    <n v="0"/>
    <n v="0"/>
    <n v="0"/>
    <n v="1"/>
    <n v="1"/>
  </r>
  <r>
    <s v="Ireland"/>
    <s v="Scotland"/>
    <s v="Ireland"/>
    <s v="Scotland"/>
    <s v="Ireland"/>
    <s v="ICCA Dubai"/>
    <s v="UAE"/>
    <n v="6"/>
    <s v="wickets"/>
    <x v="0"/>
    <s v="January, 16, 2018"/>
    <s v="ODI # 3954"/>
    <n v="1"/>
    <s v="Ireland Scotland"/>
    <n v="0"/>
    <n v="0"/>
    <n v="0"/>
    <n v="0"/>
    <n v="0"/>
    <n v="0"/>
  </r>
  <r>
    <s v="New Zealand"/>
    <s v="Pakistan"/>
    <s v="New Zealand"/>
    <s v="Pakistan"/>
    <s v="New Zealand"/>
    <s v="Hamilton"/>
    <s v="New Zealand"/>
    <n v="5"/>
    <s v="wickets"/>
    <x v="0"/>
    <s v="January, 16, 2018"/>
    <s v="ODI # 3953"/>
    <n v="1"/>
    <s v="New Zealand Pakistan"/>
    <n v="0"/>
    <n v="0"/>
    <n v="0"/>
    <n v="0"/>
    <n v="0"/>
    <n v="0"/>
  </r>
  <r>
    <s v="Sri Lanka"/>
    <s v="Zimbabwe"/>
    <s v="Sri Lanka"/>
    <s v="Zimbabwe"/>
    <s v="Zimbabwe"/>
    <s v="Dhaka"/>
    <s v="Bangladesh"/>
    <n v="12"/>
    <s v="runs"/>
    <x v="0"/>
    <s v="January, 17, 2018"/>
    <s v="ODI # 3955"/>
    <n v="1"/>
    <s v="Sri Lanka Zimbabwe"/>
    <n v="0"/>
    <n v="0"/>
    <n v="0"/>
    <n v="0"/>
    <n v="0"/>
    <n v="0"/>
  </r>
  <r>
    <s v="Ireland"/>
    <s v="Scotland"/>
    <s v="Ireland"/>
    <s v="Scotland"/>
    <s v="Ireland"/>
    <s v="ICCA Dubai"/>
    <s v="UAE"/>
    <n v="24"/>
    <s v="runs"/>
    <x v="0"/>
    <s v="January, 18, 2018"/>
    <s v="ODI # 3956"/>
    <n v="1"/>
    <s v="Ireland Scotland"/>
    <n v="0"/>
    <n v="0"/>
    <n v="0"/>
    <n v="0"/>
    <n v="0"/>
    <n v="0"/>
  </r>
  <r>
    <s v="Bangladesh"/>
    <s v="Sri Lanka"/>
    <s v="Bangladesh"/>
    <s v="Sri Lanka"/>
    <s v="Bangladesh"/>
    <s v="Dhaka"/>
    <s v="Bangladesh"/>
    <n v="163"/>
    <s v="runs"/>
    <x v="0"/>
    <s v="January, 19, 2018"/>
    <s v="ODI # 3959"/>
    <n v="1"/>
    <s v="Bangladesh Sri Lanka"/>
    <n v="0"/>
    <n v="0"/>
    <n v="0"/>
    <n v="0"/>
    <n v="1"/>
    <n v="1"/>
  </r>
  <r>
    <s v="New Zealand"/>
    <s v="Pakistan"/>
    <s v="New Zealand"/>
    <s v="Pakistan"/>
    <s v="New Zealand"/>
    <s v="Wellington"/>
    <s v="New Zealand"/>
    <n v="15"/>
    <s v="runs"/>
    <x v="0"/>
    <s v="January, 19, 2018"/>
    <s v="ODI # 3957"/>
    <n v="1"/>
    <s v="New Zealand Pakistan"/>
    <n v="0"/>
    <n v="0"/>
    <n v="0"/>
    <n v="0"/>
    <n v="0"/>
    <n v="0"/>
  </r>
  <r>
    <s v="Australia"/>
    <s v="England"/>
    <s v="Australia"/>
    <s v="England"/>
    <s v="England"/>
    <s v="Brisbane"/>
    <s v="Australia"/>
    <n v="4"/>
    <s v="wickets"/>
    <x v="0"/>
    <s v="January, 19, 2018"/>
    <s v="ODI # 3958"/>
    <n v="1"/>
    <s v="Australia England"/>
    <n v="1"/>
    <n v="1"/>
    <n v="0"/>
    <n v="0"/>
    <n v="0"/>
    <n v="0"/>
  </r>
  <r>
    <s v="UAE"/>
    <s v="Scotland"/>
    <s v="UAE"/>
    <s v="Scotland"/>
    <s v="Scotland"/>
    <s v="ICCA Dubai"/>
    <s v="UAE"/>
    <n v="31"/>
    <s v="runs"/>
    <x v="0"/>
    <s v="January, 21, 2018"/>
    <s v="ODI # 3961"/>
    <n v="1"/>
    <s v="UAE Scotland"/>
    <n v="0"/>
    <n v="0"/>
    <n v="0"/>
    <n v="0"/>
    <n v="0"/>
    <n v="0"/>
  </r>
  <r>
    <s v="Australia"/>
    <s v="England"/>
    <s v="Australia"/>
    <s v="England"/>
    <s v="England"/>
    <s v="Sydney"/>
    <s v="Australia"/>
    <n v="16"/>
    <s v="runs"/>
    <x v="0"/>
    <s v="January, 21, 2018"/>
    <s v="ODI # 3960"/>
    <n v="1"/>
    <s v="Australia England"/>
    <n v="1"/>
    <n v="1"/>
    <n v="0"/>
    <n v="0"/>
    <n v="0"/>
    <n v="0"/>
  </r>
  <r>
    <s v="Sri Lanka"/>
    <s v="Zimbabwe"/>
    <s v="Sri Lanka"/>
    <s v="Zimbabwe"/>
    <s v="Sri Lanka"/>
    <s v="Dhaka"/>
    <s v="Bangladesh"/>
    <n v="5"/>
    <s v="wickets"/>
    <x v="0"/>
    <s v="January, 21, 2018"/>
    <s v="ODI # 3962"/>
    <n v="1"/>
    <s v="Sri Lanka Zimbabwe"/>
    <n v="0"/>
    <n v="0"/>
    <n v="0"/>
    <n v="0"/>
    <n v="0"/>
    <n v="0"/>
  </r>
  <r>
    <s v="Bangladesh"/>
    <s v="Zimbabwe"/>
    <s v="Bangladesh"/>
    <s v="Zimbabwe"/>
    <s v="Bangladesh"/>
    <s v="Dhaka"/>
    <s v="Bangladesh"/>
    <n v="91"/>
    <s v="runs"/>
    <x v="0"/>
    <s v="January, 23, 2018"/>
    <s v="ODI # 3964"/>
    <n v="1"/>
    <s v="Bangladesh Zimbabwe"/>
    <n v="0"/>
    <n v="0"/>
    <n v="0"/>
    <n v="0"/>
    <n v="1"/>
    <n v="1"/>
  </r>
  <r>
    <s v="UAE"/>
    <s v="Scotland"/>
    <s v="UAE"/>
    <s v="Scotland"/>
    <s v="UAE"/>
    <s v="ICCA Dubai"/>
    <s v="UAE"/>
    <n v="4"/>
    <s v="wickets"/>
    <x v="0"/>
    <s v="January, 23, 2018"/>
    <s v="ODI # 3963"/>
    <n v="1"/>
    <s v="UAE Scotland"/>
    <n v="0"/>
    <n v="0"/>
    <n v="0"/>
    <n v="0"/>
    <n v="0"/>
    <n v="0"/>
  </r>
  <r>
    <s v="Bangladesh"/>
    <s v="Sri Lanka"/>
    <s v="Bangladesh"/>
    <s v="Sri Lanka"/>
    <s v="Sri Lanka"/>
    <s v="Dhaka"/>
    <s v="Bangladesh"/>
    <n v="10"/>
    <s v="wickets"/>
    <x v="0"/>
    <s v="January, 25, 2018"/>
    <s v="ODI # 3965"/>
    <n v="1"/>
    <s v="Bangladesh Sri Lanka"/>
    <n v="0"/>
    <n v="0"/>
    <n v="0"/>
    <n v="0"/>
    <n v="1"/>
    <n v="0"/>
  </r>
  <r>
    <s v="Australia"/>
    <s v="England"/>
    <s v="Australia"/>
    <s v="England"/>
    <s v="Australia"/>
    <s v="Adelaide"/>
    <s v="Australia"/>
    <n v="3"/>
    <s v="wickets"/>
    <x v="0"/>
    <s v="January, 26, 2018"/>
    <s v="ODI # 3966"/>
    <n v="1"/>
    <s v="Australia England"/>
    <n v="1"/>
    <n v="0"/>
    <n v="0"/>
    <n v="0"/>
    <n v="0"/>
    <n v="0"/>
  </r>
  <r>
    <s v="Bangladesh"/>
    <s v="Sri Lanka"/>
    <s v="Bangladesh"/>
    <s v="Sri Lanka"/>
    <s v="Sri Lanka"/>
    <s v="Dhaka"/>
    <s v="Bangladesh"/>
    <n v="79"/>
    <s v="runs"/>
    <x v="0"/>
    <s v="January, 27, 2018"/>
    <s v="ODI # 3967"/>
    <n v="1"/>
    <s v="Bangladesh Sri Lanka"/>
    <n v="0"/>
    <n v="0"/>
    <n v="0"/>
    <n v="0"/>
    <n v="1"/>
    <n v="0"/>
  </r>
  <r>
    <s v="Australia"/>
    <s v="England"/>
    <s v="Australia"/>
    <s v="England"/>
    <s v="England"/>
    <s v="Perth"/>
    <s v="Australia"/>
    <n v="12"/>
    <s v="runs"/>
    <x v="0"/>
    <s v="January, 28, 2018"/>
    <s v="ODI # 3968"/>
    <n v="1"/>
    <s v="Australia England"/>
    <n v="1"/>
    <n v="1"/>
    <n v="0"/>
    <n v="0"/>
    <n v="0"/>
    <n v="0"/>
  </r>
  <r>
    <s v="South Africa"/>
    <s v="India"/>
    <s v="South Africa"/>
    <s v="India"/>
    <s v="India"/>
    <s v="Durban"/>
    <s v="South Africa"/>
    <n v="6"/>
    <s v="wickets"/>
    <x v="1"/>
    <s v="February, 1, 2018"/>
    <s v="ODI # 3969"/>
    <n v="2"/>
    <s v="South Africa India"/>
    <n v="0"/>
    <n v="0"/>
    <n v="1"/>
    <n v="1"/>
    <n v="0"/>
    <n v="0"/>
  </r>
  <r>
    <s v="South Africa"/>
    <s v="India"/>
    <s v="South Africa"/>
    <s v="India"/>
    <s v="India"/>
    <s v="Centurion"/>
    <s v="South Africa"/>
    <n v="9"/>
    <s v="wickets"/>
    <x v="1"/>
    <s v="February, 4, 2018"/>
    <s v="ODI # 3970"/>
    <n v="2"/>
    <s v="South Africa India"/>
    <n v="0"/>
    <n v="0"/>
    <n v="1"/>
    <n v="1"/>
    <n v="0"/>
    <n v="0"/>
  </r>
  <r>
    <s v="South Africa"/>
    <s v="India"/>
    <s v="South Africa"/>
    <s v="India"/>
    <s v="India"/>
    <s v="Cape Town"/>
    <s v="South Africa"/>
    <n v="124"/>
    <s v="runs"/>
    <x v="1"/>
    <s v="February, 7, 2018"/>
    <s v="ODI # 3971"/>
    <n v="2"/>
    <s v="South Africa India"/>
    <n v="0"/>
    <n v="0"/>
    <n v="1"/>
    <n v="1"/>
    <n v="0"/>
    <n v="0"/>
  </r>
  <r>
    <s v="Afghanistan"/>
    <s v="Zimbabwe"/>
    <s v="Afghanistan"/>
    <s v="Zimbabwe"/>
    <s v="Afghanistan"/>
    <s v="Sharjah"/>
    <s v="UAE"/>
    <n v="154"/>
    <s v="runs"/>
    <x v="1"/>
    <s v="February, 9, 2018"/>
    <s v="ODI # 3972"/>
    <n v="2"/>
    <s v="Afghanistan Zimbabwe"/>
    <n v="0"/>
    <n v="0"/>
    <n v="0"/>
    <n v="0"/>
    <n v="0"/>
    <n v="0"/>
  </r>
  <r>
    <s v="South Africa"/>
    <s v="India"/>
    <s v="South Africa"/>
    <s v="India"/>
    <s v="South Africa"/>
    <s v="Johannesburg"/>
    <s v="South Africa"/>
    <n v="5"/>
    <s v="wickets"/>
    <x v="1"/>
    <s v="February, 10, 2018"/>
    <s v="ODI # 3973"/>
    <n v="2"/>
    <s v="South Africa India"/>
    <n v="0"/>
    <n v="0"/>
    <n v="1"/>
    <n v="0"/>
    <n v="0"/>
    <n v="0"/>
  </r>
  <r>
    <s v="Afghanistan"/>
    <s v="Zimbabwe"/>
    <s v="Afghanistan"/>
    <s v="Zimbabwe"/>
    <s v="Zimbabwe"/>
    <s v="Sharjah"/>
    <s v="UAE"/>
    <n v="154"/>
    <s v="runs"/>
    <x v="1"/>
    <s v="February, 11, 2018"/>
    <s v="ODI # 3974"/>
    <n v="2"/>
    <s v="Afghanistan Zimbabwe"/>
    <n v="0"/>
    <n v="0"/>
    <n v="0"/>
    <n v="0"/>
    <n v="0"/>
    <n v="0"/>
  </r>
  <r>
    <s v="South Africa"/>
    <s v="India"/>
    <s v="South Africa"/>
    <s v="India"/>
    <s v="India"/>
    <s v="Port Elizabeth"/>
    <s v="South Africa"/>
    <n v="73"/>
    <s v="runs"/>
    <x v="1"/>
    <s v="February, 13, 2018"/>
    <s v="ODI # 3976"/>
    <n v="2"/>
    <s v="South Africa India"/>
    <n v="0"/>
    <n v="0"/>
    <n v="1"/>
    <n v="1"/>
    <n v="0"/>
    <n v="0"/>
  </r>
  <r>
    <s v="Afghanistan"/>
    <s v="Zimbabwe"/>
    <s v="Afghanistan"/>
    <s v="Zimbabwe"/>
    <s v="Afghanistan"/>
    <s v="Sharjah"/>
    <s v="UAE"/>
    <n v="6"/>
    <s v="wickets"/>
    <x v="1"/>
    <s v="February, 13, 2018"/>
    <s v="ODI # 3975"/>
    <n v="2"/>
    <s v="Afghanistan Zimbabwe"/>
    <n v="0"/>
    <n v="0"/>
    <n v="0"/>
    <n v="0"/>
    <n v="0"/>
    <n v="0"/>
  </r>
  <r>
    <s v="Afghanistan"/>
    <s v="Zimbabwe"/>
    <s v="Afghanistan"/>
    <s v="Zimbabwe"/>
    <s v="Afghanistan"/>
    <s v="Sharjah"/>
    <s v="UAE"/>
    <n v="10"/>
    <s v="wickets"/>
    <x v="1"/>
    <s v="February, 16, 2018"/>
    <s v="ODI # 3977"/>
    <n v="2"/>
    <s v="Afghanistan Zimbabwe"/>
    <n v="0"/>
    <n v="0"/>
    <n v="0"/>
    <n v="0"/>
    <n v="0"/>
    <n v="0"/>
  </r>
  <r>
    <s v="South Africa"/>
    <s v="India"/>
    <s v="South Africa"/>
    <s v="India"/>
    <s v="India"/>
    <s v="Centurion"/>
    <s v="South Africa"/>
    <n v="8"/>
    <s v="wickets"/>
    <x v="1"/>
    <s v="February, 16, 2018"/>
    <s v="ODI # 3978"/>
    <n v="2"/>
    <s v="South Africa India"/>
    <n v="0"/>
    <n v="0"/>
    <n v="1"/>
    <n v="1"/>
    <n v="0"/>
    <n v="0"/>
  </r>
  <r>
    <s v="Afghanistan"/>
    <s v="Zimbabwe"/>
    <s v="Afghanistan"/>
    <s v="Zimbabwe"/>
    <s v="Afghanistan"/>
    <s v="Sharjah"/>
    <s v="UAE"/>
    <n v="146"/>
    <s v="runs"/>
    <x v="1"/>
    <s v="February, 19, 2018"/>
    <s v="ODI # 3979"/>
    <n v="2"/>
    <s v="Afghanistan Zimbabwe"/>
    <n v="0"/>
    <n v="0"/>
    <n v="0"/>
    <n v="0"/>
    <n v="0"/>
    <n v="0"/>
  </r>
  <r>
    <s v="New Zealand"/>
    <s v="England"/>
    <s v="New Zealand"/>
    <s v="England"/>
    <s v="New Zealand"/>
    <s v="Hamilton"/>
    <s v="New Zealand"/>
    <n v="3"/>
    <s v="wickets"/>
    <x v="1"/>
    <s v="February, 25, 2018"/>
    <s v="ODI # 3980"/>
    <n v="2"/>
    <s v="New Zealand England"/>
    <n v="1"/>
    <n v="0"/>
    <n v="0"/>
    <n v="0"/>
    <n v="0"/>
    <n v="0"/>
  </r>
  <r>
    <s v="New Zealand"/>
    <s v="England"/>
    <s v="New Zealand"/>
    <s v="England"/>
    <s v="England"/>
    <s v="Mount Maunganui"/>
    <s v="New Zealand"/>
    <n v="6"/>
    <s v="wickets"/>
    <x v="1"/>
    <s v="February, 28, 2018"/>
    <s v="ODI # 3981"/>
    <n v="2"/>
    <s v="New Zealand England"/>
    <n v="1"/>
    <n v="1"/>
    <n v="0"/>
    <n v="0"/>
    <n v="0"/>
    <n v="0"/>
  </r>
  <r>
    <s v="New Zealand"/>
    <s v="England"/>
    <s v="New Zealand"/>
    <s v="England"/>
    <s v="England"/>
    <s v="Wellington"/>
    <s v="UAE"/>
    <n v="4"/>
    <s v="runs"/>
    <x v="2"/>
    <s v="March, 3, 2018"/>
    <s v="ODI # 3982"/>
    <n v="3"/>
    <s v="New Zealand England"/>
    <n v="1"/>
    <n v="1"/>
    <n v="0"/>
    <n v="0"/>
    <n v="0"/>
    <n v="0"/>
  </r>
  <r>
    <s v="P.N.G."/>
    <s v="UAE"/>
    <s v="P.N.G."/>
    <s v="UAE"/>
    <s v="UAE"/>
    <s v="Harare"/>
    <s v="Zimbabwe"/>
    <n v="56"/>
    <s v="runs"/>
    <x v="2"/>
    <s v="March, 4, 2018"/>
    <s v="ODI # 3984"/>
    <n v="3"/>
    <s v="P.N.G. UAE"/>
    <n v="0"/>
    <n v="0"/>
    <n v="0"/>
    <n v="0"/>
    <n v="0"/>
    <n v="0"/>
  </r>
  <r>
    <s v="Afghanistan"/>
    <s v="Scotland"/>
    <s v="Afghanistan"/>
    <s v="Scotland"/>
    <s v="Scotland"/>
    <s v="Bulawayo"/>
    <s v="Zimbabwe"/>
    <n v="7"/>
    <s v="wickets"/>
    <x v="2"/>
    <s v="March, 4, 2018"/>
    <s v="ODI # 3983"/>
    <n v="3"/>
    <s v="Afghanistan Scotland"/>
    <n v="0"/>
    <n v="0"/>
    <n v="0"/>
    <n v="0"/>
    <n v="0"/>
    <n v="0"/>
  </r>
  <r>
    <s v="UAE"/>
    <s v="West Indies"/>
    <s v="UAE"/>
    <s v="West Indies"/>
    <s v="West Indies"/>
    <s v="Harare"/>
    <s v="Zimbabwe"/>
    <n v="60"/>
    <s v="runs"/>
    <x v="2"/>
    <s v="March, 6, 2018"/>
    <s v="ODI # 3987"/>
    <n v="3"/>
    <s v="UAE West Indies"/>
    <n v="0"/>
    <n v="0"/>
    <n v="0"/>
    <n v="0"/>
    <n v="0"/>
    <n v="0"/>
  </r>
  <r>
    <s v="Hong Kong"/>
    <s v="Scotland"/>
    <s v="Hong Kong"/>
    <s v="Scotland"/>
    <s v="Scotland"/>
    <s v="Bulawayo"/>
    <s v="Zimbabwe"/>
    <n v="4"/>
    <s v="wickets"/>
    <x v="2"/>
    <s v="March, 6, 2018"/>
    <s v="ODI # 3985"/>
    <n v="3"/>
    <s v="Hong Kong Scotland"/>
    <n v="0"/>
    <n v="0"/>
    <n v="0"/>
    <n v="0"/>
    <n v="0"/>
    <n v="0"/>
  </r>
  <r>
    <s v="Ireland"/>
    <s v="P.N.G."/>
    <s v="Ireland"/>
    <s v="P.N.G."/>
    <s v="Ireland"/>
    <s v="Harare"/>
    <s v="Zimbabwe"/>
    <n v="4"/>
    <s v="wickets"/>
    <x v="2"/>
    <s v="March, 6, 2018"/>
    <s v="ODI # 3986"/>
    <n v="3"/>
    <s v="Ireland P.N.G."/>
    <n v="0"/>
    <n v="0"/>
    <n v="0"/>
    <n v="0"/>
    <n v="0"/>
    <n v="0"/>
  </r>
  <r>
    <s v="Zimbabwe"/>
    <s v="Afghanistan"/>
    <s v="Zimbabwe"/>
    <s v="Afghanistan"/>
    <s v="Zimbabwe"/>
    <s v="Bulawayo"/>
    <s v="Zimbabwe"/>
    <n v="2"/>
    <s v="runs"/>
    <x v="2"/>
    <s v="March, 6, 2018"/>
    <s v="ODI # 3988"/>
    <n v="3"/>
    <s v="Zimbabwe Afghanistan"/>
    <n v="0"/>
    <n v="0"/>
    <n v="0"/>
    <n v="0"/>
    <n v="0"/>
    <n v="0"/>
  </r>
  <r>
    <s v="New Zealand"/>
    <s v="England"/>
    <s v="New Zealand"/>
    <s v="England"/>
    <s v="New Zealand"/>
    <s v="Dunedin"/>
    <s v="New Zealand"/>
    <n v="5"/>
    <s v="wickets"/>
    <x v="2"/>
    <s v="March, 7, 2018"/>
    <s v="ODI # 3989"/>
    <n v="3"/>
    <s v="New Zealand England"/>
    <n v="1"/>
    <n v="0"/>
    <n v="0"/>
    <n v="0"/>
    <n v="0"/>
    <n v="0"/>
  </r>
  <r>
    <s v="Afghanistan"/>
    <s v="Hong Kong"/>
    <s v="Afghanistan"/>
    <s v="Hong Kong"/>
    <s v="Hong Kong"/>
    <s v="Bulawayo"/>
    <s v="Zimbabwe"/>
    <n v="30"/>
    <s v="runs"/>
    <x v="2"/>
    <s v="March, 8, 2018"/>
    <s v="ODI # 3990"/>
    <n v="3"/>
    <s v="Afghanistan Hong Kong"/>
    <n v="0"/>
    <n v="0"/>
    <n v="0"/>
    <n v="0"/>
    <n v="0"/>
    <n v="0"/>
  </r>
  <r>
    <s v="P.N.G."/>
    <s v="West Indies"/>
    <s v="P.N.G."/>
    <s v="West Indies"/>
    <s v="West Indies"/>
    <s v="Harare"/>
    <s v="Zimbabwe"/>
    <n v="6"/>
    <s v="wickets"/>
    <x v="2"/>
    <s v="March, 8, 2018"/>
    <s v="ODI # 3991"/>
    <n v="3"/>
    <s v="P.N.G. West Indies"/>
    <n v="0"/>
    <n v="0"/>
    <n v="0"/>
    <n v="0"/>
    <n v="0"/>
    <n v="0"/>
  </r>
  <r>
    <s v="Zimbabwe"/>
    <s v="Hong Kong"/>
    <s v="Zimbabwe"/>
    <s v="Hong Kong"/>
    <s v="Zimbabwe"/>
    <s v="Bulawayo"/>
    <s v="Zimbabwe"/>
    <n v="89"/>
    <s v="runs"/>
    <x v="2"/>
    <s v="March, 10, 2018"/>
    <s v="ODI # 3994"/>
    <n v="3"/>
    <s v="Zimbabwe Hong Kong"/>
    <n v="0"/>
    <n v="0"/>
    <n v="0"/>
    <n v="0"/>
    <n v="0"/>
    <n v="0"/>
  </r>
  <r>
    <s v="Ireland"/>
    <s v="West Indies"/>
    <s v="Ireland"/>
    <s v="West Indies"/>
    <s v="West Indies"/>
    <s v="Harare"/>
    <s v="Zimbabwe"/>
    <n v="52"/>
    <s v="runs"/>
    <x v="2"/>
    <s v="March, 10, 2018"/>
    <s v="ODI # 3993"/>
    <n v="3"/>
    <s v="Ireland West Indies"/>
    <n v="0"/>
    <n v="0"/>
    <n v="0"/>
    <n v="0"/>
    <n v="0"/>
    <n v="0"/>
  </r>
  <r>
    <s v="New Zealand"/>
    <s v="England"/>
    <s v="New Zealand"/>
    <s v="England"/>
    <s v="England"/>
    <s v="Christchurch"/>
    <s v="New Zealand"/>
    <n v="7"/>
    <s v="wickets"/>
    <x v="2"/>
    <s v="March, 10, 2018"/>
    <s v="ODI # 3992"/>
    <n v="3"/>
    <s v="New Zealand England"/>
    <n v="1"/>
    <n v="1"/>
    <n v="0"/>
    <n v="0"/>
    <n v="0"/>
    <n v="0"/>
  </r>
  <r>
    <s v="Ireland"/>
    <s v="UAE"/>
    <s v="Ireland"/>
    <s v="UAE"/>
    <s v="Ireland"/>
    <s v="Harare"/>
    <s v="Zimbabwe"/>
    <n v="226"/>
    <s v="runs"/>
    <x v="2"/>
    <s v="March, 12, 2018"/>
    <s v="ODI # 3995"/>
    <n v="3"/>
    <s v="Ireland UAE"/>
    <n v="0"/>
    <n v="0"/>
    <n v="0"/>
    <n v="0"/>
    <n v="0"/>
    <n v="0"/>
  </r>
  <r>
    <s v="Zimbabwe"/>
    <s v="Scotland"/>
    <s v="Zimbabwe"/>
    <s v="Scotland"/>
    <s v="tied"/>
    <s v="Bulawayo"/>
    <s v="Zimbabwe"/>
    <m/>
    <m/>
    <x v="2"/>
    <s v="March, 12, 2018"/>
    <s v="ODI # 3996"/>
    <n v="3"/>
    <s v="Zimbabwe Scotland"/>
    <n v="0"/>
    <n v="0"/>
    <n v="0"/>
    <n v="0"/>
    <n v="0"/>
    <n v="0"/>
  </r>
  <r>
    <s v="Scotland"/>
    <s v="UAE"/>
    <s v="Scotland"/>
    <s v="UAE"/>
    <s v="Scotland"/>
    <s v="Bulawayo"/>
    <s v="Zimbabwe"/>
    <n v="73"/>
    <s v="runs"/>
    <x v="2"/>
    <s v="March, 15, 2018"/>
    <s v="ODI # 3998"/>
    <n v="3"/>
    <s v="Scotland UAE"/>
    <n v="0"/>
    <n v="0"/>
    <n v="0"/>
    <n v="0"/>
    <n v="0"/>
    <n v="0"/>
  </r>
  <r>
    <s v="Afghanistan"/>
    <s v="West Indies"/>
    <s v="Afghanistan"/>
    <s v="West Indies"/>
    <s v="Afghanistan"/>
    <s v="Harare"/>
    <s v="Zimbabwe"/>
    <n v="3"/>
    <s v="wickets"/>
    <x v="2"/>
    <s v="March, 15, 2018"/>
    <s v="ODI # 3997"/>
    <n v="3"/>
    <s v="Afghanistan West Indies"/>
    <n v="0"/>
    <n v="0"/>
    <n v="0"/>
    <n v="0"/>
    <n v="0"/>
    <n v="0"/>
  </r>
  <r>
    <s v="Zimbabwe"/>
    <s v="Ireland"/>
    <s v="Zimbabwe"/>
    <s v="Ireland"/>
    <s v="Zimbabwe"/>
    <s v="Harare"/>
    <s v="Zimbabwe"/>
    <n v="107"/>
    <s v="runs"/>
    <x v="2"/>
    <s v="March, 16, 2018"/>
    <s v="ODI # 3999"/>
    <n v="3"/>
    <s v="Zimbabwe Ireland"/>
    <n v="0"/>
    <n v="0"/>
    <n v="0"/>
    <n v="0"/>
    <n v="0"/>
    <n v="0"/>
  </r>
  <r>
    <s v="Hong Kong"/>
    <s v="P.N.G."/>
    <s v="Hong Kong"/>
    <s v="P.N.G."/>
    <s v="P.N.G."/>
    <s v="Harare"/>
    <s v="Zimbabwe"/>
    <n v="58"/>
    <s v="runs"/>
    <x v="2"/>
    <s v="March, 17, 2018"/>
    <s v="ODI # 4000"/>
    <n v="3"/>
    <s v="Hong Kong P.N.G."/>
    <n v="0"/>
    <n v="0"/>
    <n v="0"/>
    <n v="0"/>
    <n v="0"/>
    <n v="0"/>
  </r>
  <r>
    <s v="Ireland"/>
    <s v="Scotland"/>
    <s v="Ireland"/>
    <s v="Scotland"/>
    <s v="Ireland"/>
    <s v="Harare"/>
    <s v="Zimbabwe"/>
    <n v="25"/>
    <s v="runs"/>
    <x v="2"/>
    <s v="March, 18, 2018"/>
    <s v="ODI # 4001"/>
    <n v="3"/>
    <s v="Ireland Scotland"/>
    <n v="0"/>
    <n v="0"/>
    <n v="0"/>
    <n v="0"/>
    <n v="0"/>
    <n v="0"/>
  </r>
  <r>
    <s v="Zimbabwe"/>
    <s v="West Indies"/>
    <s v="Zimbabwe"/>
    <s v="West Indies"/>
    <s v="West Indies"/>
    <s v="Harare"/>
    <s v="Zimbabwe"/>
    <n v="4"/>
    <s v="wickets"/>
    <x v="2"/>
    <s v="March, 19, 2018"/>
    <s v="ODI # 4002"/>
    <n v="3"/>
    <s v="Zimbabwe West Indies"/>
    <n v="0"/>
    <n v="0"/>
    <n v="0"/>
    <n v="0"/>
    <n v="0"/>
    <n v="0"/>
  </r>
  <r>
    <s v="Afghanistan"/>
    <s v="UAE"/>
    <s v="Afghanistan"/>
    <s v="UAE"/>
    <s v="Afghanistan"/>
    <s v="Harare"/>
    <s v="Zimbabwe"/>
    <n v="5"/>
    <s v="wickets"/>
    <x v="2"/>
    <s v="March, 20, 2018"/>
    <s v="ODI # 4003"/>
    <n v="3"/>
    <s v="Afghanistan UAE"/>
    <n v="0"/>
    <n v="0"/>
    <n v="0"/>
    <n v="0"/>
    <n v="0"/>
    <n v="0"/>
  </r>
  <r>
    <s v="Scotland"/>
    <s v="West Indies"/>
    <s v="Scotland"/>
    <s v="West Indies"/>
    <s v="West Indies"/>
    <s v="Harare"/>
    <s v="Zimbabwe"/>
    <n v="5"/>
    <s v="runs"/>
    <x v="2"/>
    <s v="March, 21, 2018"/>
    <s v="ODI # 4004"/>
    <n v="3"/>
    <s v="Scotland West Indies"/>
    <n v="0"/>
    <n v="0"/>
    <n v="0"/>
    <n v="0"/>
    <n v="0"/>
    <n v="0"/>
  </r>
  <r>
    <s v="Zimbabwe"/>
    <s v="UAE"/>
    <s v="Zimbabwe"/>
    <s v="UAE"/>
    <s v="UAE"/>
    <s v="Harare"/>
    <s v="Zimbabwe"/>
    <n v="3"/>
    <s v="runs"/>
    <x v="2"/>
    <s v="March, 22, 2018"/>
    <s v="ODI # 4005"/>
    <n v="3"/>
    <s v="Zimbabwe UAE"/>
    <n v="0"/>
    <n v="0"/>
    <n v="0"/>
    <n v="0"/>
    <n v="0"/>
    <n v="0"/>
  </r>
  <r>
    <s v="Afghanistan"/>
    <s v="Ireland"/>
    <s v="Afghanistan"/>
    <s v="Ireland"/>
    <s v="Afghanistan"/>
    <s v="Harare"/>
    <s v="Zimbabwe"/>
    <n v="5"/>
    <s v="wickets"/>
    <x v="2"/>
    <s v="March, 23, 2018"/>
    <s v="ODI # 4006"/>
    <n v="3"/>
    <s v="Afghanistan Ireland"/>
    <n v="0"/>
    <n v="0"/>
    <n v="0"/>
    <n v="0"/>
    <n v="0"/>
    <n v="0"/>
  </r>
  <r>
    <s v="Afghanistan"/>
    <s v="West Indies"/>
    <s v="Afghanistan"/>
    <s v="West Indies"/>
    <s v="Afghanistan"/>
    <s v="Harare"/>
    <s v="Zimbabwe"/>
    <n v="7"/>
    <s v="wickets"/>
    <x v="2"/>
    <s v="March, 25, 2018"/>
    <s v="ODI # 4007"/>
    <n v="3"/>
    <s v="Afghanistan West Indies"/>
    <n v="0"/>
    <n v="0"/>
    <n v="0"/>
    <n v="0"/>
    <n v="0"/>
    <n v="0"/>
  </r>
  <r>
    <s v="Scotland"/>
    <s v="England"/>
    <s v="Scotland"/>
    <s v="England"/>
    <s v="Scotland"/>
    <s v="Edinburgh"/>
    <s v="Scotland"/>
    <n v="6"/>
    <s v="runs"/>
    <x v="3"/>
    <s v="June, 10, 2018"/>
    <s v="ODI # 4008"/>
    <n v="6"/>
    <s v="Scotland England"/>
    <n v="1"/>
    <n v="0"/>
    <n v="0"/>
    <n v="0"/>
    <n v="0"/>
    <n v="0"/>
  </r>
  <r>
    <s v="England"/>
    <s v="Australia"/>
    <s v="England"/>
    <s v="Australia"/>
    <s v="England"/>
    <s v="The Oval"/>
    <s v="England"/>
    <n v="3"/>
    <s v="wickets"/>
    <x v="3"/>
    <s v="June, 13, 2018"/>
    <s v="ODI # 4009"/>
    <n v="6"/>
    <s v="England Australia"/>
    <n v="1"/>
    <n v="1"/>
    <n v="0"/>
    <n v="0"/>
    <n v="0"/>
    <n v="0"/>
  </r>
  <r>
    <s v="England"/>
    <s v="Australia"/>
    <s v="England"/>
    <s v="Australia"/>
    <s v="England"/>
    <s v="Cardiff"/>
    <s v="Wales"/>
    <n v="38"/>
    <s v="runs"/>
    <x v="3"/>
    <s v="June, 16, 2018"/>
    <s v="ODI # 4010"/>
    <n v="6"/>
    <s v="England Australia"/>
    <n v="1"/>
    <n v="1"/>
    <n v="0"/>
    <n v="0"/>
    <n v="0"/>
    <n v="0"/>
  </r>
  <r>
    <s v="England"/>
    <s v="Australia"/>
    <s v="England"/>
    <s v="Australia"/>
    <s v="England"/>
    <s v="Nottingham"/>
    <s v="England"/>
    <n v="242"/>
    <s v="runs"/>
    <x v="3"/>
    <s v="June, 19, 2018"/>
    <s v="ODI # 4011"/>
    <n v="6"/>
    <s v="England Australia"/>
    <n v="1"/>
    <n v="1"/>
    <n v="0"/>
    <n v="0"/>
    <n v="0"/>
    <n v="0"/>
  </r>
  <r>
    <s v="England"/>
    <s v="Australia"/>
    <s v="England"/>
    <s v="Australia"/>
    <s v="England"/>
    <s v="Chester-le-Street"/>
    <s v="England"/>
    <n v="6"/>
    <s v="wickets"/>
    <x v="3"/>
    <s v="June, 21, 2018"/>
    <s v="ODI # 4012"/>
    <n v="6"/>
    <s v="England Australia"/>
    <n v="1"/>
    <n v="1"/>
    <n v="0"/>
    <n v="0"/>
    <n v="0"/>
    <n v="0"/>
  </r>
  <r>
    <s v="England"/>
    <s v="Australia"/>
    <s v="England"/>
    <s v="Australia"/>
    <s v="England"/>
    <s v="Manchester"/>
    <s v="England"/>
    <n v="1"/>
    <s v="wicket"/>
    <x v="3"/>
    <s v="June, 24, 2018"/>
    <s v="ODI # 4013"/>
    <n v="6"/>
    <s v="England Australia"/>
    <n v="1"/>
    <n v="1"/>
    <n v="0"/>
    <n v="0"/>
    <n v="0"/>
    <n v="0"/>
  </r>
  <r>
    <s v="England"/>
    <s v="India"/>
    <s v="England"/>
    <s v="India"/>
    <s v="India"/>
    <s v="Nottingham"/>
    <s v="England"/>
    <n v="8"/>
    <s v="wickets"/>
    <x v="4"/>
    <s v="July, 12, 2018"/>
    <s v="ODI # 4014"/>
    <n v="7"/>
    <s v="England India"/>
    <n v="1"/>
    <n v="0"/>
    <n v="1"/>
    <n v="1"/>
    <n v="0"/>
    <n v="0"/>
  </r>
  <r>
    <s v="Zimbabwe"/>
    <s v="Pakistan"/>
    <s v="Zimbabwe"/>
    <s v="Pakistan"/>
    <s v="Pakistan"/>
    <s v="Bulawayo"/>
    <s v="Zimbabwe"/>
    <n v="201"/>
    <s v="runs"/>
    <x v="4"/>
    <s v="July, 13, 2018"/>
    <s v="ODI # 4015"/>
    <n v="7"/>
    <s v="Zimbabwe Pakistan"/>
    <n v="0"/>
    <n v="0"/>
    <n v="0"/>
    <n v="0"/>
    <n v="0"/>
    <n v="0"/>
  </r>
  <r>
    <s v="England"/>
    <s v="India"/>
    <s v="England"/>
    <s v="India"/>
    <s v="England"/>
    <s v="Lord's"/>
    <s v="England"/>
    <n v="86"/>
    <s v="runs"/>
    <x v="4"/>
    <s v="July, 14, 2018"/>
    <s v="ODI # 4016"/>
    <n v="7"/>
    <s v="England India"/>
    <n v="1"/>
    <n v="1"/>
    <n v="1"/>
    <n v="0"/>
    <n v="0"/>
    <n v="0"/>
  </r>
  <r>
    <s v="Zimbabwe"/>
    <s v="Pakistan"/>
    <s v="Zimbabwe"/>
    <s v="Pakistan"/>
    <s v="Pakistan"/>
    <s v="Bulawayo"/>
    <s v="Zimbabwe"/>
    <n v="9"/>
    <s v="wickets"/>
    <x v="4"/>
    <s v="July, 16, 2018"/>
    <s v="ODI # 4017"/>
    <n v="7"/>
    <s v="Zimbabwe Pakistan"/>
    <n v="0"/>
    <n v="0"/>
    <n v="0"/>
    <n v="0"/>
    <n v="0"/>
    <n v="0"/>
  </r>
  <r>
    <s v="England"/>
    <s v="India"/>
    <s v="England"/>
    <s v="India"/>
    <s v="England"/>
    <s v="Leeds"/>
    <s v="England"/>
    <n v="8"/>
    <s v="wickets"/>
    <x v="4"/>
    <s v="July, 17, 2018"/>
    <s v="ODI # 4018"/>
    <n v="7"/>
    <s v="England India"/>
    <n v="1"/>
    <n v="1"/>
    <n v="1"/>
    <n v="0"/>
    <n v="0"/>
    <n v="0"/>
  </r>
  <r>
    <s v="Zimbabwe"/>
    <s v="Pakistan"/>
    <s v="Zimbabwe"/>
    <s v="Pakistan"/>
    <s v="Pakistan"/>
    <s v="Bulawayo"/>
    <s v="Zimbabwe"/>
    <n v="9"/>
    <s v="wickets"/>
    <x v="4"/>
    <s v="July, 18, 2018"/>
    <s v="ODI # 4019"/>
    <n v="7"/>
    <s v="Zimbabwe Pakistan"/>
    <n v="0"/>
    <n v="0"/>
    <n v="0"/>
    <n v="0"/>
    <n v="0"/>
    <n v="0"/>
  </r>
  <r>
    <s v="Zimbabwe"/>
    <s v="Pakistan"/>
    <s v="Zimbabwe"/>
    <s v="Pakistan"/>
    <s v="Pakistan"/>
    <s v="Bulawayo"/>
    <s v="Zimbabwe"/>
    <n v="244"/>
    <s v="runs"/>
    <x v="4"/>
    <s v="July, 20, 2018"/>
    <s v="ODI # 4020"/>
    <n v="7"/>
    <s v="Zimbabwe Pakistan"/>
    <n v="0"/>
    <n v="0"/>
    <n v="0"/>
    <n v="0"/>
    <n v="0"/>
    <n v="0"/>
  </r>
  <r>
    <s v="Zimbabwe"/>
    <s v="Pakistan"/>
    <s v="Zimbabwe"/>
    <s v="Pakistan"/>
    <s v="Pakistan"/>
    <s v="Bulawayo"/>
    <s v="Zimbabwe"/>
    <n v="131"/>
    <s v="runs"/>
    <x v="4"/>
    <s v="July, 22, 2018"/>
    <s v="ODI # 4021"/>
    <n v="7"/>
    <s v="Zimbabwe Pakistan"/>
    <n v="0"/>
    <n v="0"/>
    <n v="0"/>
    <n v="0"/>
    <n v="0"/>
    <n v="0"/>
  </r>
  <r>
    <s v="West Indies"/>
    <s v="Bangladesh"/>
    <s v="West Indies"/>
    <s v="Bangladesh"/>
    <s v="Bangladesh"/>
    <s v="Providence"/>
    <s v="Guyana"/>
    <n v="48"/>
    <s v="runs"/>
    <x v="4"/>
    <s v="July, 22, 2018"/>
    <s v="ODI # 4022"/>
    <n v="7"/>
    <s v="West Indies Bangladesh"/>
    <n v="0"/>
    <n v="0"/>
    <n v="0"/>
    <n v="0"/>
    <n v="1"/>
    <n v="1"/>
  </r>
  <r>
    <s v="West Indies"/>
    <s v="Bangladesh"/>
    <s v="West Indies"/>
    <s v="Bangladesh"/>
    <s v="West Indies"/>
    <s v="Providence"/>
    <s v="Guyana"/>
    <n v="3"/>
    <s v="runs"/>
    <x v="4"/>
    <s v="July, 25, 2018"/>
    <s v="ODI # 4023"/>
    <n v="7"/>
    <s v="West Indies Bangladesh"/>
    <n v="0"/>
    <n v="0"/>
    <n v="0"/>
    <n v="0"/>
    <n v="1"/>
    <n v="0"/>
  </r>
  <r>
    <s v="West Indies"/>
    <s v="Bangladesh"/>
    <s v="West Indies"/>
    <s v="Bangladesh"/>
    <s v="Bangladesh"/>
    <s v="Basseterre"/>
    <s v="St Kitts &amp; Nevis"/>
    <n v="18"/>
    <s v="runs"/>
    <x v="4"/>
    <s v="July, 28, 2018"/>
    <s v="ODI # 4024"/>
    <n v="7"/>
    <s v="West Indies Bangladesh"/>
    <n v="0"/>
    <n v="0"/>
    <n v="0"/>
    <n v="0"/>
    <n v="1"/>
    <n v="1"/>
  </r>
  <r>
    <s v="Sri Lanka"/>
    <s v="South Africa"/>
    <s v="Sri Lanka"/>
    <s v="South Africa"/>
    <s v="South Africa"/>
    <s v="Dambulla"/>
    <s v="Sri Lanka"/>
    <n v="5"/>
    <s v="wickets"/>
    <x v="4"/>
    <s v="July, 29, 2018"/>
    <s v="ODI # 4025"/>
    <n v="7"/>
    <s v="Sri Lanka South Africa"/>
    <n v="0"/>
    <n v="0"/>
    <n v="0"/>
    <n v="0"/>
    <n v="0"/>
    <n v="0"/>
  </r>
  <r>
    <s v="Netherlands"/>
    <s v="Nepal"/>
    <s v="Netherlands"/>
    <s v="Nepal"/>
    <s v="Netherlands"/>
    <s v="Amstelveen"/>
    <s v="Netherlands"/>
    <n v="55"/>
    <s v="runs"/>
    <x v="5"/>
    <s v="August, 1, 2018"/>
    <s v="ODI # 4026"/>
    <n v="8"/>
    <s v="Netherlands Nepal"/>
    <n v="0"/>
    <n v="0"/>
    <n v="0"/>
    <n v="0"/>
    <n v="0"/>
    <n v="0"/>
  </r>
  <r>
    <s v="Sri Lanka"/>
    <s v="South Africa"/>
    <s v="Sri Lanka"/>
    <s v="South Africa"/>
    <s v="South Africa"/>
    <s v="Dambulla"/>
    <s v="Sri Lanka"/>
    <n v="4"/>
    <s v="wickets"/>
    <x v="5"/>
    <s v="August, 1, 2018"/>
    <s v="ODI # 4027"/>
    <n v="8"/>
    <s v="Sri Lanka South Africa"/>
    <n v="0"/>
    <n v="0"/>
    <n v="0"/>
    <n v="0"/>
    <n v="0"/>
    <n v="0"/>
  </r>
  <r>
    <s v="Netherlands"/>
    <s v="Nepal"/>
    <s v="Netherlands"/>
    <s v="Nepal"/>
    <s v="Nepal"/>
    <s v="Amstelveen"/>
    <s v="Netherlands"/>
    <n v="1"/>
    <s v="run"/>
    <x v="5"/>
    <s v="August, 3, 2018"/>
    <s v="ODI # 4028"/>
    <n v="8"/>
    <s v="Netherlands Nepal"/>
    <n v="0"/>
    <n v="0"/>
    <n v="0"/>
    <n v="0"/>
    <n v="0"/>
    <n v="0"/>
  </r>
  <r>
    <s v="Sri Lanka"/>
    <s v="South Africa"/>
    <s v="Sri Lanka"/>
    <s v="South Africa"/>
    <s v="South Africa"/>
    <s v="Pallekele"/>
    <s v="Sri Lanka"/>
    <n v="78"/>
    <s v="runs"/>
    <x v="5"/>
    <s v="August, 5, 2018"/>
    <s v="ODI # 4029"/>
    <n v="8"/>
    <s v="Sri Lanka South Africa"/>
    <n v="0"/>
    <n v="0"/>
    <n v="0"/>
    <n v="0"/>
    <n v="0"/>
    <n v="0"/>
  </r>
  <r>
    <s v="Sri Lanka"/>
    <s v="South Africa"/>
    <s v="Sri Lanka"/>
    <s v="South Africa"/>
    <s v="Sri Lanka"/>
    <s v="Pallekele"/>
    <s v="Sri Lanka"/>
    <n v="3"/>
    <s v="runs"/>
    <x v="5"/>
    <s v="August, 8, 2018"/>
    <s v="ODI # 4030"/>
    <n v="8"/>
    <s v="Sri Lanka South Africa"/>
    <n v="0"/>
    <n v="0"/>
    <n v="0"/>
    <n v="0"/>
    <n v="0"/>
    <n v="0"/>
  </r>
  <r>
    <s v="Sri Lanka"/>
    <s v="South Africa"/>
    <s v="Sri Lanka"/>
    <s v="South Africa"/>
    <s v="Sri Lanka"/>
    <s v="Colombo (RPS)"/>
    <s v="Sri Lanka"/>
    <n v="178"/>
    <s v="runs"/>
    <x v="5"/>
    <s v="August, 12, 2018"/>
    <s v="ODI # 4031"/>
    <n v="8"/>
    <s v="Sri Lanka South Africa"/>
    <n v="0"/>
    <n v="0"/>
    <n v="0"/>
    <n v="0"/>
    <n v="0"/>
    <n v="0"/>
  </r>
  <r>
    <s v="Ireland"/>
    <s v="Afghanistan"/>
    <s v="Ireland"/>
    <s v="Afghanistan"/>
    <s v="Afghanistan"/>
    <s v="Belfast"/>
    <s v="Ireland"/>
    <n v="29"/>
    <s v="runs"/>
    <x v="5"/>
    <s v="August, 27, 2018"/>
    <s v="ODI # 4032"/>
    <n v="8"/>
    <s v="Ireland Afghanistan"/>
    <n v="0"/>
    <n v="0"/>
    <n v="0"/>
    <n v="0"/>
    <n v="0"/>
    <n v="0"/>
  </r>
  <r>
    <s v="Ireland"/>
    <s v="Afghanistan"/>
    <s v="Ireland"/>
    <s v="Afghanistan"/>
    <s v="Ireland"/>
    <s v="Belfast"/>
    <s v="Ireland"/>
    <n v="3"/>
    <s v="wickets"/>
    <x v="5"/>
    <s v="August, 29, 2018"/>
    <s v="ODI # 4033"/>
    <n v="8"/>
    <s v="Ireland Afghanistan"/>
    <n v="0"/>
    <n v="0"/>
    <n v="0"/>
    <n v="0"/>
    <n v="0"/>
    <n v="0"/>
  </r>
  <r>
    <s v="Nepal"/>
    <s v="UAE"/>
    <s v="Nepal"/>
    <s v="UAE"/>
    <s v="UAE"/>
    <s v="Kuala Lumpur"/>
    <s v="Malaysia"/>
    <n v="78"/>
    <s v="runs"/>
    <x v="5"/>
    <s v="August, 30, 2018"/>
    <s v="ODI # 4034"/>
    <n v="8"/>
    <s v="Nepal UAE"/>
    <n v="0"/>
    <n v="0"/>
    <n v="0"/>
    <n v="0"/>
    <n v="0"/>
    <n v="0"/>
  </r>
  <r>
    <s v="Ireland"/>
    <s v="Afghanistan"/>
    <s v="Ireland"/>
    <s v="Afghanistan"/>
    <s v="Afghanistan"/>
    <s v="Belfast"/>
    <s v="Ireland"/>
    <n v="8"/>
    <s v="wickets"/>
    <x v="5"/>
    <s v="August, 31, 2018"/>
    <s v="ODI # 4035"/>
    <n v="8"/>
    <s v="Ireland Afghanistan"/>
    <n v="0"/>
    <n v="0"/>
    <n v="0"/>
    <n v="0"/>
    <n v="0"/>
    <n v="0"/>
  </r>
  <r>
    <s v="Bangladesh"/>
    <s v="Sri Lanka"/>
    <s v="Bangladesh"/>
    <s v="Sri Lanka"/>
    <s v="Bangladesh"/>
    <s v="Dubai (DSC)"/>
    <s v="UAE"/>
    <n v="137"/>
    <s v="runs"/>
    <x v="6"/>
    <s v="September, 15, 2018"/>
    <s v="ODI # 4036"/>
    <n v="9"/>
    <s v="Bangladesh Sri Lanka"/>
    <n v="0"/>
    <n v="0"/>
    <n v="0"/>
    <n v="0"/>
    <n v="1"/>
    <n v="1"/>
  </r>
  <r>
    <s v="Hong Kong"/>
    <s v="Pakistan"/>
    <s v="Hong Kong"/>
    <s v="Pakistan"/>
    <s v="Pakistan"/>
    <s v="Dubai (DSC)"/>
    <s v="UAE"/>
    <n v="8"/>
    <s v="wickets"/>
    <x v="6"/>
    <s v="September, 16, 2018"/>
    <s v="ODI # 4037"/>
    <n v="9"/>
    <s v="Hong Kong Pakistan"/>
    <n v="0"/>
    <n v="0"/>
    <n v="0"/>
    <n v="0"/>
    <n v="0"/>
    <n v="0"/>
  </r>
  <r>
    <s v="Afghanistan"/>
    <s v="Sri Lanka"/>
    <s v="Afghanistan"/>
    <s v="Sri Lanka"/>
    <s v="Afghanistan"/>
    <s v="Abu Dhabi"/>
    <s v="UAE"/>
    <n v="91"/>
    <s v="runs"/>
    <x v="6"/>
    <s v="September, 17, 2018"/>
    <s v="ODI # 4038"/>
    <n v="9"/>
    <s v="Afghanistan Sri Lanka"/>
    <n v="0"/>
    <n v="0"/>
    <n v="0"/>
    <n v="0"/>
    <n v="0"/>
    <n v="0"/>
  </r>
  <r>
    <s v="Hong Kong"/>
    <s v="India"/>
    <s v="Hong Kong"/>
    <s v="India"/>
    <s v="India"/>
    <s v="Dubai (DSC)"/>
    <s v="UAE"/>
    <n v="26"/>
    <s v="runs"/>
    <x v="6"/>
    <s v="September, 18, 2018"/>
    <s v="ODI # 4039"/>
    <n v="9"/>
    <s v="Hong Kong India"/>
    <n v="0"/>
    <n v="0"/>
    <n v="1"/>
    <n v="1"/>
    <n v="0"/>
    <n v="0"/>
  </r>
  <r>
    <s v="India"/>
    <s v="Pakistan"/>
    <s v="India"/>
    <s v="Pakistan"/>
    <s v="India"/>
    <s v="Dubai (DSC)"/>
    <s v="UAE"/>
    <n v="8"/>
    <s v="wickets"/>
    <x v="6"/>
    <s v="September, 19, 2018"/>
    <s v="ODI # 4040"/>
    <n v="9"/>
    <s v="India Pakistan"/>
    <n v="0"/>
    <n v="0"/>
    <n v="1"/>
    <n v="1"/>
    <n v="0"/>
    <n v="0"/>
  </r>
  <r>
    <s v="Afghanistan"/>
    <s v="Bangladesh"/>
    <s v="Afghanistan"/>
    <s v="Bangladesh"/>
    <s v="Afghanistan"/>
    <s v="Abu Dhabi"/>
    <s v="UAE"/>
    <n v="136"/>
    <s v="runs"/>
    <x v="6"/>
    <s v="September, 20, 2018"/>
    <s v="ODI # 4041"/>
    <n v="9"/>
    <s v="Afghanistan Bangladesh"/>
    <n v="0"/>
    <n v="0"/>
    <n v="0"/>
    <n v="0"/>
    <n v="1"/>
    <n v="0"/>
  </r>
  <r>
    <s v="Bangladesh"/>
    <s v="India"/>
    <s v="Bangladesh"/>
    <s v="India"/>
    <s v="India"/>
    <s v="Dubai (DSC)"/>
    <s v="UAE"/>
    <n v="7"/>
    <s v="wickets"/>
    <x v="6"/>
    <s v="September, 21, 2018"/>
    <s v="ODI # 4042"/>
    <n v="9"/>
    <s v="Bangladesh India"/>
    <n v="0"/>
    <n v="0"/>
    <n v="1"/>
    <n v="1"/>
    <n v="1"/>
    <n v="0"/>
  </r>
  <r>
    <s v="Afghanistan"/>
    <s v="Pakistan"/>
    <s v="Afghanistan"/>
    <s v="Pakistan"/>
    <s v="Pakistan"/>
    <s v="Abu Dhabi"/>
    <s v="UAE"/>
    <n v="3"/>
    <s v="wickets"/>
    <x v="6"/>
    <s v="September, 21, 2018"/>
    <s v="ODI # 4043"/>
    <n v="9"/>
    <s v="Afghanistan Pakistan"/>
    <n v="0"/>
    <n v="0"/>
    <n v="0"/>
    <n v="0"/>
    <n v="0"/>
    <n v="0"/>
  </r>
  <r>
    <s v="India"/>
    <s v="Pakistan"/>
    <s v="India"/>
    <s v="Pakistan"/>
    <s v="India"/>
    <s v="Dubai (DSC)"/>
    <s v="UAE"/>
    <n v="9"/>
    <s v="wickets"/>
    <x v="6"/>
    <s v="September, 23, 2018"/>
    <s v="ODI # 4044"/>
    <n v="9"/>
    <s v="India Pakistan"/>
    <n v="0"/>
    <n v="0"/>
    <n v="1"/>
    <n v="1"/>
    <n v="0"/>
    <n v="0"/>
  </r>
  <r>
    <s v="Afghanistan"/>
    <s v="Bangladesh"/>
    <s v="Afghanistan"/>
    <s v="Bangladesh"/>
    <s v="Bangladesh"/>
    <s v="Abu Dhabi"/>
    <s v="UAE"/>
    <n v="3"/>
    <s v="runs"/>
    <x v="6"/>
    <s v="September, 23, 2018"/>
    <s v="ODI # 4045"/>
    <n v="9"/>
    <s v="Afghanistan Bangladesh"/>
    <n v="0"/>
    <n v="0"/>
    <n v="0"/>
    <n v="0"/>
    <n v="1"/>
    <n v="1"/>
  </r>
  <r>
    <s v="Afghanistan"/>
    <s v="India"/>
    <s v="Afghanistan"/>
    <s v="India"/>
    <s v="tied"/>
    <s v="Dubai (DSC)"/>
    <s v="UAE"/>
    <m/>
    <m/>
    <x v="6"/>
    <s v="September, 25, 2018"/>
    <s v="ODI # 4046"/>
    <n v="9"/>
    <s v="Afghanistan India"/>
    <n v="0"/>
    <n v="0"/>
    <n v="1"/>
    <n v="0"/>
    <n v="0"/>
    <n v="0"/>
  </r>
  <r>
    <s v="Bangladesh"/>
    <s v="Pakistan"/>
    <s v="Bangladesh"/>
    <s v="Pakistan"/>
    <s v="Bangladesh"/>
    <s v="Abu Dhabi"/>
    <s v="UAE"/>
    <n v="37"/>
    <s v="runs"/>
    <x v="6"/>
    <s v="September, 26, 2018"/>
    <s v="ODI # 4047"/>
    <n v="9"/>
    <s v="Bangladesh Pakistan"/>
    <n v="0"/>
    <n v="0"/>
    <n v="0"/>
    <n v="0"/>
    <n v="1"/>
    <n v="1"/>
  </r>
  <r>
    <s v="Bangladesh"/>
    <s v="India"/>
    <s v="Bangladesh"/>
    <s v="India"/>
    <s v="India"/>
    <s v="Dubai (DSC)"/>
    <s v="UAE"/>
    <n v="3"/>
    <s v="wickets"/>
    <x v="6"/>
    <s v="September, 28, 2018"/>
    <s v="ODI # 4048"/>
    <n v="9"/>
    <s v="Bangladesh India"/>
    <n v="0"/>
    <n v="0"/>
    <n v="1"/>
    <n v="1"/>
    <n v="1"/>
    <n v="0"/>
  </r>
  <r>
    <s v="South Africa"/>
    <s v="Zimbabwe"/>
    <s v="South Africa"/>
    <s v="Zimbabwe"/>
    <s v="South Africa"/>
    <s v="Kimberley"/>
    <s v="South Africa"/>
    <n v="5"/>
    <s v="wickets"/>
    <x v="6"/>
    <s v="September, 30, 2018"/>
    <s v="ODI # 4049"/>
    <n v="9"/>
    <s v="South Africa Zimbabwe"/>
    <n v="0"/>
    <n v="0"/>
    <n v="0"/>
    <n v="0"/>
    <n v="0"/>
    <n v="0"/>
  </r>
  <r>
    <s v="South Africa"/>
    <s v="Zimbabwe"/>
    <s v="South Africa"/>
    <s v="Zimbabwe"/>
    <s v="South Africa"/>
    <s v="Bloemfontein"/>
    <s v="South Africa"/>
    <n v="120"/>
    <s v="runs"/>
    <x v="7"/>
    <s v="October, 3, 2018"/>
    <s v="ODI # 4050"/>
    <n v="10"/>
    <s v="South Africa Zimbabwe"/>
    <n v="0"/>
    <n v="0"/>
    <n v="0"/>
    <n v="0"/>
    <n v="0"/>
    <n v="0"/>
  </r>
  <r>
    <s v="South Africa"/>
    <s v="Zimbabwe"/>
    <s v="South Africa"/>
    <s v="Zimbabwe"/>
    <s v="South Africa"/>
    <s v="Paarl"/>
    <s v="South Africa"/>
    <n v="4"/>
    <s v="wickets"/>
    <x v="7"/>
    <s v="October, 6, 2018"/>
    <s v="ODI # 4051"/>
    <n v="10"/>
    <s v="South Africa Zimbabwe"/>
    <n v="0"/>
    <n v="0"/>
    <n v="0"/>
    <n v="0"/>
    <n v="0"/>
    <n v="0"/>
  </r>
  <r>
    <s v="Sri Lanka"/>
    <s v="England"/>
    <s v="Sri Lanka"/>
    <s v="England"/>
    <s v="no result"/>
    <s v="Dambulla"/>
    <s v="Sri Lanka"/>
    <m/>
    <m/>
    <x v="7"/>
    <s v="October, 10, 2018"/>
    <s v="ODI # 4052"/>
    <n v="10"/>
    <s v="Sri Lanka England"/>
    <n v="1"/>
    <n v="0"/>
    <n v="0"/>
    <n v="0"/>
    <n v="0"/>
    <n v="0"/>
  </r>
  <r>
    <s v="Sri Lanka"/>
    <s v="England"/>
    <s v="Sri Lanka"/>
    <s v="England"/>
    <s v="England"/>
    <s v="Dambulla"/>
    <s v="Sri Lanka"/>
    <n v="31"/>
    <s v="runs"/>
    <x v="7"/>
    <s v="October, 13, 2018"/>
    <s v="ODI # 4053"/>
    <n v="10"/>
    <s v="Sri Lanka England"/>
    <n v="1"/>
    <n v="1"/>
    <n v="0"/>
    <n v="0"/>
    <n v="0"/>
    <n v="0"/>
  </r>
  <r>
    <s v="Sri Lanka"/>
    <s v="England"/>
    <s v="Sri Lanka"/>
    <s v="England"/>
    <s v="England"/>
    <s v="Pallekele"/>
    <s v="Sri Lanka"/>
    <n v="7"/>
    <s v="wickets"/>
    <x v="7"/>
    <s v="October, 17, 2018"/>
    <s v="ODI # 4054"/>
    <n v="10"/>
    <s v="Sri Lanka England"/>
    <n v="1"/>
    <n v="1"/>
    <n v="0"/>
    <n v="0"/>
    <n v="0"/>
    <n v="0"/>
  </r>
  <r>
    <s v="Sri Lanka"/>
    <s v="England"/>
    <s v="Sri Lanka"/>
    <s v="England"/>
    <s v="England"/>
    <s v="Pallekele"/>
    <s v="Sri Lanka"/>
    <n v="18"/>
    <s v="runs"/>
    <x v="7"/>
    <s v="October, 20, 2018"/>
    <s v="ODI # 4055"/>
    <n v="10"/>
    <s v="Sri Lanka England"/>
    <n v="1"/>
    <n v="1"/>
    <n v="0"/>
    <n v="0"/>
    <n v="0"/>
    <n v="0"/>
  </r>
  <r>
    <s v="Bangladesh"/>
    <s v="Zimbabwe"/>
    <s v="Bangladesh"/>
    <s v="Zimbabwe"/>
    <s v="Bangladesh"/>
    <s v="Dhaka"/>
    <s v="Bangladesh"/>
    <n v="28"/>
    <s v="runs"/>
    <x v="7"/>
    <s v="October, 21, 2018"/>
    <s v="ODI # 4057"/>
    <n v="10"/>
    <s v="Bangladesh Zimbabwe"/>
    <n v="0"/>
    <n v="0"/>
    <n v="0"/>
    <n v="0"/>
    <n v="1"/>
    <n v="1"/>
  </r>
  <r>
    <s v="India"/>
    <s v="West Indies"/>
    <s v="India"/>
    <s v="West Indies"/>
    <s v="India"/>
    <s v="Guwahati"/>
    <s v="India"/>
    <n v="8"/>
    <s v="wickets"/>
    <x v="7"/>
    <s v="October, 21, 2018"/>
    <s v="ODI # 4056"/>
    <n v="10"/>
    <s v="India West Indies"/>
    <n v="0"/>
    <n v="0"/>
    <n v="1"/>
    <n v="1"/>
    <n v="0"/>
    <n v="0"/>
  </r>
  <r>
    <s v="Sri Lanka"/>
    <s v="England"/>
    <s v="Sri Lanka"/>
    <s v="England"/>
    <s v="Sri Lanka"/>
    <s v="Colombo (RPS)"/>
    <s v="Sri Lanka"/>
    <n v="219"/>
    <s v="runs"/>
    <x v="7"/>
    <s v="October, 23, 2018"/>
    <s v="ODI # 4058"/>
    <n v="10"/>
    <s v="Sri Lanka England"/>
    <n v="1"/>
    <n v="0"/>
    <n v="0"/>
    <n v="0"/>
    <n v="0"/>
    <n v="0"/>
  </r>
  <r>
    <s v="Bangladesh"/>
    <s v="Zimbabwe"/>
    <s v="Bangladesh"/>
    <s v="Zimbabwe"/>
    <s v="Bangladesh"/>
    <s v="Chattogram"/>
    <s v="Bangladesh"/>
    <n v="7"/>
    <s v="wickets"/>
    <x v="7"/>
    <s v="October, 24, 2018"/>
    <s v="ODI # 4060"/>
    <n v="10"/>
    <s v="Bangladesh Zimbabwe"/>
    <n v="0"/>
    <n v="0"/>
    <n v="0"/>
    <n v="0"/>
    <n v="1"/>
    <n v="1"/>
  </r>
  <r>
    <s v="India"/>
    <s v="West Indies"/>
    <s v="India"/>
    <s v="West Indies"/>
    <s v="tied"/>
    <s v="Visakhapatnam"/>
    <s v="India"/>
    <m/>
    <m/>
    <x v="7"/>
    <s v="October, 24, 2018"/>
    <s v="ODI # 4059"/>
    <n v="10"/>
    <s v="India West Indies"/>
    <n v="0"/>
    <n v="0"/>
    <n v="1"/>
    <n v="0"/>
    <n v="0"/>
    <n v="0"/>
  </r>
  <r>
    <s v="Bangladesh"/>
    <s v="Zimbabwe"/>
    <s v="Bangladesh"/>
    <s v="Zimbabwe"/>
    <s v="Bangladesh"/>
    <s v="Chattogram"/>
    <s v="Bangladesh"/>
    <n v="7"/>
    <s v="wickets"/>
    <x v="7"/>
    <s v="October, 26, 2018"/>
    <s v="ODI # 4061"/>
    <n v="10"/>
    <s v="Bangladesh Zimbabwe"/>
    <n v="0"/>
    <n v="0"/>
    <n v="0"/>
    <n v="0"/>
    <n v="1"/>
    <n v="1"/>
  </r>
  <r>
    <s v="India"/>
    <s v="West Indies"/>
    <s v="India"/>
    <s v="West Indies"/>
    <s v="West Indies"/>
    <s v="Pune"/>
    <s v="India"/>
    <n v="43"/>
    <s v="runs"/>
    <x v="7"/>
    <s v="October, 27, 2018"/>
    <s v="ODI # 4062"/>
    <n v="10"/>
    <s v="India West Indies"/>
    <n v="0"/>
    <n v="0"/>
    <n v="1"/>
    <n v="0"/>
    <n v="0"/>
    <n v="0"/>
  </r>
  <r>
    <s v="India"/>
    <s v="West Indies"/>
    <s v="India"/>
    <s v="West Indies"/>
    <s v="India"/>
    <s v="Mumbai (BS)"/>
    <s v="India"/>
    <n v="224"/>
    <s v="runs"/>
    <x v="7"/>
    <s v="October, 29, 2018"/>
    <s v="ODI # 4063"/>
    <n v="10"/>
    <s v="India West Indies"/>
    <n v="0"/>
    <n v="0"/>
    <n v="1"/>
    <n v="1"/>
    <n v="0"/>
    <n v="0"/>
  </r>
  <r>
    <s v="India"/>
    <s v="West Indies"/>
    <s v="India"/>
    <s v="West Indies"/>
    <s v="India"/>
    <s v="Thiruvananthapuram"/>
    <s v="India"/>
    <n v="9"/>
    <s v="wickets"/>
    <x v="8"/>
    <s v="November, 1, 2018"/>
    <s v="ODI # 4064"/>
    <n v="11"/>
    <s v="India West Indies"/>
    <n v="0"/>
    <n v="0"/>
    <n v="1"/>
    <n v="1"/>
    <n v="0"/>
    <n v="0"/>
  </r>
  <r>
    <s v="Australia"/>
    <s v="South Africa"/>
    <s v="Australia"/>
    <s v="South Africa"/>
    <s v="South Africa"/>
    <s v="Perth"/>
    <s v="Australia"/>
    <n v="6"/>
    <s v="wickets"/>
    <x v="8"/>
    <s v="November, 4, 2018"/>
    <s v="ODI # 4065"/>
    <n v="11"/>
    <s v="Australia South Africa"/>
    <n v="0"/>
    <n v="0"/>
    <n v="0"/>
    <n v="0"/>
    <n v="0"/>
    <n v="0"/>
  </r>
  <r>
    <s v="New Zealand"/>
    <s v="Pakistan"/>
    <s v="New Zealand"/>
    <s v="Pakistan"/>
    <s v="New Zealand"/>
    <s v="Abu Dhabi"/>
    <s v="UAE"/>
    <n v="47"/>
    <s v="runs"/>
    <x v="8"/>
    <s v="November, 7, 2018"/>
    <s v="ODI # 4066"/>
    <n v="11"/>
    <s v="New Zealand Pakistan"/>
    <n v="0"/>
    <n v="0"/>
    <n v="0"/>
    <n v="0"/>
    <n v="0"/>
    <n v="0"/>
  </r>
  <r>
    <s v="Australia"/>
    <s v="South Africa"/>
    <s v="Australia"/>
    <s v="South Africa"/>
    <s v="Australia"/>
    <s v="Adelaide"/>
    <s v="Australia"/>
    <n v="7"/>
    <s v="runs"/>
    <x v="8"/>
    <s v="November, 9, 2018"/>
    <s v="ODI # 4067"/>
    <n v="11"/>
    <s v="Australia South Africa"/>
    <n v="0"/>
    <n v="0"/>
    <n v="0"/>
    <n v="0"/>
    <n v="0"/>
    <n v="0"/>
  </r>
  <r>
    <s v="New Zealand"/>
    <s v="Pakistan"/>
    <s v="New Zealand"/>
    <s v="Pakistan"/>
    <s v="Pakistan"/>
    <s v="Abu Dhabi"/>
    <s v="UAE"/>
    <n v="6"/>
    <s v="wickets"/>
    <x v="8"/>
    <s v="November, 9, 2018"/>
    <s v="ODI # 4068"/>
    <n v="11"/>
    <s v="New Zealand Pakistan"/>
    <n v="0"/>
    <n v="0"/>
    <n v="0"/>
    <n v="0"/>
    <n v="0"/>
    <n v="0"/>
  </r>
  <r>
    <s v="Australia"/>
    <s v="South Africa"/>
    <s v="Australia"/>
    <s v="South Africa"/>
    <s v="South Africa"/>
    <s v="Hobart"/>
    <s v="Australia"/>
    <n v="40"/>
    <s v="runs"/>
    <x v="8"/>
    <s v="November, 11, 2018"/>
    <s v="ODI # 4069"/>
    <n v="11"/>
    <s v="Australia South Africa"/>
    <n v="0"/>
    <n v="0"/>
    <n v="0"/>
    <n v="0"/>
    <n v="0"/>
    <n v="0"/>
  </r>
  <r>
    <s v="New Zealand"/>
    <s v="Pakistan"/>
    <s v="New Zealand"/>
    <s v="Pakistan"/>
    <s v="no result"/>
    <s v="Dubai (DSC)"/>
    <s v="UAE"/>
    <m/>
    <m/>
    <x v="8"/>
    <s v="November, 11, 2018"/>
    <s v="ODI # 4070"/>
    <n v="11"/>
    <s v="New Zealand Pakistan"/>
    <n v="0"/>
    <n v="0"/>
    <n v="0"/>
    <n v="0"/>
    <n v="0"/>
    <n v="0"/>
  </r>
  <r>
    <s v="Bangladesh"/>
    <s v="West Indies"/>
    <s v="Bangladesh"/>
    <s v="West Indies"/>
    <s v="Bangladesh"/>
    <s v="Dhaka"/>
    <s v="Bangladesh"/>
    <n v="5"/>
    <s v="wickets"/>
    <x v="9"/>
    <s v="December, 9, 2018"/>
    <s v="ODI # 4071"/>
    <n v="12"/>
    <s v="Bangladesh West Indies"/>
    <n v="0"/>
    <n v="0"/>
    <n v="0"/>
    <n v="0"/>
    <n v="1"/>
    <n v="1"/>
  </r>
  <r>
    <s v="Bangladesh"/>
    <s v="West Indies"/>
    <s v="Bangladesh"/>
    <s v="West Indies"/>
    <s v="West Indies"/>
    <s v="Dhaka"/>
    <s v="Bangladesh"/>
    <n v="4"/>
    <s v="wickets"/>
    <x v="9"/>
    <s v="December, 11, 2018"/>
    <s v="ODI # 4072"/>
    <n v="12"/>
    <s v="Bangladesh West Indies"/>
    <n v="0"/>
    <n v="0"/>
    <n v="0"/>
    <n v="0"/>
    <n v="1"/>
    <n v="0"/>
  </r>
  <r>
    <s v="Bangladesh"/>
    <s v="West Indies"/>
    <s v="Bangladesh"/>
    <s v="West Indies"/>
    <s v="Bangladesh"/>
    <s v="Sylhet"/>
    <s v="Bangladesh"/>
    <n v="8"/>
    <s v="wickets"/>
    <x v="9"/>
    <s v="December, 14, 2018"/>
    <s v="ODI # 4073"/>
    <n v="12"/>
    <s v="Bangladesh West Indies"/>
    <n v="0"/>
    <n v="0"/>
    <n v="0"/>
    <n v="0"/>
    <n v="1"/>
    <n v="1"/>
  </r>
  <r>
    <m/>
    <m/>
    <m/>
    <m/>
    <m/>
    <m/>
    <m/>
    <m/>
    <m/>
    <x v="10"/>
    <m/>
    <m/>
    <m/>
    <s v=" "/>
    <n v="0"/>
    <n v="0"/>
    <n v="0"/>
    <n v="0"/>
    <n v="0"/>
    <n v="0"/>
  </r>
  <r>
    <m/>
    <m/>
    <m/>
    <m/>
    <m/>
    <m/>
    <m/>
    <m/>
    <m/>
    <x v="10"/>
    <m/>
    <m/>
    <m/>
    <s v=" "/>
    <n v="0"/>
    <n v="0"/>
    <n v="0"/>
    <n v="0"/>
    <n v="0"/>
    <n v="0"/>
  </r>
  <r>
    <m/>
    <m/>
    <m/>
    <m/>
    <m/>
    <m/>
    <m/>
    <m/>
    <m/>
    <x v="10"/>
    <m/>
    <m/>
    <m/>
    <s v=" "/>
    <n v="0"/>
    <n v="0"/>
    <n v="0"/>
    <n v="0"/>
    <n v="0"/>
    <n v="0"/>
  </r>
  <r>
    <m/>
    <m/>
    <m/>
    <m/>
    <m/>
    <m/>
    <m/>
    <m/>
    <m/>
    <x v="10"/>
    <m/>
    <m/>
    <m/>
    <s v=" "/>
    <n v="0"/>
    <n v="0"/>
    <n v="0"/>
    <n v="0"/>
    <n v="0"/>
    <n v="0"/>
  </r>
  <r>
    <m/>
    <m/>
    <m/>
    <m/>
    <m/>
    <m/>
    <m/>
    <m/>
    <m/>
    <x v="10"/>
    <m/>
    <m/>
    <m/>
    <s v=" "/>
    <n v="0"/>
    <n v="0"/>
    <n v="0"/>
    <n v="0"/>
    <n v="0"/>
    <n v="0"/>
  </r>
  <r>
    <m/>
    <m/>
    <m/>
    <m/>
    <m/>
    <m/>
    <m/>
    <m/>
    <m/>
    <x v="10"/>
    <m/>
    <m/>
    <m/>
    <s v=" "/>
    <n v="0"/>
    <n v="0"/>
    <n v="0"/>
    <n v="0"/>
    <n v="0"/>
    <n v="0"/>
  </r>
  <r>
    <m/>
    <m/>
    <m/>
    <m/>
    <m/>
    <m/>
    <m/>
    <m/>
    <m/>
    <x v="10"/>
    <m/>
    <m/>
    <m/>
    <s v=" "/>
    <n v="0"/>
    <n v="0"/>
    <n v="0"/>
    <n v="0"/>
    <n v="0"/>
    <n v="0"/>
  </r>
  <r>
    <m/>
    <m/>
    <m/>
    <m/>
    <m/>
    <m/>
    <m/>
    <m/>
    <m/>
    <x v="10"/>
    <m/>
    <m/>
    <m/>
    <s v=" "/>
    <n v="0"/>
    <n v="0"/>
    <n v="0"/>
    <n v="0"/>
    <n v="0"/>
    <n v="0"/>
  </r>
  <r>
    <m/>
    <m/>
    <m/>
    <m/>
    <m/>
    <m/>
    <m/>
    <m/>
    <m/>
    <x v="10"/>
    <m/>
    <m/>
    <m/>
    <s v=" "/>
    <n v="0"/>
    <n v="0"/>
    <n v="0"/>
    <n v="0"/>
    <n v="0"/>
    <n v="0"/>
  </r>
  <r>
    <m/>
    <m/>
    <m/>
    <m/>
    <m/>
    <m/>
    <m/>
    <m/>
    <m/>
    <x v="10"/>
    <m/>
    <m/>
    <m/>
    <s v=" "/>
    <n v="0"/>
    <n v="0"/>
    <n v="0"/>
    <n v="0"/>
    <n v="0"/>
    <n v="0"/>
  </r>
  <r>
    <m/>
    <m/>
    <m/>
    <m/>
    <m/>
    <m/>
    <m/>
    <m/>
    <m/>
    <x v="10"/>
    <m/>
    <m/>
    <m/>
    <s v=" "/>
    <n v="0"/>
    <n v="0"/>
    <n v="0"/>
    <n v="0"/>
    <n v="0"/>
    <n v="0"/>
  </r>
  <r>
    <m/>
    <m/>
    <m/>
    <m/>
    <m/>
    <m/>
    <m/>
    <m/>
    <m/>
    <x v="10"/>
    <m/>
    <m/>
    <m/>
    <s v=" "/>
    <n v="0"/>
    <n v="0"/>
    <n v="0"/>
    <n v="0"/>
    <n v="0"/>
    <n v="0"/>
  </r>
  <r>
    <m/>
    <m/>
    <m/>
    <m/>
    <m/>
    <m/>
    <m/>
    <m/>
    <m/>
    <x v="10"/>
    <m/>
    <m/>
    <m/>
    <s v=" "/>
    <n v="0"/>
    <n v="0"/>
    <n v="0"/>
    <n v="0"/>
    <n v="0"/>
    <n v="0"/>
  </r>
  <r>
    <m/>
    <m/>
    <m/>
    <m/>
    <m/>
    <m/>
    <m/>
    <m/>
    <m/>
    <x v="10"/>
    <m/>
    <m/>
    <m/>
    <s v=" "/>
    <n v="0"/>
    <n v="0"/>
    <n v="0"/>
    <n v="0"/>
    <n v="0"/>
    <n v="0"/>
  </r>
  <r>
    <m/>
    <m/>
    <m/>
    <m/>
    <m/>
    <m/>
    <m/>
    <m/>
    <m/>
    <x v="10"/>
    <m/>
    <m/>
    <m/>
    <s v=" "/>
    <n v="0"/>
    <n v="0"/>
    <n v="0"/>
    <n v="0"/>
    <n v="0"/>
    <n v="0"/>
  </r>
  <r>
    <m/>
    <m/>
    <m/>
    <m/>
    <m/>
    <m/>
    <m/>
    <m/>
    <m/>
    <x v="10"/>
    <m/>
    <m/>
    <m/>
    <s v=" "/>
    <n v="0"/>
    <n v="0"/>
    <n v="0"/>
    <n v="0"/>
    <n v="0"/>
    <n v="0"/>
  </r>
  <r>
    <m/>
    <m/>
    <m/>
    <m/>
    <m/>
    <m/>
    <m/>
    <m/>
    <m/>
    <x v="10"/>
    <m/>
    <m/>
    <m/>
    <s v=" "/>
    <n v="0"/>
    <n v="0"/>
    <n v="0"/>
    <n v="0"/>
    <n v="0"/>
    <n v="0"/>
  </r>
  <r>
    <m/>
    <m/>
    <m/>
    <m/>
    <m/>
    <m/>
    <m/>
    <m/>
    <m/>
    <x v="10"/>
    <m/>
    <m/>
    <m/>
    <s v=" "/>
    <n v="0"/>
    <n v="0"/>
    <n v="0"/>
    <n v="0"/>
    <n v="0"/>
    <n v="0"/>
  </r>
  <r>
    <m/>
    <m/>
    <m/>
    <m/>
    <m/>
    <m/>
    <m/>
    <m/>
    <m/>
    <x v="10"/>
    <m/>
    <m/>
    <m/>
    <s v=" "/>
    <n v="0"/>
    <n v="0"/>
    <n v="0"/>
    <n v="0"/>
    <n v="0"/>
    <n v="0"/>
  </r>
  <r>
    <m/>
    <m/>
    <m/>
    <m/>
    <m/>
    <m/>
    <m/>
    <m/>
    <m/>
    <x v="10"/>
    <m/>
    <m/>
    <m/>
    <s v=" "/>
    <n v="0"/>
    <n v="0"/>
    <n v="0"/>
    <n v="0"/>
    <n v="0"/>
    <n v="0"/>
  </r>
  <r>
    <m/>
    <m/>
    <m/>
    <m/>
    <m/>
    <m/>
    <m/>
    <m/>
    <m/>
    <x v="10"/>
    <m/>
    <m/>
    <m/>
    <s v=" "/>
    <n v="0"/>
    <n v="0"/>
    <n v="0"/>
    <n v="0"/>
    <n v="0"/>
    <n v="0"/>
  </r>
  <r>
    <m/>
    <m/>
    <m/>
    <m/>
    <m/>
    <m/>
    <m/>
    <m/>
    <m/>
    <x v="10"/>
    <m/>
    <m/>
    <m/>
    <s v=" "/>
    <n v="0"/>
    <n v="0"/>
    <n v="0"/>
    <n v="0"/>
    <n v="0"/>
    <n v="0"/>
  </r>
  <r>
    <m/>
    <m/>
    <m/>
    <m/>
    <m/>
    <m/>
    <m/>
    <m/>
    <m/>
    <x v="10"/>
    <m/>
    <m/>
    <m/>
    <s v=" "/>
    <n v="0"/>
    <n v="0"/>
    <n v="0"/>
    <n v="0"/>
    <n v="0"/>
    <n v="0"/>
  </r>
  <r>
    <m/>
    <m/>
    <m/>
    <m/>
    <m/>
    <m/>
    <m/>
    <m/>
    <m/>
    <x v="10"/>
    <m/>
    <m/>
    <m/>
    <s v=" "/>
    <n v="0"/>
    <n v="0"/>
    <n v="0"/>
    <n v="0"/>
    <n v="0"/>
    <n v="0"/>
  </r>
  <r>
    <m/>
    <m/>
    <m/>
    <m/>
    <m/>
    <m/>
    <m/>
    <m/>
    <m/>
    <x v="10"/>
    <m/>
    <m/>
    <m/>
    <s v=" "/>
    <n v="0"/>
    <n v="0"/>
    <n v="0"/>
    <n v="0"/>
    <n v="0"/>
    <n v="0"/>
  </r>
  <r>
    <m/>
    <m/>
    <m/>
    <m/>
    <m/>
    <m/>
    <m/>
    <m/>
    <m/>
    <x v="10"/>
    <m/>
    <m/>
    <m/>
    <s v=" "/>
    <n v="0"/>
    <n v="0"/>
    <n v="0"/>
    <n v="0"/>
    <n v="0"/>
    <n v="0"/>
  </r>
  <r>
    <m/>
    <m/>
    <m/>
    <m/>
    <m/>
    <m/>
    <m/>
    <m/>
    <m/>
    <x v="10"/>
    <m/>
    <m/>
    <m/>
    <s v=" "/>
    <n v="0"/>
    <n v="0"/>
    <n v="0"/>
    <n v="0"/>
    <n v="0"/>
    <n v="0"/>
  </r>
  <r>
    <m/>
    <m/>
    <m/>
    <m/>
    <m/>
    <m/>
    <m/>
    <m/>
    <m/>
    <x v="10"/>
    <m/>
    <m/>
    <m/>
    <s v=" "/>
    <n v="0"/>
    <n v="0"/>
    <n v="0"/>
    <n v="0"/>
    <n v="0"/>
    <n v="0"/>
  </r>
  <r>
    <m/>
    <m/>
    <m/>
    <m/>
    <m/>
    <m/>
    <m/>
    <m/>
    <m/>
    <x v="10"/>
    <m/>
    <m/>
    <m/>
    <s v=" "/>
    <n v="0"/>
    <n v="0"/>
    <n v="0"/>
    <n v="0"/>
    <n v="0"/>
    <n v="0"/>
  </r>
  <r>
    <m/>
    <m/>
    <m/>
    <m/>
    <m/>
    <m/>
    <m/>
    <m/>
    <m/>
    <x v="10"/>
    <m/>
    <m/>
    <m/>
    <s v=" "/>
    <n v="0"/>
    <n v="0"/>
    <n v="0"/>
    <n v="0"/>
    <n v="0"/>
    <n v="0"/>
  </r>
  <r>
    <m/>
    <m/>
    <m/>
    <m/>
    <m/>
    <m/>
    <m/>
    <m/>
    <m/>
    <x v="10"/>
    <m/>
    <m/>
    <m/>
    <s v=" "/>
    <n v="0"/>
    <n v="0"/>
    <n v="0"/>
    <n v="0"/>
    <n v="0"/>
    <n v="0"/>
  </r>
  <r>
    <m/>
    <m/>
    <m/>
    <m/>
    <m/>
    <m/>
    <m/>
    <m/>
    <m/>
    <x v="10"/>
    <m/>
    <m/>
    <m/>
    <s v=" "/>
    <n v="0"/>
    <n v="0"/>
    <n v="0"/>
    <n v="0"/>
    <n v="0"/>
    <n v="0"/>
  </r>
  <r>
    <m/>
    <m/>
    <m/>
    <m/>
    <m/>
    <m/>
    <m/>
    <m/>
    <m/>
    <x v="10"/>
    <m/>
    <m/>
    <m/>
    <s v=" "/>
    <n v="0"/>
    <n v="0"/>
    <n v="0"/>
    <n v="0"/>
    <n v="0"/>
    <n v="0"/>
  </r>
  <r>
    <m/>
    <m/>
    <m/>
    <m/>
    <m/>
    <m/>
    <m/>
    <m/>
    <m/>
    <x v="10"/>
    <m/>
    <m/>
    <m/>
    <s v=" "/>
    <n v="0"/>
    <n v="0"/>
    <n v="0"/>
    <n v="0"/>
    <n v="0"/>
    <n v="0"/>
  </r>
  <r>
    <m/>
    <m/>
    <m/>
    <m/>
    <m/>
    <m/>
    <m/>
    <m/>
    <m/>
    <x v="10"/>
    <m/>
    <m/>
    <m/>
    <s v=" "/>
    <n v="0"/>
    <n v="0"/>
    <n v="0"/>
    <n v="0"/>
    <n v="0"/>
    <n v="0"/>
  </r>
  <r>
    <m/>
    <m/>
    <m/>
    <m/>
    <m/>
    <m/>
    <m/>
    <m/>
    <m/>
    <x v="10"/>
    <m/>
    <m/>
    <m/>
    <s v=" "/>
    <n v="0"/>
    <n v="0"/>
    <n v="0"/>
    <n v="0"/>
    <n v="0"/>
    <n v="0"/>
  </r>
  <r>
    <m/>
    <m/>
    <m/>
    <m/>
    <m/>
    <m/>
    <m/>
    <m/>
    <m/>
    <x v="10"/>
    <m/>
    <m/>
    <m/>
    <s v=" "/>
    <n v="0"/>
    <n v="0"/>
    <n v="0"/>
    <n v="0"/>
    <n v="0"/>
    <n v="0"/>
  </r>
  <r>
    <m/>
    <m/>
    <m/>
    <m/>
    <m/>
    <m/>
    <m/>
    <m/>
    <m/>
    <x v="10"/>
    <m/>
    <m/>
    <m/>
    <s v=" "/>
    <n v="0"/>
    <n v="0"/>
    <n v="0"/>
    <n v="0"/>
    <n v="0"/>
    <n v="0"/>
  </r>
  <r>
    <m/>
    <m/>
    <m/>
    <m/>
    <m/>
    <m/>
    <m/>
    <m/>
    <m/>
    <x v="10"/>
    <m/>
    <m/>
    <m/>
    <s v=" "/>
    <n v="0"/>
    <n v="0"/>
    <n v="0"/>
    <n v="0"/>
    <n v="0"/>
    <n v="0"/>
  </r>
  <r>
    <m/>
    <m/>
    <m/>
    <m/>
    <m/>
    <m/>
    <m/>
    <m/>
    <m/>
    <x v="10"/>
    <m/>
    <m/>
    <m/>
    <s v=" "/>
    <n v="0"/>
    <n v="0"/>
    <n v="0"/>
    <n v="0"/>
    <n v="0"/>
    <n v="0"/>
  </r>
  <r>
    <m/>
    <m/>
    <m/>
    <m/>
    <m/>
    <m/>
    <m/>
    <m/>
    <m/>
    <x v="10"/>
    <m/>
    <m/>
    <m/>
    <s v=" "/>
    <n v="0"/>
    <n v="0"/>
    <n v="0"/>
    <n v="0"/>
    <n v="0"/>
    <n v="0"/>
  </r>
  <r>
    <m/>
    <m/>
    <m/>
    <m/>
    <m/>
    <m/>
    <m/>
    <m/>
    <m/>
    <x v="10"/>
    <m/>
    <m/>
    <m/>
    <s v=" "/>
    <n v="0"/>
    <n v="0"/>
    <n v="0"/>
    <n v="0"/>
    <n v="0"/>
    <n v="0"/>
  </r>
  <r>
    <m/>
    <m/>
    <m/>
    <m/>
    <m/>
    <m/>
    <m/>
    <m/>
    <m/>
    <x v="10"/>
    <m/>
    <m/>
    <m/>
    <s v=" "/>
    <n v="0"/>
    <n v="0"/>
    <n v="0"/>
    <n v="0"/>
    <n v="0"/>
    <n v="0"/>
  </r>
  <r>
    <m/>
    <m/>
    <m/>
    <m/>
    <m/>
    <m/>
    <m/>
    <m/>
    <m/>
    <x v="10"/>
    <m/>
    <m/>
    <m/>
    <s v=" "/>
    <n v="0"/>
    <n v="0"/>
    <n v="0"/>
    <n v="0"/>
    <n v="0"/>
    <n v="0"/>
  </r>
  <r>
    <m/>
    <m/>
    <m/>
    <m/>
    <m/>
    <m/>
    <m/>
    <m/>
    <m/>
    <x v="10"/>
    <m/>
    <m/>
    <m/>
    <s v=" "/>
    <n v="0"/>
    <n v="0"/>
    <n v="0"/>
    <n v="0"/>
    <n v="0"/>
    <n v="0"/>
  </r>
  <r>
    <m/>
    <m/>
    <m/>
    <m/>
    <m/>
    <m/>
    <m/>
    <m/>
    <m/>
    <x v="10"/>
    <m/>
    <m/>
    <m/>
    <s v=" 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A27014-9172-4E3A-8010-3F382E1BB4E7}" name="PivotTable1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6:C28" firstHeaderRow="0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9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angladesh Played?" fld="18" baseField="0" baseItem="0"/>
    <dataField name="Sum of Bangladesh Won?" fld="19" baseField="0" baseItem="0"/>
  </dataFields>
  <formats count="6"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9" type="button" dataOnly="0" labelOnly="1" outline="0" axis="axisRow" fieldPosition="0"/>
    </format>
    <format dxfId="16">
      <pivotArea dataOnly="0" labelOnly="1" fieldPosition="0">
        <references count="1">
          <reference field="9" count="0"/>
        </references>
      </pivotArea>
    </format>
    <format dxfId="15">
      <pivotArea dataOnly="0" labelOnly="1" grandRow="1" outline="0" fieldPosition="0"/>
    </format>
    <format dxfId="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EEFB8A-2C8D-4F65-B648-CFCD77BD3EFD}" name="PivotTable1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F1:H13" firstHeaderRow="0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</pivotFields>
  <rowFields count="1">
    <field x="9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ndia Played?" fld="16" baseField="0" baseItem="0"/>
    <dataField name="Sum of India Won?" fld="17" baseField="0" baseItem="0"/>
  </dataFields>
  <formats count="6"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9" type="button" dataOnly="0" labelOnly="1" outline="0" axis="axisRow" fieldPosition="0"/>
    </format>
    <format dxfId="22">
      <pivotArea dataOnly="0" labelOnly="1" fieldPosition="0">
        <references count="1">
          <reference field="9" count="0"/>
        </references>
      </pivotArea>
    </format>
    <format dxfId="21">
      <pivotArea dataOnly="0" labelOnly="1" grandRow="1" outline="0" fieldPosition="0"/>
    </format>
    <format dxfId="2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1E4F8D-2CD3-4E07-8B60-B33296CE95C5}" name="PivotTable1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C13" firstHeaderRow="0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</pivotFields>
  <rowFields count="1">
    <field x="9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ngland Played?" fld="14" baseField="0" baseItem="0"/>
    <dataField name="Sum of England Won?" fld="15" baseField="0" baseItem="0"/>
  </dataFields>
  <formats count="6">
    <format dxfId="31">
      <pivotArea type="all" dataOnly="0" outline="0" fieldPosition="0"/>
    </format>
    <format dxfId="30">
      <pivotArea outline="0" collapsedLevelsAreSubtotals="1" fieldPosition="0"/>
    </format>
    <format dxfId="29">
      <pivotArea field="9" type="button" dataOnly="0" labelOnly="1" outline="0" axis="axisRow" fieldPosition="0"/>
    </format>
    <format dxfId="28">
      <pivotArea dataOnly="0" labelOnly="1" fieldPosition="0">
        <references count="1">
          <reference field="9" count="0"/>
        </references>
      </pivotArea>
    </format>
    <format dxfId="27">
      <pivotArea dataOnly="0" labelOnly="1" grandRow="1" outline="0" fieldPosition="0"/>
    </format>
    <format dxfId="2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2C8899-A574-419F-9541-9BA0F7D0FCB3}" name="Table1" displayName="Table1" ref="A1:T175" totalsRowShown="0">
  <autoFilter ref="A1:T175" xr:uid="{602C8899-A574-419F-9541-9BA0F7D0FCB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sortState xmlns:xlrd2="http://schemas.microsoft.com/office/spreadsheetml/2017/richdata2" ref="A2:L129">
    <sortCondition ref="K1:K129"/>
  </sortState>
  <tableColumns count="20">
    <tableColumn id="1" xr3:uid="{2B1C6615-ACD9-478B-A690-96ADF73219CA}" name="Team 1"/>
    <tableColumn id="2" xr3:uid="{7E01F2B5-9DAC-40B4-A3BF-BBC503A690E5}" name="Team 2"/>
    <tableColumn id="3" xr3:uid="{287D9180-3EEB-43A7-AC5E-729B4563A851}" name="Home Team">
      <calculatedColumnFormula>_xlfn.IFNA(VLOOKUP(A2,G2:G175,1,FALSE),"None")</calculatedColumnFormula>
    </tableColumn>
    <tableColumn id="4" xr3:uid="{AC8C4D86-50DC-44BE-88E3-BC738DC8AC75}" name="Away Team">
      <calculatedColumnFormula>_xlfn.IFNA(VLOOKUP(B2,C129:G129, 5,FALSE),B2)</calculatedColumnFormula>
    </tableColumn>
    <tableColumn id="5" xr3:uid="{2CE34608-06F7-43DF-80B7-0D802254B94D}" name="Winner"/>
    <tableColumn id="6" xr3:uid="{0E395B1E-9C4F-4811-8053-DD2BE4A472B6}" name="Ground"/>
    <tableColumn id="7" xr3:uid="{895A6F4F-E390-41B5-9802-CF3BAA4E58D6}" name="Country" dataDxfId="44"/>
    <tableColumn id="8" xr3:uid="{FDA78CD8-9275-45F1-90EC-45B270816483}" name="Margin" dataDxfId="43"/>
    <tableColumn id="9" xr3:uid="{8549CCB8-641B-418A-9702-DB777C447199}" name="Runs/Wickets" dataDxfId="42"/>
    <tableColumn id="14" xr3:uid="{7D1559C3-4544-4891-BA6C-FFB8E38858EC}" name="Month" dataDxfId="41">
      <calculatedColumnFormula>LEFT(Table1[[#This Row],[Match Date]],FIND(", ",Table1[[#This Row],[Match Date]]) - 1)</calculatedColumnFormula>
    </tableColumn>
    <tableColumn id="10" xr3:uid="{32EFA1FC-B880-4A7F-825F-F88048897927}" name="Match Date" dataDxfId="40"/>
    <tableColumn id="11" xr3:uid="{71037DC1-2871-4B77-9786-8D19E0EF2EE7}" name="Scorecard"/>
    <tableColumn id="12" xr3:uid="{85E1605D-3C15-4129-99B8-B0A83CCA1FE8}" name="Month by Number" dataDxfId="39">
      <calculatedColumnFormula>MONTH(Table1[[#This Row],[Match Date]])</calculatedColumnFormula>
    </tableColumn>
    <tableColumn id="13" xr3:uid="{EC0A5D11-7632-4E84-A49A-7A53E3A507C1}" name="Combined" dataDxfId="38">
      <calculatedColumnFormula>Table1[[#This Row],[Team 1]]&amp;" "&amp;Table1[[#This Row],[Team 2]]</calculatedColumnFormula>
    </tableColumn>
    <tableColumn id="15" xr3:uid="{7DA13C90-EA97-4FDE-BFBD-D86975AC367A}" name="England Played?" dataDxfId="37">
      <calculatedColumnFormula>IF(IFERROR(SEARCH("England",Table1[[#This Row],[Combined]]),0)=0,0,1)</calculatedColumnFormula>
    </tableColumn>
    <tableColumn id="16" xr3:uid="{65EF4409-C614-49A3-9103-44D5D123EA58}" name="England Won?" dataDxfId="36">
      <calculatedColumnFormula>IF(Table1[[#This Row],[Winner]]="England",1,0)</calculatedColumnFormula>
    </tableColumn>
    <tableColumn id="17" xr3:uid="{8437590F-F6F6-40F5-A355-FD643B029455}" name="India Played?" dataDxfId="35">
      <calculatedColumnFormula>IF(IFERROR(SEARCH("India",Table1[[#This Row],[Combined]]),0)=0,0,1)</calculatedColumnFormula>
    </tableColumn>
    <tableColumn id="18" xr3:uid="{8DDE56A4-19AD-4626-B604-3A1B1BD1D228}" name="India Won?" dataDxfId="34">
      <calculatedColumnFormula>IF(Table1[[#This Row],[Winner]]="India",1,0)</calculatedColumnFormula>
    </tableColumn>
    <tableColumn id="21" xr3:uid="{0C52BC0B-9332-4E9D-A338-9B3C1F535B5C}" name="Bangladesh Played?" dataDxfId="33">
      <calculatedColumnFormula>IF(IFERROR(SEARCH("Bangladesh",Table1[[#This Row],[Combined]]),0)=0,0,1)</calculatedColumnFormula>
    </tableColumn>
    <tableColumn id="22" xr3:uid="{C4D38F69-5474-4CE2-A361-304C5C890C76}" name="Bangladesh Won?" dataDxfId="32">
      <calculatedColumnFormula>IF(Table1[[#This Row],[Winner]]="Bangladesh",1,0)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144D1C-8C97-4149-BB28-33E29080C2D8}" name="Table2" displayName="Table2" ref="A1:B13" totalsRowShown="0" headerRowDxfId="12" headerRowBorderDxfId="11">
  <autoFilter ref="A1:B13" xr:uid="{6B144D1C-8C97-4149-BB28-33E29080C2D8}"/>
  <sortState xmlns:xlrd2="http://schemas.microsoft.com/office/spreadsheetml/2017/richdata2" ref="A2:B13">
    <sortCondition descending="1" ref="B1:B13"/>
  </sortState>
  <tableColumns count="2">
    <tableColumn id="1" xr3:uid="{D32D6A85-128E-4363-91CF-E8A9710A7D9C}" name="Months" dataDxfId="10"/>
    <tableColumn id="2" xr3:uid="{902A60AC-5ADD-4EC0-88E8-541276C50883}" name="Matches">
      <calculatedColumnFormula>COUNTIF('"Cleaned Data"'!J2:J129,A2)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693FB2E-7754-4834-8CF7-13153B112680}" name="Table3" displayName="Table3" ref="A2:E21" headerRowCount="0" totalsRowShown="0">
  <tableColumns count="5">
    <tableColumn id="1" xr3:uid="{7F618B76-C149-4A81-8B05-48C6FF26BCBA}" name="Column1"/>
    <tableColumn id="2" xr3:uid="{DE55A199-DB9E-4822-9E4E-0D17B399D1E8}" name="Column2"/>
    <tableColumn id="5" xr3:uid="{9648EEB0-C9B7-4A68-894F-875A6C68FF4A}" name="Column5"/>
    <tableColumn id="6" xr3:uid="{1BCEA7D5-C37C-40C9-B384-814A10AE74DF}" name="Column6" dataDxfId="9"/>
    <tableColumn id="8" xr3:uid="{5FA82AE9-ADDA-48B0-A51B-4D41EC1E0867}" name="Column3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AB289FE-F9DF-4C0F-B0CA-0DA4F0D64438}" name="Table4" displayName="Table4" ref="A2:F27" headerRowCount="0" totalsRowShown="0">
  <tableColumns count="6">
    <tableColumn id="1" xr3:uid="{503F756C-587A-41ED-A3E0-14463B7CB353}" name="Column1"/>
    <tableColumn id="2" xr3:uid="{8553A198-C727-4110-B084-F207E9120CEA}" name="Column2"/>
    <tableColumn id="5" xr3:uid="{385A5714-55B3-405B-A8BC-C1945F8B7A15}" name="Column5"/>
    <tableColumn id="6" xr3:uid="{215D921F-DE5A-4134-82CA-974BEBB60A3E}" name="Column6" dataDxfId="13">
      <calculatedColumnFormula>IF(Table4[[#This Row],[Column5]]=Table4[[#This Row],[Column1]],Table4[[#This Row],[Column2]],Table4[[#This Row],[Column1]])</calculatedColumnFormula>
    </tableColumn>
    <tableColumn id="3" xr3:uid="{41A64546-BBAF-48C8-9748-D5054AA98AB7}" name="Column3"/>
    <tableColumn id="4" xr3:uid="{7469690F-C632-495B-AB82-F8DE74A3BC74}" name="Column4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8"/>
  <sheetViews>
    <sheetView workbookViewId="0">
      <pane ySplit="1" topLeftCell="A14" activePane="bottomLeft" state="frozen"/>
      <selection sqref="A1:A1048576"/>
      <selection pane="bottomLeft" activeCell="H1" sqref="H1"/>
    </sheetView>
  </sheetViews>
  <sheetFormatPr defaultRowHeight="15" x14ac:dyDescent="0.25"/>
  <cols>
    <col min="1" max="1" width="12.5703125" bestFit="1" customWidth="1"/>
    <col min="2" max="2" width="16" customWidth="1"/>
    <col min="3" max="4" width="19.28515625" customWidth="1"/>
    <col min="5" max="5" width="19.85546875" customWidth="1"/>
    <col min="6" max="6" width="19.7109375" bestFit="1" customWidth="1"/>
    <col min="7" max="7" width="16.7109375" customWidth="1"/>
    <col min="8" max="10" width="18.140625" style="4" customWidth="1"/>
    <col min="11" max="11" width="30.42578125" style="12" bestFit="1" customWidth="1"/>
    <col min="12" max="12" width="12" customWidth="1"/>
    <col min="13" max="13" width="17.42578125" bestFit="1" customWidth="1"/>
    <col min="14" max="14" width="22.85546875" bestFit="1" customWidth="1"/>
    <col min="15" max="15" width="15.5703125" bestFit="1" customWidth="1"/>
    <col min="16" max="16" width="15" customWidth="1"/>
    <col min="17" max="17" width="13" customWidth="1"/>
    <col min="19" max="19" width="18.85546875" bestFit="1" customWidth="1"/>
    <col min="20" max="20" width="16.85546875" bestFit="1" customWidth="1"/>
  </cols>
  <sheetData>
    <row r="1" spans="1:20" x14ac:dyDescent="0.25">
      <c r="A1" t="s">
        <v>0</v>
      </c>
      <c r="B1" t="s">
        <v>1</v>
      </c>
      <c r="C1" s="21" t="s">
        <v>222</v>
      </c>
      <c r="D1" s="21" t="s">
        <v>223</v>
      </c>
      <c r="E1" t="s">
        <v>2</v>
      </c>
      <c r="F1" t="s">
        <v>4</v>
      </c>
      <c r="G1" t="s">
        <v>204</v>
      </c>
      <c r="H1" s="68" t="s">
        <v>3</v>
      </c>
      <c r="I1" s="68" t="s">
        <v>219</v>
      </c>
      <c r="J1" s="4" t="s">
        <v>330</v>
      </c>
      <c r="K1" s="1" t="s">
        <v>5</v>
      </c>
      <c r="L1" t="s">
        <v>6</v>
      </c>
      <c r="M1" t="s">
        <v>343</v>
      </c>
      <c r="N1" t="s">
        <v>344</v>
      </c>
      <c r="O1" t="s">
        <v>345</v>
      </c>
      <c r="P1" t="s">
        <v>346</v>
      </c>
      <c r="Q1" t="s">
        <v>353</v>
      </c>
      <c r="R1" t="s">
        <v>354</v>
      </c>
      <c r="S1" t="s">
        <v>357</v>
      </c>
      <c r="T1" t="s">
        <v>358</v>
      </c>
    </row>
    <row r="2" spans="1:20" x14ac:dyDescent="0.25">
      <c r="A2" t="s">
        <v>7</v>
      </c>
      <c r="B2" t="s">
        <v>8</v>
      </c>
      <c r="C2" s="21" t="str">
        <f>_xlfn.IFNA(VLOOKUP(A2,G2:G175,1,FALSE),Table1[[#This Row],[Team 1]])</f>
        <v>New Zealand</v>
      </c>
      <c r="D2" s="21" t="str">
        <f>_xlfn.IFNA(VLOOKUP(B2,C129:G129, 5,FALSE),B2)</f>
        <v>Pakistan</v>
      </c>
      <c r="E2" t="s">
        <v>7</v>
      </c>
      <c r="F2" t="s">
        <v>9</v>
      </c>
      <c r="G2" s="1" t="s">
        <v>7</v>
      </c>
      <c r="H2" s="68">
        <v>61</v>
      </c>
      <c r="I2" s="68" t="s">
        <v>215</v>
      </c>
      <c r="J2" s="11" t="str">
        <f>LEFT(Table1[[#This Row],[Match Date]],FIND(", ",Table1[[#This Row],[Match Date]]) - 1)</f>
        <v>January</v>
      </c>
      <c r="K2" s="11" t="s">
        <v>228</v>
      </c>
      <c r="L2" t="s">
        <v>10</v>
      </c>
      <c r="M2">
        <f>MONTH(Table1[[#This Row],[Match Date]])</f>
        <v>1</v>
      </c>
      <c r="N2" t="str">
        <f>Table1[[#This Row],[Team 1]]&amp;" "&amp;Table1[[#This Row],[Team 2]]</f>
        <v>New Zealand Pakistan</v>
      </c>
      <c r="O2">
        <f>IF(IFERROR(SEARCH("England",Table1[[#This Row],[Combined]]),0)=0,0,1)</f>
        <v>0</v>
      </c>
      <c r="P2" s="24">
        <f>IF(Table1[[#This Row],[Winner]]="England",1,0)</f>
        <v>0</v>
      </c>
      <c r="Q2" s="24">
        <f>IF(IFERROR(SEARCH("India",Table1[[#This Row],[Combined]]),0)=0,0,1)</f>
        <v>0</v>
      </c>
      <c r="R2" s="24">
        <f>IF(Table1[[#This Row],[Winner]]="India",1,0)</f>
        <v>0</v>
      </c>
      <c r="S2" s="24">
        <f>IF(IFERROR(SEARCH("Bangladesh",Table1[[#This Row],[Combined]]),0)=0,0,1)</f>
        <v>0</v>
      </c>
      <c r="T2" s="24">
        <f>IF(Table1[[#This Row],[Winner]]="Bangladesh",1,0)</f>
        <v>0</v>
      </c>
    </row>
    <row r="3" spans="1:20" x14ac:dyDescent="0.25">
      <c r="A3" t="s">
        <v>7</v>
      </c>
      <c r="B3" t="s">
        <v>8</v>
      </c>
      <c r="C3" s="21" t="str">
        <f>_xlfn.IFNA(VLOOKUP(A3,G3:G176,1,FALSE),Table1[[#This Row],[Team 1]])</f>
        <v>New Zealand</v>
      </c>
      <c r="D3" s="21" t="str">
        <f t="shared" ref="D3:D66" si="0">_xlfn.IFNA(VLOOKUP(B3,C130:G130, 5,FALSE),B3)</f>
        <v>Pakistan</v>
      </c>
      <c r="E3" t="s">
        <v>7</v>
      </c>
      <c r="F3" t="s">
        <v>11</v>
      </c>
      <c r="G3" s="1" t="s">
        <v>7</v>
      </c>
      <c r="H3" s="68">
        <v>8</v>
      </c>
      <c r="I3" s="68" t="s">
        <v>216</v>
      </c>
      <c r="J3" s="11" t="str">
        <f>LEFT(Table1[[#This Row],[Match Date]],FIND(", ",Table1[[#This Row],[Match Date]]) - 1)</f>
        <v>January</v>
      </c>
      <c r="K3" s="11" t="s">
        <v>229</v>
      </c>
      <c r="L3" t="s">
        <v>12</v>
      </c>
      <c r="M3">
        <f>MONTH(Table1[[#This Row],[Match Date]])</f>
        <v>1</v>
      </c>
      <c r="N3" t="str">
        <f>Table1[[#This Row],[Team 1]]&amp;" "&amp;Table1[[#This Row],[Team 2]]</f>
        <v>New Zealand Pakistan</v>
      </c>
      <c r="O3">
        <f>IF(IFERROR(SEARCH("England",Table1[[#This Row],[Combined]]),0)=0,0,1)</f>
        <v>0</v>
      </c>
      <c r="P3" s="24">
        <f>IF(Table1[[#This Row],[Winner]]="England",1,0)</f>
        <v>0</v>
      </c>
      <c r="Q3" s="24">
        <f>IF(IFERROR(SEARCH("India",Table1[[#This Row],[Combined]]),0)=0,0,1)</f>
        <v>0</v>
      </c>
      <c r="R3" s="24">
        <f>IF(Table1[[#This Row],[Winner]]="India",1,0)</f>
        <v>0</v>
      </c>
      <c r="S3" s="24">
        <f>IF(IFERROR(SEARCH("Bangladesh",Table1[[#This Row],[Combined]]),0)=0,0,1)</f>
        <v>0</v>
      </c>
      <c r="T3" s="24">
        <f>IF(Table1[[#This Row],[Winner]]="Bangladesh",1,0)</f>
        <v>0</v>
      </c>
    </row>
    <row r="4" spans="1:20" x14ac:dyDescent="0.25">
      <c r="A4" t="s">
        <v>207</v>
      </c>
      <c r="B4" t="s">
        <v>13</v>
      </c>
      <c r="C4" s="21" t="str">
        <f>_xlfn.IFNA(VLOOKUP(A4,G4:G177,1,FALSE),Table1[[#This Row],[Team 1]])</f>
        <v>UAE</v>
      </c>
      <c r="D4" s="21" t="str">
        <f t="shared" si="0"/>
        <v>Ireland</v>
      </c>
      <c r="E4" t="s">
        <v>13</v>
      </c>
      <c r="F4" t="s">
        <v>14</v>
      </c>
      <c r="G4" s="1" t="s">
        <v>207</v>
      </c>
      <c r="H4" s="68">
        <v>4</v>
      </c>
      <c r="I4" s="68" t="s">
        <v>216</v>
      </c>
      <c r="J4" s="11" t="str">
        <f>LEFT(Table1[[#This Row],[Match Date]],FIND(", ",Table1[[#This Row],[Match Date]]) - 1)</f>
        <v>January</v>
      </c>
      <c r="K4" s="11" t="s">
        <v>230</v>
      </c>
      <c r="L4" t="s">
        <v>15</v>
      </c>
      <c r="M4">
        <f>MONTH(Table1[[#This Row],[Match Date]])</f>
        <v>1</v>
      </c>
      <c r="N4" t="str">
        <f>Table1[[#This Row],[Team 1]]&amp;" "&amp;Table1[[#This Row],[Team 2]]</f>
        <v>UAE Ireland</v>
      </c>
      <c r="O4">
        <f>IF(IFERROR(SEARCH("England",Table1[[#This Row],[Combined]]),0)=0,0,1)</f>
        <v>0</v>
      </c>
      <c r="P4" s="24">
        <f>IF(Table1[[#This Row],[Winner]]="England",1,0)</f>
        <v>0</v>
      </c>
      <c r="Q4" s="24">
        <f>IF(IFERROR(SEARCH("India",Table1[[#This Row],[Combined]]),0)=0,0,1)</f>
        <v>0</v>
      </c>
      <c r="R4" s="24">
        <f>IF(Table1[[#This Row],[Winner]]="India",1,0)</f>
        <v>0</v>
      </c>
      <c r="S4" s="24">
        <f>IF(IFERROR(SEARCH("Bangladesh",Table1[[#This Row],[Combined]]),0)=0,0,1)</f>
        <v>0</v>
      </c>
      <c r="T4" s="24">
        <f>IF(Table1[[#This Row],[Winner]]="Bangladesh",1,0)</f>
        <v>0</v>
      </c>
    </row>
    <row r="5" spans="1:20" x14ac:dyDescent="0.25">
      <c r="A5" t="s">
        <v>7</v>
      </c>
      <c r="B5" t="s">
        <v>8</v>
      </c>
      <c r="C5" s="21" t="str">
        <f>_xlfn.IFNA(VLOOKUP(A5,G5:G178,1,FALSE),Table1[[#This Row],[Team 1]])</f>
        <v>New Zealand</v>
      </c>
      <c r="D5" s="21" t="str">
        <f t="shared" si="0"/>
        <v>Pakistan</v>
      </c>
      <c r="E5" t="s">
        <v>7</v>
      </c>
      <c r="F5" t="s">
        <v>16</v>
      </c>
      <c r="G5" t="s">
        <v>7</v>
      </c>
      <c r="H5" s="68">
        <v>183</v>
      </c>
      <c r="I5" s="68" t="s">
        <v>215</v>
      </c>
      <c r="J5" s="11" t="str">
        <f>LEFT(Table1[[#This Row],[Match Date]],FIND(", ",Table1[[#This Row],[Match Date]]) - 1)</f>
        <v>January</v>
      </c>
      <c r="K5" s="11" t="s">
        <v>231</v>
      </c>
      <c r="L5" t="s">
        <v>17</v>
      </c>
      <c r="M5">
        <f>MONTH(Table1[[#This Row],[Match Date]])</f>
        <v>1</v>
      </c>
      <c r="N5" t="str">
        <f>Table1[[#This Row],[Team 1]]&amp;" "&amp;Table1[[#This Row],[Team 2]]</f>
        <v>New Zealand Pakistan</v>
      </c>
      <c r="O5">
        <f>IF(IFERROR(SEARCH("England",Table1[[#This Row],[Combined]]),0)=0,0,1)</f>
        <v>0</v>
      </c>
      <c r="P5" s="24">
        <f>IF(Table1[[#This Row],[Winner]]="England",1,0)</f>
        <v>0</v>
      </c>
      <c r="Q5" s="24">
        <f>IF(IFERROR(SEARCH("India",Table1[[#This Row],[Combined]]),0)=0,0,1)</f>
        <v>0</v>
      </c>
      <c r="R5" s="24">
        <f>IF(Table1[[#This Row],[Winner]]="India",1,0)</f>
        <v>0</v>
      </c>
      <c r="S5" s="24">
        <f>IF(IFERROR(SEARCH("Bangladesh",Table1[[#This Row],[Combined]]),0)=0,0,1)</f>
        <v>0</v>
      </c>
      <c r="T5" s="24">
        <f>IF(Table1[[#This Row],[Winner]]="Bangladesh",1,0)</f>
        <v>0</v>
      </c>
    </row>
    <row r="6" spans="1:20" x14ac:dyDescent="0.25">
      <c r="A6" t="s">
        <v>207</v>
      </c>
      <c r="B6" t="s">
        <v>13</v>
      </c>
      <c r="C6" s="21" t="str">
        <f>_xlfn.IFNA(VLOOKUP(A6,G6:G179,1,FALSE),Table1[[#This Row],[Team 1]])</f>
        <v>UAE</v>
      </c>
      <c r="D6" s="21" t="str">
        <f t="shared" si="0"/>
        <v>Ireland</v>
      </c>
      <c r="E6" t="s">
        <v>13</v>
      </c>
      <c r="F6" t="s">
        <v>14</v>
      </c>
      <c r="G6" s="1" t="s">
        <v>207</v>
      </c>
      <c r="H6" s="68">
        <v>67</v>
      </c>
      <c r="I6" s="68" t="s">
        <v>215</v>
      </c>
      <c r="J6" s="11" t="str">
        <f>LEFT(Table1[[#This Row],[Match Date]],FIND(", ",Table1[[#This Row],[Match Date]]) - 1)</f>
        <v>January</v>
      </c>
      <c r="K6" s="11" t="s">
        <v>231</v>
      </c>
      <c r="L6" t="s">
        <v>18</v>
      </c>
      <c r="M6">
        <f>MONTH(Table1[[#This Row],[Match Date]])</f>
        <v>1</v>
      </c>
      <c r="N6" t="str">
        <f>Table1[[#This Row],[Team 1]]&amp;" "&amp;Table1[[#This Row],[Team 2]]</f>
        <v>UAE Ireland</v>
      </c>
      <c r="O6">
        <f>IF(IFERROR(SEARCH("England",Table1[[#This Row],[Combined]]),0)=0,0,1)</f>
        <v>0</v>
      </c>
      <c r="P6" s="24">
        <f>IF(Table1[[#This Row],[Winner]]="England",1,0)</f>
        <v>0</v>
      </c>
      <c r="Q6" s="24">
        <f>IF(IFERROR(SEARCH("India",Table1[[#This Row],[Combined]]),0)=0,0,1)</f>
        <v>0</v>
      </c>
      <c r="R6" s="24">
        <f>IF(Table1[[#This Row],[Winner]]="India",1,0)</f>
        <v>0</v>
      </c>
      <c r="S6" s="24">
        <f>IF(IFERROR(SEARCH("Bangladesh",Table1[[#This Row],[Combined]]),0)=0,0,1)</f>
        <v>0</v>
      </c>
      <c r="T6" s="24">
        <f>IF(Table1[[#This Row],[Winner]]="Bangladesh",1,0)</f>
        <v>0</v>
      </c>
    </row>
    <row r="7" spans="1:20" x14ac:dyDescent="0.25">
      <c r="A7" t="s">
        <v>19</v>
      </c>
      <c r="B7" t="s">
        <v>20</v>
      </c>
      <c r="C7" s="21" t="str">
        <f>_xlfn.IFNA(VLOOKUP(A7,G7:G180,1,FALSE),Table1[[#This Row],[Team 1]])</f>
        <v>Australia</v>
      </c>
      <c r="D7" s="21" t="str">
        <f t="shared" si="0"/>
        <v>England</v>
      </c>
      <c r="E7" t="s">
        <v>20</v>
      </c>
      <c r="F7" t="s">
        <v>21</v>
      </c>
      <c r="G7" s="1" t="s">
        <v>19</v>
      </c>
      <c r="H7" s="68">
        <v>5</v>
      </c>
      <c r="I7" s="68" t="s">
        <v>216</v>
      </c>
      <c r="J7" s="11" t="str">
        <f>LEFT(Table1[[#This Row],[Match Date]],FIND(", ",Table1[[#This Row],[Match Date]]) - 1)</f>
        <v>January</v>
      </c>
      <c r="K7" s="11" t="s">
        <v>232</v>
      </c>
      <c r="L7" t="s">
        <v>22</v>
      </c>
      <c r="M7">
        <f>MONTH(Table1[[#This Row],[Match Date]])</f>
        <v>1</v>
      </c>
      <c r="N7" t="str">
        <f>Table1[[#This Row],[Team 1]]&amp;" "&amp;Table1[[#This Row],[Team 2]]</f>
        <v>Australia England</v>
      </c>
      <c r="O7">
        <f>IF(IFERROR(SEARCH("England",Table1[[#This Row],[Combined]]),0)=0,0,1)</f>
        <v>1</v>
      </c>
      <c r="P7" s="24">
        <f>IF(Table1[[#This Row],[Winner]]="England",1,0)</f>
        <v>1</v>
      </c>
      <c r="Q7" s="24">
        <f>IF(IFERROR(SEARCH("India",Table1[[#This Row],[Combined]]),0)=0,0,1)</f>
        <v>0</v>
      </c>
      <c r="R7" s="24">
        <f>IF(Table1[[#This Row],[Winner]]="India",1,0)</f>
        <v>0</v>
      </c>
      <c r="S7" s="24">
        <f>IF(IFERROR(SEARCH("Bangladesh",Table1[[#This Row],[Combined]]),0)=0,0,1)</f>
        <v>0</v>
      </c>
      <c r="T7" s="24">
        <f>IF(Table1[[#This Row],[Winner]]="Bangladesh",1,0)</f>
        <v>0</v>
      </c>
    </row>
    <row r="8" spans="1:20" x14ac:dyDescent="0.25">
      <c r="A8" t="s">
        <v>23</v>
      </c>
      <c r="B8" t="s">
        <v>24</v>
      </c>
      <c r="C8" s="21" t="str">
        <f>_xlfn.IFNA(VLOOKUP(A8,G8:G181,1,FALSE),Table1[[#This Row],[Team 1]])</f>
        <v>Bangladesh</v>
      </c>
      <c r="D8" s="21" t="str">
        <f t="shared" si="0"/>
        <v>Zimbabwe</v>
      </c>
      <c r="E8" t="s">
        <v>23</v>
      </c>
      <c r="F8" t="s">
        <v>25</v>
      </c>
      <c r="G8" s="1" t="s">
        <v>23</v>
      </c>
      <c r="H8" s="68">
        <v>8</v>
      </c>
      <c r="I8" s="68" t="s">
        <v>216</v>
      </c>
      <c r="J8" s="11" t="str">
        <f>LEFT(Table1[[#This Row],[Match Date]],FIND(", ",Table1[[#This Row],[Match Date]]) - 1)</f>
        <v>January</v>
      </c>
      <c r="K8" s="11" t="s">
        <v>233</v>
      </c>
      <c r="L8" t="s">
        <v>26</v>
      </c>
      <c r="M8">
        <f>MONTH(Table1[[#This Row],[Match Date]])</f>
        <v>1</v>
      </c>
      <c r="N8" t="str">
        <f>Table1[[#This Row],[Team 1]]&amp;" "&amp;Table1[[#This Row],[Team 2]]</f>
        <v>Bangladesh Zimbabwe</v>
      </c>
      <c r="O8">
        <f>IF(IFERROR(SEARCH("England",Table1[[#This Row],[Combined]]),0)=0,0,1)</f>
        <v>0</v>
      </c>
      <c r="P8" s="24">
        <f>IF(Table1[[#This Row],[Winner]]="England",1,0)</f>
        <v>0</v>
      </c>
      <c r="Q8" s="24">
        <f>IF(IFERROR(SEARCH("India",Table1[[#This Row],[Combined]]),0)=0,0,1)</f>
        <v>0</v>
      </c>
      <c r="R8" s="24">
        <f>IF(Table1[[#This Row],[Winner]]="India",1,0)</f>
        <v>0</v>
      </c>
      <c r="S8" s="24">
        <f>IF(IFERROR(SEARCH("Bangladesh",Table1[[#This Row],[Combined]]),0)=0,0,1)</f>
        <v>1</v>
      </c>
      <c r="T8" s="24">
        <f>IF(Table1[[#This Row],[Winner]]="Bangladesh",1,0)</f>
        <v>1</v>
      </c>
    </row>
    <row r="9" spans="1:20" x14ac:dyDescent="0.25">
      <c r="A9" t="s">
        <v>13</v>
      </c>
      <c r="B9" t="s">
        <v>29</v>
      </c>
      <c r="C9" s="21" t="str">
        <f>_xlfn.IFNA(VLOOKUP(A9,G9:G182,1,FALSE),Table1[[#This Row],[Team 1]])</f>
        <v>Ireland</v>
      </c>
      <c r="D9" s="21" t="str">
        <f t="shared" si="0"/>
        <v>Scotland</v>
      </c>
      <c r="E9" t="s">
        <v>13</v>
      </c>
      <c r="F9" t="s">
        <v>14</v>
      </c>
      <c r="G9" s="1" t="s">
        <v>207</v>
      </c>
      <c r="H9" s="68">
        <v>6</v>
      </c>
      <c r="I9" s="68" t="s">
        <v>216</v>
      </c>
      <c r="J9" s="11" t="str">
        <f>LEFT(Table1[[#This Row],[Match Date]],FIND(", ",Table1[[#This Row],[Match Date]]) - 1)</f>
        <v>January</v>
      </c>
      <c r="K9" s="11" t="s">
        <v>234</v>
      </c>
      <c r="L9" t="s">
        <v>30</v>
      </c>
      <c r="M9">
        <f>MONTH(Table1[[#This Row],[Match Date]])</f>
        <v>1</v>
      </c>
      <c r="N9" t="str">
        <f>Table1[[#This Row],[Team 1]]&amp;" "&amp;Table1[[#This Row],[Team 2]]</f>
        <v>Ireland Scotland</v>
      </c>
      <c r="O9">
        <f>IF(IFERROR(SEARCH("England",Table1[[#This Row],[Combined]]),0)=0,0,1)</f>
        <v>0</v>
      </c>
      <c r="P9" s="24">
        <f>IF(Table1[[#This Row],[Winner]]="England",1,0)</f>
        <v>0</v>
      </c>
      <c r="Q9" s="24">
        <f>IF(IFERROR(SEARCH("India",Table1[[#This Row],[Combined]]),0)=0,0,1)</f>
        <v>0</v>
      </c>
      <c r="R9" s="24">
        <f>IF(Table1[[#This Row],[Winner]]="India",1,0)</f>
        <v>0</v>
      </c>
      <c r="S9" s="24">
        <f>IF(IFERROR(SEARCH("Bangladesh",Table1[[#This Row],[Combined]]),0)=0,0,1)</f>
        <v>0</v>
      </c>
      <c r="T9" s="24">
        <f>IF(Table1[[#This Row],[Winner]]="Bangladesh",1,0)</f>
        <v>0</v>
      </c>
    </row>
    <row r="10" spans="1:20" x14ac:dyDescent="0.25">
      <c r="A10" t="s">
        <v>7</v>
      </c>
      <c r="B10" t="s">
        <v>8</v>
      </c>
      <c r="C10" s="21" t="str">
        <f>_xlfn.IFNA(VLOOKUP(A10,G10:G183,1,FALSE),Table1[[#This Row],[Team 1]])</f>
        <v>New Zealand</v>
      </c>
      <c r="D10" s="21" t="str">
        <f t="shared" si="0"/>
        <v>Pakistan</v>
      </c>
      <c r="E10" t="s">
        <v>7</v>
      </c>
      <c r="F10" t="s">
        <v>27</v>
      </c>
      <c r="G10" s="1" t="s">
        <v>7</v>
      </c>
      <c r="H10" s="68">
        <v>5</v>
      </c>
      <c r="I10" s="68" t="s">
        <v>216</v>
      </c>
      <c r="J10" s="11" t="str">
        <f>LEFT(Table1[[#This Row],[Match Date]],FIND(", ",Table1[[#This Row],[Match Date]]) - 1)</f>
        <v>January</v>
      </c>
      <c r="K10" s="11" t="s">
        <v>234</v>
      </c>
      <c r="L10" t="s">
        <v>28</v>
      </c>
      <c r="M10">
        <f>MONTH(Table1[[#This Row],[Match Date]])</f>
        <v>1</v>
      </c>
      <c r="N10" t="str">
        <f>Table1[[#This Row],[Team 1]]&amp;" "&amp;Table1[[#This Row],[Team 2]]</f>
        <v>New Zealand Pakistan</v>
      </c>
      <c r="O10">
        <f>IF(IFERROR(SEARCH("England",Table1[[#This Row],[Combined]]),0)=0,0,1)</f>
        <v>0</v>
      </c>
      <c r="P10" s="24">
        <f>IF(Table1[[#This Row],[Winner]]="England",1,0)</f>
        <v>0</v>
      </c>
      <c r="Q10" s="24">
        <f>IF(IFERROR(SEARCH("India",Table1[[#This Row],[Combined]]),0)=0,0,1)</f>
        <v>0</v>
      </c>
      <c r="R10" s="24">
        <f>IF(Table1[[#This Row],[Winner]]="India",1,0)</f>
        <v>0</v>
      </c>
      <c r="S10" s="24">
        <f>IF(IFERROR(SEARCH("Bangladesh",Table1[[#This Row],[Combined]]),0)=0,0,1)</f>
        <v>0</v>
      </c>
      <c r="T10" s="24">
        <f>IF(Table1[[#This Row],[Winner]]="Bangladesh",1,0)</f>
        <v>0</v>
      </c>
    </row>
    <row r="11" spans="1:20" x14ac:dyDescent="0.25">
      <c r="A11" t="s">
        <v>31</v>
      </c>
      <c r="B11" t="s">
        <v>24</v>
      </c>
      <c r="C11" s="21" t="str">
        <f>_xlfn.IFNA(VLOOKUP(A11,G11:G184,1,FALSE),Table1[[#This Row],[Team 1]])</f>
        <v>Sri Lanka</v>
      </c>
      <c r="D11" s="21" t="str">
        <f t="shared" si="0"/>
        <v>Zimbabwe</v>
      </c>
      <c r="E11" t="s">
        <v>24</v>
      </c>
      <c r="F11" t="s">
        <v>25</v>
      </c>
      <c r="G11" s="1" t="s">
        <v>23</v>
      </c>
      <c r="H11" s="68">
        <v>12</v>
      </c>
      <c r="I11" s="68" t="s">
        <v>215</v>
      </c>
      <c r="J11" s="11" t="str">
        <f>LEFT(Table1[[#This Row],[Match Date]],FIND(", ",Table1[[#This Row],[Match Date]]) - 1)</f>
        <v>January</v>
      </c>
      <c r="K11" s="11" t="s">
        <v>235</v>
      </c>
      <c r="L11" t="s">
        <v>32</v>
      </c>
      <c r="M11">
        <f>MONTH(Table1[[#This Row],[Match Date]])</f>
        <v>1</v>
      </c>
      <c r="N11" t="str">
        <f>Table1[[#This Row],[Team 1]]&amp;" "&amp;Table1[[#This Row],[Team 2]]</f>
        <v>Sri Lanka Zimbabwe</v>
      </c>
      <c r="O11">
        <f>IF(IFERROR(SEARCH("England",Table1[[#This Row],[Combined]]),0)=0,0,1)</f>
        <v>0</v>
      </c>
      <c r="P11" s="24">
        <f>IF(Table1[[#This Row],[Winner]]="England",1,0)</f>
        <v>0</v>
      </c>
      <c r="Q11" s="24">
        <f>IF(IFERROR(SEARCH("India",Table1[[#This Row],[Combined]]),0)=0,0,1)</f>
        <v>0</v>
      </c>
      <c r="R11" s="24">
        <f>IF(Table1[[#This Row],[Winner]]="India",1,0)</f>
        <v>0</v>
      </c>
      <c r="S11" s="24">
        <f>IF(IFERROR(SEARCH("Bangladesh",Table1[[#This Row],[Combined]]),0)=0,0,1)</f>
        <v>0</v>
      </c>
      <c r="T11" s="24">
        <f>IF(Table1[[#This Row],[Winner]]="Bangladesh",1,0)</f>
        <v>0</v>
      </c>
    </row>
    <row r="12" spans="1:20" x14ac:dyDescent="0.25">
      <c r="A12" t="s">
        <v>13</v>
      </c>
      <c r="B12" t="s">
        <v>29</v>
      </c>
      <c r="C12" s="21" t="str">
        <f>_xlfn.IFNA(VLOOKUP(A12,G12:G185,1,FALSE),Table1[[#This Row],[Team 1]])</f>
        <v>Ireland</v>
      </c>
      <c r="D12" s="21" t="str">
        <f t="shared" si="0"/>
        <v>Scotland</v>
      </c>
      <c r="E12" t="s">
        <v>13</v>
      </c>
      <c r="F12" t="s">
        <v>14</v>
      </c>
      <c r="G12" s="1" t="s">
        <v>207</v>
      </c>
      <c r="H12" s="68">
        <v>24</v>
      </c>
      <c r="I12" s="68" t="s">
        <v>215</v>
      </c>
      <c r="J12" s="11" t="str">
        <f>LEFT(Table1[[#This Row],[Match Date]],FIND(", ",Table1[[#This Row],[Match Date]]) - 1)</f>
        <v>January</v>
      </c>
      <c r="K12" s="11" t="s">
        <v>236</v>
      </c>
      <c r="L12" t="s">
        <v>33</v>
      </c>
      <c r="M12">
        <f>MONTH(Table1[[#This Row],[Match Date]])</f>
        <v>1</v>
      </c>
      <c r="N12" t="str">
        <f>Table1[[#This Row],[Team 1]]&amp;" "&amp;Table1[[#This Row],[Team 2]]</f>
        <v>Ireland Scotland</v>
      </c>
      <c r="O12">
        <f>IF(IFERROR(SEARCH("England",Table1[[#This Row],[Combined]]),0)=0,0,1)</f>
        <v>0</v>
      </c>
      <c r="P12" s="24">
        <f>IF(Table1[[#This Row],[Winner]]="England",1,0)</f>
        <v>0</v>
      </c>
      <c r="Q12" s="24">
        <f>IF(IFERROR(SEARCH("India",Table1[[#This Row],[Combined]]),0)=0,0,1)</f>
        <v>0</v>
      </c>
      <c r="R12" s="24">
        <f>IF(Table1[[#This Row],[Winner]]="India",1,0)</f>
        <v>0</v>
      </c>
      <c r="S12" s="24">
        <f>IF(IFERROR(SEARCH("Bangladesh",Table1[[#This Row],[Combined]]),0)=0,0,1)</f>
        <v>0</v>
      </c>
      <c r="T12" s="24">
        <f>IF(Table1[[#This Row],[Winner]]="Bangladesh",1,0)</f>
        <v>0</v>
      </c>
    </row>
    <row r="13" spans="1:20" x14ac:dyDescent="0.25">
      <c r="A13" t="s">
        <v>23</v>
      </c>
      <c r="B13" t="s">
        <v>31</v>
      </c>
      <c r="C13" s="21" t="str">
        <f>_xlfn.IFNA(VLOOKUP(A13,G13:G186,1,FALSE),Table1[[#This Row],[Team 1]])</f>
        <v>Bangladesh</v>
      </c>
      <c r="D13" s="21" t="str">
        <f t="shared" si="0"/>
        <v>Sri Lanka</v>
      </c>
      <c r="E13" t="s">
        <v>23</v>
      </c>
      <c r="F13" t="s">
        <v>25</v>
      </c>
      <c r="G13" s="1" t="s">
        <v>23</v>
      </c>
      <c r="H13" s="68">
        <v>163</v>
      </c>
      <c r="I13" s="68" t="s">
        <v>215</v>
      </c>
      <c r="J13" s="11" t="str">
        <f>LEFT(Table1[[#This Row],[Match Date]],FIND(", ",Table1[[#This Row],[Match Date]]) - 1)</f>
        <v>January</v>
      </c>
      <c r="K13" s="11" t="s">
        <v>237</v>
      </c>
      <c r="L13" t="s">
        <v>37</v>
      </c>
      <c r="M13">
        <f>MONTH(Table1[[#This Row],[Match Date]])</f>
        <v>1</v>
      </c>
      <c r="N13" t="str">
        <f>Table1[[#This Row],[Team 1]]&amp;" "&amp;Table1[[#This Row],[Team 2]]</f>
        <v>Bangladesh Sri Lanka</v>
      </c>
      <c r="O13">
        <f>IF(IFERROR(SEARCH("England",Table1[[#This Row],[Combined]]),0)=0,0,1)</f>
        <v>0</v>
      </c>
      <c r="P13" s="24">
        <f>IF(Table1[[#This Row],[Winner]]="England",1,0)</f>
        <v>0</v>
      </c>
      <c r="Q13" s="24">
        <f>IF(IFERROR(SEARCH("India",Table1[[#This Row],[Combined]]),0)=0,0,1)</f>
        <v>0</v>
      </c>
      <c r="R13" s="24">
        <f>IF(Table1[[#This Row],[Winner]]="India",1,0)</f>
        <v>0</v>
      </c>
      <c r="S13" s="24">
        <f>IF(IFERROR(SEARCH("Bangladesh",Table1[[#This Row],[Combined]]),0)=0,0,1)</f>
        <v>1</v>
      </c>
      <c r="T13" s="24">
        <f>IF(Table1[[#This Row],[Winner]]="Bangladesh",1,0)</f>
        <v>1</v>
      </c>
    </row>
    <row r="14" spans="1:20" x14ac:dyDescent="0.25">
      <c r="A14" t="s">
        <v>7</v>
      </c>
      <c r="B14" t="s">
        <v>8</v>
      </c>
      <c r="C14" s="21" t="str">
        <f>_xlfn.IFNA(VLOOKUP(A14,G14:G187,1,FALSE),Table1[[#This Row],[Team 1]])</f>
        <v>New Zealand</v>
      </c>
      <c r="D14" s="21" t="str">
        <f t="shared" si="0"/>
        <v>Pakistan</v>
      </c>
      <c r="E14" t="s">
        <v>7</v>
      </c>
      <c r="F14" t="s">
        <v>9</v>
      </c>
      <c r="G14" s="1" t="s">
        <v>7</v>
      </c>
      <c r="H14" s="68">
        <v>15</v>
      </c>
      <c r="I14" s="68" t="s">
        <v>215</v>
      </c>
      <c r="J14" s="11" t="str">
        <f>LEFT(Table1[[#This Row],[Match Date]],FIND(", ",Table1[[#This Row],[Match Date]]) - 1)</f>
        <v>January</v>
      </c>
      <c r="K14" s="11" t="s">
        <v>237</v>
      </c>
      <c r="L14" t="s">
        <v>34</v>
      </c>
      <c r="M14">
        <f>MONTH(Table1[[#This Row],[Match Date]])</f>
        <v>1</v>
      </c>
      <c r="N14" t="str">
        <f>Table1[[#This Row],[Team 1]]&amp;" "&amp;Table1[[#This Row],[Team 2]]</f>
        <v>New Zealand Pakistan</v>
      </c>
      <c r="O14">
        <f>IF(IFERROR(SEARCH("England",Table1[[#This Row],[Combined]]),0)=0,0,1)</f>
        <v>0</v>
      </c>
      <c r="P14" s="24">
        <f>IF(Table1[[#This Row],[Winner]]="England",1,0)</f>
        <v>0</v>
      </c>
      <c r="Q14" s="24">
        <f>IF(IFERROR(SEARCH("India",Table1[[#This Row],[Combined]]),0)=0,0,1)</f>
        <v>0</v>
      </c>
      <c r="R14" s="24">
        <f>IF(Table1[[#This Row],[Winner]]="India",1,0)</f>
        <v>0</v>
      </c>
      <c r="S14" s="24">
        <f>IF(IFERROR(SEARCH("Bangladesh",Table1[[#This Row],[Combined]]),0)=0,0,1)</f>
        <v>0</v>
      </c>
      <c r="T14" s="24">
        <f>IF(Table1[[#This Row],[Winner]]="Bangladesh",1,0)</f>
        <v>0</v>
      </c>
    </row>
    <row r="15" spans="1:20" x14ac:dyDescent="0.25">
      <c r="A15" t="s">
        <v>19</v>
      </c>
      <c r="B15" t="s">
        <v>20</v>
      </c>
      <c r="C15" s="21" t="str">
        <f>_xlfn.IFNA(VLOOKUP(A15,G15:G188,1,FALSE),Table1[[#This Row],[Team 1]])</f>
        <v>Australia</v>
      </c>
      <c r="D15" s="21" t="str">
        <f t="shared" si="0"/>
        <v>England</v>
      </c>
      <c r="E15" t="s">
        <v>20</v>
      </c>
      <c r="F15" t="s">
        <v>35</v>
      </c>
      <c r="G15" t="s">
        <v>19</v>
      </c>
      <c r="H15" s="68">
        <v>4</v>
      </c>
      <c r="I15" s="68" t="s">
        <v>216</v>
      </c>
      <c r="J15" s="11" t="str">
        <f>LEFT(Table1[[#This Row],[Match Date]],FIND(", ",Table1[[#This Row],[Match Date]]) - 1)</f>
        <v>January</v>
      </c>
      <c r="K15" s="11" t="s">
        <v>237</v>
      </c>
      <c r="L15" t="s">
        <v>36</v>
      </c>
      <c r="M15">
        <f>MONTH(Table1[[#This Row],[Match Date]])</f>
        <v>1</v>
      </c>
      <c r="N15" t="str">
        <f>Table1[[#This Row],[Team 1]]&amp;" "&amp;Table1[[#This Row],[Team 2]]</f>
        <v>Australia England</v>
      </c>
      <c r="O15">
        <f>IF(IFERROR(SEARCH("England",Table1[[#This Row],[Combined]]),0)=0,0,1)</f>
        <v>1</v>
      </c>
      <c r="P15" s="24">
        <f>IF(Table1[[#This Row],[Winner]]="England",1,0)</f>
        <v>1</v>
      </c>
      <c r="Q15" s="24">
        <f>IF(IFERROR(SEARCH("India",Table1[[#This Row],[Combined]]),0)=0,0,1)</f>
        <v>0</v>
      </c>
      <c r="R15" s="24">
        <f>IF(Table1[[#This Row],[Winner]]="India",1,0)</f>
        <v>0</v>
      </c>
      <c r="S15" s="24">
        <f>IF(IFERROR(SEARCH("Bangladesh",Table1[[#This Row],[Combined]]),0)=0,0,1)</f>
        <v>0</v>
      </c>
      <c r="T15" s="24">
        <f>IF(Table1[[#This Row],[Winner]]="Bangladesh",1,0)</f>
        <v>0</v>
      </c>
    </row>
    <row r="16" spans="1:20" x14ac:dyDescent="0.25">
      <c r="A16" t="s">
        <v>207</v>
      </c>
      <c r="B16" t="s">
        <v>29</v>
      </c>
      <c r="C16" s="21" t="str">
        <f>_xlfn.IFNA(VLOOKUP(A16,G16:G189,1,FALSE),Table1[[#This Row],[Team 1]])</f>
        <v>UAE</v>
      </c>
      <c r="D16" s="21" t="str">
        <f t="shared" si="0"/>
        <v>Scotland</v>
      </c>
      <c r="E16" t="s">
        <v>29</v>
      </c>
      <c r="F16" t="s">
        <v>14</v>
      </c>
      <c r="G16" s="1" t="s">
        <v>207</v>
      </c>
      <c r="H16" s="68">
        <v>31</v>
      </c>
      <c r="I16" s="68" t="s">
        <v>215</v>
      </c>
      <c r="J16" s="11" t="str">
        <f>LEFT(Table1[[#This Row],[Match Date]],FIND(", ",Table1[[#This Row],[Match Date]]) - 1)</f>
        <v>January</v>
      </c>
      <c r="K16" s="11" t="s">
        <v>238</v>
      </c>
      <c r="L16" t="s">
        <v>40</v>
      </c>
      <c r="M16">
        <f>MONTH(Table1[[#This Row],[Match Date]])</f>
        <v>1</v>
      </c>
      <c r="N16" t="str">
        <f>Table1[[#This Row],[Team 1]]&amp;" "&amp;Table1[[#This Row],[Team 2]]</f>
        <v>UAE Scotland</v>
      </c>
      <c r="O16">
        <f>IF(IFERROR(SEARCH("England",Table1[[#This Row],[Combined]]),0)=0,0,1)</f>
        <v>0</v>
      </c>
      <c r="P16" s="24">
        <f>IF(Table1[[#This Row],[Winner]]="England",1,0)</f>
        <v>0</v>
      </c>
      <c r="Q16" s="24">
        <f>IF(IFERROR(SEARCH("India",Table1[[#This Row],[Combined]]),0)=0,0,1)</f>
        <v>0</v>
      </c>
      <c r="R16" s="24">
        <f>IF(Table1[[#This Row],[Winner]]="India",1,0)</f>
        <v>0</v>
      </c>
      <c r="S16" s="24">
        <f>IF(IFERROR(SEARCH("Bangladesh",Table1[[#This Row],[Combined]]),0)=0,0,1)</f>
        <v>0</v>
      </c>
      <c r="T16" s="24">
        <f>IF(Table1[[#This Row],[Winner]]="Bangladesh",1,0)</f>
        <v>0</v>
      </c>
    </row>
    <row r="17" spans="1:20" x14ac:dyDescent="0.25">
      <c r="A17" t="s">
        <v>19</v>
      </c>
      <c r="B17" t="s">
        <v>20</v>
      </c>
      <c r="C17" s="21" t="str">
        <f>_xlfn.IFNA(VLOOKUP(A17,G17:G190,1,FALSE),Table1[[#This Row],[Team 1]])</f>
        <v>Australia</v>
      </c>
      <c r="D17" s="21" t="str">
        <f t="shared" si="0"/>
        <v>England</v>
      </c>
      <c r="E17" t="s">
        <v>20</v>
      </c>
      <c r="F17" t="s">
        <v>38</v>
      </c>
      <c r="G17" t="s">
        <v>19</v>
      </c>
      <c r="H17" s="68">
        <v>16</v>
      </c>
      <c r="I17" s="68" t="s">
        <v>215</v>
      </c>
      <c r="J17" s="11" t="str">
        <f>LEFT(Table1[[#This Row],[Match Date]],FIND(", ",Table1[[#This Row],[Match Date]]) - 1)</f>
        <v>January</v>
      </c>
      <c r="K17" s="11" t="s">
        <v>238</v>
      </c>
      <c r="L17" t="s">
        <v>39</v>
      </c>
      <c r="M17">
        <f>MONTH(Table1[[#This Row],[Match Date]])</f>
        <v>1</v>
      </c>
      <c r="N17" t="str">
        <f>Table1[[#This Row],[Team 1]]&amp;" "&amp;Table1[[#This Row],[Team 2]]</f>
        <v>Australia England</v>
      </c>
      <c r="O17">
        <f>IF(IFERROR(SEARCH("England",Table1[[#This Row],[Combined]]),0)=0,0,1)</f>
        <v>1</v>
      </c>
      <c r="P17" s="24">
        <f>IF(Table1[[#This Row],[Winner]]="England",1,0)</f>
        <v>1</v>
      </c>
      <c r="Q17" s="24">
        <f>IF(IFERROR(SEARCH("India",Table1[[#This Row],[Combined]]),0)=0,0,1)</f>
        <v>0</v>
      </c>
      <c r="R17" s="24">
        <f>IF(Table1[[#This Row],[Winner]]="India",1,0)</f>
        <v>0</v>
      </c>
      <c r="S17" s="24">
        <f>IF(IFERROR(SEARCH("Bangladesh",Table1[[#This Row],[Combined]]),0)=0,0,1)</f>
        <v>0</v>
      </c>
      <c r="T17" s="24">
        <f>IF(Table1[[#This Row],[Winner]]="Bangladesh",1,0)</f>
        <v>0</v>
      </c>
    </row>
    <row r="18" spans="1:20" x14ac:dyDescent="0.25">
      <c r="A18" t="s">
        <v>31</v>
      </c>
      <c r="B18" t="s">
        <v>24</v>
      </c>
      <c r="C18" s="21" t="str">
        <f>_xlfn.IFNA(VLOOKUP(A18,G18:G191,1,FALSE),Table1[[#This Row],[Team 1]])</f>
        <v>Sri Lanka</v>
      </c>
      <c r="D18" s="21" t="str">
        <f t="shared" si="0"/>
        <v>Zimbabwe</v>
      </c>
      <c r="E18" t="s">
        <v>31</v>
      </c>
      <c r="F18" t="s">
        <v>25</v>
      </c>
      <c r="G18" s="1" t="s">
        <v>23</v>
      </c>
      <c r="H18" s="68">
        <v>5</v>
      </c>
      <c r="I18" s="68" t="s">
        <v>216</v>
      </c>
      <c r="J18" s="11" t="str">
        <f>LEFT(Table1[[#This Row],[Match Date]],FIND(", ",Table1[[#This Row],[Match Date]]) - 1)</f>
        <v>January</v>
      </c>
      <c r="K18" s="11" t="s">
        <v>238</v>
      </c>
      <c r="L18" t="s">
        <v>41</v>
      </c>
      <c r="M18">
        <f>MONTH(Table1[[#This Row],[Match Date]])</f>
        <v>1</v>
      </c>
      <c r="N18" t="str">
        <f>Table1[[#This Row],[Team 1]]&amp;" "&amp;Table1[[#This Row],[Team 2]]</f>
        <v>Sri Lanka Zimbabwe</v>
      </c>
      <c r="O18">
        <f>IF(IFERROR(SEARCH("England",Table1[[#This Row],[Combined]]),0)=0,0,1)</f>
        <v>0</v>
      </c>
      <c r="P18" s="24">
        <f>IF(Table1[[#This Row],[Winner]]="England",1,0)</f>
        <v>0</v>
      </c>
      <c r="Q18" s="24">
        <f>IF(IFERROR(SEARCH("India",Table1[[#This Row],[Combined]]),0)=0,0,1)</f>
        <v>0</v>
      </c>
      <c r="R18" s="24">
        <f>IF(Table1[[#This Row],[Winner]]="India",1,0)</f>
        <v>0</v>
      </c>
      <c r="S18" s="24">
        <f>IF(IFERROR(SEARCH("Bangladesh",Table1[[#This Row],[Combined]]),0)=0,0,1)</f>
        <v>0</v>
      </c>
      <c r="T18" s="24">
        <f>IF(Table1[[#This Row],[Winner]]="Bangladesh",1,0)</f>
        <v>0</v>
      </c>
    </row>
    <row r="19" spans="1:20" x14ac:dyDescent="0.25">
      <c r="A19" t="s">
        <v>23</v>
      </c>
      <c r="B19" t="s">
        <v>24</v>
      </c>
      <c r="C19" s="21" t="str">
        <f>_xlfn.IFNA(VLOOKUP(A19,G19:G192,1,FALSE),Table1[[#This Row],[Team 1]])</f>
        <v>Bangladesh</v>
      </c>
      <c r="D19" s="21" t="str">
        <f t="shared" si="0"/>
        <v>Zimbabwe</v>
      </c>
      <c r="E19" t="s">
        <v>23</v>
      </c>
      <c r="F19" t="s">
        <v>25</v>
      </c>
      <c r="G19" s="1" t="s">
        <v>23</v>
      </c>
      <c r="H19" s="68">
        <v>91</v>
      </c>
      <c r="I19" s="68" t="s">
        <v>215</v>
      </c>
      <c r="J19" s="11" t="str">
        <f>LEFT(Table1[[#This Row],[Match Date]],FIND(", ",Table1[[#This Row],[Match Date]]) - 1)</f>
        <v>January</v>
      </c>
      <c r="K19" s="11" t="s">
        <v>239</v>
      </c>
      <c r="L19" t="s">
        <v>43</v>
      </c>
      <c r="M19">
        <f>MONTH(Table1[[#This Row],[Match Date]])</f>
        <v>1</v>
      </c>
      <c r="N19" t="str">
        <f>Table1[[#This Row],[Team 1]]&amp;" "&amp;Table1[[#This Row],[Team 2]]</f>
        <v>Bangladesh Zimbabwe</v>
      </c>
      <c r="O19">
        <f>IF(IFERROR(SEARCH("England",Table1[[#This Row],[Combined]]),0)=0,0,1)</f>
        <v>0</v>
      </c>
      <c r="P19" s="24">
        <f>IF(Table1[[#This Row],[Winner]]="England",1,0)</f>
        <v>0</v>
      </c>
      <c r="Q19" s="24">
        <f>IF(IFERROR(SEARCH("India",Table1[[#This Row],[Combined]]),0)=0,0,1)</f>
        <v>0</v>
      </c>
      <c r="R19" s="24">
        <f>IF(Table1[[#This Row],[Winner]]="India",1,0)</f>
        <v>0</v>
      </c>
      <c r="S19" s="24">
        <f>IF(IFERROR(SEARCH("Bangladesh",Table1[[#This Row],[Combined]]),0)=0,0,1)</f>
        <v>1</v>
      </c>
      <c r="T19" s="24">
        <f>IF(Table1[[#This Row],[Winner]]="Bangladesh",1,0)</f>
        <v>1</v>
      </c>
    </row>
    <row r="20" spans="1:20" x14ac:dyDescent="0.25">
      <c r="A20" t="s">
        <v>207</v>
      </c>
      <c r="B20" t="s">
        <v>29</v>
      </c>
      <c r="C20" s="21" t="str">
        <f>_xlfn.IFNA(VLOOKUP(A20,G20:G193,1,FALSE),Table1[[#This Row],[Team 1]])</f>
        <v>UAE</v>
      </c>
      <c r="D20" s="21" t="str">
        <f t="shared" si="0"/>
        <v>Scotland</v>
      </c>
      <c r="E20" t="s">
        <v>207</v>
      </c>
      <c r="F20" t="s">
        <v>14</v>
      </c>
      <c r="G20" s="1" t="s">
        <v>207</v>
      </c>
      <c r="H20" s="68">
        <v>4</v>
      </c>
      <c r="I20" s="68" t="s">
        <v>216</v>
      </c>
      <c r="J20" s="11" t="str">
        <f>LEFT(Table1[[#This Row],[Match Date]],FIND(", ",Table1[[#This Row],[Match Date]]) - 1)</f>
        <v>January</v>
      </c>
      <c r="K20" s="11" t="s">
        <v>239</v>
      </c>
      <c r="L20" t="s">
        <v>42</v>
      </c>
      <c r="M20">
        <f>MONTH(Table1[[#This Row],[Match Date]])</f>
        <v>1</v>
      </c>
      <c r="N20" t="str">
        <f>Table1[[#This Row],[Team 1]]&amp;" "&amp;Table1[[#This Row],[Team 2]]</f>
        <v>UAE Scotland</v>
      </c>
      <c r="O20">
        <f>IF(IFERROR(SEARCH("England",Table1[[#This Row],[Combined]]),0)=0,0,1)</f>
        <v>0</v>
      </c>
      <c r="P20" s="24">
        <f>IF(Table1[[#This Row],[Winner]]="England",1,0)</f>
        <v>0</v>
      </c>
      <c r="Q20" s="24">
        <f>IF(IFERROR(SEARCH("India",Table1[[#This Row],[Combined]]),0)=0,0,1)</f>
        <v>0</v>
      </c>
      <c r="R20" s="24">
        <f>IF(Table1[[#This Row],[Winner]]="India",1,0)</f>
        <v>0</v>
      </c>
      <c r="S20" s="24">
        <f>IF(IFERROR(SEARCH("Bangladesh",Table1[[#This Row],[Combined]]),0)=0,0,1)</f>
        <v>0</v>
      </c>
      <c r="T20" s="24">
        <f>IF(Table1[[#This Row],[Winner]]="Bangladesh",1,0)</f>
        <v>0</v>
      </c>
    </row>
    <row r="21" spans="1:20" x14ac:dyDescent="0.25">
      <c r="A21" t="s">
        <v>23</v>
      </c>
      <c r="B21" t="s">
        <v>31</v>
      </c>
      <c r="C21" s="21" t="str">
        <f>_xlfn.IFNA(VLOOKUP(A21,G21:G194,1,FALSE),Table1[[#This Row],[Team 1]])</f>
        <v>Bangladesh</v>
      </c>
      <c r="D21" s="21" t="str">
        <f t="shared" si="0"/>
        <v>Sri Lanka</v>
      </c>
      <c r="E21" t="s">
        <v>31</v>
      </c>
      <c r="F21" t="s">
        <v>25</v>
      </c>
      <c r="G21" s="1" t="s">
        <v>23</v>
      </c>
      <c r="H21" s="68">
        <v>10</v>
      </c>
      <c r="I21" s="68" t="s">
        <v>216</v>
      </c>
      <c r="J21" s="11" t="str">
        <f>LEFT(Table1[[#This Row],[Match Date]],FIND(", ",Table1[[#This Row],[Match Date]]) - 1)</f>
        <v>January</v>
      </c>
      <c r="K21" s="11" t="s">
        <v>240</v>
      </c>
      <c r="L21" t="s">
        <v>44</v>
      </c>
      <c r="M21">
        <f>MONTH(Table1[[#This Row],[Match Date]])</f>
        <v>1</v>
      </c>
      <c r="N21" t="str">
        <f>Table1[[#This Row],[Team 1]]&amp;" "&amp;Table1[[#This Row],[Team 2]]</f>
        <v>Bangladesh Sri Lanka</v>
      </c>
      <c r="O21">
        <f>IF(IFERROR(SEARCH("England",Table1[[#This Row],[Combined]]),0)=0,0,1)</f>
        <v>0</v>
      </c>
      <c r="P21" s="24">
        <f>IF(Table1[[#This Row],[Winner]]="England",1,0)</f>
        <v>0</v>
      </c>
      <c r="Q21" s="24">
        <f>IF(IFERROR(SEARCH("India",Table1[[#This Row],[Combined]]),0)=0,0,1)</f>
        <v>0</v>
      </c>
      <c r="R21" s="24">
        <f>IF(Table1[[#This Row],[Winner]]="India",1,0)</f>
        <v>0</v>
      </c>
      <c r="S21" s="24">
        <f>IF(IFERROR(SEARCH("Bangladesh",Table1[[#This Row],[Combined]]),0)=0,0,1)</f>
        <v>1</v>
      </c>
      <c r="T21" s="24">
        <f>IF(Table1[[#This Row],[Winner]]="Bangladesh",1,0)</f>
        <v>0</v>
      </c>
    </row>
    <row r="22" spans="1:20" x14ac:dyDescent="0.25">
      <c r="A22" t="s">
        <v>19</v>
      </c>
      <c r="B22" t="s">
        <v>20</v>
      </c>
      <c r="C22" s="21" t="str">
        <f>_xlfn.IFNA(VLOOKUP(A22,G22:G195,1,FALSE),Table1[[#This Row],[Team 1]])</f>
        <v>Australia</v>
      </c>
      <c r="D22" s="21" t="str">
        <f t="shared" si="0"/>
        <v>England</v>
      </c>
      <c r="E22" t="s">
        <v>19</v>
      </c>
      <c r="F22" t="s">
        <v>45</v>
      </c>
      <c r="G22" t="s">
        <v>19</v>
      </c>
      <c r="H22" s="68">
        <v>3</v>
      </c>
      <c r="I22" s="68" t="s">
        <v>216</v>
      </c>
      <c r="J22" s="11" t="str">
        <f>LEFT(Table1[[#This Row],[Match Date]],FIND(", ",Table1[[#This Row],[Match Date]]) - 1)</f>
        <v>January</v>
      </c>
      <c r="K22" s="11" t="s">
        <v>241</v>
      </c>
      <c r="L22" t="s">
        <v>46</v>
      </c>
      <c r="M22">
        <f>MONTH(Table1[[#This Row],[Match Date]])</f>
        <v>1</v>
      </c>
      <c r="N22" t="str">
        <f>Table1[[#This Row],[Team 1]]&amp;" "&amp;Table1[[#This Row],[Team 2]]</f>
        <v>Australia England</v>
      </c>
      <c r="O22">
        <f>IF(IFERROR(SEARCH("England",Table1[[#This Row],[Combined]]),0)=0,0,1)</f>
        <v>1</v>
      </c>
      <c r="P22" s="24">
        <f>IF(Table1[[#This Row],[Winner]]="England",1,0)</f>
        <v>0</v>
      </c>
      <c r="Q22" s="24">
        <f>IF(IFERROR(SEARCH("India",Table1[[#This Row],[Combined]]),0)=0,0,1)</f>
        <v>0</v>
      </c>
      <c r="R22" s="24">
        <f>IF(Table1[[#This Row],[Winner]]="India",1,0)</f>
        <v>0</v>
      </c>
      <c r="S22" s="24">
        <f>IF(IFERROR(SEARCH("Bangladesh",Table1[[#This Row],[Combined]]),0)=0,0,1)</f>
        <v>0</v>
      </c>
      <c r="T22" s="24">
        <f>IF(Table1[[#This Row],[Winner]]="Bangladesh",1,0)</f>
        <v>0</v>
      </c>
    </row>
    <row r="23" spans="1:20" x14ac:dyDescent="0.25">
      <c r="A23" t="s">
        <v>23</v>
      </c>
      <c r="B23" t="s">
        <v>31</v>
      </c>
      <c r="C23" s="21" t="str">
        <f>_xlfn.IFNA(VLOOKUP(A23,G23:G196,1,FALSE),Table1[[#This Row],[Team 1]])</f>
        <v>Bangladesh</v>
      </c>
      <c r="D23" s="21" t="str">
        <f t="shared" si="0"/>
        <v>Sri Lanka</v>
      </c>
      <c r="E23" t="s">
        <v>31</v>
      </c>
      <c r="F23" t="s">
        <v>25</v>
      </c>
      <c r="G23" s="1" t="s">
        <v>23</v>
      </c>
      <c r="H23" s="68">
        <v>79</v>
      </c>
      <c r="I23" s="68" t="s">
        <v>215</v>
      </c>
      <c r="J23" s="11" t="str">
        <f>LEFT(Table1[[#This Row],[Match Date]],FIND(", ",Table1[[#This Row],[Match Date]]) - 1)</f>
        <v>January</v>
      </c>
      <c r="K23" s="11" t="s">
        <v>242</v>
      </c>
      <c r="L23" t="s">
        <v>47</v>
      </c>
      <c r="M23">
        <f>MONTH(Table1[[#This Row],[Match Date]])</f>
        <v>1</v>
      </c>
      <c r="N23" t="str">
        <f>Table1[[#This Row],[Team 1]]&amp;" "&amp;Table1[[#This Row],[Team 2]]</f>
        <v>Bangladesh Sri Lanka</v>
      </c>
      <c r="O23">
        <f>IF(IFERROR(SEARCH("England",Table1[[#This Row],[Combined]]),0)=0,0,1)</f>
        <v>0</v>
      </c>
      <c r="P23" s="24">
        <f>IF(Table1[[#This Row],[Winner]]="England",1,0)</f>
        <v>0</v>
      </c>
      <c r="Q23" s="24">
        <f>IF(IFERROR(SEARCH("India",Table1[[#This Row],[Combined]]),0)=0,0,1)</f>
        <v>0</v>
      </c>
      <c r="R23" s="24">
        <f>IF(Table1[[#This Row],[Winner]]="India",1,0)</f>
        <v>0</v>
      </c>
      <c r="S23" s="24">
        <f>IF(IFERROR(SEARCH("Bangladesh",Table1[[#This Row],[Combined]]),0)=0,0,1)</f>
        <v>1</v>
      </c>
      <c r="T23" s="24">
        <f>IF(Table1[[#This Row],[Winner]]="Bangladesh",1,0)</f>
        <v>0</v>
      </c>
    </row>
    <row r="24" spans="1:20" x14ac:dyDescent="0.25">
      <c r="A24" t="s">
        <v>19</v>
      </c>
      <c r="B24" t="s">
        <v>20</v>
      </c>
      <c r="C24" s="21" t="str">
        <f>_xlfn.IFNA(VLOOKUP(A24,G24:G197,1,FALSE),Table1[[#This Row],[Team 1]])</f>
        <v>Australia</v>
      </c>
      <c r="D24" s="21" t="str">
        <f t="shared" si="0"/>
        <v>England</v>
      </c>
      <c r="E24" t="s">
        <v>20</v>
      </c>
      <c r="F24" t="s">
        <v>48</v>
      </c>
      <c r="G24" s="1" t="s">
        <v>19</v>
      </c>
      <c r="H24" s="68">
        <v>12</v>
      </c>
      <c r="I24" s="68" t="s">
        <v>215</v>
      </c>
      <c r="J24" s="11" t="str">
        <f>LEFT(Table1[[#This Row],[Match Date]],FIND(", ",Table1[[#This Row],[Match Date]]) - 1)</f>
        <v>January</v>
      </c>
      <c r="K24" s="11" t="s">
        <v>243</v>
      </c>
      <c r="L24" t="s">
        <v>49</v>
      </c>
      <c r="M24">
        <f>MONTH(Table1[[#This Row],[Match Date]])</f>
        <v>1</v>
      </c>
      <c r="N24" t="str">
        <f>Table1[[#This Row],[Team 1]]&amp;" "&amp;Table1[[#This Row],[Team 2]]</f>
        <v>Australia England</v>
      </c>
      <c r="O24">
        <f>IF(IFERROR(SEARCH("England",Table1[[#This Row],[Combined]]),0)=0,0,1)</f>
        <v>1</v>
      </c>
      <c r="P24" s="24">
        <f>IF(Table1[[#This Row],[Winner]]="England",1,0)</f>
        <v>1</v>
      </c>
      <c r="Q24" s="24">
        <f>IF(IFERROR(SEARCH("India",Table1[[#This Row],[Combined]]),0)=0,0,1)</f>
        <v>0</v>
      </c>
      <c r="R24" s="24">
        <f>IF(Table1[[#This Row],[Winner]]="India",1,0)</f>
        <v>0</v>
      </c>
      <c r="S24" s="24">
        <f>IF(IFERROR(SEARCH("Bangladesh",Table1[[#This Row],[Combined]]),0)=0,0,1)</f>
        <v>0</v>
      </c>
      <c r="T24" s="24">
        <f>IF(Table1[[#This Row],[Winner]]="Bangladesh",1,0)</f>
        <v>0</v>
      </c>
    </row>
    <row r="25" spans="1:20" x14ac:dyDescent="0.25">
      <c r="A25" t="s">
        <v>50</v>
      </c>
      <c r="B25" t="s">
        <v>51</v>
      </c>
      <c r="C25" s="21" t="str">
        <f>_xlfn.IFNA(VLOOKUP(A25,G25:G198,1,FALSE),Table1[[#This Row],[Team 1]])</f>
        <v>South Africa</v>
      </c>
      <c r="D25" s="21" t="str">
        <f t="shared" si="0"/>
        <v>India</v>
      </c>
      <c r="E25" t="s">
        <v>51</v>
      </c>
      <c r="F25" t="s">
        <v>52</v>
      </c>
      <c r="G25" s="1" t="s">
        <v>50</v>
      </c>
      <c r="H25" s="68">
        <v>6</v>
      </c>
      <c r="I25" s="68" t="s">
        <v>216</v>
      </c>
      <c r="J25" s="11" t="str">
        <f>LEFT(Table1[[#This Row],[Match Date]],FIND(", ",Table1[[#This Row],[Match Date]]) - 1)</f>
        <v>February</v>
      </c>
      <c r="K25" s="11" t="s">
        <v>244</v>
      </c>
      <c r="L25" t="s">
        <v>53</v>
      </c>
      <c r="M25">
        <f>MONTH(Table1[[#This Row],[Match Date]])</f>
        <v>2</v>
      </c>
      <c r="N25" t="str">
        <f>Table1[[#This Row],[Team 1]]&amp;" "&amp;Table1[[#This Row],[Team 2]]</f>
        <v>South Africa India</v>
      </c>
      <c r="O25">
        <f>IF(IFERROR(SEARCH("England",Table1[[#This Row],[Combined]]),0)=0,0,1)</f>
        <v>0</v>
      </c>
      <c r="P25" s="24">
        <f>IF(Table1[[#This Row],[Winner]]="England",1,0)</f>
        <v>0</v>
      </c>
      <c r="Q25" s="24">
        <f>IF(IFERROR(SEARCH("India",Table1[[#This Row],[Combined]]),0)=0,0,1)</f>
        <v>1</v>
      </c>
      <c r="R25" s="24">
        <f>IF(Table1[[#This Row],[Winner]]="India",1,0)</f>
        <v>1</v>
      </c>
      <c r="S25" s="24">
        <f>IF(IFERROR(SEARCH("Bangladesh",Table1[[#This Row],[Combined]]),0)=0,0,1)</f>
        <v>0</v>
      </c>
      <c r="T25" s="24">
        <f>IF(Table1[[#This Row],[Winner]]="Bangladesh",1,0)</f>
        <v>0</v>
      </c>
    </row>
    <row r="26" spans="1:20" x14ac:dyDescent="0.25">
      <c r="A26" t="s">
        <v>50</v>
      </c>
      <c r="B26" t="s">
        <v>51</v>
      </c>
      <c r="C26" s="21" t="str">
        <f>_xlfn.IFNA(VLOOKUP(A26,G26:G199,1,FALSE),Table1[[#This Row],[Team 1]])</f>
        <v>South Africa</v>
      </c>
      <c r="D26" s="21" t="str">
        <f t="shared" si="0"/>
        <v>India</v>
      </c>
      <c r="E26" t="s">
        <v>51</v>
      </c>
      <c r="F26" t="s">
        <v>54</v>
      </c>
      <c r="G26" s="1" t="s">
        <v>50</v>
      </c>
      <c r="H26" s="68">
        <v>9</v>
      </c>
      <c r="I26" s="68" t="s">
        <v>216</v>
      </c>
      <c r="J26" s="11" t="str">
        <f>LEFT(Table1[[#This Row],[Match Date]],FIND(", ",Table1[[#This Row],[Match Date]]) - 1)</f>
        <v>February</v>
      </c>
      <c r="K26" s="11" t="s">
        <v>245</v>
      </c>
      <c r="L26" t="s">
        <v>55</v>
      </c>
      <c r="M26">
        <f>MONTH(Table1[[#This Row],[Match Date]])</f>
        <v>2</v>
      </c>
      <c r="N26" t="str">
        <f>Table1[[#This Row],[Team 1]]&amp;" "&amp;Table1[[#This Row],[Team 2]]</f>
        <v>South Africa India</v>
      </c>
      <c r="O26">
        <f>IF(IFERROR(SEARCH("England",Table1[[#This Row],[Combined]]),0)=0,0,1)</f>
        <v>0</v>
      </c>
      <c r="P26" s="24">
        <f>IF(Table1[[#This Row],[Winner]]="England",1,0)</f>
        <v>0</v>
      </c>
      <c r="Q26" s="24">
        <f>IF(IFERROR(SEARCH("India",Table1[[#This Row],[Combined]]),0)=0,0,1)</f>
        <v>1</v>
      </c>
      <c r="R26" s="24">
        <f>IF(Table1[[#This Row],[Winner]]="India",1,0)</f>
        <v>1</v>
      </c>
      <c r="S26" s="24">
        <f>IF(IFERROR(SEARCH("Bangladesh",Table1[[#This Row],[Combined]]),0)=0,0,1)</f>
        <v>0</v>
      </c>
      <c r="T26" s="24">
        <f>IF(Table1[[#This Row],[Winner]]="Bangladesh",1,0)</f>
        <v>0</v>
      </c>
    </row>
    <row r="27" spans="1:20" x14ac:dyDescent="0.25">
      <c r="A27" t="s">
        <v>50</v>
      </c>
      <c r="B27" t="s">
        <v>51</v>
      </c>
      <c r="C27" s="21" t="str">
        <f>_xlfn.IFNA(VLOOKUP(A27,G27:G200,1,FALSE),Table1[[#This Row],[Team 1]])</f>
        <v>South Africa</v>
      </c>
      <c r="D27" s="21" t="str">
        <f t="shared" si="0"/>
        <v>India</v>
      </c>
      <c r="E27" t="s">
        <v>51</v>
      </c>
      <c r="F27" t="s">
        <v>56</v>
      </c>
      <c r="G27" s="1" t="s">
        <v>50</v>
      </c>
      <c r="H27" s="68">
        <v>124</v>
      </c>
      <c r="I27" s="68" t="s">
        <v>215</v>
      </c>
      <c r="J27" s="11" t="str">
        <f>LEFT(Table1[[#This Row],[Match Date]],FIND(", ",Table1[[#This Row],[Match Date]]) - 1)</f>
        <v>February</v>
      </c>
      <c r="K27" s="11" t="s">
        <v>246</v>
      </c>
      <c r="L27" t="s">
        <v>57</v>
      </c>
      <c r="M27">
        <f>MONTH(Table1[[#This Row],[Match Date]])</f>
        <v>2</v>
      </c>
      <c r="N27" t="str">
        <f>Table1[[#This Row],[Team 1]]&amp;" "&amp;Table1[[#This Row],[Team 2]]</f>
        <v>South Africa India</v>
      </c>
      <c r="O27">
        <f>IF(IFERROR(SEARCH("England",Table1[[#This Row],[Combined]]),0)=0,0,1)</f>
        <v>0</v>
      </c>
      <c r="P27" s="24">
        <f>IF(Table1[[#This Row],[Winner]]="England",1,0)</f>
        <v>0</v>
      </c>
      <c r="Q27" s="24">
        <f>IF(IFERROR(SEARCH("India",Table1[[#This Row],[Combined]]),0)=0,0,1)</f>
        <v>1</v>
      </c>
      <c r="R27" s="24">
        <f>IF(Table1[[#This Row],[Winner]]="India",1,0)</f>
        <v>1</v>
      </c>
      <c r="S27" s="24">
        <f>IF(IFERROR(SEARCH("Bangladesh",Table1[[#This Row],[Combined]]),0)=0,0,1)</f>
        <v>0</v>
      </c>
      <c r="T27" s="24">
        <f>IF(Table1[[#This Row],[Winner]]="Bangladesh",1,0)</f>
        <v>0</v>
      </c>
    </row>
    <row r="28" spans="1:20" x14ac:dyDescent="0.25">
      <c r="A28" t="s">
        <v>58</v>
      </c>
      <c r="B28" t="s">
        <v>24</v>
      </c>
      <c r="C28" s="21" t="str">
        <f>_xlfn.IFNA(VLOOKUP(A28,G28:G201,1,FALSE),Table1[[#This Row],[Team 1]])</f>
        <v>Afghanistan</v>
      </c>
      <c r="D28" s="21" t="str">
        <f t="shared" si="0"/>
        <v>Zimbabwe</v>
      </c>
      <c r="E28" t="s">
        <v>58</v>
      </c>
      <c r="F28" t="s">
        <v>59</v>
      </c>
      <c r="G28" s="1" t="s">
        <v>207</v>
      </c>
      <c r="H28" s="68">
        <v>154</v>
      </c>
      <c r="I28" s="68" t="s">
        <v>215</v>
      </c>
      <c r="J28" s="11" t="str">
        <f>LEFT(Table1[[#This Row],[Match Date]],FIND(", ",Table1[[#This Row],[Match Date]]) - 1)</f>
        <v>February</v>
      </c>
      <c r="K28" s="11" t="s">
        <v>247</v>
      </c>
      <c r="L28" t="s">
        <v>60</v>
      </c>
      <c r="M28">
        <f>MONTH(Table1[[#This Row],[Match Date]])</f>
        <v>2</v>
      </c>
      <c r="N28" t="str">
        <f>Table1[[#This Row],[Team 1]]&amp;" "&amp;Table1[[#This Row],[Team 2]]</f>
        <v>Afghanistan Zimbabwe</v>
      </c>
      <c r="O28">
        <f>IF(IFERROR(SEARCH("England",Table1[[#This Row],[Combined]]),0)=0,0,1)</f>
        <v>0</v>
      </c>
      <c r="P28" s="24">
        <f>IF(Table1[[#This Row],[Winner]]="England",1,0)</f>
        <v>0</v>
      </c>
      <c r="Q28" s="24">
        <f>IF(IFERROR(SEARCH("India",Table1[[#This Row],[Combined]]),0)=0,0,1)</f>
        <v>0</v>
      </c>
      <c r="R28" s="24">
        <f>IF(Table1[[#This Row],[Winner]]="India",1,0)</f>
        <v>0</v>
      </c>
      <c r="S28" s="24">
        <f>IF(IFERROR(SEARCH("Bangladesh",Table1[[#This Row],[Combined]]),0)=0,0,1)</f>
        <v>0</v>
      </c>
      <c r="T28" s="24">
        <f>IF(Table1[[#This Row],[Winner]]="Bangladesh",1,0)</f>
        <v>0</v>
      </c>
    </row>
    <row r="29" spans="1:20" x14ac:dyDescent="0.25">
      <c r="A29" t="s">
        <v>50</v>
      </c>
      <c r="B29" t="s">
        <v>51</v>
      </c>
      <c r="C29" s="21" t="str">
        <f>_xlfn.IFNA(VLOOKUP(A29,G29:G202,1,FALSE),Table1[[#This Row],[Team 1]])</f>
        <v>South Africa</v>
      </c>
      <c r="D29" s="21" t="str">
        <f t="shared" si="0"/>
        <v>India</v>
      </c>
      <c r="E29" t="s">
        <v>50</v>
      </c>
      <c r="F29" t="s">
        <v>61</v>
      </c>
      <c r="G29" s="1" t="s">
        <v>50</v>
      </c>
      <c r="H29" s="68">
        <v>5</v>
      </c>
      <c r="I29" s="68" t="s">
        <v>216</v>
      </c>
      <c r="J29" s="11" t="str">
        <f>LEFT(Table1[[#This Row],[Match Date]],FIND(", ",Table1[[#This Row],[Match Date]]) - 1)</f>
        <v>February</v>
      </c>
      <c r="K29" s="11" t="s">
        <v>248</v>
      </c>
      <c r="L29" t="s">
        <v>62</v>
      </c>
      <c r="M29">
        <f>MONTH(Table1[[#This Row],[Match Date]])</f>
        <v>2</v>
      </c>
      <c r="N29" t="str">
        <f>Table1[[#This Row],[Team 1]]&amp;" "&amp;Table1[[#This Row],[Team 2]]</f>
        <v>South Africa India</v>
      </c>
      <c r="O29">
        <f>IF(IFERROR(SEARCH("England",Table1[[#This Row],[Combined]]),0)=0,0,1)</f>
        <v>0</v>
      </c>
      <c r="P29" s="24">
        <f>IF(Table1[[#This Row],[Winner]]="England",1,0)</f>
        <v>0</v>
      </c>
      <c r="Q29" s="24">
        <f>IF(IFERROR(SEARCH("India",Table1[[#This Row],[Combined]]),0)=0,0,1)</f>
        <v>1</v>
      </c>
      <c r="R29" s="24">
        <f>IF(Table1[[#This Row],[Winner]]="India",1,0)</f>
        <v>0</v>
      </c>
      <c r="S29" s="24">
        <f>IF(IFERROR(SEARCH("Bangladesh",Table1[[#This Row],[Combined]]),0)=0,0,1)</f>
        <v>0</v>
      </c>
      <c r="T29" s="24">
        <f>IF(Table1[[#This Row],[Winner]]="Bangladesh",1,0)</f>
        <v>0</v>
      </c>
    </row>
    <row r="30" spans="1:20" x14ac:dyDescent="0.25">
      <c r="A30" t="s">
        <v>58</v>
      </c>
      <c r="B30" t="s">
        <v>24</v>
      </c>
      <c r="C30" s="21" t="str">
        <f>_xlfn.IFNA(VLOOKUP(A30,G30:G203,1,FALSE),Table1[[#This Row],[Team 1]])</f>
        <v>Afghanistan</v>
      </c>
      <c r="D30" s="21" t="str">
        <f t="shared" si="0"/>
        <v>Zimbabwe</v>
      </c>
      <c r="E30" t="s">
        <v>24</v>
      </c>
      <c r="F30" t="s">
        <v>59</v>
      </c>
      <c r="G30" s="1" t="s">
        <v>207</v>
      </c>
      <c r="H30" s="68">
        <v>154</v>
      </c>
      <c r="I30" s="68" t="s">
        <v>215</v>
      </c>
      <c r="J30" s="11" t="str">
        <f>LEFT(Table1[[#This Row],[Match Date]],FIND(", ",Table1[[#This Row],[Match Date]]) - 1)</f>
        <v>February</v>
      </c>
      <c r="K30" s="11" t="s">
        <v>249</v>
      </c>
      <c r="L30" t="s">
        <v>63</v>
      </c>
      <c r="M30">
        <f>MONTH(Table1[[#This Row],[Match Date]])</f>
        <v>2</v>
      </c>
      <c r="N30" t="str">
        <f>Table1[[#This Row],[Team 1]]&amp;" "&amp;Table1[[#This Row],[Team 2]]</f>
        <v>Afghanistan Zimbabwe</v>
      </c>
      <c r="O30">
        <f>IF(IFERROR(SEARCH("England",Table1[[#This Row],[Combined]]),0)=0,0,1)</f>
        <v>0</v>
      </c>
      <c r="P30" s="24">
        <f>IF(Table1[[#This Row],[Winner]]="England",1,0)</f>
        <v>0</v>
      </c>
      <c r="Q30" s="24">
        <f>IF(IFERROR(SEARCH("India",Table1[[#This Row],[Combined]]),0)=0,0,1)</f>
        <v>0</v>
      </c>
      <c r="R30" s="24">
        <f>IF(Table1[[#This Row],[Winner]]="India",1,0)</f>
        <v>0</v>
      </c>
      <c r="S30" s="24">
        <f>IF(IFERROR(SEARCH("Bangladesh",Table1[[#This Row],[Combined]]),0)=0,0,1)</f>
        <v>0</v>
      </c>
      <c r="T30" s="24">
        <f>IF(Table1[[#This Row],[Winner]]="Bangladesh",1,0)</f>
        <v>0</v>
      </c>
    </row>
    <row r="31" spans="1:20" x14ac:dyDescent="0.25">
      <c r="A31" t="s">
        <v>50</v>
      </c>
      <c r="B31" t="s">
        <v>51</v>
      </c>
      <c r="C31" s="21" t="str">
        <f>_xlfn.IFNA(VLOOKUP(A31,G31:G204,1,FALSE),Table1[[#This Row],[Team 1]])</f>
        <v>South Africa</v>
      </c>
      <c r="D31" s="21" t="str">
        <f t="shared" si="0"/>
        <v>India</v>
      </c>
      <c r="E31" t="s">
        <v>51</v>
      </c>
      <c r="F31" t="s">
        <v>65</v>
      </c>
      <c r="G31" s="1" t="s">
        <v>50</v>
      </c>
      <c r="H31" s="68">
        <v>73</v>
      </c>
      <c r="I31" s="68" t="s">
        <v>215</v>
      </c>
      <c r="J31" s="11" t="str">
        <f>LEFT(Table1[[#This Row],[Match Date]],FIND(", ",Table1[[#This Row],[Match Date]]) - 1)</f>
        <v>February</v>
      </c>
      <c r="K31" s="11" t="s">
        <v>250</v>
      </c>
      <c r="L31" t="s">
        <v>66</v>
      </c>
      <c r="M31">
        <f>MONTH(Table1[[#This Row],[Match Date]])</f>
        <v>2</v>
      </c>
      <c r="N31" t="str">
        <f>Table1[[#This Row],[Team 1]]&amp;" "&amp;Table1[[#This Row],[Team 2]]</f>
        <v>South Africa India</v>
      </c>
      <c r="O31">
        <f>IF(IFERROR(SEARCH("England",Table1[[#This Row],[Combined]]),0)=0,0,1)</f>
        <v>0</v>
      </c>
      <c r="P31" s="24">
        <f>IF(Table1[[#This Row],[Winner]]="England",1,0)</f>
        <v>0</v>
      </c>
      <c r="Q31" s="24">
        <f>IF(IFERROR(SEARCH("India",Table1[[#This Row],[Combined]]),0)=0,0,1)</f>
        <v>1</v>
      </c>
      <c r="R31" s="24">
        <f>IF(Table1[[#This Row],[Winner]]="India",1,0)</f>
        <v>1</v>
      </c>
      <c r="S31" s="24">
        <f>IF(IFERROR(SEARCH("Bangladesh",Table1[[#This Row],[Combined]]),0)=0,0,1)</f>
        <v>0</v>
      </c>
      <c r="T31" s="24">
        <f>IF(Table1[[#This Row],[Winner]]="Bangladesh",1,0)</f>
        <v>0</v>
      </c>
    </row>
    <row r="32" spans="1:20" x14ac:dyDescent="0.25">
      <c r="A32" t="s">
        <v>58</v>
      </c>
      <c r="B32" t="s">
        <v>24</v>
      </c>
      <c r="C32" s="21" t="str">
        <f>_xlfn.IFNA(VLOOKUP(A32,G32:G205,1,FALSE),Table1[[#This Row],[Team 1]])</f>
        <v>Afghanistan</v>
      </c>
      <c r="D32" s="21" t="str">
        <f t="shared" si="0"/>
        <v>Zimbabwe</v>
      </c>
      <c r="E32" t="s">
        <v>58</v>
      </c>
      <c r="F32" t="s">
        <v>59</v>
      </c>
      <c r="G32" s="1" t="s">
        <v>207</v>
      </c>
      <c r="H32" s="68">
        <v>6</v>
      </c>
      <c r="I32" s="68" t="s">
        <v>216</v>
      </c>
      <c r="J32" s="11" t="str">
        <f>LEFT(Table1[[#This Row],[Match Date]],FIND(", ",Table1[[#This Row],[Match Date]]) - 1)</f>
        <v>February</v>
      </c>
      <c r="K32" s="11" t="s">
        <v>250</v>
      </c>
      <c r="L32" t="s">
        <v>64</v>
      </c>
      <c r="M32">
        <f>MONTH(Table1[[#This Row],[Match Date]])</f>
        <v>2</v>
      </c>
      <c r="N32" t="str">
        <f>Table1[[#This Row],[Team 1]]&amp;" "&amp;Table1[[#This Row],[Team 2]]</f>
        <v>Afghanistan Zimbabwe</v>
      </c>
      <c r="O32">
        <f>IF(IFERROR(SEARCH("England",Table1[[#This Row],[Combined]]),0)=0,0,1)</f>
        <v>0</v>
      </c>
      <c r="P32" s="24">
        <f>IF(Table1[[#This Row],[Winner]]="England",1,0)</f>
        <v>0</v>
      </c>
      <c r="Q32" s="24">
        <f>IF(IFERROR(SEARCH("India",Table1[[#This Row],[Combined]]),0)=0,0,1)</f>
        <v>0</v>
      </c>
      <c r="R32" s="24">
        <f>IF(Table1[[#This Row],[Winner]]="India",1,0)</f>
        <v>0</v>
      </c>
      <c r="S32" s="24">
        <f>IF(IFERROR(SEARCH("Bangladesh",Table1[[#This Row],[Combined]]),0)=0,0,1)</f>
        <v>0</v>
      </c>
      <c r="T32" s="24">
        <f>IF(Table1[[#This Row],[Winner]]="Bangladesh",1,0)</f>
        <v>0</v>
      </c>
    </row>
    <row r="33" spans="1:20" x14ac:dyDescent="0.25">
      <c r="A33" t="s">
        <v>58</v>
      </c>
      <c r="B33" t="s">
        <v>24</v>
      </c>
      <c r="C33" s="21" t="str">
        <f>_xlfn.IFNA(VLOOKUP(A33,G33:G206,1,FALSE),Table1[[#This Row],[Team 1]])</f>
        <v>Afghanistan</v>
      </c>
      <c r="D33" s="21" t="str">
        <f t="shared" si="0"/>
        <v>Zimbabwe</v>
      </c>
      <c r="E33" t="s">
        <v>58</v>
      </c>
      <c r="F33" t="s">
        <v>59</v>
      </c>
      <c r="G33" s="1" t="s">
        <v>207</v>
      </c>
      <c r="H33" s="68">
        <v>10</v>
      </c>
      <c r="I33" s="68" t="s">
        <v>216</v>
      </c>
      <c r="J33" s="11" t="str">
        <f>LEFT(Table1[[#This Row],[Match Date]],FIND(", ",Table1[[#This Row],[Match Date]]) - 1)</f>
        <v>February</v>
      </c>
      <c r="K33" s="11" t="s">
        <v>251</v>
      </c>
      <c r="L33" t="s">
        <v>67</v>
      </c>
      <c r="M33">
        <f>MONTH(Table1[[#This Row],[Match Date]])</f>
        <v>2</v>
      </c>
      <c r="N33" t="str">
        <f>Table1[[#This Row],[Team 1]]&amp;" "&amp;Table1[[#This Row],[Team 2]]</f>
        <v>Afghanistan Zimbabwe</v>
      </c>
      <c r="O33">
        <f>IF(IFERROR(SEARCH("England",Table1[[#This Row],[Combined]]),0)=0,0,1)</f>
        <v>0</v>
      </c>
      <c r="P33" s="24">
        <f>IF(Table1[[#This Row],[Winner]]="England",1,0)</f>
        <v>0</v>
      </c>
      <c r="Q33" s="24">
        <f>IF(IFERROR(SEARCH("India",Table1[[#This Row],[Combined]]),0)=0,0,1)</f>
        <v>0</v>
      </c>
      <c r="R33" s="24">
        <f>IF(Table1[[#This Row],[Winner]]="India",1,0)</f>
        <v>0</v>
      </c>
      <c r="S33" s="24">
        <f>IF(IFERROR(SEARCH("Bangladesh",Table1[[#This Row],[Combined]]),0)=0,0,1)</f>
        <v>0</v>
      </c>
      <c r="T33" s="24">
        <f>IF(Table1[[#This Row],[Winner]]="Bangladesh",1,0)</f>
        <v>0</v>
      </c>
    </row>
    <row r="34" spans="1:20" x14ac:dyDescent="0.25">
      <c r="A34" t="s">
        <v>50</v>
      </c>
      <c r="B34" t="s">
        <v>51</v>
      </c>
      <c r="C34" s="21" t="str">
        <f>_xlfn.IFNA(VLOOKUP(A34,G34:G207,1,FALSE),Table1[[#This Row],[Team 1]])</f>
        <v>South Africa</v>
      </c>
      <c r="D34" s="21" t="str">
        <f t="shared" si="0"/>
        <v>India</v>
      </c>
      <c r="E34" t="s">
        <v>51</v>
      </c>
      <c r="F34" t="s">
        <v>54</v>
      </c>
      <c r="G34" s="1" t="s">
        <v>50</v>
      </c>
      <c r="H34" s="68">
        <v>8</v>
      </c>
      <c r="I34" s="68" t="s">
        <v>216</v>
      </c>
      <c r="J34" s="11" t="str">
        <f>LEFT(Table1[[#This Row],[Match Date]],FIND(", ",Table1[[#This Row],[Match Date]]) - 1)</f>
        <v>February</v>
      </c>
      <c r="K34" s="11" t="s">
        <v>251</v>
      </c>
      <c r="L34" t="s">
        <v>68</v>
      </c>
      <c r="M34">
        <f>MONTH(Table1[[#This Row],[Match Date]])</f>
        <v>2</v>
      </c>
      <c r="N34" t="str">
        <f>Table1[[#This Row],[Team 1]]&amp;" "&amp;Table1[[#This Row],[Team 2]]</f>
        <v>South Africa India</v>
      </c>
      <c r="O34">
        <f>IF(IFERROR(SEARCH("England",Table1[[#This Row],[Combined]]),0)=0,0,1)</f>
        <v>0</v>
      </c>
      <c r="P34" s="24">
        <f>IF(Table1[[#This Row],[Winner]]="England",1,0)</f>
        <v>0</v>
      </c>
      <c r="Q34" s="24">
        <f>IF(IFERROR(SEARCH("India",Table1[[#This Row],[Combined]]),0)=0,0,1)</f>
        <v>1</v>
      </c>
      <c r="R34" s="24">
        <f>IF(Table1[[#This Row],[Winner]]="India",1,0)</f>
        <v>1</v>
      </c>
      <c r="S34" s="24">
        <f>IF(IFERROR(SEARCH("Bangladesh",Table1[[#This Row],[Combined]]),0)=0,0,1)</f>
        <v>0</v>
      </c>
      <c r="T34" s="24">
        <f>IF(Table1[[#This Row],[Winner]]="Bangladesh",1,0)</f>
        <v>0</v>
      </c>
    </row>
    <row r="35" spans="1:20" x14ac:dyDescent="0.25">
      <c r="A35" t="s">
        <v>58</v>
      </c>
      <c r="B35" t="s">
        <v>24</v>
      </c>
      <c r="C35" s="21" t="str">
        <f>_xlfn.IFNA(VLOOKUP(A35,G35:G208,1,FALSE),Table1[[#This Row],[Team 1]])</f>
        <v>Afghanistan</v>
      </c>
      <c r="D35" s="21" t="str">
        <f t="shared" si="0"/>
        <v>Zimbabwe</v>
      </c>
      <c r="E35" t="s">
        <v>58</v>
      </c>
      <c r="F35" t="s">
        <v>59</v>
      </c>
      <c r="G35" s="1" t="s">
        <v>207</v>
      </c>
      <c r="H35" s="68">
        <v>146</v>
      </c>
      <c r="I35" s="68" t="s">
        <v>215</v>
      </c>
      <c r="J35" s="11" t="str">
        <f>LEFT(Table1[[#This Row],[Match Date]],FIND(", ",Table1[[#This Row],[Match Date]]) - 1)</f>
        <v>February</v>
      </c>
      <c r="K35" s="11" t="s">
        <v>252</v>
      </c>
      <c r="L35" t="s">
        <v>69</v>
      </c>
      <c r="M35">
        <f>MONTH(Table1[[#This Row],[Match Date]])</f>
        <v>2</v>
      </c>
      <c r="N35" t="str">
        <f>Table1[[#This Row],[Team 1]]&amp;" "&amp;Table1[[#This Row],[Team 2]]</f>
        <v>Afghanistan Zimbabwe</v>
      </c>
      <c r="O35">
        <f>IF(IFERROR(SEARCH("England",Table1[[#This Row],[Combined]]),0)=0,0,1)</f>
        <v>0</v>
      </c>
      <c r="P35" s="24">
        <f>IF(Table1[[#This Row],[Winner]]="England",1,0)</f>
        <v>0</v>
      </c>
      <c r="Q35" s="24">
        <f>IF(IFERROR(SEARCH("India",Table1[[#This Row],[Combined]]),0)=0,0,1)</f>
        <v>0</v>
      </c>
      <c r="R35" s="24">
        <f>IF(Table1[[#This Row],[Winner]]="India",1,0)</f>
        <v>0</v>
      </c>
      <c r="S35" s="24">
        <f>IF(IFERROR(SEARCH("Bangladesh",Table1[[#This Row],[Combined]]),0)=0,0,1)</f>
        <v>0</v>
      </c>
      <c r="T35" s="24">
        <f>IF(Table1[[#This Row],[Winner]]="Bangladesh",1,0)</f>
        <v>0</v>
      </c>
    </row>
    <row r="36" spans="1:20" x14ac:dyDescent="0.25">
      <c r="A36" t="s">
        <v>7</v>
      </c>
      <c r="B36" t="s">
        <v>20</v>
      </c>
      <c r="C36" s="21" t="str">
        <f>_xlfn.IFNA(VLOOKUP(A36,G36:G209,1,FALSE),Table1[[#This Row],[Team 1]])</f>
        <v>New Zealand</v>
      </c>
      <c r="D36" s="21" t="str">
        <f t="shared" si="0"/>
        <v>England</v>
      </c>
      <c r="E36" t="s">
        <v>7</v>
      </c>
      <c r="F36" t="s">
        <v>27</v>
      </c>
      <c r="G36" s="1" t="s">
        <v>7</v>
      </c>
      <c r="H36" s="68">
        <v>3</v>
      </c>
      <c r="I36" s="68" t="s">
        <v>216</v>
      </c>
      <c r="J36" s="11" t="str">
        <f>LEFT(Table1[[#This Row],[Match Date]],FIND(", ",Table1[[#This Row],[Match Date]]) - 1)</f>
        <v>February</v>
      </c>
      <c r="K36" s="11" t="s">
        <v>253</v>
      </c>
      <c r="L36" t="s">
        <v>70</v>
      </c>
      <c r="M36">
        <f>MONTH(Table1[[#This Row],[Match Date]])</f>
        <v>2</v>
      </c>
      <c r="N36" t="str">
        <f>Table1[[#This Row],[Team 1]]&amp;" "&amp;Table1[[#This Row],[Team 2]]</f>
        <v>New Zealand England</v>
      </c>
      <c r="O36">
        <f>IF(IFERROR(SEARCH("England",Table1[[#This Row],[Combined]]),0)=0,0,1)</f>
        <v>1</v>
      </c>
      <c r="P36" s="24">
        <f>IF(Table1[[#This Row],[Winner]]="England",1,0)</f>
        <v>0</v>
      </c>
      <c r="Q36" s="24">
        <f>IF(IFERROR(SEARCH("India",Table1[[#This Row],[Combined]]),0)=0,0,1)</f>
        <v>0</v>
      </c>
      <c r="R36" s="24">
        <f>IF(Table1[[#This Row],[Winner]]="India",1,0)</f>
        <v>0</v>
      </c>
      <c r="S36" s="24">
        <f>IF(IFERROR(SEARCH("Bangladesh",Table1[[#This Row],[Combined]]),0)=0,0,1)</f>
        <v>0</v>
      </c>
      <c r="T36" s="24">
        <f>IF(Table1[[#This Row],[Winner]]="Bangladesh",1,0)</f>
        <v>0</v>
      </c>
    </row>
    <row r="37" spans="1:20" x14ac:dyDescent="0.25">
      <c r="A37" t="s">
        <v>7</v>
      </c>
      <c r="B37" t="s">
        <v>20</v>
      </c>
      <c r="C37" s="21" t="str">
        <f>_xlfn.IFNA(VLOOKUP(A37,G37:G210,1,FALSE),Table1[[#This Row],[Team 1]])</f>
        <v>New Zealand</v>
      </c>
      <c r="D37" s="21" t="str">
        <f t="shared" si="0"/>
        <v>England</v>
      </c>
      <c r="E37" t="s">
        <v>20</v>
      </c>
      <c r="F37" t="s">
        <v>71</v>
      </c>
      <c r="G37" t="s">
        <v>7</v>
      </c>
      <c r="H37" s="68">
        <v>6</v>
      </c>
      <c r="I37" s="68" t="s">
        <v>216</v>
      </c>
      <c r="J37" s="11" t="str">
        <f>LEFT(Table1[[#This Row],[Match Date]],FIND(", ",Table1[[#This Row],[Match Date]]) - 1)</f>
        <v>February</v>
      </c>
      <c r="K37" s="11" t="s">
        <v>254</v>
      </c>
      <c r="L37" t="s">
        <v>72</v>
      </c>
      <c r="M37">
        <f>MONTH(Table1[[#This Row],[Match Date]])</f>
        <v>2</v>
      </c>
      <c r="N37" t="str">
        <f>Table1[[#This Row],[Team 1]]&amp;" "&amp;Table1[[#This Row],[Team 2]]</f>
        <v>New Zealand England</v>
      </c>
      <c r="O37">
        <f>IF(IFERROR(SEARCH("England",Table1[[#This Row],[Combined]]),0)=0,0,1)</f>
        <v>1</v>
      </c>
      <c r="P37" s="24">
        <f>IF(Table1[[#This Row],[Winner]]="England",1,0)</f>
        <v>1</v>
      </c>
      <c r="Q37" s="24">
        <f>IF(IFERROR(SEARCH("India",Table1[[#This Row],[Combined]]),0)=0,0,1)</f>
        <v>0</v>
      </c>
      <c r="R37" s="24">
        <f>IF(Table1[[#This Row],[Winner]]="India",1,0)</f>
        <v>0</v>
      </c>
      <c r="S37" s="24">
        <f>IF(IFERROR(SEARCH("Bangladesh",Table1[[#This Row],[Combined]]),0)=0,0,1)</f>
        <v>0</v>
      </c>
      <c r="T37" s="24">
        <f>IF(Table1[[#This Row],[Winner]]="Bangladesh",1,0)</f>
        <v>0</v>
      </c>
    </row>
    <row r="38" spans="1:20" x14ac:dyDescent="0.25">
      <c r="A38" t="s">
        <v>7</v>
      </c>
      <c r="B38" t="s">
        <v>20</v>
      </c>
      <c r="C38" s="21" t="str">
        <f>_xlfn.IFNA(VLOOKUP(A38,G38:G211,1,FALSE),Table1[[#This Row],[Team 1]])</f>
        <v>New Zealand</v>
      </c>
      <c r="D38" s="21" t="str">
        <f t="shared" si="0"/>
        <v>England</v>
      </c>
      <c r="E38" t="s">
        <v>20</v>
      </c>
      <c r="F38" t="s">
        <v>9</v>
      </c>
      <c r="G38" s="1" t="s">
        <v>207</v>
      </c>
      <c r="H38" s="68">
        <v>4</v>
      </c>
      <c r="I38" s="68" t="s">
        <v>215</v>
      </c>
      <c r="J38" s="11" t="str">
        <f>LEFT(Table1[[#This Row],[Match Date]],FIND(", ",Table1[[#This Row],[Match Date]]) - 1)</f>
        <v>March</v>
      </c>
      <c r="K38" s="11" t="s">
        <v>255</v>
      </c>
      <c r="L38" t="s">
        <v>73</v>
      </c>
      <c r="M38">
        <f>MONTH(Table1[[#This Row],[Match Date]])</f>
        <v>3</v>
      </c>
      <c r="N38" t="str">
        <f>Table1[[#This Row],[Team 1]]&amp;" "&amp;Table1[[#This Row],[Team 2]]</f>
        <v>New Zealand England</v>
      </c>
      <c r="O38">
        <f>IF(IFERROR(SEARCH("England",Table1[[#This Row],[Combined]]),0)=0,0,1)</f>
        <v>1</v>
      </c>
      <c r="P38" s="24">
        <f>IF(Table1[[#This Row],[Winner]]="England",1,0)</f>
        <v>1</v>
      </c>
      <c r="Q38" s="24">
        <f>IF(IFERROR(SEARCH("India",Table1[[#This Row],[Combined]]),0)=0,0,1)</f>
        <v>0</v>
      </c>
      <c r="R38" s="24">
        <f>IF(Table1[[#This Row],[Winner]]="India",1,0)</f>
        <v>0</v>
      </c>
      <c r="S38" s="24">
        <f>IF(IFERROR(SEARCH("Bangladesh",Table1[[#This Row],[Combined]]),0)=0,0,1)</f>
        <v>0</v>
      </c>
      <c r="T38" s="24">
        <f>IF(Table1[[#This Row],[Winner]]="Bangladesh",1,0)</f>
        <v>0</v>
      </c>
    </row>
    <row r="39" spans="1:20" x14ac:dyDescent="0.25">
      <c r="A39" t="s">
        <v>76</v>
      </c>
      <c r="B39" t="s">
        <v>207</v>
      </c>
      <c r="C39" s="21" t="str">
        <f>_xlfn.IFNA(VLOOKUP(A39,G39:G212,1,FALSE),Table1[[#This Row],[Team 1]])</f>
        <v>P.N.G.</v>
      </c>
      <c r="D39" s="21" t="str">
        <f t="shared" si="0"/>
        <v>UAE</v>
      </c>
      <c r="E39" t="s">
        <v>207</v>
      </c>
      <c r="F39" t="s">
        <v>77</v>
      </c>
      <c r="G39" s="1" t="s">
        <v>24</v>
      </c>
      <c r="H39" s="68">
        <v>56</v>
      </c>
      <c r="I39" s="68" t="s">
        <v>215</v>
      </c>
      <c r="J39" s="11" t="str">
        <f>LEFT(Table1[[#This Row],[Match Date]],FIND(", ",Table1[[#This Row],[Match Date]]) - 1)</f>
        <v>March</v>
      </c>
      <c r="K39" s="11" t="s">
        <v>256</v>
      </c>
      <c r="L39" t="s">
        <v>78</v>
      </c>
      <c r="M39">
        <f>MONTH(Table1[[#This Row],[Match Date]])</f>
        <v>3</v>
      </c>
      <c r="N39" t="str">
        <f>Table1[[#This Row],[Team 1]]&amp;" "&amp;Table1[[#This Row],[Team 2]]</f>
        <v>P.N.G. UAE</v>
      </c>
      <c r="O39">
        <f>IF(IFERROR(SEARCH("England",Table1[[#This Row],[Combined]]),0)=0,0,1)</f>
        <v>0</v>
      </c>
      <c r="P39" s="24">
        <f>IF(Table1[[#This Row],[Winner]]="England",1,0)</f>
        <v>0</v>
      </c>
      <c r="Q39" s="24">
        <f>IF(IFERROR(SEARCH("India",Table1[[#This Row],[Combined]]),0)=0,0,1)</f>
        <v>0</v>
      </c>
      <c r="R39" s="24">
        <f>IF(Table1[[#This Row],[Winner]]="India",1,0)</f>
        <v>0</v>
      </c>
      <c r="S39" s="24">
        <f>IF(IFERROR(SEARCH("Bangladesh",Table1[[#This Row],[Combined]]),0)=0,0,1)</f>
        <v>0</v>
      </c>
      <c r="T39" s="24">
        <f>IF(Table1[[#This Row],[Winner]]="Bangladesh",1,0)</f>
        <v>0</v>
      </c>
    </row>
    <row r="40" spans="1:20" x14ac:dyDescent="0.25">
      <c r="A40" t="s">
        <v>58</v>
      </c>
      <c r="B40" t="s">
        <v>29</v>
      </c>
      <c r="C40" s="21" t="str">
        <f>_xlfn.IFNA(VLOOKUP(A40,G40:G213,1,FALSE),Table1[[#This Row],[Team 1]])</f>
        <v>Afghanistan</v>
      </c>
      <c r="D40" s="21" t="str">
        <f t="shared" si="0"/>
        <v>Scotland</v>
      </c>
      <c r="E40" t="s">
        <v>29</v>
      </c>
      <c r="F40" t="s">
        <v>74</v>
      </c>
      <c r="G40" s="1" t="s">
        <v>24</v>
      </c>
      <c r="H40" s="68">
        <v>7</v>
      </c>
      <c r="I40" s="68" t="s">
        <v>216</v>
      </c>
      <c r="J40" s="11" t="str">
        <f>LEFT(Table1[[#This Row],[Match Date]],FIND(", ",Table1[[#This Row],[Match Date]]) - 1)</f>
        <v>March</v>
      </c>
      <c r="K40" s="11" t="s">
        <v>256</v>
      </c>
      <c r="L40" t="s">
        <v>75</v>
      </c>
      <c r="M40">
        <f>MONTH(Table1[[#This Row],[Match Date]])</f>
        <v>3</v>
      </c>
      <c r="N40" t="str">
        <f>Table1[[#This Row],[Team 1]]&amp;" "&amp;Table1[[#This Row],[Team 2]]</f>
        <v>Afghanistan Scotland</v>
      </c>
      <c r="O40">
        <f>IF(IFERROR(SEARCH("England",Table1[[#This Row],[Combined]]),0)=0,0,1)</f>
        <v>0</v>
      </c>
      <c r="P40" s="24">
        <f>IF(Table1[[#This Row],[Winner]]="England",1,0)</f>
        <v>0</v>
      </c>
      <c r="Q40" s="24">
        <f>IF(IFERROR(SEARCH("India",Table1[[#This Row],[Combined]]),0)=0,0,1)</f>
        <v>0</v>
      </c>
      <c r="R40" s="24">
        <f>IF(Table1[[#This Row],[Winner]]="India",1,0)</f>
        <v>0</v>
      </c>
      <c r="S40" s="24">
        <f>IF(IFERROR(SEARCH("Bangladesh",Table1[[#This Row],[Combined]]),0)=0,0,1)</f>
        <v>0</v>
      </c>
      <c r="T40" s="24">
        <f>IF(Table1[[#This Row],[Winner]]="Bangladesh",1,0)</f>
        <v>0</v>
      </c>
    </row>
    <row r="41" spans="1:20" ht="18" customHeight="1" x14ac:dyDescent="0.25">
      <c r="A41" t="s">
        <v>207</v>
      </c>
      <c r="B41" t="s">
        <v>82</v>
      </c>
      <c r="C41" s="21" t="str">
        <f>_xlfn.IFNA(VLOOKUP(A41,G41:G214,1,FALSE),Table1[[#This Row],[Team 1]])</f>
        <v>UAE</v>
      </c>
      <c r="D41" s="21" t="str">
        <f t="shared" si="0"/>
        <v>West Indies</v>
      </c>
      <c r="E41" t="s">
        <v>82</v>
      </c>
      <c r="F41" t="s">
        <v>77</v>
      </c>
      <c r="G41" s="1" t="s">
        <v>24</v>
      </c>
      <c r="H41" s="68">
        <v>60</v>
      </c>
      <c r="I41" s="68" t="s">
        <v>215</v>
      </c>
      <c r="J41" s="11" t="str">
        <f>LEFT(Table1[[#This Row],[Match Date]],FIND(", ",Table1[[#This Row],[Match Date]]) - 1)</f>
        <v>March</v>
      </c>
      <c r="K41" s="11" t="s">
        <v>257</v>
      </c>
      <c r="L41" t="s">
        <v>83</v>
      </c>
      <c r="M41">
        <f>MONTH(Table1[[#This Row],[Match Date]])</f>
        <v>3</v>
      </c>
      <c r="N41" t="str">
        <f>Table1[[#This Row],[Team 1]]&amp;" "&amp;Table1[[#This Row],[Team 2]]</f>
        <v>UAE West Indies</v>
      </c>
      <c r="O41">
        <f>IF(IFERROR(SEARCH("England",Table1[[#This Row],[Combined]]),0)=0,0,1)</f>
        <v>0</v>
      </c>
      <c r="P41" s="24">
        <f>IF(Table1[[#This Row],[Winner]]="England",1,0)</f>
        <v>0</v>
      </c>
      <c r="Q41" s="25">
        <f>IF(IFERROR(SEARCH("India",Table1[[#This Row],[Combined]]),0)=0,0,1)</f>
        <v>0</v>
      </c>
      <c r="R41" s="24">
        <f>IF(Table1[[#This Row],[Winner]]="India",1,0)</f>
        <v>0</v>
      </c>
      <c r="S41" s="24">
        <f>IF(IFERROR(SEARCH("Bangladesh",Table1[[#This Row],[Combined]]),0)=0,0,1)</f>
        <v>0</v>
      </c>
      <c r="T41" s="24">
        <f>IF(Table1[[#This Row],[Winner]]="Bangladesh",1,0)</f>
        <v>0</v>
      </c>
    </row>
    <row r="42" spans="1:20" x14ac:dyDescent="0.25">
      <c r="A42" t="s">
        <v>79</v>
      </c>
      <c r="B42" t="s">
        <v>29</v>
      </c>
      <c r="C42" s="21" t="str">
        <f>_xlfn.IFNA(VLOOKUP(A42,G42:G215,1,FALSE),Table1[[#This Row],[Team 1]])</f>
        <v>Hong Kong</v>
      </c>
      <c r="D42" s="21" t="str">
        <f t="shared" si="0"/>
        <v>Scotland</v>
      </c>
      <c r="E42" t="s">
        <v>29</v>
      </c>
      <c r="F42" t="s">
        <v>74</v>
      </c>
      <c r="G42" s="1" t="s">
        <v>24</v>
      </c>
      <c r="H42" s="68">
        <v>4</v>
      </c>
      <c r="I42" s="68" t="s">
        <v>216</v>
      </c>
      <c r="J42" s="11" t="str">
        <f>LEFT(Table1[[#This Row],[Match Date]],FIND(", ",Table1[[#This Row],[Match Date]]) - 1)</f>
        <v>March</v>
      </c>
      <c r="K42" s="11" t="s">
        <v>257</v>
      </c>
      <c r="L42" t="s">
        <v>80</v>
      </c>
      <c r="M42">
        <f>MONTH(Table1[[#This Row],[Match Date]])</f>
        <v>3</v>
      </c>
      <c r="N42" t="str">
        <f>Table1[[#This Row],[Team 1]]&amp;" "&amp;Table1[[#This Row],[Team 2]]</f>
        <v>Hong Kong Scotland</v>
      </c>
      <c r="O42">
        <f>IF(IFERROR(SEARCH("England",Table1[[#This Row],[Combined]]),0)=0,0,1)</f>
        <v>0</v>
      </c>
      <c r="P42" s="24">
        <f>IF(Table1[[#This Row],[Winner]]="England",1,0)</f>
        <v>0</v>
      </c>
      <c r="Q42" s="24">
        <f>IF(IFERROR(SEARCH("India",Table1[[#This Row],[Combined]]),0)=0,0,1)</f>
        <v>0</v>
      </c>
      <c r="R42" s="24">
        <f>IF(Table1[[#This Row],[Winner]]="India",1,0)</f>
        <v>0</v>
      </c>
      <c r="S42" s="24">
        <f>IF(IFERROR(SEARCH("Bangladesh",Table1[[#This Row],[Combined]]),0)=0,0,1)</f>
        <v>0</v>
      </c>
      <c r="T42" s="24">
        <f>IF(Table1[[#This Row],[Winner]]="Bangladesh",1,0)</f>
        <v>0</v>
      </c>
    </row>
    <row r="43" spans="1:20" x14ac:dyDescent="0.25">
      <c r="A43" t="s">
        <v>13</v>
      </c>
      <c r="B43" t="s">
        <v>76</v>
      </c>
      <c r="C43" s="21" t="str">
        <f>_xlfn.IFNA(VLOOKUP(A43,G43:G216,1,FALSE),Table1[[#This Row],[Team 1]])</f>
        <v>Ireland</v>
      </c>
      <c r="D43" s="21" t="str">
        <f t="shared" si="0"/>
        <v>P.N.G.</v>
      </c>
      <c r="E43" t="s">
        <v>13</v>
      </c>
      <c r="F43" t="s">
        <v>77</v>
      </c>
      <c r="G43" s="1" t="s">
        <v>24</v>
      </c>
      <c r="H43" s="68">
        <v>4</v>
      </c>
      <c r="I43" s="68" t="s">
        <v>216</v>
      </c>
      <c r="J43" s="11" t="str">
        <f>LEFT(Table1[[#This Row],[Match Date]],FIND(", ",Table1[[#This Row],[Match Date]]) - 1)</f>
        <v>March</v>
      </c>
      <c r="K43" s="11" t="s">
        <v>257</v>
      </c>
      <c r="L43" t="s">
        <v>81</v>
      </c>
      <c r="M43">
        <f>MONTH(Table1[[#This Row],[Match Date]])</f>
        <v>3</v>
      </c>
      <c r="N43" t="str">
        <f>Table1[[#This Row],[Team 1]]&amp;" "&amp;Table1[[#This Row],[Team 2]]</f>
        <v>Ireland P.N.G.</v>
      </c>
      <c r="O43">
        <f>IF(IFERROR(SEARCH("England",Table1[[#This Row],[Combined]]),0)=0,0,1)</f>
        <v>0</v>
      </c>
      <c r="P43" s="24">
        <f>IF(Table1[[#This Row],[Winner]]="England",1,0)</f>
        <v>0</v>
      </c>
      <c r="Q43" s="24">
        <f>IF(IFERROR(SEARCH("India",Table1[[#This Row],[Combined]]),0)=0,0,1)</f>
        <v>0</v>
      </c>
      <c r="R43" s="24">
        <f>IF(Table1[[#This Row],[Winner]]="India",1,0)</f>
        <v>0</v>
      </c>
      <c r="S43" s="24">
        <f>IF(IFERROR(SEARCH("Bangladesh",Table1[[#This Row],[Combined]]),0)=0,0,1)</f>
        <v>0</v>
      </c>
      <c r="T43" s="24">
        <f>IF(Table1[[#This Row],[Winner]]="Bangladesh",1,0)</f>
        <v>0</v>
      </c>
    </row>
    <row r="44" spans="1:20" x14ac:dyDescent="0.25">
      <c r="A44" t="s">
        <v>24</v>
      </c>
      <c r="B44" t="s">
        <v>58</v>
      </c>
      <c r="C44" s="21" t="str">
        <f>_xlfn.IFNA(VLOOKUP(A44,G44:G217,1,FALSE),Table1[[#This Row],[Team 1]])</f>
        <v>Zimbabwe</v>
      </c>
      <c r="D44" s="21" t="str">
        <f t="shared" si="0"/>
        <v>Afghanistan</v>
      </c>
      <c r="E44" t="s">
        <v>24</v>
      </c>
      <c r="F44" t="s">
        <v>74</v>
      </c>
      <c r="G44" s="1" t="s">
        <v>24</v>
      </c>
      <c r="H44" s="68">
        <v>2</v>
      </c>
      <c r="I44" s="68" t="s">
        <v>215</v>
      </c>
      <c r="J44" s="11" t="str">
        <f>LEFT(Table1[[#This Row],[Match Date]],FIND(", ",Table1[[#This Row],[Match Date]]) - 1)</f>
        <v>March</v>
      </c>
      <c r="K44" s="11" t="s">
        <v>257</v>
      </c>
      <c r="L44" t="s">
        <v>84</v>
      </c>
      <c r="M44">
        <f>MONTH(Table1[[#This Row],[Match Date]])</f>
        <v>3</v>
      </c>
      <c r="N44" t="str">
        <f>Table1[[#This Row],[Team 1]]&amp;" "&amp;Table1[[#This Row],[Team 2]]</f>
        <v>Zimbabwe Afghanistan</v>
      </c>
      <c r="O44">
        <f>IF(IFERROR(SEARCH("England",Table1[[#This Row],[Combined]]),0)=0,0,1)</f>
        <v>0</v>
      </c>
      <c r="P44" s="24">
        <f>IF(Table1[[#This Row],[Winner]]="England",1,0)</f>
        <v>0</v>
      </c>
      <c r="Q44" s="24">
        <f>IF(IFERROR(SEARCH("India",Table1[[#This Row],[Combined]]),0)=0,0,1)</f>
        <v>0</v>
      </c>
      <c r="R44" s="24">
        <f>IF(Table1[[#This Row],[Winner]]="India",1,0)</f>
        <v>0</v>
      </c>
      <c r="S44" s="24">
        <f>IF(IFERROR(SEARCH("Bangladesh",Table1[[#This Row],[Combined]]),0)=0,0,1)</f>
        <v>0</v>
      </c>
      <c r="T44" s="24">
        <f>IF(Table1[[#This Row],[Winner]]="Bangladesh",1,0)</f>
        <v>0</v>
      </c>
    </row>
    <row r="45" spans="1:20" x14ac:dyDescent="0.25">
      <c r="A45" t="s">
        <v>7</v>
      </c>
      <c r="B45" t="s">
        <v>20</v>
      </c>
      <c r="C45" s="21" t="str">
        <f>_xlfn.IFNA(VLOOKUP(A45,G45:G218,1,FALSE),Table1[[#This Row],[Team 1]])</f>
        <v>New Zealand</v>
      </c>
      <c r="D45" s="21" t="str">
        <f t="shared" si="0"/>
        <v>England</v>
      </c>
      <c r="E45" t="s">
        <v>7</v>
      </c>
      <c r="F45" t="s">
        <v>16</v>
      </c>
      <c r="G45" t="s">
        <v>7</v>
      </c>
      <c r="H45" s="68">
        <v>5</v>
      </c>
      <c r="I45" s="68" t="s">
        <v>216</v>
      </c>
      <c r="J45" s="11" t="str">
        <f>LEFT(Table1[[#This Row],[Match Date]],FIND(", ",Table1[[#This Row],[Match Date]]) - 1)</f>
        <v>March</v>
      </c>
      <c r="K45" s="11" t="s">
        <v>258</v>
      </c>
      <c r="L45" t="s">
        <v>85</v>
      </c>
      <c r="M45">
        <f>MONTH(Table1[[#This Row],[Match Date]])</f>
        <v>3</v>
      </c>
      <c r="N45" t="str">
        <f>Table1[[#This Row],[Team 1]]&amp;" "&amp;Table1[[#This Row],[Team 2]]</f>
        <v>New Zealand England</v>
      </c>
      <c r="O45">
        <f>IF(IFERROR(SEARCH("England",Table1[[#This Row],[Combined]]),0)=0,0,1)</f>
        <v>1</v>
      </c>
      <c r="P45" s="24">
        <f>IF(Table1[[#This Row],[Winner]]="England",1,0)</f>
        <v>0</v>
      </c>
      <c r="Q45" s="24">
        <f>IF(IFERROR(SEARCH("India",Table1[[#This Row],[Combined]]),0)=0,0,1)</f>
        <v>0</v>
      </c>
      <c r="R45" s="24">
        <f>IF(Table1[[#This Row],[Winner]]="India",1,0)</f>
        <v>0</v>
      </c>
      <c r="S45" s="24">
        <f>IF(IFERROR(SEARCH("Bangladesh",Table1[[#This Row],[Combined]]),0)=0,0,1)</f>
        <v>0</v>
      </c>
      <c r="T45" s="24">
        <f>IF(Table1[[#This Row],[Winner]]="Bangladesh",1,0)</f>
        <v>0</v>
      </c>
    </row>
    <row r="46" spans="1:20" x14ac:dyDescent="0.25">
      <c r="A46" t="s">
        <v>58</v>
      </c>
      <c r="B46" t="s">
        <v>79</v>
      </c>
      <c r="C46" s="21" t="str">
        <f>_xlfn.IFNA(VLOOKUP(A46,G46:G219,1,FALSE),Table1[[#This Row],[Team 1]])</f>
        <v>Afghanistan</v>
      </c>
      <c r="D46" s="21" t="str">
        <f t="shared" si="0"/>
        <v>Hong Kong</v>
      </c>
      <c r="E46" t="s">
        <v>79</v>
      </c>
      <c r="F46" t="s">
        <v>74</v>
      </c>
      <c r="G46" s="1" t="s">
        <v>24</v>
      </c>
      <c r="H46" s="68">
        <v>30</v>
      </c>
      <c r="I46" s="68" t="s">
        <v>215</v>
      </c>
      <c r="J46" s="11" t="str">
        <f>LEFT(Table1[[#This Row],[Match Date]],FIND(", ",Table1[[#This Row],[Match Date]]) - 1)</f>
        <v>March</v>
      </c>
      <c r="K46" s="11" t="s">
        <v>259</v>
      </c>
      <c r="L46" t="s">
        <v>86</v>
      </c>
      <c r="M46">
        <f>MONTH(Table1[[#This Row],[Match Date]])</f>
        <v>3</v>
      </c>
      <c r="N46" t="str">
        <f>Table1[[#This Row],[Team 1]]&amp;" "&amp;Table1[[#This Row],[Team 2]]</f>
        <v>Afghanistan Hong Kong</v>
      </c>
      <c r="O46">
        <f>IF(IFERROR(SEARCH("England",Table1[[#This Row],[Combined]]),0)=0,0,1)</f>
        <v>0</v>
      </c>
      <c r="P46" s="24">
        <f>IF(Table1[[#This Row],[Winner]]="England",1,0)</f>
        <v>0</v>
      </c>
      <c r="Q46" s="24">
        <f>IF(IFERROR(SEARCH("India",Table1[[#This Row],[Combined]]),0)=0,0,1)</f>
        <v>0</v>
      </c>
      <c r="R46" s="24">
        <f>IF(Table1[[#This Row],[Winner]]="India",1,0)</f>
        <v>0</v>
      </c>
      <c r="S46" s="24">
        <f>IF(IFERROR(SEARCH("Bangladesh",Table1[[#This Row],[Combined]]),0)=0,0,1)</f>
        <v>0</v>
      </c>
      <c r="T46" s="24">
        <f>IF(Table1[[#This Row],[Winner]]="Bangladesh",1,0)</f>
        <v>0</v>
      </c>
    </row>
    <row r="47" spans="1:20" x14ac:dyDescent="0.25">
      <c r="A47" t="s">
        <v>76</v>
      </c>
      <c r="B47" t="s">
        <v>82</v>
      </c>
      <c r="C47" s="21" t="str">
        <f>_xlfn.IFNA(VLOOKUP(A47,G47:G220,1,FALSE),Table1[[#This Row],[Team 1]])</f>
        <v>P.N.G.</v>
      </c>
      <c r="D47" s="21" t="str">
        <f t="shared" si="0"/>
        <v>West Indies</v>
      </c>
      <c r="E47" t="s">
        <v>82</v>
      </c>
      <c r="F47" t="s">
        <v>77</v>
      </c>
      <c r="G47" s="1" t="s">
        <v>24</v>
      </c>
      <c r="H47" s="68">
        <v>6</v>
      </c>
      <c r="I47" s="68" t="s">
        <v>216</v>
      </c>
      <c r="J47" s="11" t="str">
        <f>LEFT(Table1[[#This Row],[Match Date]],FIND(", ",Table1[[#This Row],[Match Date]]) - 1)</f>
        <v>March</v>
      </c>
      <c r="K47" s="11" t="s">
        <v>259</v>
      </c>
      <c r="L47" t="s">
        <v>87</v>
      </c>
      <c r="M47">
        <f>MONTH(Table1[[#This Row],[Match Date]])</f>
        <v>3</v>
      </c>
      <c r="N47" t="str">
        <f>Table1[[#This Row],[Team 1]]&amp;" "&amp;Table1[[#This Row],[Team 2]]</f>
        <v>P.N.G. West Indies</v>
      </c>
      <c r="O47">
        <f>IF(IFERROR(SEARCH("England",Table1[[#This Row],[Combined]]),0)=0,0,1)</f>
        <v>0</v>
      </c>
      <c r="P47" s="24">
        <f>IF(Table1[[#This Row],[Winner]]="England",1,0)</f>
        <v>0</v>
      </c>
      <c r="Q47" s="24">
        <f>IF(IFERROR(SEARCH("India",Table1[[#This Row],[Combined]]),0)=0,0,1)</f>
        <v>0</v>
      </c>
      <c r="R47" s="24">
        <f>IF(Table1[[#This Row],[Winner]]="India",1,0)</f>
        <v>0</v>
      </c>
      <c r="S47" s="24">
        <f>IF(IFERROR(SEARCH("Bangladesh",Table1[[#This Row],[Combined]]),0)=0,0,1)</f>
        <v>0</v>
      </c>
      <c r="T47" s="24">
        <f>IF(Table1[[#This Row],[Winner]]="Bangladesh",1,0)</f>
        <v>0</v>
      </c>
    </row>
    <row r="48" spans="1:20" x14ac:dyDescent="0.25">
      <c r="A48" t="s">
        <v>24</v>
      </c>
      <c r="B48" t="s">
        <v>79</v>
      </c>
      <c r="C48" s="21" t="str">
        <f>_xlfn.IFNA(VLOOKUP(A48,G48:G221,1,FALSE),Table1[[#This Row],[Team 1]])</f>
        <v>Zimbabwe</v>
      </c>
      <c r="D48" s="21" t="str">
        <f t="shared" si="0"/>
        <v>Hong Kong</v>
      </c>
      <c r="E48" t="s">
        <v>24</v>
      </c>
      <c r="F48" t="s">
        <v>74</v>
      </c>
      <c r="G48" s="1" t="s">
        <v>24</v>
      </c>
      <c r="H48" s="68">
        <v>89</v>
      </c>
      <c r="I48" s="68" t="s">
        <v>215</v>
      </c>
      <c r="J48" s="11" t="str">
        <f>LEFT(Table1[[#This Row],[Match Date]],FIND(", ",Table1[[#This Row],[Match Date]]) - 1)</f>
        <v>March</v>
      </c>
      <c r="K48" s="11" t="s">
        <v>260</v>
      </c>
      <c r="L48" t="s">
        <v>91</v>
      </c>
      <c r="M48">
        <f>MONTH(Table1[[#This Row],[Match Date]])</f>
        <v>3</v>
      </c>
      <c r="N48" t="str">
        <f>Table1[[#This Row],[Team 1]]&amp;" "&amp;Table1[[#This Row],[Team 2]]</f>
        <v>Zimbabwe Hong Kong</v>
      </c>
      <c r="O48">
        <f>IF(IFERROR(SEARCH("England",Table1[[#This Row],[Combined]]),0)=0,0,1)</f>
        <v>0</v>
      </c>
      <c r="P48" s="24">
        <f>IF(Table1[[#This Row],[Winner]]="England",1,0)</f>
        <v>0</v>
      </c>
      <c r="Q48" s="24">
        <f>IF(IFERROR(SEARCH("India",Table1[[#This Row],[Combined]]),0)=0,0,1)</f>
        <v>0</v>
      </c>
      <c r="R48" s="24">
        <f>IF(Table1[[#This Row],[Winner]]="India",1,0)</f>
        <v>0</v>
      </c>
      <c r="S48" s="24">
        <f>IF(IFERROR(SEARCH("Bangladesh",Table1[[#This Row],[Combined]]),0)=0,0,1)</f>
        <v>0</v>
      </c>
      <c r="T48" s="24">
        <f>IF(Table1[[#This Row],[Winner]]="Bangladesh",1,0)</f>
        <v>0</v>
      </c>
    </row>
    <row r="49" spans="1:20" x14ac:dyDescent="0.25">
      <c r="A49" t="s">
        <v>13</v>
      </c>
      <c r="B49" t="s">
        <v>82</v>
      </c>
      <c r="C49" s="21" t="str">
        <f>_xlfn.IFNA(VLOOKUP(A49,G49:G222,1,FALSE),Table1[[#This Row],[Team 1]])</f>
        <v>Ireland</v>
      </c>
      <c r="D49" s="21" t="str">
        <f t="shared" si="0"/>
        <v>West Indies</v>
      </c>
      <c r="E49" t="s">
        <v>82</v>
      </c>
      <c r="F49" t="s">
        <v>77</v>
      </c>
      <c r="G49" s="1" t="s">
        <v>24</v>
      </c>
      <c r="H49" s="68">
        <v>52</v>
      </c>
      <c r="I49" s="68" t="s">
        <v>215</v>
      </c>
      <c r="J49" s="11" t="str">
        <f>LEFT(Table1[[#This Row],[Match Date]],FIND(", ",Table1[[#This Row],[Match Date]]) - 1)</f>
        <v>March</v>
      </c>
      <c r="K49" s="11" t="s">
        <v>260</v>
      </c>
      <c r="L49" t="s">
        <v>90</v>
      </c>
      <c r="M49">
        <f>MONTH(Table1[[#This Row],[Match Date]])</f>
        <v>3</v>
      </c>
      <c r="N49" t="str">
        <f>Table1[[#This Row],[Team 1]]&amp;" "&amp;Table1[[#This Row],[Team 2]]</f>
        <v>Ireland West Indies</v>
      </c>
      <c r="O49">
        <f>IF(IFERROR(SEARCH("England",Table1[[#This Row],[Combined]]),0)=0,0,1)</f>
        <v>0</v>
      </c>
      <c r="P49" s="24">
        <f>IF(Table1[[#This Row],[Winner]]="England",1,0)</f>
        <v>0</v>
      </c>
      <c r="Q49" s="24">
        <f>IF(IFERROR(SEARCH("India",Table1[[#This Row],[Combined]]),0)=0,0,1)</f>
        <v>0</v>
      </c>
      <c r="R49" s="24">
        <f>IF(Table1[[#This Row],[Winner]]="India",1,0)</f>
        <v>0</v>
      </c>
      <c r="S49" s="24">
        <f>IF(IFERROR(SEARCH("Bangladesh",Table1[[#This Row],[Combined]]),0)=0,0,1)</f>
        <v>0</v>
      </c>
      <c r="T49" s="24">
        <f>IF(Table1[[#This Row],[Winner]]="Bangladesh",1,0)</f>
        <v>0</v>
      </c>
    </row>
    <row r="50" spans="1:20" x14ac:dyDescent="0.25">
      <c r="A50" t="s">
        <v>7</v>
      </c>
      <c r="B50" t="s">
        <v>20</v>
      </c>
      <c r="C50" s="21" t="str">
        <f>_xlfn.IFNA(VLOOKUP(A50,G50:G223,1,FALSE),Table1[[#This Row],[Team 1]])</f>
        <v>New Zealand</v>
      </c>
      <c r="D50" s="21" t="str">
        <f t="shared" si="0"/>
        <v>England</v>
      </c>
      <c r="E50" t="s">
        <v>20</v>
      </c>
      <c r="F50" t="s">
        <v>88</v>
      </c>
      <c r="G50" s="1" t="s">
        <v>7</v>
      </c>
      <c r="H50" s="68">
        <v>7</v>
      </c>
      <c r="I50" s="68" t="s">
        <v>216</v>
      </c>
      <c r="J50" s="11" t="str">
        <f>LEFT(Table1[[#This Row],[Match Date]],FIND(", ",Table1[[#This Row],[Match Date]]) - 1)</f>
        <v>March</v>
      </c>
      <c r="K50" s="11" t="s">
        <v>260</v>
      </c>
      <c r="L50" t="s">
        <v>89</v>
      </c>
      <c r="M50">
        <f>MONTH(Table1[[#This Row],[Match Date]])</f>
        <v>3</v>
      </c>
      <c r="N50" t="str">
        <f>Table1[[#This Row],[Team 1]]&amp;" "&amp;Table1[[#This Row],[Team 2]]</f>
        <v>New Zealand England</v>
      </c>
      <c r="O50">
        <f>IF(IFERROR(SEARCH("England",Table1[[#This Row],[Combined]]),0)=0,0,1)</f>
        <v>1</v>
      </c>
      <c r="P50" s="24">
        <f>IF(Table1[[#This Row],[Winner]]="England",1,0)</f>
        <v>1</v>
      </c>
      <c r="Q50" s="24">
        <f>IF(IFERROR(SEARCH("India",Table1[[#This Row],[Combined]]),0)=0,0,1)</f>
        <v>0</v>
      </c>
      <c r="R50" s="24">
        <f>IF(Table1[[#This Row],[Winner]]="India",1,0)</f>
        <v>0</v>
      </c>
      <c r="S50" s="24">
        <f>IF(IFERROR(SEARCH("Bangladesh",Table1[[#This Row],[Combined]]),0)=0,0,1)</f>
        <v>0</v>
      </c>
      <c r="T50" s="24">
        <f>IF(Table1[[#This Row],[Winner]]="Bangladesh",1,0)</f>
        <v>0</v>
      </c>
    </row>
    <row r="51" spans="1:20" x14ac:dyDescent="0.25">
      <c r="A51" t="s">
        <v>13</v>
      </c>
      <c r="B51" t="s">
        <v>207</v>
      </c>
      <c r="C51" s="21" t="str">
        <f>_xlfn.IFNA(VLOOKUP(A51,G51:G224,1,FALSE),Table1[[#This Row],[Team 1]])</f>
        <v>Ireland</v>
      </c>
      <c r="D51" s="21" t="str">
        <f t="shared" si="0"/>
        <v>UAE</v>
      </c>
      <c r="E51" t="s">
        <v>13</v>
      </c>
      <c r="F51" t="s">
        <v>77</v>
      </c>
      <c r="G51" s="1" t="s">
        <v>24</v>
      </c>
      <c r="H51" s="68">
        <v>226</v>
      </c>
      <c r="I51" s="68" t="s">
        <v>215</v>
      </c>
      <c r="J51" s="11" t="str">
        <f>LEFT(Table1[[#This Row],[Match Date]],FIND(", ",Table1[[#This Row],[Match Date]]) - 1)</f>
        <v>March</v>
      </c>
      <c r="K51" s="11" t="s">
        <v>261</v>
      </c>
      <c r="L51" t="s">
        <v>92</v>
      </c>
      <c r="M51">
        <f>MONTH(Table1[[#This Row],[Match Date]])</f>
        <v>3</v>
      </c>
      <c r="N51" t="str">
        <f>Table1[[#This Row],[Team 1]]&amp;" "&amp;Table1[[#This Row],[Team 2]]</f>
        <v>Ireland UAE</v>
      </c>
      <c r="O51">
        <f>IF(IFERROR(SEARCH("England",Table1[[#This Row],[Combined]]),0)=0,0,1)</f>
        <v>0</v>
      </c>
      <c r="P51" s="24">
        <f>IF(Table1[[#This Row],[Winner]]="England",1,0)</f>
        <v>0</v>
      </c>
      <c r="Q51" s="24">
        <f>IF(IFERROR(SEARCH("India",Table1[[#This Row],[Combined]]),0)=0,0,1)</f>
        <v>0</v>
      </c>
      <c r="R51" s="24">
        <f>IF(Table1[[#This Row],[Winner]]="India",1,0)</f>
        <v>0</v>
      </c>
      <c r="S51" s="24">
        <f>IF(IFERROR(SEARCH("Bangladesh",Table1[[#This Row],[Combined]]),0)=0,0,1)</f>
        <v>0</v>
      </c>
      <c r="T51" s="24">
        <f>IF(Table1[[#This Row],[Winner]]="Bangladesh",1,0)</f>
        <v>0</v>
      </c>
    </row>
    <row r="52" spans="1:20" x14ac:dyDescent="0.25">
      <c r="A52" t="s">
        <v>24</v>
      </c>
      <c r="B52" t="s">
        <v>29</v>
      </c>
      <c r="C52" s="21" t="str">
        <f>_xlfn.IFNA(VLOOKUP(A52,G52:G225,1,FALSE),Table1[[#This Row],[Team 1]])</f>
        <v>Zimbabwe</v>
      </c>
      <c r="D52" s="21" t="str">
        <f t="shared" si="0"/>
        <v>Scotland</v>
      </c>
      <c r="E52" t="s">
        <v>93</v>
      </c>
      <c r="F52" t="s">
        <v>74</v>
      </c>
      <c r="G52" s="1" t="s">
        <v>24</v>
      </c>
      <c r="H52" s="68"/>
      <c r="I52" s="68"/>
      <c r="J52" s="11" t="str">
        <f>LEFT(Table1[[#This Row],[Match Date]],FIND(", ",Table1[[#This Row],[Match Date]]) - 1)</f>
        <v>March</v>
      </c>
      <c r="K52" s="11" t="s">
        <v>261</v>
      </c>
      <c r="L52" t="s">
        <v>94</v>
      </c>
      <c r="M52">
        <f>MONTH(Table1[[#This Row],[Match Date]])</f>
        <v>3</v>
      </c>
      <c r="N52" t="str">
        <f>Table1[[#This Row],[Team 1]]&amp;" "&amp;Table1[[#This Row],[Team 2]]</f>
        <v>Zimbabwe Scotland</v>
      </c>
      <c r="O52">
        <f>IF(IFERROR(SEARCH("England",Table1[[#This Row],[Combined]]),0)=0,0,1)</f>
        <v>0</v>
      </c>
      <c r="P52" s="24">
        <f>IF(Table1[[#This Row],[Winner]]="England",1,0)</f>
        <v>0</v>
      </c>
      <c r="Q52" s="24">
        <f>IF(IFERROR(SEARCH("India",Table1[[#This Row],[Combined]]),0)=0,0,1)</f>
        <v>0</v>
      </c>
      <c r="R52" s="24">
        <f>IF(Table1[[#This Row],[Winner]]="India",1,0)</f>
        <v>0</v>
      </c>
      <c r="S52" s="24">
        <f>IF(IFERROR(SEARCH("Bangladesh",Table1[[#This Row],[Combined]]),0)=0,0,1)</f>
        <v>0</v>
      </c>
      <c r="T52" s="24">
        <f>IF(Table1[[#This Row],[Winner]]="Bangladesh",1,0)</f>
        <v>0</v>
      </c>
    </row>
    <row r="53" spans="1:20" x14ac:dyDescent="0.25">
      <c r="A53" t="s">
        <v>29</v>
      </c>
      <c r="B53" t="s">
        <v>207</v>
      </c>
      <c r="C53" s="21" t="str">
        <f>_xlfn.IFNA(VLOOKUP(A53,G53:G226,1,FALSE),Table1[[#This Row],[Team 1]])</f>
        <v>Scotland</v>
      </c>
      <c r="D53" s="21" t="str">
        <f t="shared" si="0"/>
        <v>UAE</v>
      </c>
      <c r="E53" t="s">
        <v>29</v>
      </c>
      <c r="F53" t="s">
        <v>74</v>
      </c>
      <c r="G53" s="1" t="s">
        <v>24</v>
      </c>
      <c r="H53" s="68">
        <v>73</v>
      </c>
      <c r="I53" s="68" t="s">
        <v>215</v>
      </c>
      <c r="J53" s="11" t="str">
        <f>LEFT(Table1[[#This Row],[Match Date]],FIND(", ",Table1[[#This Row],[Match Date]]) - 1)</f>
        <v>March</v>
      </c>
      <c r="K53" s="11" t="s">
        <v>262</v>
      </c>
      <c r="L53" t="s">
        <v>96</v>
      </c>
      <c r="M53">
        <f>MONTH(Table1[[#This Row],[Match Date]])</f>
        <v>3</v>
      </c>
      <c r="N53" t="str">
        <f>Table1[[#This Row],[Team 1]]&amp;" "&amp;Table1[[#This Row],[Team 2]]</f>
        <v>Scotland UAE</v>
      </c>
      <c r="O53">
        <f>IF(IFERROR(SEARCH("England",Table1[[#This Row],[Combined]]),0)=0,0,1)</f>
        <v>0</v>
      </c>
      <c r="P53" s="24">
        <f>IF(Table1[[#This Row],[Winner]]="England",1,0)</f>
        <v>0</v>
      </c>
      <c r="Q53" s="24">
        <f>IF(IFERROR(SEARCH("India",Table1[[#This Row],[Combined]]),0)=0,0,1)</f>
        <v>0</v>
      </c>
      <c r="R53" s="24">
        <f>IF(Table1[[#This Row],[Winner]]="India",1,0)</f>
        <v>0</v>
      </c>
      <c r="S53" s="24">
        <f>IF(IFERROR(SEARCH("Bangladesh",Table1[[#This Row],[Combined]]),0)=0,0,1)</f>
        <v>0</v>
      </c>
      <c r="T53" s="24">
        <f>IF(Table1[[#This Row],[Winner]]="Bangladesh",1,0)</f>
        <v>0</v>
      </c>
    </row>
    <row r="54" spans="1:20" x14ac:dyDescent="0.25">
      <c r="A54" t="s">
        <v>58</v>
      </c>
      <c r="B54" t="s">
        <v>82</v>
      </c>
      <c r="C54" s="21" t="str">
        <f>_xlfn.IFNA(VLOOKUP(A54,G54:G227,1,FALSE),Table1[[#This Row],[Team 1]])</f>
        <v>Afghanistan</v>
      </c>
      <c r="D54" s="21" t="str">
        <f t="shared" si="0"/>
        <v>West Indies</v>
      </c>
      <c r="E54" t="s">
        <v>58</v>
      </c>
      <c r="F54" t="s">
        <v>77</v>
      </c>
      <c r="G54" s="1" t="s">
        <v>24</v>
      </c>
      <c r="H54" s="68">
        <v>3</v>
      </c>
      <c r="I54" s="68" t="s">
        <v>216</v>
      </c>
      <c r="J54" s="11" t="str">
        <f>LEFT(Table1[[#This Row],[Match Date]],FIND(", ",Table1[[#This Row],[Match Date]]) - 1)</f>
        <v>March</v>
      </c>
      <c r="K54" s="11" t="s">
        <v>262</v>
      </c>
      <c r="L54" t="s">
        <v>95</v>
      </c>
      <c r="M54">
        <f>MONTH(Table1[[#This Row],[Match Date]])</f>
        <v>3</v>
      </c>
      <c r="N54" t="str">
        <f>Table1[[#This Row],[Team 1]]&amp;" "&amp;Table1[[#This Row],[Team 2]]</f>
        <v>Afghanistan West Indies</v>
      </c>
      <c r="O54">
        <f>IF(IFERROR(SEARCH("England",Table1[[#This Row],[Combined]]),0)=0,0,1)</f>
        <v>0</v>
      </c>
      <c r="P54" s="24">
        <f>IF(Table1[[#This Row],[Winner]]="England",1,0)</f>
        <v>0</v>
      </c>
      <c r="Q54" s="24">
        <f>IF(IFERROR(SEARCH("India",Table1[[#This Row],[Combined]]),0)=0,0,1)</f>
        <v>0</v>
      </c>
      <c r="R54" s="24">
        <f>IF(Table1[[#This Row],[Winner]]="India",1,0)</f>
        <v>0</v>
      </c>
      <c r="S54" s="24">
        <f>IF(IFERROR(SEARCH("Bangladesh",Table1[[#This Row],[Combined]]),0)=0,0,1)</f>
        <v>0</v>
      </c>
      <c r="T54" s="24">
        <f>IF(Table1[[#This Row],[Winner]]="Bangladesh",1,0)</f>
        <v>0</v>
      </c>
    </row>
    <row r="55" spans="1:20" x14ac:dyDescent="0.25">
      <c r="A55" t="s">
        <v>24</v>
      </c>
      <c r="B55" t="s">
        <v>13</v>
      </c>
      <c r="C55" s="21" t="str">
        <f>_xlfn.IFNA(VLOOKUP(A55,G55:G228,1,FALSE),Table1[[#This Row],[Team 1]])</f>
        <v>Zimbabwe</v>
      </c>
      <c r="D55" s="21" t="str">
        <f t="shared" si="0"/>
        <v>Ireland</v>
      </c>
      <c r="E55" t="s">
        <v>24</v>
      </c>
      <c r="F55" t="s">
        <v>77</v>
      </c>
      <c r="G55" s="1" t="s">
        <v>24</v>
      </c>
      <c r="H55" s="68">
        <v>107</v>
      </c>
      <c r="I55" s="68" t="s">
        <v>215</v>
      </c>
      <c r="J55" s="11" t="str">
        <f>LEFT(Table1[[#This Row],[Match Date]],FIND(", ",Table1[[#This Row],[Match Date]]) - 1)</f>
        <v>March</v>
      </c>
      <c r="K55" s="11" t="s">
        <v>263</v>
      </c>
      <c r="L55" t="s">
        <v>97</v>
      </c>
      <c r="M55">
        <f>MONTH(Table1[[#This Row],[Match Date]])</f>
        <v>3</v>
      </c>
      <c r="N55" t="str">
        <f>Table1[[#This Row],[Team 1]]&amp;" "&amp;Table1[[#This Row],[Team 2]]</f>
        <v>Zimbabwe Ireland</v>
      </c>
      <c r="O55">
        <f>IF(IFERROR(SEARCH("England",Table1[[#This Row],[Combined]]),0)=0,0,1)</f>
        <v>0</v>
      </c>
      <c r="P55" s="24">
        <f>IF(Table1[[#This Row],[Winner]]="England",1,0)</f>
        <v>0</v>
      </c>
      <c r="Q55" s="24">
        <f>IF(IFERROR(SEARCH("India",Table1[[#This Row],[Combined]]),0)=0,0,1)</f>
        <v>0</v>
      </c>
      <c r="R55" s="24">
        <f>IF(Table1[[#This Row],[Winner]]="India",1,0)</f>
        <v>0</v>
      </c>
      <c r="S55" s="24">
        <f>IF(IFERROR(SEARCH("Bangladesh",Table1[[#This Row],[Combined]]),0)=0,0,1)</f>
        <v>0</v>
      </c>
      <c r="T55" s="24">
        <f>IF(Table1[[#This Row],[Winner]]="Bangladesh",1,0)</f>
        <v>0</v>
      </c>
    </row>
    <row r="56" spans="1:20" x14ac:dyDescent="0.25">
      <c r="A56" t="s">
        <v>79</v>
      </c>
      <c r="B56" t="s">
        <v>76</v>
      </c>
      <c r="C56" s="21" t="str">
        <f>_xlfn.IFNA(VLOOKUP(A56,G56:G229,1,FALSE),Table1[[#This Row],[Team 1]])</f>
        <v>Hong Kong</v>
      </c>
      <c r="D56" s="21" t="str">
        <f t="shared" si="0"/>
        <v>P.N.G.</v>
      </c>
      <c r="E56" t="s">
        <v>76</v>
      </c>
      <c r="F56" t="s">
        <v>77</v>
      </c>
      <c r="G56" s="1" t="s">
        <v>24</v>
      </c>
      <c r="H56" s="68">
        <v>58</v>
      </c>
      <c r="I56" s="68" t="s">
        <v>215</v>
      </c>
      <c r="J56" s="11" t="str">
        <f>LEFT(Table1[[#This Row],[Match Date]],FIND(", ",Table1[[#This Row],[Match Date]]) - 1)</f>
        <v>March</v>
      </c>
      <c r="K56" s="11" t="s">
        <v>264</v>
      </c>
      <c r="L56" t="s">
        <v>98</v>
      </c>
      <c r="M56">
        <f>MONTH(Table1[[#This Row],[Match Date]])</f>
        <v>3</v>
      </c>
      <c r="N56" t="str">
        <f>Table1[[#This Row],[Team 1]]&amp;" "&amp;Table1[[#This Row],[Team 2]]</f>
        <v>Hong Kong P.N.G.</v>
      </c>
      <c r="O56">
        <f>IF(IFERROR(SEARCH("England",Table1[[#This Row],[Combined]]),0)=0,0,1)</f>
        <v>0</v>
      </c>
      <c r="P56" s="24">
        <f>IF(Table1[[#This Row],[Winner]]="England",1,0)</f>
        <v>0</v>
      </c>
      <c r="Q56" s="24">
        <f>IF(IFERROR(SEARCH("India",Table1[[#This Row],[Combined]]),0)=0,0,1)</f>
        <v>0</v>
      </c>
      <c r="R56" s="24">
        <f>IF(Table1[[#This Row],[Winner]]="India",1,0)</f>
        <v>0</v>
      </c>
      <c r="S56" s="24">
        <f>IF(IFERROR(SEARCH("Bangladesh",Table1[[#This Row],[Combined]]),0)=0,0,1)</f>
        <v>0</v>
      </c>
      <c r="T56" s="24">
        <f>IF(Table1[[#This Row],[Winner]]="Bangladesh",1,0)</f>
        <v>0</v>
      </c>
    </row>
    <row r="57" spans="1:20" x14ac:dyDescent="0.25">
      <c r="A57" t="s">
        <v>13</v>
      </c>
      <c r="B57" t="s">
        <v>29</v>
      </c>
      <c r="C57" s="21" t="str">
        <f>_xlfn.IFNA(VLOOKUP(A57,G57:G230,1,FALSE),Table1[[#This Row],[Team 1]])</f>
        <v>Ireland</v>
      </c>
      <c r="D57" s="21" t="str">
        <f t="shared" si="0"/>
        <v>Scotland</v>
      </c>
      <c r="E57" t="s">
        <v>13</v>
      </c>
      <c r="F57" t="s">
        <v>77</v>
      </c>
      <c r="G57" s="1" t="s">
        <v>24</v>
      </c>
      <c r="H57" s="68">
        <v>25</v>
      </c>
      <c r="I57" s="68" t="s">
        <v>215</v>
      </c>
      <c r="J57" s="11" t="str">
        <f>LEFT(Table1[[#This Row],[Match Date]],FIND(", ",Table1[[#This Row],[Match Date]]) - 1)</f>
        <v>March</v>
      </c>
      <c r="K57" s="11" t="s">
        <v>265</v>
      </c>
      <c r="L57" t="s">
        <v>99</v>
      </c>
      <c r="M57">
        <f>MONTH(Table1[[#This Row],[Match Date]])</f>
        <v>3</v>
      </c>
      <c r="N57" t="str">
        <f>Table1[[#This Row],[Team 1]]&amp;" "&amp;Table1[[#This Row],[Team 2]]</f>
        <v>Ireland Scotland</v>
      </c>
      <c r="O57">
        <f>IF(IFERROR(SEARCH("England",Table1[[#This Row],[Combined]]),0)=0,0,1)</f>
        <v>0</v>
      </c>
      <c r="P57" s="24">
        <f>IF(Table1[[#This Row],[Winner]]="England",1,0)</f>
        <v>0</v>
      </c>
      <c r="Q57" s="24">
        <f>IF(IFERROR(SEARCH("India",Table1[[#This Row],[Combined]]),0)=0,0,1)</f>
        <v>0</v>
      </c>
      <c r="R57" s="24">
        <f>IF(Table1[[#This Row],[Winner]]="India",1,0)</f>
        <v>0</v>
      </c>
      <c r="S57" s="24">
        <f>IF(IFERROR(SEARCH("Bangladesh",Table1[[#This Row],[Combined]]),0)=0,0,1)</f>
        <v>0</v>
      </c>
      <c r="T57" s="24">
        <f>IF(Table1[[#This Row],[Winner]]="Bangladesh",1,0)</f>
        <v>0</v>
      </c>
    </row>
    <row r="58" spans="1:20" x14ac:dyDescent="0.25">
      <c r="A58" t="s">
        <v>24</v>
      </c>
      <c r="B58" t="s">
        <v>82</v>
      </c>
      <c r="C58" s="21" t="str">
        <f>_xlfn.IFNA(VLOOKUP(A58,G58:G231,1,FALSE),Table1[[#This Row],[Team 1]])</f>
        <v>Zimbabwe</v>
      </c>
      <c r="D58" s="21" t="str">
        <f t="shared" si="0"/>
        <v>West Indies</v>
      </c>
      <c r="E58" t="s">
        <v>82</v>
      </c>
      <c r="F58" t="s">
        <v>77</v>
      </c>
      <c r="G58" s="1" t="s">
        <v>24</v>
      </c>
      <c r="H58" s="68">
        <v>4</v>
      </c>
      <c r="I58" s="68" t="s">
        <v>216</v>
      </c>
      <c r="J58" s="11" t="str">
        <f>LEFT(Table1[[#This Row],[Match Date]],FIND(", ",Table1[[#This Row],[Match Date]]) - 1)</f>
        <v>March</v>
      </c>
      <c r="K58" s="11" t="s">
        <v>266</v>
      </c>
      <c r="L58" t="s">
        <v>100</v>
      </c>
      <c r="M58">
        <f>MONTH(Table1[[#This Row],[Match Date]])</f>
        <v>3</v>
      </c>
      <c r="N58" t="str">
        <f>Table1[[#This Row],[Team 1]]&amp;" "&amp;Table1[[#This Row],[Team 2]]</f>
        <v>Zimbabwe West Indies</v>
      </c>
      <c r="O58">
        <f>IF(IFERROR(SEARCH("England",Table1[[#This Row],[Combined]]),0)=0,0,1)</f>
        <v>0</v>
      </c>
      <c r="P58" s="24">
        <f>IF(Table1[[#This Row],[Winner]]="England",1,0)</f>
        <v>0</v>
      </c>
      <c r="Q58" s="24">
        <f>IF(IFERROR(SEARCH("India",Table1[[#This Row],[Combined]]),0)=0,0,1)</f>
        <v>0</v>
      </c>
      <c r="R58" s="24">
        <f>IF(Table1[[#This Row],[Winner]]="India",1,0)</f>
        <v>0</v>
      </c>
      <c r="S58" s="24">
        <f>IF(IFERROR(SEARCH("Bangladesh",Table1[[#This Row],[Combined]]),0)=0,0,1)</f>
        <v>0</v>
      </c>
      <c r="T58" s="24">
        <f>IF(Table1[[#This Row],[Winner]]="Bangladesh",1,0)</f>
        <v>0</v>
      </c>
    </row>
    <row r="59" spans="1:20" x14ac:dyDescent="0.25">
      <c r="A59" t="s">
        <v>58</v>
      </c>
      <c r="B59" t="s">
        <v>207</v>
      </c>
      <c r="C59" s="21" t="str">
        <f>_xlfn.IFNA(VLOOKUP(A59,G59:G232,1,FALSE),Table1[[#This Row],[Team 1]])</f>
        <v>Afghanistan</v>
      </c>
      <c r="D59" s="21" t="str">
        <f t="shared" si="0"/>
        <v>UAE</v>
      </c>
      <c r="E59" t="s">
        <v>58</v>
      </c>
      <c r="F59" t="s">
        <v>77</v>
      </c>
      <c r="G59" s="1" t="s">
        <v>24</v>
      </c>
      <c r="H59" s="68">
        <v>5</v>
      </c>
      <c r="I59" s="68" t="s">
        <v>216</v>
      </c>
      <c r="J59" s="11" t="str">
        <f>LEFT(Table1[[#This Row],[Match Date]],FIND(", ",Table1[[#This Row],[Match Date]]) - 1)</f>
        <v>March</v>
      </c>
      <c r="K59" s="11" t="s">
        <v>267</v>
      </c>
      <c r="L59" t="s">
        <v>101</v>
      </c>
      <c r="M59">
        <f>MONTH(Table1[[#This Row],[Match Date]])</f>
        <v>3</v>
      </c>
      <c r="N59" t="str">
        <f>Table1[[#This Row],[Team 1]]&amp;" "&amp;Table1[[#This Row],[Team 2]]</f>
        <v>Afghanistan UAE</v>
      </c>
      <c r="O59">
        <f>IF(IFERROR(SEARCH("England",Table1[[#This Row],[Combined]]),0)=0,0,1)</f>
        <v>0</v>
      </c>
      <c r="P59" s="24">
        <f>IF(Table1[[#This Row],[Winner]]="England",1,0)</f>
        <v>0</v>
      </c>
      <c r="Q59" s="24">
        <f>IF(IFERROR(SEARCH("India",Table1[[#This Row],[Combined]]),0)=0,0,1)</f>
        <v>0</v>
      </c>
      <c r="R59" s="24">
        <f>IF(Table1[[#This Row],[Winner]]="India",1,0)</f>
        <v>0</v>
      </c>
      <c r="S59" s="24">
        <f>IF(IFERROR(SEARCH("Bangladesh",Table1[[#This Row],[Combined]]),0)=0,0,1)</f>
        <v>0</v>
      </c>
      <c r="T59" s="24">
        <f>IF(Table1[[#This Row],[Winner]]="Bangladesh",1,0)</f>
        <v>0</v>
      </c>
    </row>
    <row r="60" spans="1:20" x14ac:dyDescent="0.25">
      <c r="A60" t="s">
        <v>29</v>
      </c>
      <c r="B60" t="s">
        <v>82</v>
      </c>
      <c r="C60" s="21" t="str">
        <f>_xlfn.IFNA(VLOOKUP(A60,G60:G233,1,FALSE),Table1[[#This Row],[Team 1]])</f>
        <v>Scotland</v>
      </c>
      <c r="D60" s="21" t="str">
        <f t="shared" si="0"/>
        <v>West Indies</v>
      </c>
      <c r="E60" t="s">
        <v>82</v>
      </c>
      <c r="F60" t="s">
        <v>77</v>
      </c>
      <c r="G60" s="1" t="s">
        <v>24</v>
      </c>
      <c r="H60" s="68">
        <v>5</v>
      </c>
      <c r="I60" s="68" t="s">
        <v>215</v>
      </c>
      <c r="J60" s="11" t="str">
        <f>LEFT(Table1[[#This Row],[Match Date]],FIND(", ",Table1[[#This Row],[Match Date]]) - 1)</f>
        <v>March</v>
      </c>
      <c r="K60" s="11" t="s">
        <v>268</v>
      </c>
      <c r="L60" t="s">
        <v>102</v>
      </c>
      <c r="M60">
        <f>MONTH(Table1[[#This Row],[Match Date]])</f>
        <v>3</v>
      </c>
      <c r="N60" t="str">
        <f>Table1[[#This Row],[Team 1]]&amp;" "&amp;Table1[[#This Row],[Team 2]]</f>
        <v>Scotland West Indies</v>
      </c>
      <c r="O60">
        <f>IF(IFERROR(SEARCH("England",Table1[[#This Row],[Combined]]),0)=0,0,1)</f>
        <v>0</v>
      </c>
      <c r="P60" s="24">
        <f>IF(Table1[[#This Row],[Winner]]="England",1,0)</f>
        <v>0</v>
      </c>
      <c r="Q60" s="24">
        <f>IF(IFERROR(SEARCH("India",Table1[[#This Row],[Combined]]),0)=0,0,1)</f>
        <v>0</v>
      </c>
      <c r="R60" s="24">
        <f>IF(Table1[[#This Row],[Winner]]="India",1,0)</f>
        <v>0</v>
      </c>
      <c r="S60" s="24">
        <f>IF(IFERROR(SEARCH("Bangladesh",Table1[[#This Row],[Combined]]),0)=0,0,1)</f>
        <v>0</v>
      </c>
      <c r="T60" s="24">
        <f>IF(Table1[[#This Row],[Winner]]="Bangladesh",1,0)</f>
        <v>0</v>
      </c>
    </row>
    <row r="61" spans="1:20" x14ac:dyDescent="0.25">
      <c r="A61" t="s">
        <v>24</v>
      </c>
      <c r="B61" t="s">
        <v>207</v>
      </c>
      <c r="C61" s="21" t="str">
        <f>_xlfn.IFNA(VLOOKUP(A61,G61:G234,1,FALSE),Table1[[#This Row],[Team 1]])</f>
        <v>Zimbabwe</v>
      </c>
      <c r="D61" s="21" t="str">
        <f t="shared" si="0"/>
        <v>UAE</v>
      </c>
      <c r="E61" t="s">
        <v>207</v>
      </c>
      <c r="F61" t="s">
        <v>77</v>
      </c>
      <c r="G61" s="1" t="s">
        <v>24</v>
      </c>
      <c r="H61" s="68">
        <v>3</v>
      </c>
      <c r="I61" s="68" t="s">
        <v>215</v>
      </c>
      <c r="J61" s="11" t="str">
        <f>LEFT(Table1[[#This Row],[Match Date]],FIND(", ",Table1[[#This Row],[Match Date]]) - 1)</f>
        <v>March</v>
      </c>
      <c r="K61" s="11" t="s">
        <v>269</v>
      </c>
      <c r="L61" t="s">
        <v>103</v>
      </c>
      <c r="M61">
        <f>MONTH(Table1[[#This Row],[Match Date]])</f>
        <v>3</v>
      </c>
      <c r="N61" t="str">
        <f>Table1[[#This Row],[Team 1]]&amp;" "&amp;Table1[[#This Row],[Team 2]]</f>
        <v>Zimbabwe UAE</v>
      </c>
      <c r="O61">
        <f>IF(IFERROR(SEARCH("England",Table1[[#This Row],[Combined]]),0)=0,0,1)</f>
        <v>0</v>
      </c>
      <c r="P61" s="24">
        <f>IF(Table1[[#This Row],[Winner]]="England",1,0)</f>
        <v>0</v>
      </c>
      <c r="Q61" s="24">
        <f>IF(IFERROR(SEARCH("India",Table1[[#This Row],[Combined]]),0)=0,0,1)</f>
        <v>0</v>
      </c>
      <c r="R61" s="24">
        <f>IF(Table1[[#This Row],[Winner]]="India",1,0)</f>
        <v>0</v>
      </c>
      <c r="S61" s="24">
        <f>IF(IFERROR(SEARCH("Bangladesh",Table1[[#This Row],[Combined]]),0)=0,0,1)</f>
        <v>0</v>
      </c>
      <c r="T61" s="24">
        <f>IF(Table1[[#This Row],[Winner]]="Bangladesh",1,0)</f>
        <v>0</v>
      </c>
    </row>
    <row r="62" spans="1:20" x14ac:dyDescent="0.25">
      <c r="A62" t="s">
        <v>58</v>
      </c>
      <c r="B62" t="s">
        <v>13</v>
      </c>
      <c r="C62" s="21" t="str">
        <f>_xlfn.IFNA(VLOOKUP(A62,G62:G235,1,FALSE),Table1[[#This Row],[Team 1]])</f>
        <v>Afghanistan</v>
      </c>
      <c r="D62" s="21" t="str">
        <f t="shared" si="0"/>
        <v>Ireland</v>
      </c>
      <c r="E62" t="s">
        <v>58</v>
      </c>
      <c r="F62" t="s">
        <v>77</v>
      </c>
      <c r="G62" s="1" t="s">
        <v>24</v>
      </c>
      <c r="H62" s="68">
        <v>5</v>
      </c>
      <c r="I62" s="68" t="s">
        <v>216</v>
      </c>
      <c r="J62" s="11" t="str">
        <f>LEFT(Table1[[#This Row],[Match Date]],FIND(", ",Table1[[#This Row],[Match Date]]) - 1)</f>
        <v>March</v>
      </c>
      <c r="K62" s="11" t="s">
        <v>270</v>
      </c>
      <c r="L62" t="s">
        <v>104</v>
      </c>
      <c r="M62">
        <f>MONTH(Table1[[#This Row],[Match Date]])</f>
        <v>3</v>
      </c>
      <c r="N62" t="str">
        <f>Table1[[#This Row],[Team 1]]&amp;" "&amp;Table1[[#This Row],[Team 2]]</f>
        <v>Afghanistan Ireland</v>
      </c>
      <c r="O62">
        <f>IF(IFERROR(SEARCH("England",Table1[[#This Row],[Combined]]),0)=0,0,1)</f>
        <v>0</v>
      </c>
      <c r="P62" s="24">
        <f>IF(Table1[[#This Row],[Winner]]="England",1,0)</f>
        <v>0</v>
      </c>
      <c r="Q62" s="24">
        <f>IF(IFERROR(SEARCH("India",Table1[[#This Row],[Combined]]),0)=0,0,1)</f>
        <v>0</v>
      </c>
      <c r="R62" s="24">
        <f>IF(Table1[[#This Row],[Winner]]="India",1,0)</f>
        <v>0</v>
      </c>
      <c r="S62" s="24">
        <f>IF(IFERROR(SEARCH("Bangladesh",Table1[[#This Row],[Combined]]),0)=0,0,1)</f>
        <v>0</v>
      </c>
      <c r="T62" s="24">
        <f>IF(Table1[[#This Row],[Winner]]="Bangladesh",1,0)</f>
        <v>0</v>
      </c>
    </row>
    <row r="63" spans="1:20" x14ac:dyDescent="0.25">
      <c r="A63" t="s">
        <v>58</v>
      </c>
      <c r="B63" t="s">
        <v>82</v>
      </c>
      <c r="C63" s="21" t="str">
        <f>_xlfn.IFNA(VLOOKUP(A63,G63:G236,1,FALSE),Table1[[#This Row],[Team 1]])</f>
        <v>Afghanistan</v>
      </c>
      <c r="D63" s="21" t="str">
        <f t="shared" si="0"/>
        <v>West Indies</v>
      </c>
      <c r="E63" t="s">
        <v>58</v>
      </c>
      <c r="F63" t="s">
        <v>77</v>
      </c>
      <c r="G63" s="1" t="s">
        <v>24</v>
      </c>
      <c r="H63" s="68">
        <v>7</v>
      </c>
      <c r="I63" s="68" t="s">
        <v>216</v>
      </c>
      <c r="J63" s="11" t="str">
        <f>LEFT(Table1[[#This Row],[Match Date]],FIND(", ",Table1[[#This Row],[Match Date]]) - 1)</f>
        <v>March</v>
      </c>
      <c r="K63" s="11" t="s">
        <v>271</v>
      </c>
      <c r="L63" t="s">
        <v>105</v>
      </c>
      <c r="M63">
        <f>MONTH(Table1[[#This Row],[Match Date]])</f>
        <v>3</v>
      </c>
      <c r="N63" t="str">
        <f>Table1[[#This Row],[Team 1]]&amp;" "&amp;Table1[[#This Row],[Team 2]]</f>
        <v>Afghanistan West Indies</v>
      </c>
      <c r="O63">
        <f>IF(IFERROR(SEARCH("England",Table1[[#This Row],[Combined]]),0)=0,0,1)</f>
        <v>0</v>
      </c>
      <c r="P63" s="24">
        <f>IF(Table1[[#This Row],[Winner]]="England",1,0)</f>
        <v>0</v>
      </c>
      <c r="Q63" s="24">
        <f>IF(IFERROR(SEARCH("India",Table1[[#This Row],[Combined]]),0)=0,0,1)</f>
        <v>0</v>
      </c>
      <c r="R63" s="24">
        <f>IF(Table1[[#This Row],[Winner]]="India",1,0)</f>
        <v>0</v>
      </c>
      <c r="S63" s="24">
        <f>IF(IFERROR(SEARCH("Bangladesh",Table1[[#This Row],[Combined]]),0)=0,0,1)</f>
        <v>0</v>
      </c>
      <c r="T63" s="24">
        <f>IF(Table1[[#This Row],[Winner]]="Bangladesh",1,0)</f>
        <v>0</v>
      </c>
    </row>
    <row r="64" spans="1:20" x14ac:dyDescent="0.25">
      <c r="A64" t="s">
        <v>29</v>
      </c>
      <c r="B64" t="s">
        <v>20</v>
      </c>
      <c r="C64" s="21" t="str">
        <f>_xlfn.IFNA(VLOOKUP(A64,G64:G237,1,FALSE),Table1[[#This Row],[Team 1]])</f>
        <v>Scotland</v>
      </c>
      <c r="D64" s="21" t="str">
        <f t="shared" si="0"/>
        <v>England</v>
      </c>
      <c r="E64" t="s">
        <v>29</v>
      </c>
      <c r="F64" t="s">
        <v>106</v>
      </c>
      <c r="G64" s="1" t="s">
        <v>29</v>
      </c>
      <c r="H64" s="68">
        <v>6</v>
      </c>
      <c r="I64" s="68" t="s">
        <v>215</v>
      </c>
      <c r="J64" s="11" t="str">
        <f>LEFT(Table1[[#This Row],[Match Date]],FIND(", ",Table1[[#This Row],[Match Date]]) - 1)</f>
        <v>June</v>
      </c>
      <c r="K64" s="11" t="s">
        <v>272</v>
      </c>
      <c r="L64" t="s">
        <v>107</v>
      </c>
      <c r="M64">
        <f>MONTH(Table1[[#This Row],[Match Date]])</f>
        <v>6</v>
      </c>
      <c r="N64" t="str">
        <f>Table1[[#This Row],[Team 1]]&amp;" "&amp;Table1[[#This Row],[Team 2]]</f>
        <v>Scotland England</v>
      </c>
      <c r="O64">
        <f>IF(IFERROR(SEARCH("England",Table1[[#This Row],[Combined]]),0)=0,0,1)</f>
        <v>1</v>
      </c>
      <c r="P64" s="24">
        <f>IF(Table1[[#This Row],[Winner]]="England",1,0)</f>
        <v>0</v>
      </c>
      <c r="Q64" s="24">
        <f>IF(IFERROR(SEARCH("India",Table1[[#This Row],[Combined]]),0)=0,0,1)</f>
        <v>0</v>
      </c>
      <c r="R64" s="24">
        <f>IF(Table1[[#This Row],[Winner]]="India",1,0)</f>
        <v>0</v>
      </c>
      <c r="S64" s="24">
        <f>IF(IFERROR(SEARCH("Bangladesh",Table1[[#This Row],[Combined]]),0)=0,0,1)</f>
        <v>0</v>
      </c>
      <c r="T64" s="24">
        <f>IF(Table1[[#This Row],[Winner]]="Bangladesh",1,0)</f>
        <v>0</v>
      </c>
    </row>
    <row r="65" spans="1:20" x14ac:dyDescent="0.25">
      <c r="A65" t="s">
        <v>20</v>
      </c>
      <c r="B65" t="s">
        <v>19</v>
      </c>
      <c r="C65" s="21" t="str">
        <f>_xlfn.IFNA(VLOOKUP(A65,G65:G238,1,FALSE),Table1[[#This Row],[Team 1]])</f>
        <v>England</v>
      </c>
      <c r="D65" s="21" t="str">
        <f t="shared" si="0"/>
        <v>Australia</v>
      </c>
      <c r="E65" t="s">
        <v>20</v>
      </c>
      <c r="F65" t="s">
        <v>108</v>
      </c>
      <c r="G65" s="1" t="s">
        <v>20</v>
      </c>
      <c r="H65" s="68">
        <v>3</v>
      </c>
      <c r="I65" s="68" t="s">
        <v>216</v>
      </c>
      <c r="J65" s="11" t="str">
        <f>LEFT(Table1[[#This Row],[Match Date]],FIND(", ",Table1[[#This Row],[Match Date]]) - 1)</f>
        <v>June</v>
      </c>
      <c r="K65" s="11" t="s">
        <v>273</v>
      </c>
      <c r="L65" t="s">
        <v>109</v>
      </c>
      <c r="M65">
        <f>MONTH(Table1[[#This Row],[Match Date]])</f>
        <v>6</v>
      </c>
      <c r="N65" t="str">
        <f>Table1[[#This Row],[Team 1]]&amp;" "&amp;Table1[[#This Row],[Team 2]]</f>
        <v>England Australia</v>
      </c>
      <c r="O65">
        <f>IF(IFERROR(SEARCH("England",Table1[[#This Row],[Combined]]),0)=0,0,1)</f>
        <v>1</v>
      </c>
      <c r="P65" s="24">
        <f>IF(Table1[[#This Row],[Winner]]="England",1,0)</f>
        <v>1</v>
      </c>
      <c r="Q65" s="24">
        <f>IF(IFERROR(SEARCH("India",Table1[[#This Row],[Combined]]),0)=0,0,1)</f>
        <v>0</v>
      </c>
      <c r="R65" s="24">
        <f>IF(Table1[[#This Row],[Winner]]="India",1,0)</f>
        <v>0</v>
      </c>
      <c r="S65" s="24">
        <f>IF(IFERROR(SEARCH("Bangladesh",Table1[[#This Row],[Combined]]),0)=0,0,1)</f>
        <v>0</v>
      </c>
      <c r="T65" s="24">
        <f>IF(Table1[[#This Row],[Winner]]="Bangladesh",1,0)</f>
        <v>0</v>
      </c>
    </row>
    <row r="66" spans="1:20" x14ac:dyDescent="0.25">
      <c r="A66" t="s">
        <v>20</v>
      </c>
      <c r="B66" t="s">
        <v>19</v>
      </c>
      <c r="C66" s="21" t="str">
        <f>_xlfn.IFNA(VLOOKUP(A66,G66:G239,1,FALSE),Table1[[#This Row],[Team 1]])</f>
        <v>England</v>
      </c>
      <c r="D66" s="21" t="str">
        <f t="shared" si="0"/>
        <v>Australia</v>
      </c>
      <c r="E66" t="s">
        <v>20</v>
      </c>
      <c r="F66" t="s">
        <v>110</v>
      </c>
      <c r="G66" s="1" t="s">
        <v>205</v>
      </c>
      <c r="H66" s="68">
        <v>38</v>
      </c>
      <c r="I66" s="68" t="s">
        <v>215</v>
      </c>
      <c r="J66" s="11" t="str">
        <f>LEFT(Table1[[#This Row],[Match Date]],FIND(", ",Table1[[#This Row],[Match Date]]) - 1)</f>
        <v>June</v>
      </c>
      <c r="K66" s="11" t="s">
        <v>274</v>
      </c>
      <c r="L66" t="s">
        <v>111</v>
      </c>
      <c r="M66">
        <f>MONTH(Table1[[#This Row],[Match Date]])</f>
        <v>6</v>
      </c>
      <c r="N66" t="str">
        <f>Table1[[#This Row],[Team 1]]&amp;" "&amp;Table1[[#This Row],[Team 2]]</f>
        <v>England Australia</v>
      </c>
      <c r="O66">
        <f>IF(IFERROR(SEARCH("England",Table1[[#This Row],[Combined]]),0)=0,0,1)</f>
        <v>1</v>
      </c>
      <c r="P66" s="24">
        <f>IF(Table1[[#This Row],[Winner]]="England",1,0)</f>
        <v>1</v>
      </c>
      <c r="Q66" s="24">
        <f>IF(IFERROR(SEARCH("India",Table1[[#This Row],[Combined]]),0)=0,0,1)</f>
        <v>0</v>
      </c>
      <c r="R66" s="24">
        <f>IF(Table1[[#This Row],[Winner]]="India",1,0)</f>
        <v>0</v>
      </c>
      <c r="S66" s="24">
        <f>IF(IFERROR(SEARCH("Bangladesh",Table1[[#This Row],[Combined]]),0)=0,0,1)</f>
        <v>0</v>
      </c>
      <c r="T66" s="24">
        <f>IF(Table1[[#This Row],[Winner]]="Bangladesh",1,0)</f>
        <v>0</v>
      </c>
    </row>
    <row r="67" spans="1:20" x14ac:dyDescent="0.25">
      <c r="A67" t="s">
        <v>20</v>
      </c>
      <c r="B67" t="s">
        <v>19</v>
      </c>
      <c r="C67" s="21" t="str">
        <f>_xlfn.IFNA(VLOOKUP(A67,G67:G240,1,FALSE),Table1[[#This Row],[Team 1]])</f>
        <v>England</v>
      </c>
      <c r="D67" s="21" t="str">
        <f t="shared" ref="D67:D129" si="1">_xlfn.IFNA(VLOOKUP(B67,C194:G194, 5,FALSE),B67)</f>
        <v>Australia</v>
      </c>
      <c r="E67" t="s">
        <v>20</v>
      </c>
      <c r="F67" t="s">
        <v>112</v>
      </c>
      <c r="G67" s="1" t="s">
        <v>20</v>
      </c>
      <c r="H67" s="68">
        <v>242</v>
      </c>
      <c r="I67" s="68" t="s">
        <v>215</v>
      </c>
      <c r="J67" s="11" t="str">
        <f>LEFT(Table1[[#This Row],[Match Date]],FIND(", ",Table1[[#This Row],[Match Date]]) - 1)</f>
        <v>June</v>
      </c>
      <c r="K67" s="11" t="s">
        <v>275</v>
      </c>
      <c r="L67" t="s">
        <v>113</v>
      </c>
      <c r="M67">
        <f>MONTH(Table1[[#This Row],[Match Date]])</f>
        <v>6</v>
      </c>
      <c r="N67" t="str">
        <f>Table1[[#This Row],[Team 1]]&amp;" "&amp;Table1[[#This Row],[Team 2]]</f>
        <v>England Australia</v>
      </c>
      <c r="O67">
        <f>IF(IFERROR(SEARCH("England",Table1[[#This Row],[Combined]]),0)=0,0,1)</f>
        <v>1</v>
      </c>
      <c r="P67" s="24">
        <f>IF(Table1[[#This Row],[Winner]]="England",1,0)</f>
        <v>1</v>
      </c>
      <c r="Q67" s="24">
        <f>IF(IFERROR(SEARCH("India",Table1[[#This Row],[Combined]]),0)=0,0,1)</f>
        <v>0</v>
      </c>
      <c r="R67" s="24">
        <f>IF(Table1[[#This Row],[Winner]]="India",1,0)</f>
        <v>0</v>
      </c>
      <c r="S67" s="24">
        <f>IF(IFERROR(SEARCH("Bangladesh",Table1[[#This Row],[Combined]]),0)=0,0,1)</f>
        <v>0</v>
      </c>
      <c r="T67" s="24">
        <f>IF(Table1[[#This Row],[Winner]]="Bangladesh",1,0)</f>
        <v>0</v>
      </c>
    </row>
    <row r="68" spans="1:20" x14ac:dyDescent="0.25">
      <c r="A68" t="s">
        <v>20</v>
      </c>
      <c r="B68" t="s">
        <v>19</v>
      </c>
      <c r="C68" s="21" t="str">
        <f>_xlfn.IFNA(VLOOKUP(A68,G68:G241,1,FALSE),Table1[[#This Row],[Team 1]])</f>
        <v>England</v>
      </c>
      <c r="D68" s="21" t="str">
        <f t="shared" si="1"/>
        <v>Australia</v>
      </c>
      <c r="E68" t="s">
        <v>20</v>
      </c>
      <c r="F68" t="s">
        <v>114</v>
      </c>
      <c r="G68" s="1" t="s">
        <v>20</v>
      </c>
      <c r="H68" s="68">
        <v>6</v>
      </c>
      <c r="I68" s="68" t="s">
        <v>216</v>
      </c>
      <c r="J68" s="11" t="str">
        <f>LEFT(Table1[[#This Row],[Match Date]],FIND(", ",Table1[[#This Row],[Match Date]]) - 1)</f>
        <v>June</v>
      </c>
      <c r="K68" s="11" t="s">
        <v>276</v>
      </c>
      <c r="L68" t="s">
        <v>115</v>
      </c>
      <c r="M68">
        <f>MONTH(Table1[[#This Row],[Match Date]])</f>
        <v>6</v>
      </c>
      <c r="N68" t="str">
        <f>Table1[[#This Row],[Team 1]]&amp;" "&amp;Table1[[#This Row],[Team 2]]</f>
        <v>England Australia</v>
      </c>
      <c r="O68">
        <f>IF(IFERROR(SEARCH("England",Table1[[#This Row],[Combined]]),0)=0,0,1)</f>
        <v>1</v>
      </c>
      <c r="P68" s="24">
        <f>IF(Table1[[#This Row],[Winner]]="England",1,0)</f>
        <v>1</v>
      </c>
      <c r="Q68" s="24">
        <f>IF(IFERROR(SEARCH("India",Table1[[#This Row],[Combined]]),0)=0,0,1)</f>
        <v>0</v>
      </c>
      <c r="R68" s="24">
        <f>IF(Table1[[#This Row],[Winner]]="India",1,0)</f>
        <v>0</v>
      </c>
      <c r="S68" s="24">
        <f>IF(IFERROR(SEARCH("Bangladesh",Table1[[#This Row],[Combined]]),0)=0,0,1)</f>
        <v>0</v>
      </c>
      <c r="T68" s="24">
        <f>IF(Table1[[#This Row],[Winner]]="Bangladesh",1,0)</f>
        <v>0</v>
      </c>
    </row>
    <row r="69" spans="1:20" x14ac:dyDescent="0.25">
      <c r="A69" t="s">
        <v>20</v>
      </c>
      <c r="B69" t="s">
        <v>19</v>
      </c>
      <c r="C69" s="21" t="str">
        <f>_xlfn.IFNA(VLOOKUP(A69,G69:G242,1,FALSE),Table1[[#This Row],[Team 1]])</f>
        <v>England</v>
      </c>
      <c r="D69" s="21" t="str">
        <f t="shared" si="1"/>
        <v>Australia</v>
      </c>
      <c r="E69" t="s">
        <v>20</v>
      </c>
      <c r="F69" t="s">
        <v>116</v>
      </c>
      <c r="G69" s="1" t="s">
        <v>20</v>
      </c>
      <c r="H69" s="68">
        <v>1</v>
      </c>
      <c r="I69" s="68" t="s">
        <v>217</v>
      </c>
      <c r="J69" s="11" t="str">
        <f>LEFT(Table1[[#This Row],[Match Date]],FIND(", ",Table1[[#This Row],[Match Date]]) - 1)</f>
        <v>June</v>
      </c>
      <c r="K69" s="11" t="s">
        <v>277</v>
      </c>
      <c r="L69" t="s">
        <v>117</v>
      </c>
      <c r="M69">
        <f>MONTH(Table1[[#This Row],[Match Date]])</f>
        <v>6</v>
      </c>
      <c r="N69" t="str">
        <f>Table1[[#This Row],[Team 1]]&amp;" "&amp;Table1[[#This Row],[Team 2]]</f>
        <v>England Australia</v>
      </c>
      <c r="O69">
        <f>IF(IFERROR(SEARCH("England",Table1[[#This Row],[Combined]]),0)=0,0,1)</f>
        <v>1</v>
      </c>
      <c r="P69" s="24">
        <f>IF(Table1[[#This Row],[Winner]]="England",1,0)</f>
        <v>1</v>
      </c>
      <c r="Q69" s="24">
        <f>IF(IFERROR(SEARCH("India",Table1[[#This Row],[Combined]]),0)=0,0,1)</f>
        <v>0</v>
      </c>
      <c r="R69" s="24">
        <f>IF(Table1[[#This Row],[Winner]]="India",1,0)</f>
        <v>0</v>
      </c>
      <c r="S69" s="24">
        <f>IF(IFERROR(SEARCH("Bangladesh",Table1[[#This Row],[Combined]]),0)=0,0,1)</f>
        <v>0</v>
      </c>
      <c r="T69" s="24">
        <f>IF(Table1[[#This Row],[Winner]]="Bangladesh",1,0)</f>
        <v>0</v>
      </c>
    </row>
    <row r="70" spans="1:20" x14ac:dyDescent="0.25">
      <c r="A70" t="s">
        <v>20</v>
      </c>
      <c r="B70" t="s">
        <v>51</v>
      </c>
      <c r="C70" s="21" t="str">
        <f>_xlfn.IFNA(VLOOKUP(A70,G70:G243,1,FALSE),Table1[[#This Row],[Team 1]])</f>
        <v>England</v>
      </c>
      <c r="D70" s="21" t="str">
        <f t="shared" si="1"/>
        <v>India</v>
      </c>
      <c r="E70" t="s">
        <v>51</v>
      </c>
      <c r="F70" t="s">
        <v>112</v>
      </c>
      <c r="G70" s="1" t="s">
        <v>20</v>
      </c>
      <c r="H70" s="68">
        <v>8</v>
      </c>
      <c r="I70" s="68" t="s">
        <v>216</v>
      </c>
      <c r="J70" s="11" t="str">
        <f>LEFT(Table1[[#This Row],[Match Date]],FIND(", ",Table1[[#This Row],[Match Date]]) - 1)</f>
        <v>July</v>
      </c>
      <c r="K70" s="11" t="s">
        <v>278</v>
      </c>
      <c r="L70" t="s">
        <v>118</v>
      </c>
      <c r="M70">
        <f>MONTH(Table1[[#This Row],[Match Date]])</f>
        <v>7</v>
      </c>
      <c r="N70" t="str">
        <f>Table1[[#This Row],[Team 1]]&amp;" "&amp;Table1[[#This Row],[Team 2]]</f>
        <v>England India</v>
      </c>
      <c r="O70">
        <f>IF(IFERROR(SEARCH("England",Table1[[#This Row],[Combined]]),0)=0,0,1)</f>
        <v>1</v>
      </c>
      <c r="P70" s="24">
        <f>IF(Table1[[#This Row],[Winner]]="England",1,0)</f>
        <v>0</v>
      </c>
      <c r="Q70" s="24">
        <f>IF(IFERROR(SEARCH("India",Table1[[#This Row],[Combined]]),0)=0,0,1)</f>
        <v>1</v>
      </c>
      <c r="R70" s="24">
        <f>IF(Table1[[#This Row],[Winner]]="India",1,0)</f>
        <v>1</v>
      </c>
      <c r="S70" s="24">
        <f>IF(IFERROR(SEARCH("Bangladesh",Table1[[#This Row],[Combined]]),0)=0,0,1)</f>
        <v>0</v>
      </c>
      <c r="T70" s="24">
        <f>IF(Table1[[#This Row],[Winner]]="Bangladesh",1,0)</f>
        <v>0</v>
      </c>
    </row>
    <row r="71" spans="1:20" x14ac:dyDescent="0.25">
      <c r="A71" t="s">
        <v>24</v>
      </c>
      <c r="B71" t="s">
        <v>8</v>
      </c>
      <c r="C71" s="21" t="str">
        <f>_xlfn.IFNA(VLOOKUP(A71,G71:G244,1,FALSE),Table1[[#This Row],[Team 1]])</f>
        <v>Zimbabwe</v>
      </c>
      <c r="D71" s="21" t="str">
        <f t="shared" si="1"/>
        <v>Pakistan</v>
      </c>
      <c r="E71" t="s">
        <v>8</v>
      </c>
      <c r="F71" t="s">
        <v>74</v>
      </c>
      <c r="G71" s="1" t="s">
        <v>24</v>
      </c>
      <c r="H71" s="68">
        <v>201</v>
      </c>
      <c r="I71" s="68" t="s">
        <v>215</v>
      </c>
      <c r="J71" s="11" t="str">
        <f>LEFT(Table1[[#This Row],[Match Date]],FIND(", ",Table1[[#This Row],[Match Date]]) - 1)</f>
        <v>July</v>
      </c>
      <c r="K71" s="11" t="s">
        <v>279</v>
      </c>
      <c r="L71" t="s">
        <v>119</v>
      </c>
      <c r="M71">
        <f>MONTH(Table1[[#This Row],[Match Date]])</f>
        <v>7</v>
      </c>
      <c r="N71" t="str">
        <f>Table1[[#This Row],[Team 1]]&amp;" "&amp;Table1[[#This Row],[Team 2]]</f>
        <v>Zimbabwe Pakistan</v>
      </c>
      <c r="O71">
        <f>IF(IFERROR(SEARCH("England",Table1[[#This Row],[Combined]]),0)=0,0,1)</f>
        <v>0</v>
      </c>
      <c r="P71" s="24">
        <f>IF(Table1[[#This Row],[Winner]]="England",1,0)</f>
        <v>0</v>
      </c>
      <c r="Q71" s="24">
        <f>IF(IFERROR(SEARCH("India",Table1[[#This Row],[Combined]]),0)=0,0,1)</f>
        <v>0</v>
      </c>
      <c r="R71" s="24">
        <f>IF(Table1[[#This Row],[Winner]]="India",1,0)</f>
        <v>0</v>
      </c>
      <c r="S71" s="24">
        <f>IF(IFERROR(SEARCH("Bangladesh",Table1[[#This Row],[Combined]]),0)=0,0,1)</f>
        <v>0</v>
      </c>
      <c r="T71" s="24">
        <f>IF(Table1[[#This Row],[Winner]]="Bangladesh",1,0)</f>
        <v>0</v>
      </c>
    </row>
    <row r="72" spans="1:20" x14ac:dyDescent="0.25">
      <c r="A72" t="s">
        <v>20</v>
      </c>
      <c r="B72" t="s">
        <v>51</v>
      </c>
      <c r="C72" s="21" t="str">
        <f>_xlfn.IFNA(VLOOKUP(A72,G72:G245,1,FALSE),Table1[[#This Row],[Team 1]])</f>
        <v>England</v>
      </c>
      <c r="D72" s="21" t="str">
        <f t="shared" si="1"/>
        <v>India</v>
      </c>
      <c r="E72" t="s">
        <v>20</v>
      </c>
      <c r="F72" t="s">
        <v>120</v>
      </c>
      <c r="G72" s="1" t="s">
        <v>20</v>
      </c>
      <c r="H72" s="68">
        <v>86</v>
      </c>
      <c r="I72" s="68" t="s">
        <v>215</v>
      </c>
      <c r="J72" s="11" t="str">
        <f>LEFT(Table1[[#This Row],[Match Date]],FIND(", ",Table1[[#This Row],[Match Date]]) - 1)</f>
        <v>July</v>
      </c>
      <c r="K72" s="11" t="s">
        <v>280</v>
      </c>
      <c r="L72" t="s">
        <v>121</v>
      </c>
      <c r="M72">
        <f>MONTH(Table1[[#This Row],[Match Date]])</f>
        <v>7</v>
      </c>
      <c r="N72" t="str">
        <f>Table1[[#This Row],[Team 1]]&amp;" "&amp;Table1[[#This Row],[Team 2]]</f>
        <v>England India</v>
      </c>
      <c r="O72">
        <f>IF(IFERROR(SEARCH("England",Table1[[#This Row],[Combined]]),0)=0,0,1)</f>
        <v>1</v>
      </c>
      <c r="P72" s="24">
        <f>IF(Table1[[#This Row],[Winner]]="England",1,0)</f>
        <v>1</v>
      </c>
      <c r="Q72" s="24">
        <f>IF(IFERROR(SEARCH("India",Table1[[#This Row],[Combined]]),0)=0,0,1)</f>
        <v>1</v>
      </c>
      <c r="R72" s="24">
        <f>IF(Table1[[#This Row],[Winner]]="India",1,0)</f>
        <v>0</v>
      </c>
      <c r="S72" s="24">
        <f>IF(IFERROR(SEARCH("Bangladesh",Table1[[#This Row],[Combined]]),0)=0,0,1)</f>
        <v>0</v>
      </c>
      <c r="T72" s="24">
        <f>IF(Table1[[#This Row],[Winner]]="Bangladesh",1,0)</f>
        <v>0</v>
      </c>
    </row>
    <row r="73" spans="1:20" x14ac:dyDescent="0.25">
      <c r="A73" t="s">
        <v>24</v>
      </c>
      <c r="B73" t="s">
        <v>8</v>
      </c>
      <c r="C73" s="21" t="str">
        <f>_xlfn.IFNA(VLOOKUP(A73,G73:G246,1,FALSE),Table1[[#This Row],[Team 1]])</f>
        <v>Zimbabwe</v>
      </c>
      <c r="D73" s="21" t="str">
        <f t="shared" si="1"/>
        <v>Pakistan</v>
      </c>
      <c r="E73" t="s">
        <v>8</v>
      </c>
      <c r="F73" t="s">
        <v>74</v>
      </c>
      <c r="G73" s="1" t="s">
        <v>24</v>
      </c>
      <c r="H73" s="68">
        <v>9</v>
      </c>
      <c r="I73" s="68" t="s">
        <v>216</v>
      </c>
      <c r="J73" s="11" t="str">
        <f>LEFT(Table1[[#This Row],[Match Date]],FIND(", ",Table1[[#This Row],[Match Date]]) - 1)</f>
        <v>July</v>
      </c>
      <c r="K73" s="11" t="s">
        <v>281</v>
      </c>
      <c r="L73" t="s">
        <v>122</v>
      </c>
      <c r="M73">
        <f>MONTH(Table1[[#This Row],[Match Date]])</f>
        <v>7</v>
      </c>
      <c r="N73" t="str">
        <f>Table1[[#This Row],[Team 1]]&amp;" "&amp;Table1[[#This Row],[Team 2]]</f>
        <v>Zimbabwe Pakistan</v>
      </c>
      <c r="O73">
        <f>IF(IFERROR(SEARCH("England",Table1[[#This Row],[Combined]]),0)=0,0,1)</f>
        <v>0</v>
      </c>
      <c r="P73" s="24">
        <f>IF(Table1[[#This Row],[Winner]]="England",1,0)</f>
        <v>0</v>
      </c>
      <c r="Q73" s="24">
        <f>IF(IFERROR(SEARCH("India",Table1[[#This Row],[Combined]]),0)=0,0,1)</f>
        <v>0</v>
      </c>
      <c r="R73" s="24">
        <f>IF(Table1[[#This Row],[Winner]]="India",1,0)</f>
        <v>0</v>
      </c>
      <c r="S73" s="24">
        <f>IF(IFERROR(SEARCH("Bangladesh",Table1[[#This Row],[Combined]]),0)=0,0,1)</f>
        <v>0</v>
      </c>
      <c r="T73" s="24">
        <f>IF(Table1[[#This Row],[Winner]]="Bangladesh",1,0)</f>
        <v>0</v>
      </c>
    </row>
    <row r="74" spans="1:20" x14ac:dyDescent="0.25">
      <c r="A74" t="s">
        <v>20</v>
      </c>
      <c r="B74" t="s">
        <v>51</v>
      </c>
      <c r="C74" s="21" t="str">
        <f>_xlfn.IFNA(VLOOKUP(A74,G74:G247,1,FALSE),Table1[[#This Row],[Team 1]])</f>
        <v>England</v>
      </c>
      <c r="D74" s="21" t="str">
        <f t="shared" si="1"/>
        <v>India</v>
      </c>
      <c r="E74" t="s">
        <v>20</v>
      </c>
      <c r="F74" t="s">
        <v>123</v>
      </c>
      <c r="G74" s="1" t="s">
        <v>20</v>
      </c>
      <c r="H74" s="68">
        <v>8</v>
      </c>
      <c r="I74" s="68" t="s">
        <v>216</v>
      </c>
      <c r="J74" s="11" t="str">
        <f>LEFT(Table1[[#This Row],[Match Date]],FIND(", ",Table1[[#This Row],[Match Date]]) - 1)</f>
        <v>July</v>
      </c>
      <c r="K74" s="11" t="s">
        <v>282</v>
      </c>
      <c r="L74" t="s">
        <v>124</v>
      </c>
      <c r="M74">
        <f>MONTH(Table1[[#This Row],[Match Date]])</f>
        <v>7</v>
      </c>
      <c r="N74" t="str">
        <f>Table1[[#This Row],[Team 1]]&amp;" "&amp;Table1[[#This Row],[Team 2]]</f>
        <v>England India</v>
      </c>
      <c r="O74">
        <f>IF(IFERROR(SEARCH("England",Table1[[#This Row],[Combined]]),0)=0,0,1)</f>
        <v>1</v>
      </c>
      <c r="P74" s="24">
        <f>IF(Table1[[#This Row],[Winner]]="England",1,0)</f>
        <v>1</v>
      </c>
      <c r="Q74" s="24">
        <f>IF(IFERROR(SEARCH("India",Table1[[#This Row],[Combined]]),0)=0,0,1)</f>
        <v>1</v>
      </c>
      <c r="R74" s="24">
        <f>IF(Table1[[#This Row],[Winner]]="India",1,0)</f>
        <v>0</v>
      </c>
      <c r="S74" s="24">
        <f>IF(IFERROR(SEARCH("Bangladesh",Table1[[#This Row],[Combined]]),0)=0,0,1)</f>
        <v>0</v>
      </c>
      <c r="T74" s="24">
        <f>IF(Table1[[#This Row],[Winner]]="Bangladesh",1,0)</f>
        <v>0</v>
      </c>
    </row>
    <row r="75" spans="1:20" x14ac:dyDescent="0.25">
      <c r="A75" t="s">
        <v>24</v>
      </c>
      <c r="B75" t="s">
        <v>8</v>
      </c>
      <c r="C75" s="21" t="str">
        <f>_xlfn.IFNA(VLOOKUP(A75,G75:G248,1,FALSE),Table1[[#This Row],[Team 1]])</f>
        <v>Zimbabwe</v>
      </c>
      <c r="D75" s="21" t="str">
        <f t="shared" si="1"/>
        <v>Pakistan</v>
      </c>
      <c r="E75" t="s">
        <v>8</v>
      </c>
      <c r="F75" t="s">
        <v>74</v>
      </c>
      <c r="G75" s="1" t="s">
        <v>24</v>
      </c>
      <c r="H75" s="68">
        <v>9</v>
      </c>
      <c r="I75" s="68" t="s">
        <v>216</v>
      </c>
      <c r="J75" s="11" t="str">
        <f>LEFT(Table1[[#This Row],[Match Date]],FIND(", ",Table1[[#This Row],[Match Date]]) - 1)</f>
        <v>July</v>
      </c>
      <c r="K75" s="11" t="s">
        <v>283</v>
      </c>
      <c r="L75" t="s">
        <v>125</v>
      </c>
      <c r="M75">
        <f>MONTH(Table1[[#This Row],[Match Date]])</f>
        <v>7</v>
      </c>
      <c r="N75" t="str">
        <f>Table1[[#This Row],[Team 1]]&amp;" "&amp;Table1[[#This Row],[Team 2]]</f>
        <v>Zimbabwe Pakistan</v>
      </c>
      <c r="O75">
        <f>IF(IFERROR(SEARCH("England",Table1[[#This Row],[Combined]]),0)=0,0,1)</f>
        <v>0</v>
      </c>
      <c r="P75" s="24">
        <f>IF(Table1[[#This Row],[Winner]]="England",1,0)</f>
        <v>0</v>
      </c>
      <c r="Q75" s="24">
        <f>IF(IFERROR(SEARCH("India",Table1[[#This Row],[Combined]]),0)=0,0,1)</f>
        <v>0</v>
      </c>
      <c r="R75" s="24">
        <f>IF(Table1[[#This Row],[Winner]]="India",1,0)</f>
        <v>0</v>
      </c>
      <c r="S75" s="24">
        <f>IF(IFERROR(SEARCH("Bangladesh",Table1[[#This Row],[Combined]]),0)=0,0,1)</f>
        <v>0</v>
      </c>
      <c r="T75" s="24">
        <f>IF(Table1[[#This Row],[Winner]]="Bangladesh",1,0)</f>
        <v>0</v>
      </c>
    </row>
    <row r="76" spans="1:20" x14ac:dyDescent="0.25">
      <c r="A76" t="s">
        <v>24</v>
      </c>
      <c r="B76" t="s">
        <v>8</v>
      </c>
      <c r="C76" s="21" t="str">
        <f>_xlfn.IFNA(VLOOKUP(A76,G76:G249,1,FALSE),Table1[[#This Row],[Team 1]])</f>
        <v>Zimbabwe</v>
      </c>
      <c r="D76" s="21" t="str">
        <f t="shared" si="1"/>
        <v>Pakistan</v>
      </c>
      <c r="E76" t="s">
        <v>8</v>
      </c>
      <c r="F76" t="s">
        <v>74</v>
      </c>
      <c r="G76" s="1" t="s">
        <v>24</v>
      </c>
      <c r="H76" s="68">
        <v>244</v>
      </c>
      <c r="I76" s="68" t="s">
        <v>215</v>
      </c>
      <c r="J76" s="11" t="str">
        <f>LEFT(Table1[[#This Row],[Match Date]],FIND(", ",Table1[[#This Row],[Match Date]]) - 1)</f>
        <v>July</v>
      </c>
      <c r="K76" s="11" t="s">
        <v>284</v>
      </c>
      <c r="L76" t="s">
        <v>126</v>
      </c>
      <c r="M76">
        <f>MONTH(Table1[[#This Row],[Match Date]])</f>
        <v>7</v>
      </c>
      <c r="N76" t="str">
        <f>Table1[[#This Row],[Team 1]]&amp;" "&amp;Table1[[#This Row],[Team 2]]</f>
        <v>Zimbabwe Pakistan</v>
      </c>
      <c r="O76">
        <f>IF(IFERROR(SEARCH("England",Table1[[#This Row],[Combined]]),0)=0,0,1)</f>
        <v>0</v>
      </c>
      <c r="P76" s="24">
        <f>IF(Table1[[#This Row],[Winner]]="England",1,0)</f>
        <v>0</v>
      </c>
      <c r="Q76" s="24">
        <f>IF(IFERROR(SEARCH("India",Table1[[#This Row],[Combined]]),0)=0,0,1)</f>
        <v>0</v>
      </c>
      <c r="R76" s="24">
        <f>IF(Table1[[#This Row],[Winner]]="India",1,0)</f>
        <v>0</v>
      </c>
      <c r="S76" s="24">
        <f>IF(IFERROR(SEARCH("Bangladesh",Table1[[#This Row],[Combined]]),0)=0,0,1)</f>
        <v>0</v>
      </c>
      <c r="T76" s="24">
        <f>IF(Table1[[#This Row],[Winner]]="Bangladesh",1,0)</f>
        <v>0</v>
      </c>
    </row>
    <row r="77" spans="1:20" x14ac:dyDescent="0.25">
      <c r="A77" t="s">
        <v>24</v>
      </c>
      <c r="B77" t="s">
        <v>8</v>
      </c>
      <c r="C77" s="21" t="str">
        <f>_xlfn.IFNA(VLOOKUP(A77,G77:G250,1,FALSE),Table1[[#This Row],[Team 1]])</f>
        <v>Zimbabwe</v>
      </c>
      <c r="D77" s="21" t="str">
        <f t="shared" si="1"/>
        <v>Pakistan</v>
      </c>
      <c r="E77" t="s">
        <v>8</v>
      </c>
      <c r="F77" t="s">
        <v>74</v>
      </c>
      <c r="G77" s="1" t="s">
        <v>24</v>
      </c>
      <c r="H77" s="68">
        <v>131</v>
      </c>
      <c r="I77" s="68" t="s">
        <v>215</v>
      </c>
      <c r="J77" s="11" t="str">
        <f>LEFT(Table1[[#This Row],[Match Date]],FIND(", ",Table1[[#This Row],[Match Date]]) - 1)</f>
        <v>July</v>
      </c>
      <c r="K77" s="11" t="s">
        <v>285</v>
      </c>
      <c r="L77" t="s">
        <v>127</v>
      </c>
      <c r="M77">
        <f>MONTH(Table1[[#This Row],[Match Date]])</f>
        <v>7</v>
      </c>
      <c r="N77" t="str">
        <f>Table1[[#This Row],[Team 1]]&amp;" "&amp;Table1[[#This Row],[Team 2]]</f>
        <v>Zimbabwe Pakistan</v>
      </c>
      <c r="O77">
        <f>IF(IFERROR(SEARCH("England",Table1[[#This Row],[Combined]]),0)=0,0,1)</f>
        <v>0</v>
      </c>
      <c r="P77" s="24">
        <f>IF(Table1[[#This Row],[Winner]]="England",1,0)</f>
        <v>0</v>
      </c>
      <c r="Q77" s="24">
        <f>IF(IFERROR(SEARCH("India",Table1[[#This Row],[Combined]]),0)=0,0,1)</f>
        <v>0</v>
      </c>
      <c r="R77" s="24">
        <f>IF(Table1[[#This Row],[Winner]]="India",1,0)</f>
        <v>0</v>
      </c>
      <c r="S77" s="24">
        <f>IF(IFERROR(SEARCH("Bangladesh",Table1[[#This Row],[Combined]]),0)=0,0,1)</f>
        <v>0</v>
      </c>
      <c r="T77" s="24">
        <f>IF(Table1[[#This Row],[Winner]]="Bangladesh",1,0)</f>
        <v>0</v>
      </c>
    </row>
    <row r="78" spans="1:20" x14ac:dyDescent="0.25">
      <c r="A78" t="s">
        <v>82</v>
      </c>
      <c r="B78" t="s">
        <v>23</v>
      </c>
      <c r="C78" s="21" t="str">
        <f>_xlfn.IFNA(VLOOKUP(A78,G78:G251,1,FALSE),Table1[[#This Row],[Team 1]])</f>
        <v>West Indies</v>
      </c>
      <c r="D78" s="21" t="str">
        <f t="shared" si="1"/>
        <v>Bangladesh</v>
      </c>
      <c r="E78" t="s">
        <v>23</v>
      </c>
      <c r="F78" t="s">
        <v>128</v>
      </c>
      <c r="G78" s="1" t="s">
        <v>208</v>
      </c>
      <c r="H78" s="68">
        <v>48</v>
      </c>
      <c r="I78" s="68" t="s">
        <v>215</v>
      </c>
      <c r="J78" s="11" t="str">
        <f>LEFT(Table1[[#This Row],[Match Date]],FIND(", ",Table1[[#This Row],[Match Date]]) - 1)</f>
        <v>July</v>
      </c>
      <c r="K78" s="11" t="s">
        <v>285</v>
      </c>
      <c r="L78" t="s">
        <v>129</v>
      </c>
      <c r="M78">
        <f>MONTH(Table1[[#This Row],[Match Date]])</f>
        <v>7</v>
      </c>
      <c r="N78" t="str">
        <f>Table1[[#This Row],[Team 1]]&amp;" "&amp;Table1[[#This Row],[Team 2]]</f>
        <v>West Indies Bangladesh</v>
      </c>
      <c r="O78">
        <f>IF(IFERROR(SEARCH("England",Table1[[#This Row],[Combined]]),0)=0,0,1)</f>
        <v>0</v>
      </c>
      <c r="P78" s="24">
        <f>IF(Table1[[#This Row],[Winner]]="England",1,0)</f>
        <v>0</v>
      </c>
      <c r="Q78" s="24">
        <f>IF(IFERROR(SEARCH("India",Table1[[#This Row],[Combined]]),0)=0,0,1)</f>
        <v>0</v>
      </c>
      <c r="R78" s="24">
        <f>IF(Table1[[#This Row],[Winner]]="India",1,0)</f>
        <v>0</v>
      </c>
      <c r="S78" s="24">
        <f>IF(IFERROR(SEARCH("Bangladesh",Table1[[#This Row],[Combined]]),0)=0,0,1)</f>
        <v>1</v>
      </c>
      <c r="T78" s="24">
        <f>IF(Table1[[#This Row],[Winner]]="Bangladesh",1,0)</f>
        <v>1</v>
      </c>
    </row>
    <row r="79" spans="1:20" x14ac:dyDescent="0.25">
      <c r="A79" t="s">
        <v>82</v>
      </c>
      <c r="B79" t="s">
        <v>23</v>
      </c>
      <c r="C79" s="21" t="str">
        <f>_xlfn.IFNA(VLOOKUP(A79,G79:G252,1,FALSE),Table1[[#This Row],[Team 1]])</f>
        <v>West Indies</v>
      </c>
      <c r="D79" s="21" t="str">
        <f t="shared" si="1"/>
        <v>Bangladesh</v>
      </c>
      <c r="E79" t="s">
        <v>82</v>
      </c>
      <c r="F79" t="s">
        <v>128</v>
      </c>
      <c r="G79" s="1" t="s">
        <v>208</v>
      </c>
      <c r="H79" s="68">
        <v>3</v>
      </c>
      <c r="I79" s="68" t="s">
        <v>215</v>
      </c>
      <c r="J79" s="11" t="str">
        <f>LEFT(Table1[[#This Row],[Match Date]],FIND(", ",Table1[[#This Row],[Match Date]]) - 1)</f>
        <v>July</v>
      </c>
      <c r="K79" s="11" t="s">
        <v>286</v>
      </c>
      <c r="L79" t="s">
        <v>130</v>
      </c>
      <c r="M79">
        <f>MONTH(Table1[[#This Row],[Match Date]])</f>
        <v>7</v>
      </c>
      <c r="N79" t="str">
        <f>Table1[[#This Row],[Team 1]]&amp;" "&amp;Table1[[#This Row],[Team 2]]</f>
        <v>West Indies Bangladesh</v>
      </c>
      <c r="O79">
        <f>IF(IFERROR(SEARCH("England",Table1[[#This Row],[Combined]]),0)=0,0,1)</f>
        <v>0</v>
      </c>
      <c r="P79" s="24">
        <f>IF(Table1[[#This Row],[Winner]]="England",1,0)</f>
        <v>0</v>
      </c>
      <c r="Q79" s="24">
        <f>IF(IFERROR(SEARCH("India",Table1[[#This Row],[Combined]]),0)=0,0,1)</f>
        <v>0</v>
      </c>
      <c r="R79" s="24">
        <f>IF(Table1[[#This Row],[Winner]]="India",1,0)</f>
        <v>0</v>
      </c>
      <c r="S79" s="24">
        <f>IF(IFERROR(SEARCH("Bangladesh",Table1[[#This Row],[Combined]]),0)=0,0,1)</f>
        <v>1</v>
      </c>
      <c r="T79" s="24">
        <f>IF(Table1[[#This Row],[Winner]]="Bangladesh",1,0)</f>
        <v>0</v>
      </c>
    </row>
    <row r="80" spans="1:20" x14ac:dyDescent="0.25">
      <c r="A80" t="s">
        <v>82</v>
      </c>
      <c r="B80" t="s">
        <v>23</v>
      </c>
      <c r="C80" s="21" t="str">
        <f>_xlfn.IFNA(VLOOKUP(A80,G80:G253,1,FALSE),Table1[[#This Row],[Team 1]])</f>
        <v>West Indies</v>
      </c>
      <c r="D80" s="21" t="str">
        <f t="shared" si="1"/>
        <v>Bangladesh</v>
      </c>
      <c r="E80" t="s">
        <v>23</v>
      </c>
      <c r="F80" t="s">
        <v>131</v>
      </c>
      <c r="G80" s="1" t="s">
        <v>209</v>
      </c>
      <c r="H80" s="68">
        <v>18</v>
      </c>
      <c r="I80" s="68" t="s">
        <v>215</v>
      </c>
      <c r="J80" s="11" t="str">
        <f>LEFT(Table1[[#This Row],[Match Date]],FIND(", ",Table1[[#This Row],[Match Date]]) - 1)</f>
        <v>July</v>
      </c>
      <c r="K80" s="11" t="s">
        <v>287</v>
      </c>
      <c r="L80" t="s">
        <v>132</v>
      </c>
      <c r="M80">
        <f>MONTH(Table1[[#This Row],[Match Date]])</f>
        <v>7</v>
      </c>
      <c r="N80" t="str">
        <f>Table1[[#This Row],[Team 1]]&amp;" "&amp;Table1[[#This Row],[Team 2]]</f>
        <v>West Indies Bangladesh</v>
      </c>
      <c r="O80">
        <f>IF(IFERROR(SEARCH("England",Table1[[#This Row],[Combined]]),0)=0,0,1)</f>
        <v>0</v>
      </c>
      <c r="P80" s="24">
        <f>IF(Table1[[#This Row],[Winner]]="England",1,0)</f>
        <v>0</v>
      </c>
      <c r="Q80" s="24">
        <f>IF(IFERROR(SEARCH("India",Table1[[#This Row],[Combined]]),0)=0,0,1)</f>
        <v>0</v>
      </c>
      <c r="R80" s="24">
        <f>IF(Table1[[#This Row],[Winner]]="India",1,0)</f>
        <v>0</v>
      </c>
      <c r="S80" s="24">
        <f>IF(IFERROR(SEARCH("Bangladesh",Table1[[#This Row],[Combined]]),0)=0,0,1)</f>
        <v>1</v>
      </c>
      <c r="T80" s="24">
        <f>IF(Table1[[#This Row],[Winner]]="Bangladesh",1,0)</f>
        <v>1</v>
      </c>
    </row>
    <row r="81" spans="1:20" x14ac:dyDescent="0.25">
      <c r="A81" t="s">
        <v>31</v>
      </c>
      <c r="B81" t="s">
        <v>50</v>
      </c>
      <c r="C81" s="21" t="str">
        <f>_xlfn.IFNA(VLOOKUP(A81,G81:G254,1,FALSE),Table1[[#This Row],[Team 1]])</f>
        <v>Sri Lanka</v>
      </c>
      <c r="D81" s="21" t="str">
        <f t="shared" si="1"/>
        <v>South Africa</v>
      </c>
      <c r="E81" t="s">
        <v>50</v>
      </c>
      <c r="F81" t="s">
        <v>133</v>
      </c>
      <c r="G81" s="1" t="s">
        <v>31</v>
      </c>
      <c r="H81" s="68">
        <v>5</v>
      </c>
      <c r="I81" s="68" t="s">
        <v>216</v>
      </c>
      <c r="J81" s="11" t="str">
        <f>LEFT(Table1[[#This Row],[Match Date]],FIND(", ",Table1[[#This Row],[Match Date]]) - 1)</f>
        <v>July</v>
      </c>
      <c r="K81" s="11" t="s">
        <v>288</v>
      </c>
      <c r="L81" t="s">
        <v>134</v>
      </c>
      <c r="M81">
        <f>MONTH(Table1[[#This Row],[Match Date]])</f>
        <v>7</v>
      </c>
      <c r="N81" t="str">
        <f>Table1[[#This Row],[Team 1]]&amp;" "&amp;Table1[[#This Row],[Team 2]]</f>
        <v>Sri Lanka South Africa</v>
      </c>
      <c r="O81">
        <f>IF(IFERROR(SEARCH("England",Table1[[#This Row],[Combined]]),0)=0,0,1)</f>
        <v>0</v>
      </c>
      <c r="P81" s="24">
        <f>IF(Table1[[#This Row],[Winner]]="England",1,0)</f>
        <v>0</v>
      </c>
      <c r="Q81" s="24">
        <f>IF(IFERROR(SEARCH("India",Table1[[#This Row],[Combined]]),0)=0,0,1)</f>
        <v>0</v>
      </c>
      <c r="R81" s="24">
        <f>IF(Table1[[#This Row],[Winner]]="India",1,0)</f>
        <v>0</v>
      </c>
      <c r="S81" s="24">
        <f>IF(IFERROR(SEARCH("Bangladesh",Table1[[#This Row],[Combined]]),0)=0,0,1)</f>
        <v>0</v>
      </c>
      <c r="T81" s="24">
        <f>IF(Table1[[#This Row],[Winner]]="Bangladesh",1,0)</f>
        <v>0</v>
      </c>
    </row>
    <row r="82" spans="1:20" x14ac:dyDescent="0.25">
      <c r="A82" t="s">
        <v>135</v>
      </c>
      <c r="B82" t="s">
        <v>136</v>
      </c>
      <c r="C82" s="21" t="str">
        <f>_xlfn.IFNA(VLOOKUP(A82,G82:G255,1,FALSE),Table1[[#This Row],[Team 1]])</f>
        <v>Netherlands</v>
      </c>
      <c r="D82" s="21" t="str">
        <f t="shared" si="1"/>
        <v>Nepal</v>
      </c>
      <c r="E82" t="s">
        <v>135</v>
      </c>
      <c r="F82" t="s">
        <v>137</v>
      </c>
      <c r="G82" s="1" t="s">
        <v>135</v>
      </c>
      <c r="H82" s="68">
        <v>55</v>
      </c>
      <c r="I82" s="68" t="s">
        <v>215</v>
      </c>
      <c r="J82" s="11" t="str">
        <f>LEFT(Table1[[#This Row],[Match Date]],FIND(", ",Table1[[#This Row],[Match Date]]) - 1)</f>
        <v>August</v>
      </c>
      <c r="K82" s="11" t="s">
        <v>289</v>
      </c>
      <c r="L82" t="s">
        <v>138</v>
      </c>
      <c r="M82">
        <f>MONTH(Table1[[#This Row],[Match Date]])</f>
        <v>8</v>
      </c>
      <c r="N82" t="str">
        <f>Table1[[#This Row],[Team 1]]&amp;" "&amp;Table1[[#This Row],[Team 2]]</f>
        <v>Netherlands Nepal</v>
      </c>
      <c r="O82">
        <f>IF(IFERROR(SEARCH("England",Table1[[#This Row],[Combined]]),0)=0,0,1)</f>
        <v>0</v>
      </c>
      <c r="P82" s="24">
        <f>IF(Table1[[#This Row],[Winner]]="England",1,0)</f>
        <v>0</v>
      </c>
      <c r="Q82" s="24">
        <f>IF(IFERROR(SEARCH("India",Table1[[#This Row],[Combined]]),0)=0,0,1)</f>
        <v>0</v>
      </c>
      <c r="R82" s="24">
        <f>IF(Table1[[#This Row],[Winner]]="India",1,0)</f>
        <v>0</v>
      </c>
      <c r="S82" s="24">
        <f>IF(IFERROR(SEARCH("Bangladesh",Table1[[#This Row],[Combined]]),0)=0,0,1)</f>
        <v>0</v>
      </c>
      <c r="T82" s="24">
        <f>IF(Table1[[#This Row],[Winner]]="Bangladesh",1,0)</f>
        <v>0</v>
      </c>
    </row>
    <row r="83" spans="1:20" x14ac:dyDescent="0.25">
      <c r="A83" t="s">
        <v>31</v>
      </c>
      <c r="B83" t="s">
        <v>50</v>
      </c>
      <c r="C83" s="21" t="str">
        <f>_xlfn.IFNA(VLOOKUP(A83,G83:G256,1,FALSE),Table1[[#This Row],[Team 1]])</f>
        <v>Sri Lanka</v>
      </c>
      <c r="D83" s="21" t="str">
        <f t="shared" si="1"/>
        <v>South Africa</v>
      </c>
      <c r="E83" t="s">
        <v>50</v>
      </c>
      <c r="F83" t="s">
        <v>133</v>
      </c>
      <c r="G83" s="1" t="s">
        <v>31</v>
      </c>
      <c r="H83" s="68">
        <v>4</v>
      </c>
      <c r="I83" s="68" t="s">
        <v>216</v>
      </c>
      <c r="J83" s="11" t="str">
        <f>LEFT(Table1[[#This Row],[Match Date]],FIND(", ",Table1[[#This Row],[Match Date]]) - 1)</f>
        <v>August</v>
      </c>
      <c r="K83" s="11" t="s">
        <v>289</v>
      </c>
      <c r="L83" t="s">
        <v>139</v>
      </c>
      <c r="M83">
        <f>MONTH(Table1[[#This Row],[Match Date]])</f>
        <v>8</v>
      </c>
      <c r="N83" t="str">
        <f>Table1[[#This Row],[Team 1]]&amp;" "&amp;Table1[[#This Row],[Team 2]]</f>
        <v>Sri Lanka South Africa</v>
      </c>
      <c r="O83">
        <f>IF(IFERROR(SEARCH("England",Table1[[#This Row],[Combined]]),0)=0,0,1)</f>
        <v>0</v>
      </c>
      <c r="P83" s="24">
        <f>IF(Table1[[#This Row],[Winner]]="England",1,0)</f>
        <v>0</v>
      </c>
      <c r="Q83" s="24">
        <f>IF(IFERROR(SEARCH("India",Table1[[#This Row],[Combined]]),0)=0,0,1)</f>
        <v>0</v>
      </c>
      <c r="R83" s="24">
        <f>IF(Table1[[#This Row],[Winner]]="India",1,0)</f>
        <v>0</v>
      </c>
      <c r="S83" s="24">
        <f>IF(IFERROR(SEARCH("Bangladesh",Table1[[#This Row],[Combined]]),0)=0,0,1)</f>
        <v>0</v>
      </c>
      <c r="T83" s="24">
        <f>IF(Table1[[#This Row],[Winner]]="Bangladesh",1,0)</f>
        <v>0</v>
      </c>
    </row>
    <row r="84" spans="1:20" x14ac:dyDescent="0.25">
      <c r="A84" t="s">
        <v>135</v>
      </c>
      <c r="B84" t="s">
        <v>136</v>
      </c>
      <c r="C84" s="21" t="str">
        <f>_xlfn.IFNA(VLOOKUP(A84,G84:G257,1,FALSE),Table1[[#This Row],[Team 1]])</f>
        <v>Netherlands</v>
      </c>
      <c r="D84" s="21" t="str">
        <f t="shared" si="1"/>
        <v>Nepal</v>
      </c>
      <c r="E84" t="s">
        <v>136</v>
      </c>
      <c r="F84" t="s">
        <v>137</v>
      </c>
      <c r="G84" s="1" t="s">
        <v>135</v>
      </c>
      <c r="H84" s="68">
        <v>1</v>
      </c>
      <c r="I84" s="68" t="s">
        <v>218</v>
      </c>
      <c r="J84" s="11" t="str">
        <f>LEFT(Table1[[#This Row],[Match Date]],FIND(", ",Table1[[#This Row],[Match Date]]) - 1)</f>
        <v>August</v>
      </c>
      <c r="K84" s="11" t="s">
        <v>290</v>
      </c>
      <c r="L84" t="s">
        <v>140</v>
      </c>
      <c r="M84">
        <f>MONTH(Table1[[#This Row],[Match Date]])</f>
        <v>8</v>
      </c>
      <c r="N84" t="str">
        <f>Table1[[#This Row],[Team 1]]&amp;" "&amp;Table1[[#This Row],[Team 2]]</f>
        <v>Netherlands Nepal</v>
      </c>
      <c r="O84">
        <f>IF(IFERROR(SEARCH("England",Table1[[#This Row],[Combined]]),0)=0,0,1)</f>
        <v>0</v>
      </c>
      <c r="P84" s="24">
        <f>IF(Table1[[#This Row],[Winner]]="England",1,0)</f>
        <v>0</v>
      </c>
      <c r="Q84" s="24">
        <f>IF(IFERROR(SEARCH("India",Table1[[#This Row],[Combined]]),0)=0,0,1)</f>
        <v>0</v>
      </c>
      <c r="R84" s="24">
        <f>IF(Table1[[#This Row],[Winner]]="India",1,0)</f>
        <v>0</v>
      </c>
      <c r="S84" s="24">
        <f>IF(IFERROR(SEARCH("Bangladesh",Table1[[#This Row],[Combined]]),0)=0,0,1)</f>
        <v>0</v>
      </c>
      <c r="T84" s="24">
        <f>IF(Table1[[#This Row],[Winner]]="Bangladesh",1,0)</f>
        <v>0</v>
      </c>
    </row>
    <row r="85" spans="1:20" x14ac:dyDescent="0.25">
      <c r="A85" t="s">
        <v>31</v>
      </c>
      <c r="B85" t="s">
        <v>50</v>
      </c>
      <c r="C85" s="21" t="str">
        <f>_xlfn.IFNA(VLOOKUP(A85,G85:G258,1,FALSE),Table1[[#This Row],[Team 1]])</f>
        <v>Sri Lanka</v>
      </c>
      <c r="D85" s="21" t="str">
        <f t="shared" si="1"/>
        <v>South Africa</v>
      </c>
      <c r="E85" t="s">
        <v>50</v>
      </c>
      <c r="F85" t="s">
        <v>141</v>
      </c>
      <c r="G85" s="1" t="s">
        <v>31</v>
      </c>
      <c r="H85" s="68">
        <v>78</v>
      </c>
      <c r="I85" s="68" t="s">
        <v>215</v>
      </c>
      <c r="J85" s="11" t="str">
        <f>LEFT(Table1[[#This Row],[Match Date]],FIND(", ",Table1[[#This Row],[Match Date]]) - 1)</f>
        <v>August</v>
      </c>
      <c r="K85" s="11" t="s">
        <v>291</v>
      </c>
      <c r="L85" t="s">
        <v>142</v>
      </c>
      <c r="M85">
        <f>MONTH(Table1[[#This Row],[Match Date]])</f>
        <v>8</v>
      </c>
      <c r="N85" t="str">
        <f>Table1[[#This Row],[Team 1]]&amp;" "&amp;Table1[[#This Row],[Team 2]]</f>
        <v>Sri Lanka South Africa</v>
      </c>
      <c r="O85">
        <f>IF(IFERROR(SEARCH("England",Table1[[#This Row],[Combined]]),0)=0,0,1)</f>
        <v>0</v>
      </c>
      <c r="P85" s="24">
        <f>IF(Table1[[#This Row],[Winner]]="England",1,0)</f>
        <v>0</v>
      </c>
      <c r="Q85" s="24">
        <f>IF(IFERROR(SEARCH("India",Table1[[#This Row],[Combined]]),0)=0,0,1)</f>
        <v>0</v>
      </c>
      <c r="R85" s="24">
        <f>IF(Table1[[#This Row],[Winner]]="India",1,0)</f>
        <v>0</v>
      </c>
      <c r="S85" s="24">
        <f>IF(IFERROR(SEARCH("Bangladesh",Table1[[#This Row],[Combined]]),0)=0,0,1)</f>
        <v>0</v>
      </c>
      <c r="T85" s="24">
        <f>IF(Table1[[#This Row],[Winner]]="Bangladesh",1,0)</f>
        <v>0</v>
      </c>
    </row>
    <row r="86" spans="1:20" x14ac:dyDescent="0.25">
      <c r="A86" t="s">
        <v>31</v>
      </c>
      <c r="B86" t="s">
        <v>50</v>
      </c>
      <c r="C86" s="21" t="str">
        <f>_xlfn.IFNA(VLOOKUP(A86,G86:G259,1,FALSE),Table1[[#This Row],[Team 1]])</f>
        <v>Sri Lanka</v>
      </c>
      <c r="D86" s="21" t="str">
        <f t="shared" si="1"/>
        <v>South Africa</v>
      </c>
      <c r="E86" t="s">
        <v>31</v>
      </c>
      <c r="F86" t="s">
        <v>141</v>
      </c>
      <c r="G86" s="1" t="s">
        <v>31</v>
      </c>
      <c r="H86" s="68">
        <v>3</v>
      </c>
      <c r="I86" s="68" t="s">
        <v>215</v>
      </c>
      <c r="J86" s="11" t="str">
        <f>LEFT(Table1[[#This Row],[Match Date]],FIND(", ",Table1[[#This Row],[Match Date]]) - 1)</f>
        <v>August</v>
      </c>
      <c r="K86" s="11" t="s">
        <v>292</v>
      </c>
      <c r="L86" t="s">
        <v>143</v>
      </c>
      <c r="M86">
        <f>MONTH(Table1[[#This Row],[Match Date]])</f>
        <v>8</v>
      </c>
      <c r="N86" t="str">
        <f>Table1[[#This Row],[Team 1]]&amp;" "&amp;Table1[[#This Row],[Team 2]]</f>
        <v>Sri Lanka South Africa</v>
      </c>
      <c r="O86">
        <f>IF(IFERROR(SEARCH("England",Table1[[#This Row],[Combined]]),0)=0,0,1)</f>
        <v>0</v>
      </c>
      <c r="P86" s="24">
        <f>IF(Table1[[#This Row],[Winner]]="England",1,0)</f>
        <v>0</v>
      </c>
      <c r="Q86" s="24">
        <f>IF(IFERROR(SEARCH("India",Table1[[#This Row],[Combined]]),0)=0,0,1)</f>
        <v>0</v>
      </c>
      <c r="R86" s="24">
        <f>IF(Table1[[#This Row],[Winner]]="India",1,0)</f>
        <v>0</v>
      </c>
      <c r="S86" s="24">
        <f>IF(IFERROR(SEARCH("Bangladesh",Table1[[#This Row],[Combined]]),0)=0,0,1)</f>
        <v>0</v>
      </c>
      <c r="T86" s="24">
        <f>IF(Table1[[#This Row],[Winner]]="Bangladesh",1,0)</f>
        <v>0</v>
      </c>
    </row>
    <row r="87" spans="1:20" x14ac:dyDescent="0.25">
      <c r="A87" t="s">
        <v>31</v>
      </c>
      <c r="B87" t="s">
        <v>50</v>
      </c>
      <c r="C87" s="21" t="str">
        <f>_xlfn.IFNA(VLOOKUP(A87,G87:G260,1,FALSE),Table1[[#This Row],[Team 1]])</f>
        <v>Sri Lanka</v>
      </c>
      <c r="D87" s="21" t="str">
        <f t="shared" si="1"/>
        <v>South Africa</v>
      </c>
      <c r="E87" t="s">
        <v>31</v>
      </c>
      <c r="F87" t="s">
        <v>144</v>
      </c>
      <c r="G87" s="1" t="s">
        <v>31</v>
      </c>
      <c r="H87" s="68">
        <v>178</v>
      </c>
      <c r="I87" s="68" t="s">
        <v>215</v>
      </c>
      <c r="J87" s="11" t="str">
        <f>LEFT(Table1[[#This Row],[Match Date]],FIND(", ",Table1[[#This Row],[Match Date]]) - 1)</f>
        <v>August</v>
      </c>
      <c r="K87" s="11" t="s">
        <v>293</v>
      </c>
      <c r="L87" t="s">
        <v>145</v>
      </c>
      <c r="M87">
        <f>MONTH(Table1[[#This Row],[Match Date]])</f>
        <v>8</v>
      </c>
      <c r="N87" t="str">
        <f>Table1[[#This Row],[Team 1]]&amp;" "&amp;Table1[[#This Row],[Team 2]]</f>
        <v>Sri Lanka South Africa</v>
      </c>
      <c r="O87">
        <f>IF(IFERROR(SEARCH("England",Table1[[#This Row],[Combined]]),0)=0,0,1)</f>
        <v>0</v>
      </c>
      <c r="P87" s="24">
        <f>IF(Table1[[#This Row],[Winner]]="England",1,0)</f>
        <v>0</v>
      </c>
      <c r="Q87" s="24">
        <f>IF(IFERROR(SEARCH("India",Table1[[#This Row],[Combined]]),0)=0,0,1)</f>
        <v>0</v>
      </c>
      <c r="R87" s="24">
        <f>IF(Table1[[#This Row],[Winner]]="India",1,0)</f>
        <v>0</v>
      </c>
      <c r="S87" s="24">
        <f>IF(IFERROR(SEARCH("Bangladesh",Table1[[#This Row],[Combined]]),0)=0,0,1)</f>
        <v>0</v>
      </c>
      <c r="T87" s="24">
        <f>IF(Table1[[#This Row],[Winner]]="Bangladesh",1,0)</f>
        <v>0</v>
      </c>
    </row>
    <row r="88" spans="1:20" x14ac:dyDescent="0.25">
      <c r="A88" t="s">
        <v>13</v>
      </c>
      <c r="B88" t="s">
        <v>58</v>
      </c>
      <c r="C88" s="21" t="str">
        <f>_xlfn.IFNA(VLOOKUP(A88,G88:G261,1,FALSE),Table1[[#This Row],[Team 1]])</f>
        <v>Ireland</v>
      </c>
      <c r="D88" s="21" t="str">
        <f t="shared" si="1"/>
        <v>Afghanistan</v>
      </c>
      <c r="E88" t="s">
        <v>58</v>
      </c>
      <c r="F88" t="s">
        <v>146</v>
      </c>
      <c r="G88" s="1" t="s">
        <v>13</v>
      </c>
      <c r="H88" s="68">
        <v>29</v>
      </c>
      <c r="I88" s="68" t="s">
        <v>215</v>
      </c>
      <c r="J88" s="11" t="str">
        <f>LEFT(Table1[[#This Row],[Match Date]],FIND(", ",Table1[[#This Row],[Match Date]]) - 1)</f>
        <v>August</v>
      </c>
      <c r="K88" s="11" t="s">
        <v>294</v>
      </c>
      <c r="L88" t="s">
        <v>147</v>
      </c>
      <c r="M88">
        <f>MONTH(Table1[[#This Row],[Match Date]])</f>
        <v>8</v>
      </c>
      <c r="N88" t="str">
        <f>Table1[[#This Row],[Team 1]]&amp;" "&amp;Table1[[#This Row],[Team 2]]</f>
        <v>Ireland Afghanistan</v>
      </c>
      <c r="O88">
        <f>IF(IFERROR(SEARCH("England",Table1[[#This Row],[Combined]]),0)=0,0,1)</f>
        <v>0</v>
      </c>
      <c r="P88" s="24">
        <f>IF(Table1[[#This Row],[Winner]]="England",1,0)</f>
        <v>0</v>
      </c>
      <c r="Q88" s="24">
        <f>IF(IFERROR(SEARCH("India",Table1[[#This Row],[Combined]]),0)=0,0,1)</f>
        <v>0</v>
      </c>
      <c r="R88" s="24">
        <f>IF(Table1[[#This Row],[Winner]]="India",1,0)</f>
        <v>0</v>
      </c>
      <c r="S88" s="24">
        <f>IF(IFERROR(SEARCH("Bangladesh",Table1[[#This Row],[Combined]]),0)=0,0,1)</f>
        <v>0</v>
      </c>
      <c r="T88" s="24">
        <f>IF(Table1[[#This Row],[Winner]]="Bangladesh",1,0)</f>
        <v>0</v>
      </c>
    </row>
    <row r="89" spans="1:20" x14ac:dyDescent="0.25">
      <c r="A89" t="s">
        <v>13</v>
      </c>
      <c r="B89" t="s">
        <v>58</v>
      </c>
      <c r="C89" s="21" t="str">
        <f>_xlfn.IFNA(VLOOKUP(A89,G89:G262,1,FALSE),Table1[[#This Row],[Team 1]])</f>
        <v>Ireland</v>
      </c>
      <c r="D89" s="21" t="str">
        <f t="shared" si="1"/>
        <v>Afghanistan</v>
      </c>
      <c r="E89" t="s">
        <v>13</v>
      </c>
      <c r="F89" t="s">
        <v>146</v>
      </c>
      <c r="G89" s="1" t="s">
        <v>13</v>
      </c>
      <c r="H89" s="68">
        <v>3</v>
      </c>
      <c r="I89" s="68" t="s">
        <v>216</v>
      </c>
      <c r="J89" s="11" t="str">
        <f>LEFT(Table1[[#This Row],[Match Date]],FIND(", ",Table1[[#This Row],[Match Date]]) - 1)</f>
        <v>August</v>
      </c>
      <c r="K89" s="11" t="s">
        <v>295</v>
      </c>
      <c r="L89" t="s">
        <v>148</v>
      </c>
      <c r="M89">
        <f>MONTH(Table1[[#This Row],[Match Date]])</f>
        <v>8</v>
      </c>
      <c r="N89" t="str">
        <f>Table1[[#This Row],[Team 1]]&amp;" "&amp;Table1[[#This Row],[Team 2]]</f>
        <v>Ireland Afghanistan</v>
      </c>
      <c r="O89">
        <f>IF(IFERROR(SEARCH("England",Table1[[#This Row],[Combined]]),0)=0,0,1)</f>
        <v>0</v>
      </c>
      <c r="P89" s="24">
        <f>IF(Table1[[#This Row],[Winner]]="England",1,0)</f>
        <v>0</v>
      </c>
      <c r="Q89" s="24">
        <f>IF(IFERROR(SEARCH("India",Table1[[#This Row],[Combined]]),0)=0,0,1)</f>
        <v>0</v>
      </c>
      <c r="R89" s="24">
        <f>IF(Table1[[#This Row],[Winner]]="India",1,0)</f>
        <v>0</v>
      </c>
      <c r="S89" s="24">
        <f>IF(IFERROR(SEARCH("Bangladesh",Table1[[#This Row],[Combined]]),0)=0,0,1)</f>
        <v>0</v>
      </c>
      <c r="T89" s="24">
        <f>IF(Table1[[#This Row],[Winner]]="Bangladesh",1,0)</f>
        <v>0</v>
      </c>
    </row>
    <row r="90" spans="1:20" x14ac:dyDescent="0.25">
      <c r="A90" t="s">
        <v>136</v>
      </c>
      <c r="B90" t="s">
        <v>207</v>
      </c>
      <c r="C90" s="21" t="str">
        <f>_xlfn.IFNA(VLOOKUP(A90,G90:G263,1,FALSE),Table1[[#This Row],[Team 1]])</f>
        <v>Nepal</v>
      </c>
      <c r="D90" s="21" t="str">
        <f t="shared" si="1"/>
        <v>UAE</v>
      </c>
      <c r="E90" t="s">
        <v>207</v>
      </c>
      <c r="F90" t="s">
        <v>149</v>
      </c>
      <c r="G90" s="1" t="s">
        <v>206</v>
      </c>
      <c r="H90" s="68">
        <v>78</v>
      </c>
      <c r="I90" s="68" t="s">
        <v>215</v>
      </c>
      <c r="J90" s="11" t="str">
        <f>LEFT(Table1[[#This Row],[Match Date]],FIND(", ",Table1[[#This Row],[Match Date]]) - 1)</f>
        <v>August</v>
      </c>
      <c r="K90" s="11" t="s">
        <v>296</v>
      </c>
      <c r="L90" t="s">
        <v>150</v>
      </c>
      <c r="M90">
        <f>MONTH(Table1[[#This Row],[Match Date]])</f>
        <v>8</v>
      </c>
      <c r="N90" t="str">
        <f>Table1[[#This Row],[Team 1]]&amp;" "&amp;Table1[[#This Row],[Team 2]]</f>
        <v>Nepal UAE</v>
      </c>
      <c r="O90">
        <f>IF(IFERROR(SEARCH("England",Table1[[#This Row],[Combined]]),0)=0,0,1)</f>
        <v>0</v>
      </c>
      <c r="P90" s="24">
        <f>IF(Table1[[#This Row],[Winner]]="England",1,0)</f>
        <v>0</v>
      </c>
      <c r="Q90" s="24">
        <f>IF(IFERROR(SEARCH("India",Table1[[#This Row],[Combined]]),0)=0,0,1)</f>
        <v>0</v>
      </c>
      <c r="R90" s="24">
        <f>IF(Table1[[#This Row],[Winner]]="India",1,0)</f>
        <v>0</v>
      </c>
      <c r="S90" s="24">
        <f>IF(IFERROR(SEARCH("Bangladesh",Table1[[#This Row],[Combined]]),0)=0,0,1)</f>
        <v>0</v>
      </c>
      <c r="T90" s="24">
        <f>IF(Table1[[#This Row],[Winner]]="Bangladesh",1,0)</f>
        <v>0</v>
      </c>
    </row>
    <row r="91" spans="1:20" x14ac:dyDescent="0.25">
      <c r="A91" t="s">
        <v>13</v>
      </c>
      <c r="B91" t="s">
        <v>58</v>
      </c>
      <c r="C91" s="21" t="str">
        <f>_xlfn.IFNA(VLOOKUP(A91,G91:G264,1,FALSE),Table1[[#This Row],[Team 1]])</f>
        <v>Ireland</v>
      </c>
      <c r="D91" s="21" t="str">
        <f t="shared" si="1"/>
        <v>Afghanistan</v>
      </c>
      <c r="E91" t="s">
        <v>58</v>
      </c>
      <c r="F91" t="s">
        <v>146</v>
      </c>
      <c r="G91" s="1" t="s">
        <v>13</v>
      </c>
      <c r="H91" s="68">
        <v>8</v>
      </c>
      <c r="I91" s="68" t="s">
        <v>216</v>
      </c>
      <c r="J91" s="11" t="str">
        <f>LEFT(Table1[[#This Row],[Match Date]],FIND(", ",Table1[[#This Row],[Match Date]]) - 1)</f>
        <v>August</v>
      </c>
      <c r="K91" s="11" t="s">
        <v>297</v>
      </c>
      <c r="L91" t="s">
        <v>151</v>
      </c>
      <c r="M91">
        <f>MONTH(Table1[[#This Row],[Match Date]])</f>
        <v>8</v>
      </c>
      <c r="N91" t="str">
        <f>Table1[[#This Row],[Team 1]]&amp;" "&amp;Table1[[#This Row],[Team 2]]</f>
        <v>Ireland Afghanistan</v>
      </c>
      <c r="O91">
        <f>IF(IFERROR(SEARCH("England",Table1[[#This Row],[Combined]]),0)=0,0,1)</f>
        <v>0</v>
      </c>
      <c r="P91" s="24">
        <f>IF(Table1[[#This Row],[Winner]]="England",1,0)</f>
        <v>0</v>
      </c>
      <c r="Q91" s="24">
        <f>IF(IFERROR(SEARCH("India",Table1[[#This Row],[Combined]]),0)=0,0,1)</f>
        <v>0</v>
      </c>
      <c r="R91" s="24">
        <f>IF(Table1[[#This Row],[Winner]]="India",1,0)</f>
        <v>0</v>
      </c>
      <c r="S91" s="24">
        <f>IF(IFERROR(SEARCH("Bangladesh",Table1[[#This Row],[Combined]]),0)=0,0,1)</f>
        <v>0</v>
      </c>
      <c r="T91" s="24">
        <f>IF(Table1[[#This Row],[Winner]]="Bangladesh",1,0)</f>
        <v>0</v>
      </c>
    </row>
    <row r="92" spans="1:20" x14ac:dyDescent="0.25">
      <c r="A92" t="s">
        <v>23</v>
      </c>
      <c r="B92" t="s">
        <v>31</v>
      </c>
      <c r="C92" s="21" t="str">
        <f>_xlfn.IFNA(VLOOKUP(A92,G92:G265,1,FALSE),Table1[[#This Row],[Team 1]])</f>
        <v>Bangladesh</v>
      </c>
      <c r="D92" s="21" t="str">
        <f t="shared" si="1"/>
        <v>Sri Lanka</v>
      </c>
      <c r="E92" t="s">
        <v>23</v>
      </c>
      <c r="F92" t="s">
        <v>152</v>
      </c>
      <c r="G92" s="1" t="s">
        <v>207</v>
      </c>
      <c r="H92" s="68">
        <v>137</v>
      </c>
      <c r="I92" s="68" t="s">
        <v>215</v>
      </c>
      <c r="J92" s="11" t="str">
        <f>LEFT(Table1[[#This Row],[Match Date]],FIND(", ",Table1[[#This Row],[Match Date]]) - 1)</f>
        <v>September</v>
      </c>
      <c r="K92" s="11" t="s">
        <v>298</v>
      </c>
      <c r="L92" t="s">
        <v>153</v>
      </c>
      <c r="M92">
        <f>MONTH(Table1[[#This Row],[Match Date]])</f>
        <v>9</v>
      </c>
      <c r="N92" t="str">
        <f>Table1[[#This Row],[Team 1]]&amp;" "&amp;Table1[[#This Row],[Team 2]]</f>
        <v>Bangladesh Sri Lanka</v>
      </c>
      <c r="O92">
        <f>IF(IFERROR(SEARCH("England",Table1[[#This Row],[Combined]]),0)=0,0,1)</f>
        <v>0</v>
      </c>
      <c r="P92" s="24">
        <f>IF(Table1[[#This Row],[Winner]]="England",1,0)</f>
        <v>0</v>
      </c>
      <c r="Q92" s="24">
        <f>IF(IFERROR(SEARCH("India",Table1[[#This Row],[Combined]]),0)=0,0,1)</f>
        <v>0</v>
      </c>
      <c r="R92" s="24">
        <f>IF(Table1[[#This Row],[Winner]]="India",1,0)</f>
        <v>0</v>
      </c>
      <c r="S92" s="24">
        <f>IF(IFERROR(SEARCH("Bangladesh",Table1[[#This Row],[Combined]]),0)=0,0,1)</f>
        <v>1</v>
      </c>
      <c r="T92" s="24">
        <f>IF(Table1[[#This Row],[Winner]]="Bangladesh",1,0)</f>
        <v>1</v>
      </c>
    </row>
    <row r="93" spans="1:20" x14ac:dyDescent="0.25">
      <c r="A93" t="s">
        <v>79</v>
      </c>
      <c r="B93" t="s">
        <v>8</v>
      </c>
      <c r="C93" s="21" t="str">
        <f>_xlfn.IFNA(VLOOKUP(A93,G93:G266,1,FALSE),Table1[[#This Row],[Team 1]])</f>
        <v>Hong Kong</v>
      </c>
      <c r="D93" s="21" t="str">
        <f t="shared" si="1"/>
        <v>Pakistan</v>
      </c>
      <c r="E93" t="s">
        <v>8</v>
      </c>
      <c r="F93" t="s">
        <v>152</v>
      </c>
      <c r="G93" s="1" t="s">
        <v>207</v>
      </c>
      <c r="H93" s="68">
        <v>8</v>
      </c>
      <c r="I93" s="68" t="s">
        <v>216</v>
      </c>
      <c r="J93" s="11" t="str">
        <f>LEFT(Table1[[#This Row],[Match Date]],FIND(", ",Table1[[#This Row],[Match Date]]) - 1)</f>
        <v>September</v>
      </c>
      <c r="K93" s="11" t="s">
        <v>299</v>
      </c>
      <c r="L93" t="s">
        <v>154</v>
      </c>
      <c r="M93">
        <f>MONTH(Table1[[#This Row],[Match Date]])</f>
        <v>9</v>
      </c>
      <c r="N93" t="str">
        <f>Table1[[#This Row],[Team 1]]&amp;" "&amp;Table1[[#This Row],[Team 2]]</f>
        <v>Hong Kong Pakistan</v>
      </c>
      <c r="O93">
        <f>IF(IFERROR(SEARCH("England",Table1[[#This Row],[Combined]]),0)=0,0,1)</f>
        <v>0</v>
      </c>
      <c r="P93" s="24">
        <f>IF(Table1[[#This Row],[Winner]]="England",1,0)</f>
        <v>0</v>
      </c>
      <c r="Q93" s="24">
        <f>IF(IFERROR(SEARCH("India",Table1[[#This Row],[Combined]]),0)=0,0,1)</f>
        <v>0</v>
      </c>
      <c r="R93" s="24">
        <f>IF(Table1[[#This Row],[Winner]]="India",1,0)</f>
        <v>0</v>
      </c>
      <c r="S93" s="24">
        <f>IF(IFERROR(SEARCH("Bangladesh",Table1[[#This Row],[Combined]]),0)=0,0,1)</f>
        <v>0</v>
      </c>
      <c r="T93" s="24">
        <f>IF(Table1[[#This Row],[Winner]]="Bangladesh",1,0)</f>
        <v>0</v>
      </c>
    </row>
    <row r="94" spans="1:20" x14ac:dyDescent="0.25">
      <c r="A94" t="s">
        <v>58</v>
      </c>
      <c r="B94" t="s">
        <v>31</v>
      </c>
      <c r="C94" s="21" t="str">
        <f>_xlfn.IFNA(VLOOKUP(A94,G94:G267,1,FALSE),Table1[[#This Row],[Team 1]])</f>
        <v>Afghanistan</v>
      </c>
      <c r="D94" s="21" t="str">
        <f t="shared" si="1"/>
        <v>Sri Lanka</v>
      </c>
      <c r="E94" t="s">
        <v>58</v>
      </c>
      <c r="F94" t="s">
        <v>155</v>
      </c>
      <c r="G94" t="s">
        <v>207</v>
      </c>
      <c r="H94" s="68">
        <v>91</v>
      </c>
      <c r="I94" s="68" t="s">
        <v>215</v>
      </c>
      <c r="J94" s="11" t="str">
        <f>LEFT(Table1[[#This Row],[Match Date]],FIND(", ",Table1[[#This Row],[Match Date]]) - 1)</f>
        <v>September</v>
      </c>
      <c r="K94" s="11" t="s">
        <v>300</v>
      </c>
      <c r="L94" t="s">
        <v>156</v>
      </c>
      <c r="M94">
        <f>MONTH(Table1[[#This Row],[Match Date]])</f>
        <v>9</v>
      </c>
      <c r="N94" t="str">
        <f>Table1[[#This Row],[Team 1]]&amp;" "&amp;Table1[[#This Row],[Team 2]]</f>
        <v>Afghanistan Sri Lanka</v>
      </c>
      <c r="O94">
        <f>IF(IFERROR(SEARCH("England",Table1[[#This Row],[Combined]]),0)=0,0,1)</f>
        <v>0</v>
      </c>
      <c r="P94" s="24">
        <f>IF(Table1[[#This Row],[Winner]]="England",1,0)</f>
        <v>0</v>
      </c>
      <c r="Q94" s="24">
        <f>IF(IFERROR(SEARCH("India",Table1[[#This Row],[Combined]]),0)=0,0,1)</f>
        <v>0</v>
      </c>
      <c r="R94" s="24">
        <f>IF(Table1[[#This Row],[Winner]]="India",1,0)</f>
        <v>0</v>
      </c>
      <c r="S94" s="24">
        <f>IF(IFERROR(SEARCH("Bangladesh",Table1[[#This Row],[Combined]]),0)=0,0,1)</f>
        <v>0</v>
      </c>
      <c r="T94" s="24">
        <f>IF(Table1[[#This Row],[Winner]]="Bangladesh",1,0)</f>
        <v>0</v>
      </c>
    </row>
    <row r="95" spans="1:20" x14ac:dyDescent="0.25">
      <c r="A95" t="s">
        <v>79</v>
      </c>
      <c r="B95" t="s">
        <v>51</v>
      </c>
      <c r="C95" s="21" t="str">
        <f>_xlfn.IFNA(VLOOKUP(A95,G95:G268,1,FALSE),Table1[[#This Row],[Team 1]])</f>
        <v>Hong Kong</v>
      </c>
      <c r="D95" s="21" t="str">
        <f t="shared" si="1"/>
        <v>India</v>
      </c>
      <c r="E95" t="s">
        <v>51</v>
      </c>
      <c r="F95" t="s">
        <v>152</v>
      </c>
      <c r="G95" s="1" t="s">
        <v>207</v>
      </c>
      <c r="H95" s="68">
        <v>26</v>
      </c>
      <c r="I95" s="68" t="s">
        <v>215</v>
      </c>
      <c r="J95" s="11" t="str">
        <f>LEFT(Table1[[#This Row],[Match Date]],FIND(", ",Table1[[#This Row],[Match Date]]) - 1)</f>
        <v>September</v>
      </c>
      <c r="K95" s="11" t="s">
        <v>301</v>
      </c>
      <c r="L95" t="s">
        <v>157</v>
      </c>
      <c r="M95">
        <f>MONTH(Table1[[#This Row],[Match Date]])</f>
        <v>9</v>
      </c>
      <c r="N95" t="str">
        <f>Table1[[#This Row],[Team 1]]&amp;" "&amp;Table1[[#This Row],[Team 2]]</f>
        <v>Hong Kong India</v>
      </c>
      <c r="O95">
        <f>IF(IFERROR(SEARCH("England",Table1[[#This Row],[Combined]]),0)=0,0,1)</f>
        <v>0</v>
      </c>
      <c r="P95" s="24">
        <f>IF(Table1[[#This Row],[Winner]]="England",1,0)</f>
        <v>0</v>
      </c>
      <c r="Q95" s="24">
        <f>IF(IFERROR(SEARCH("India",Table1[[#This Row],[Combined]]),0)=0,0,1)</f>
        <v>1</v>
      </c>
      <c r="R95" s="24">
        <f>IF(Table1[[#This Row],[Winner]]="India",1,0)</f>
        <v>1</v>
      </c>
      <c r="S95" s="24">
        <f>IF(IFERROR(SEARCH("Bangladesh",Table1[[#This Row],[Combined]]),0)=0,0,1)</f>
        <v>0</v>
      </c>
      <c r="T95" s="24">
        <f>IF(Table1[[#This Row],[Winner]]="Bangladesh",1,0)</f>
        <v>0</v>
      </c>
    </row>
    <row r="96" spans="1:20" x14ac:dyDescent="0.25">
      <c r="A96" t="s">
        <v>51</v>
      </c>
      <c r="B96" t="s">
        <v>8</v>
      </c>
      <c r="C96" s="21" t="str">
        <f>_xlfn.IFNA(VLOOKUP(A96,G96:G269,1,FALSE),Table1[[#This Row],[Team 1]])</f>
        <v>India</v>
      </c>
      <c r="D96" s="21" t="str">
        <f t="shared" si="1"/>
        <v>Pakistan</v>
      </c>
      <c r="E96" t="s">
        <v>51</v>
      </c>
      <c r="F96" t="s">
        <v>152</v>
      </c>
      <c r="G96" s="1" t="s">
        <v>207</v>
      </c>
      <c r="H96" s="68">
        <v>8</v>
      </c>
      <c r="I96" s="68" t="s">
        <v>216</v>
      </c>
      <c r="J96" s="11" t="str">
        <f>LEFT(Table1[[#This Row],[Match Date]],FIND(", ",Table1[[#This Row],[Match Date]]) - 1)</f>
        <v>September</v>
      </c>
      <c r="K96" s="11" t="s">
        <v>302</v>
      </c>
      <c r="L96" t="s">
        <v>158</v>
      </c>
      <c r="M96">
        <f>MONTH(Table1[[#This Row],[Match Date]])</f>
        <v>9</v>
      </c>
      <c r="N96" t="str">
        <f>Table1[[#This Row],[Team 1]]&amp;" "&amp;Table1[[#This Row],[Team 2]]</f>
        <v>India Pakistan</v>
      </c>
      <c r="O96">
        <f>IF(IFERROR(SEARCH("England",Table1[[#This Row],[Combined]]),0)=0,0,1)</f>
        <v>0</v>
      </c>
      <c r="P96" s="24">
        <f>IF(Table1[[#This Row],[Winner]]="England",1,0)</f>
        <v>0</v>
      </c>
      <c r="Q96" s="24">
        <f>IF(IFERROR(SEARCH("India",Table1[[#This Row],[Combined]]),0)=0,0,1)</f>
        <v>1</v>
      </c>
      <c r="R96" s="24">
        <f>IF(Table1[[#This Row],[Winner]]="India",1,0)</f>
        <v>1</v>
      </c>
      <c r="S96" s="24">
        <f>IF(IFERROR(SEARCH("Bangladesh",Table1[[#This Row],[Combined]]),0)=0,0,1)</f>
        <v>0</v>
      </c>
      <c r="T96" s="24">
        <f>IF(Table1[[#This Row],[Winner]]="Bangladesh",1,0)</f>
        <v>0</v>
      </c>
    </row>
    <row r="97" spans="1:20" x14ac:dyDescent="0.25">
      <c r="A97" t="s">
        <v>58</v>
      </c>
      <c r="B97" t="s">
        <v>23</v>
      </c>
      <c r="C97" s="21" t="str">
        <f>_xlfn.IFNA(VLOOKUP(A97,G97:G270,1,FALSE),Table1[[#This Row],[Team 1]])</f>
        <v>Afghanistan</v>
      </c>
      <c r="D97" s="21" t="str">
        <f t="shared" si="1"/>
        <v>Bangladesh</v>
      </c>
      <c r="E97" t="s">
        <v>58</v>
      </c>
      <c r="F97" t="s">
        <v>155</v>
      </c>
      <c r="G97" t="s">
        <v>207</v>
      </c>
      <c r="H97" s="68">
        <v>136</v>
      </c>
      <c r="I97" s="68" t="s">
        <v>215</v>
      </c>
      <c r="J97" s="11" t="str">
        <f>LEFT(Table1[[#This Row],[Match Date]],FIND(", ",Table1[[#This Row],[Match Date]]) - 1)</f>
        <v>September</v>
      </c>
      <c r="K97" s="11" t="s">
        <v>303</v>
      </c>
      <c r="L97" t="s">
        <v>159</v>
      </c>
      <c r="M97">
        <f>MONTH(Table1[[#This Row],[Match Date]])</f>
        <v>9</v>
      </c>
      <c r="N97" t="str">
        <f>Table1[[#This Row],[Team 1]]&amp;" "&amp;Table1[[#This Row],[Team 2]]</f>
        <v>Afghanistan Bangladesh</v>
      </c>
      <c r="O97">
        <f>IF(IFERROR(SEARCH("England",Table1[[#This Row],[Combined]]),0)=0,0,1)</f>
        <v>0</v>
      </c>
      <c r="P97" s="24">
        <f>IF(Table1[[#This Row],[Winner]]="England",1,0)</f>
        <v>0</v>
      </c>
      <c r="Q97" s="24">
        <f>IF(IFERROR(SEARCH("India",Table1[[#This Row],[Combined]]),0)=0,0,1)</f>
        <v>0</v>
      </c>
      <c r="R97" s="24">
        <f>IF(Table1[[#This Row],[Winner]]="India",1,0)</f>
        <v>0</v>
      </c>
      <c r="S97" s="24">
        <f>IF(IFERROR(SEARCH("Bangladesh",Table1[[#This Row],[Combined]]),0)=0,0,1)</f>
        <v>1</v>
      </c>
      <c r="T97" s="24">
        <f>IF(Table1[[#This Row],[Winner]]="Bangladesh",1,0)</f>
        <v>0</v>
      </c>
    </row>
    <row r="98" spans="1:20" x14ac:dyDescent="0.25">
      <c r="A98" t="s">
        <v>23</v>
      </c>
      <c r="B98" t="s">
        <v>51</v>
      </c>
      <c r="C98" s="21" t="str">
        <f>_xlfn.IFNA(VLOOKUP(A98,G98:G271,1,FALSE),Table1[[#This Row],[Team 1]])</f>
        <v>Bangladesh</v>
      </c>
      <c r="D98" s="21" t="str">
        <f t="shared" si="1"/>
        <v>India</v>
      </c>
      <c r="E98" t="s">
        <v>51</v>
      </c>
      <c r="F98" t="s">
        <v>152</v>
      </c>
      <c r="G98" s="1" t="s">
        <v>207</v>
      </c>
      <c r="H98" s="68">
        <v>7</v>
      </c>
      <c r="I98" s="68" t="s">
        <v>216</v>
      </c>
      <c r="J98" s="11" t="str">
        <f>LEFT(Table1[[#This Row],[Match Date]],FIND(", ",Table1[[#This Row],[Match Date]]) - 1)</f>
        <v>September</v>
      </c>
      <c r="K98" s="11" t="s">
        <v>304</v>
      </c>
      <c r="L98" t="s">
        <v>160</v>
      </c>
      <c r="M98">
        <f>MONTH(Table1[[#This Row],[Match Date]])</f>
        <v>9</v>
      </c>
      <c r="N98" t="str">
        <f>Table1[[#This Row],[Team 1]]&amp;" "&amp;Table1[[#This Row],[Team 2]]</f>
        <v>Bangladesh India</v>
      </c>
      <c r="O98">
        <f>IF(IFERROR(SEARCH("England",Table1[[#This Row],[Combined]]),0)=0,0,1)</f>
        <v>0</v>
      </c>
      <c r="P98" s="24">
        <f>IF(Table1[[#This Row],[Winner]]="England",1,0)</f>
        <v>0</v>
      </c>
      <c r="Q98" s="24">
        <f>IF(IFERROR(SEARCH("India",Table1[[#This Row],[Combined]]),0)=0,0,1)</f>
        <v>1</v>
      </c>
      <c r="R98" s="24">
        <f>IF(Table1[[#This Row],[Winner]]="India",1,0)</f>
        <v>1</v>
      </c>
      <c r="S98" s="24">
        <f>IF(IFERROR(SEARCH("Bangladesh",Table1[[#This Row],[Combined]]),0)=0,0,1)</f>
        <v>1</v>
      </c>
      <c r="T98" s="24">
        <f>IF(Table1[[#This Row],[Winner]]="Bangladesh",1,0)</f>
        <v>0</v>
      </c>
    </row>
    <row r="99" spans="1:20" x14ac:dyDescent="0.25">
      <c r="A99" t="s">
        <v>58</v>
      </c>
      <c r="B99" t="s">
        <v>8</v>
      </c>
      <c r="C99" s="21" t="str">
        <f>_xlfn.IFNA(VLOOKUP(A99,G99:G272,1,FALSE),Table1[[#This Row],[Team 1]])</f>
        <v>Afghanistan</v>
      </c>
      <c r="D99" s="21" t="str">
        <f t="shared" si="1"/>
        <v>Pakistan</v>
      </c>
      <c r="E99" t="s">
        <v>8</v>
      </c>
      <c r="F99" t="s">
        <v>155</v>
      </c>
      <c r="G99" t="s">
        <v>207</v>
      </c>
      <c r="H99" s="68">
        <v>3</v>
      </c>
      <c r="I99" s="68" t="s">
        <v>216</v>
      </c>
      <c r="J99" s="11" t="str">
        <f>LEFT(Table1[[#This Row],[Match Date]],FIND(", ",Table1[[#This Row],[Match Date]]) - 1)</f>
        <v>September</v>
      </c>
      <c r="K99" s="11" t="s">
        <v>304</v>
      </c>
      <c r="L99" t="s">
        <v>161</v>
      </c>
      <c r="M99">
        <f>MONTH(Table1[[#This Row],[Match Date]])</f>
        <v>9</v>
      </c>
      <c r="N99" t="str">
        <f>Table1[[#This Row],[Team 1]]&amp;" "&amp;Table1[[#This Row],[Team 2]]</f>
        <v>Afghanistan Pakistan</v>
      </c>
      <c r="O99">
        <f>IF(IFERROR(SEARCH("England",Table1[[#This Row],[Combined]]),0)=0,0,1)</f>
        <v>0</v>
      </c>
      <c r="P99" s="24">
        <f>IF(Table1[[#This Row],[Winner]]="England",1,0)</f>
        <v>0</v>
      </c>
      <c r="Q99" s="24">
        <f>IF(IFERROR(SEARCH("India",Table1[[#This Row],[Combined]]),0)=0,0,1)</f>
        <v>0</v>
      </c>
      <c r="R99" s="24">
        <f>IF(Table1[[#This Row],[Winner]]="India",1,0)</f>
        <v>0</v>
      </c>
      <c r="S99" s="24">
        <f>IF(IFERROR(SEARCH("Bangladesh",Table1[[#This Row],[Combined]]),0)=0,0,1)</f>
        <v>0</v>
      </c>
      <c r="T99" s="24">
        <f>IF(Table1[[#This Row],[Winner]]="Bangladesh",1,0)</f>
        <v>0</v>
      </c>
    </row>
    <row r="100" spans="1:20" x14ac:dyDescent="0.25">
      <c r="A100" t="s">
        <v>51</v>
      </c>
      <c r="B100" t="s">
        <v>8</v>
      </c>
      <c r="C100" s="21" t="str">
        <f>_xlfn.IFNA(VLOOKUP(A100,G100:G273,1,FALSE),Table1[[#This Row],[Team 1]])</f>
        <v>India</v>
      </c>
      <c r="D100" s="21" t="str">
        <f t="shared" si="1"/>
        <v>Pakistan</v>
      </c>
      <c r="E100" t="s">
        <v>51</v>
      </c>
      <c r="F100" t="s">
        <v>152</v>
      </c>
      <c r="G100" s="1" t="s">
        <v>207</v>
      </c>
      <c r="H100" s="68">
        <v>9</v>
      </c>
      <c r="I100" s="68" t="s">
        <v>216</v>
      </c>
      <c r="J100" s="11" t="str">
        <f>LEFT(Table1[[#This Row],[Match Date]],FIND(", ",Table1[[#This Row],[Match Date]]) - 1)</f>
        <v>September</v>
      </c>
      <c r="K100" s="11" t="s">
        <v>305</v>
      </c>
      <c r="L100" t="s">
        <v>162</v>
      </c>
      <c r="M100">
        <f>MONTH(Table1[[#This Row],[Match Date]])</f>
        <v>9</v>
      </c>
      <c r="N100" t="str">
        <f>Table1[[#This Row],[Team 1]]&amp;" "&amp;Table1[[#This Row],[Team 2]]</f>
        <v>India Pakistan</v>
      </c>
      <c r="O100">
        <f>IF(IFERROR(SEARCH("England",Table1[[#This Row],[Combined]]),0)=0,0,1)</f>
        <v>0</v>
      </c>
      <c r="P100" s="24">
        <f>IF(Table1[[#This Row],[Winner]]="England",1,0)</f>
        <v>0</v>
      </c>
      <c r="Q100" s="24">
        <f>IF(IFERROR(SEARCH("India",Table1[[#This Row],[Combined]]),0)=0,0,1)</f>
        <v>1</v>
      </c>
      <c r="R100" s="24">
        <f>IF(Table1[[#This Row],[Winner]]="India",1,0)</f>
        <v>1</v>
      </c>
      <c r="S100" s="24">
        <f>IF(IFERROR(SEARCH("Bangladesh",Table1[[#This Row],[Combined]]),0)=0,0,1)</f>
        <v>0</v>
      </c>
      <c r="T100" s="24">
        <f>IF(Table1[[#This Row],[Winner]]="Bangladesh",1,0)</f>
        <v>0</v>
      </c>
    </row>
    <row r="101" spans="1:20" x14ac:dyDescent="0.25">
      <c r="A101" t="s">
        <v>58</v>
      </c>
      <c r="B101" t="s">
        <v>23</v>
      </c>
      <c r="C101" s="21" t="str">
        <f>_xlfn.IFNA(VLOOKUP(A101,G101:G274,1,FALSE),Table1[[#This Row],[Team 1]])</f>
        <v>Afghanistan</v>
      </c>
      <c r="D101" s="21" t="str">
        <f t="shared" si="1"/>
        <v>Bangladesh</v>
      </c>
      <c r="E101" t="s">
        <v>23</v>
      </c>
      <c r="F101" t="s">
        <v>155</v>
      </c>
      <c r="G101" t="s">
        <v>207</v>
      </c>
      <c r="H101" s="68">
        <v>3</v>
      </c>
      <c r="I101" s="68" t="s">
        <v>215</v>
      </c>
      <c r="J101" s="11" t="str">
        <f>LEFT(Table1[[#This Row],[Match Date]],FIND(", ",Table1[[#This Row],[Match Date]]) - 1)</f>
        <v>September</v>
      </c>
      <c r="K101" s="11" t="s">
        <v>305</v>
      </c>
      <c r="L101" t="s">
        <v>163</v>
      </c>
      <c r="M101">
        <f>MONTH(Table1[[#This Row],[Match Date]])</f>
        <v>9</v>
      </c>
      <c r="N101" t="str">
        <f>Table1[[#This Row],[Team 1]]&amp;" "&amp;Table1[[#This Row],[Team 2]]</f>
        <v>Afghanistan Bangladesh</v>
      </c>
      <c r="O101">
        <f>IF(IFERROR(SEARCH("England",Table1[[#This Row],[Combined]]),0)=0,0,1)</f>
        <v>0</v>
      </c>
      <c r="P101" s="24">
        <f>IF(Table1[[#This Row],[Winner]]="England",1,0)</f>
        <v>0</v>
      </c>
      <c r="Q101" s="24">
        <f>IF(IFERROR(SEARCH("India",Table1[[#This Row],[Combined]]),0)=0,0,1)</f>
        <v>0</v>
      </c>
      <c r="R101" s="24">
        <f>IF(Table1[[#This Row],[Winner]]="India",1,0)</f>
        <v>0</v>
      </c>
      <c r="S101" s="24">
        <f>IF(IFERROR(SEARCH("Bangladesh",Table1[[#This Row],[Combined]]),0)=0,0,1)</f>
        <v>1</v>
      </c>
      <c r="T101" s="24">
        <f>IF(Table1[[#This Row],[Winner]]="Bangladesh",1,0)</f>
        <v>1</v>
      </c>
    </row>
    <row r="102" spans="1:20" x14ac:dyDescent="0.25">
      <c r="A102" t="s">
        <v>58</v>
      </c>
      <c r="B102" t="s">
        <v>51</v>
      </c>
      <c r="C102" s="21" t="str">
        <f>_xlfn.IFNA(VLOOKUP(A102,G102:G275,1,FALSE),Table1[[#This Row],[Team 1]])</f>
        <v>Afghanistan</v>
      </c>
      <c r="D102" s="21" t="str">
        <f t="shared" si="1"/>
        <v>India</v>
      </c>
      <c r="E102" t="s">
        <v>93</v>
      </c>
      <c r="F102" t="s">
        <v>152</v>
      </c>
      <c r="G102" s="1" t="s">
        <v>207</v>
      </c>
      <c r="H102" s="68"/>
      <c r="I102" s="68"/>
      <c r="J102" s="11" t="str">
        <f>LEFT(Table1[[#This Row],[Match Date]],FIND(", ",Table1[[#This Row],[Match Date]]) - 1)</f>
        <v>September</v>
      </c>
      <c r="K102" s="11" t="s">
        <v>306</v>
      </c>
      <c r="L102" t="s">
        <v>164</v>
      </c>
      <c r="M102">
        <f>MONTH(Table1[[#This Row],[Match Date]])</f>
        <v>9</v>
      </c>
      <c r="N102" t="str">
        <f>Table1[[#This Row],[Team 1]]&amp;" "&amp;Table1[[#This Row],[Team 2]]</f>
        <v>Afghanistan India</v>
      </c>
      <c r="O102">
        <f>IF(IFERROR(SEARCH("England",Table1[[#This Row],[Combined]]),0)=0,0,1)</f>
        <v>0</v>
      </c>
      <c r="P102" s="24">
        <f>IF(Table1[[#This Row],[Winner]]="England",1,0)</f>
        <v>0</v>
      </c>
      <c r="Q102" s="24">
        <f>IF(IFERROR(SEARCH("India",Table1[[#This Row],[Combined]]),0)=0,0,1)</f>
        <v>1</v>
      </c>
      <c r="R102" s="24">
        <f>IF(Table1[[#This Row],[Winner]]="India",1,0)</f>
        <v>0</v>
      </c>
      <c r="S102" s="24">
        <f>IF(IFERROR(SEARCH("Bangladesh",Table1[[#This Row],[Combined]]),0)=0,0,1)</f>
        <v>0</v>
      </c>
      <c r="T102" s="24">
        <f>IF(Table1[[#This Row],[Winner]]="Bangladesh",1,0)</f>
        <v>0</v>
      </c>
    </row>
    <row r="103" spans="1:20" x14ac:dyDescent="0.25">
      <c r="A103" t="s">
        <v>23</v>
      </c>
      <c r="B103" t="s">
        <v>8</v>
      </c>
      <c r="C103" s="21" t="str">
        <f>_xlfn.IFNA(VLOOKUP(A103,G103:G276,1,FALSE),Table1[[#This Row],[Team 1]])</f>
        <v>Bangladesh</v>
      </c>
      <c r="D103" s="21" t="str">
        <f t="shared" si="1"/>
        <v>Pakistan</v>
      </c>
      <c r="E103" t="s">
        <v>23</v>
      </c>
      <c r="F103" t="s">
        <v>155</v>
      </c>
      <c r="G103" t="s">
        <v>207</v>
      </c>
      <c r="H103" s="68">
        <v>37</v>
      </c>
      <c r="I103" s="68" t="s">
        <v>215</v>
      </c>
      <c r="J103" s="11" t="str">
        <f>LEFT(Table1[[#This Row],[Match Date]],FIND(", ",Table1[[#This Row],[Match Date]]) - 1)</f>
        <v>September</v>
      </c>
      <c r="K103" s="11" t="s">
        <v>307</v>
      </c>
      <c r="L103" t="s">
        <v>165</v>
      </c>
      <c r="M103">
        <f>MONTH(Table1[[#This Row],[Match Date]])</f>
        <v>9</v>
      </c>
      <c r="N103" t="str">
        <f>Table1[[#This Row],[Team 1]]&amp;" "&amp;Table1[[#This Row],[Team 2]]</f>
        <v>Bangladesh Pakistan</v>
      </c>
      <c r="O103">
        <f>IF(IFERROR(SEARCH("England",Table1[[#This Row],[Combined]]),0)=0,0,1)</f>
        <v>0</v>
      </c>
      <c r="P103" s="24">
        <f>IF(Table1[[#This Row],[Winner]]="England",1,0)</f>
        <v>0</v>
      </c>
      <c r="Q103" s="24">
        <f>IF(IFERROR(SEARCH("India",Table1[[#This Row],[Combined]]),0)=0,0,1)</f>
        <v>0</v>
      </c>
      <c r="R103" s="24">
        <f>IF(Table1[[#This Row],[Winner]]="India",1,0)</f>
        <v>0</v>
      </c>
      <c r="S103" s="24">
        <f>IF(IFERROR(SEARCH("Bangladesh",Table1[[#This Row],[Combined]]),0)=0,0,1)</f>
        <v>1</v>
      </c>
      <c r="T103" s="24">
        <f>IF(Table1[[#This Row],[Winner]]="Bangladesh",1,0)</f>
        <v>1</v>
      </c>
    </row>
    <row r="104" spans="1:20" x14ac:dyDescent="0.25">
      <c r="A104" t="s">
        <v>23</v>
      </c>
      <c r="B104" t="s">
        <v>51</v>
      </c>
      <c r="C104" s="21" t="str">
        <f>_xlfn.IFNA(VLOOKUP(A104,G104:G277,1,FALSE),Table1[[#This Row],[Team 1]])</f>
        <v>Bangladesh</v>
      </c>
      <c r="D104" s="21" t="str">
        <f t="shared" si="1"/>
        <v>India</v>
      </c>
      <c r="E104" t="s">
        <v>51</v>
      </c>
      <c r="F104" t="s">
        <v>152</v>
      </c>
      <c r="G104" s="1" t="s">
        <v>207</v>
      </c>
      <c r="H104" s="68">
        <v>3</v>
      </c>
      <c r="I104" s="68" t="s">
        <v>216</v>
      </c>
      <c r="J104" s="11" t="str">
        <f>LEFT(Table1[[#This Row],[Match Date]],FIND(", ",Table1[[#This Row],[Match Date]]) - 1)</f>
        <v>September</v>
      </c>
      <c r="K104" s="11" t="s">
        <v>308</v>
      </c>
      <c r="L104" t="s">
        <v>166</v>
      </c>
      <c r="M104">
        <f>MONTH(Table1[[#This Row],[Match Date]])</f>
        <v>9</v>
      </c>
      <c r="N104" t="str">
        <f>Table1[[#This Row],[Team 1]]&amp;" "&amp;Table1[[#This Row],[Team 2]]</f>
        <v>Bangladesh India</v>
      </c>
      <c r="O104">
        <f>IF(IFERROR(SEARCH("England",Table1[[#This Row],[Combined]]),0)=0,0,1)</f>
        <v>0</v>
      </c>
      <c r="P104" s="24">
        <f>IF(Table1[[#This Row],[Winner]]="England",1,0)</f>
        <v>0</v>
      </c>
      <c r="Q104" s="24">
        <f>IF(IFERROR(SEARCH("India",Table1[[#This Row],[Combined]]),0)=0,0,1)</f>
        <v>1</v>
      </c>
      <c r="R104" s="24">
        <f>IF(Table1[[#This Row],[Winner]]="India",1,0)</f>
        <v>1</v>
      </c>
      <c r="S104" s="24">
        <f>IF(IFERROR(SEARCH("Bangladesh",Table1[[#This Row],[Combined]]),0)=0,0,1)</f>
        <v>1</v>
      </c>
      <c r="T104" s="24">
        <f>IF(Table1[[#This Row],[Winner]]="Bangladesh",1,0)</f>
        <v>0</v>
      </c>
    </row>
    <row r="105" spans="1:20" x14ac:dyDescent="0.25">
      <c r="A105" t="s">
        <v>50</v>
      </c>
      <c r="B105" t="s">
        <v>24</v>
      </c>
      <c r="C105" s="21" t="str">
        <f>_xlfn.IFNA(VLOOKUP(A105,G105:G278,1,FALSE),Table1[[#This Row],[Team 1]])</f>
        <v>South Africa</v>
      </c>
      <c r="D105" s="21" t="str">
        <f t="shared" si="1"/>
        <v>Zimbabwe</v>
      </c>
      <c r="E105" t="s">
        <v>50</v>
      </c>
      <c r="F105" t="s">
        <v>167</v>
      </c>
      <c r="G105" s="1" t="s">
        <v>50</v>
      </c>
      <c r="H105" s="68">
        <v>5</v>
      </c>
      <c r="I105" s="68" t="s">
        <v>216</v>
      </c>
      <c r="J105" s="11" t="str">
        <f>LEFT(Table1[[#This Row],[Match Date]],FIND(", ",Table1[[#This Row],[Match Date]]) - 1)</f>
        <v>September</v>
      </c>
      <c r="K105" s="11" t="s">
        <v>309</v>
      </c>
      <c r="L105" t="s">
        <v>168</v>
      </c>
      <c r="M105">
        <f>MONTH(Table1[[#This Row],[Match Date]])</f>
        <v>9</v>
      </c>
      <c r="N105" t="str">
        <f>Table1[[#This Row],[Team 1]]&amp;" "&amp;Table1[[#This Row],[Team 2]]</f>
        <v>South Africa Zimbabwe</v>
      </c>
      <c r="O105">
        <f>IF(IFERROR(SEARCH("England",Table1[[#This Row],[Combined]]),0)=0,0,1)</f>
        <v>0</v>
      </c>
      <c r="P105" s="24">
        <f>IF(Table1[[#This Row],[Winner]]="England",1,0)</f>
        <v>0</v>
      </c>
      <c r="Q105" s="24">
        <f>IF(IFERROR(SEARCH("India",Table1[[#This Row],[Combined]]),0)=0,0,1)</f>
        <v>0</v>
      </c>
      <c r="R105" s="24">
        <f>IF(Table1[[#This Row],[Winner]]="India",1,0)</f>
        <v>0</v>
      </c>
      <c r="S105" s="24">
        <f>IF(IFERROR(SEARCH("Bangladesh",Table1[[#This Row],[Combined]]),0)=0,0,1)</f>
        <v>0</v>
      </c>
      <c r="T105" s="24">
        <f>IF(Table1[[#This Row],[Winner]]="Bangladesh",1,0)</f>
        <v>0</v>
      </c>
    </row>
    <row r="106" spans="1:20" x14ac:dyDescent="0.25">
      <c r="A106" t="s">
        <v>50</v>
      </c>
      <c r="B106" t="s">
        <v>24</v>
      </c>
      <c r="C106" s="21" t="str">
        <f>_xlfn.IFNA(VLOOKUP(A106,G106:G279,1,FALSE),Table1[[#This Row],[Team 1]])</f>
        <v>South Africa</v>
      </c>
      <c r="D106" s="21" t="str">
        <f t="shared" si="1"/>
        <v>Zimbabwe</v>
      </c>
      <c r="E106" t="s">
        <v>50</v>
      </c>
      <c r="F106" t="s">
        <v>169</v>
      </c>
      <c r="G106" s="1" t="s">
        <v>50</v>
      </c>
      <c r="H106" s="68">
        <v>120</v>
      </c>
      <c r="I106" s="68" t="s">
        <v>215</v>
      </c>
      <c r="J106" s="11" t="str">
        <f>LEFT(Table1[[#This Row],[Match Date]],FIND(", ",Table1[[#This Row],[Match Date]]) - 1)</f>
        <v>October</v>
      </c>
      <c r="K106" s="11" t="s">
        <v>310</v>
      </c>
      <c r="L106" t="s">
        <v>170</v>
      </c>
      <c r="M106">
        <f>MONTH(Table1[[#This Row],[Match Date]])</f>
        <v>10</v>
      </c>
      <c r="N106" t="str">
        <f>Table1[[#This Row],[Team 1]]&amp;" "&amp;Table1[[#This Row],[Team 2]]</f>
        <v>South Africa Zimbabwe</v>
      </c>
      <c r="O106">
        <f>IF(IFERROR(SEARCH("England",Table1[[#This Row],[Combined]]),0)=0,0,1)</f>
        <v>0</v>
      </c>
      <c r="P106" s="24">
        <f>IF(Table1[[#This Row],[Winner]]="England",1,0)</f>
        <v>0</v>
      </c>
      <c r="Q106" s="24">
        <f>IF(IFERROR(SEARCH("India",Table1[[#This Row],[Combined]]),0)=0,0,1)</f>
        <v>0</v>
      </c>
      <c r="R106" s="24">
        <f>IF(Table1[[#This Row],[Winner]]="India",1,0)</f>
        <v>0</v>
      </c>
      <c r="S106" s="24">
        <f>IF(IFERROR(SEARCH("Bangladesh",Table1[[#This Row],[Combined]]),0)=0,0,1)</f>
        <v>0</v>
      </c>
      <c r="T106" s="24">
        <f>IF(Table1[[#This Row],[Winner]]="Bangladesh",1,0)</f>
        <v>0</v>
      </c>
    </row>
    <row r="107" spans="1:20" x14ac:dyDescent="0.25">
      <c r="A107" t="s">
        <v>50</v>
      </c>
      <c r="B107" t="s">
        <v>24</v>
      </c>
      <c r="C107" s="21" t="str">
        <f>_xlfn.IFNA(VLOOKUP(A107,G107:G280,1,FALSE),Table1[[#This Row],[Team 1]])</f>
        <v>South Africa</v>
      </c>
      <c r="D107" s="21" t="str">
        <f t="shared" si="1"/>
        <v>Zimbabwe</v>
      </c>
      <c r="E107" t="s">
        <v>50</v>
      </c>
      <c r="F107" t="s">
        <v>171</v>
      </c>
      <c r="G107" s="1" t="s">
        <v>50</v>
      </c>
      <c r="H107" s="68">
        <v>4</v>
      </c>
      <c r="I107" s="68" t="s">
        <v>216</v>
      </c>
      <c r="J107" s="11" t="str">
        <f>LEFT(Table1[[#This Row],[Match Date]],FIND(", ",Table1[[#This Row],[Match Date]]) - 1)</f>
        <v>October</v>
      </c>
      <c r="K107" s="11" t="s">
        <v>311</v>
      </c>
      <c r="L107" t="s">
        <v>172</v>
      </c>
      <c r="M107">
        <f>MONTH(Table1[[#This Row],[Match Date]])</f>
        <v>10</v>
      </c>
      <c r="N107" t="str">
        <f>Table1[[#This Row],[Team 1]]&amp;" "&amp;Table1[[#This Row],[Team 2]]</f>
        <v>South Africa Zimbabwe</v>
      </c>
      <c r="O107">
        <f>IF(IFERROR(SEARCH("England",Table1[[#This Row],[Combined]]),0)=0,0,1)</f>
        <v>0</v>
      </c>
      <c r="P107" s="24">
        <f>IF(Table1[[#This Row],[Winner]]="England",1,0)</f>
        <v>0</v>
      </c>
      <c r="Q107" s="24">
        <f>IF(IFERROR(SEARCH("India",Table1[[#This Row],[Combined]]),0)=0,0,1)</f>
        <v>0</v>
      </c>
      <c r="R107" s="24">
        <f>IF(Table1[[#This Row],[Winner]]="India",1,0)</f>
        <v>0</v>
      </c>
      <c r="S107" s="24">
        <f>IF(IFERROR(SEARCH("Bangladesh",Table1[[#This Row],[Combined]]),0)=0,0,1)</f>
        <v>0</v>
      </c>
      <c r="T107" s="24">
        <f>IF(Table1[[#This Row],[Winner]]="Bangladesh",1,0)</f>
        <v>0</v>
      </c>
    </row>
    <row r="108" spans="1:20" x14ac:dyDescent="0.25">
      <c r="A108" t="s">
        <v>31</v>
      </c>
      <c r="B108" t="s">
        <v>20</v>
      </c>
      <c r="C108" s="21" t="str">
        <f>_xlfn.IFNA(VLOOKUP(A108,G108:G281,1,FALSE),Table1[[#This Row],[Team 1]])</f>
        <v>Sri Lanka</v>
      </c>
      <c r="D108" s="21" t="str">
        <f t="shared" si="1"/>
        <v>England</v>
      </c>
      <c r="E108" t="s">
        <v>173</v>
      </c>
      <c r="F108" t="s">
        <v>133</v>
      </c>
      <c r="G108" s="1" t="s">
        <v>31</v>
      </c>
      <c r="H108" s="68"/>
      <c r="I108" s="68"/>
      <c r="J108" s="11" t="str">
        <f>LEFT(Table1[[#This Row],[Match Date]],FIND(", ",Table1[[#This Row],[Match Date]]) - 1)</f>
        <v>October</v>
      </c>
      <c r="K108" s="11" t="s">
        <v>312</v>
      </c>
      <c r="L108" t="s">
        <v>174</v>
      </c>
      <c r="M108">
        <f>MONTH(Table1[[#This Row],[Match Date]])</f>
        <v>10</v>
      </c>
      <c r="N108" t="str">
        <f>Table1[[#This Row],[Team 1]]&amp;" "&amp;Table1[[#This Row],[Team 2]]</f>
        <v>Sri Lanka England</v>
      </c>
      <c r="O108">
        <f>IF(IFERROR(SEARCH("England",Table1[[#This Row],[Combined]]),0)=0,0,1)</f>
        <v>1</v>
      </c>
      <c r="P108" s="24">
        <f>IF(Table1[[#This Row],[Winner]]="England",1,0)</f>
        <v>0</v>
      </c>
      <c r="Q108" s="24">
        <f>IF(IFERROR(SEARCH("India",Table1[[#This Row],[Combined]]),0)=0,0,1)</f>
        <v>0</v>
      </c>
      <c r="R108" s="24">
        <f>IF(Table1[[#This Row],[Winner]]="India",1,0)</f>
        <v>0</v>
      </c>
      <c r="S108" s="24">
        <f>IF(IFERROR(SEARCH("Bangladesh",Table1[[#This Row],[Combined]]),0)=0,0,1)</f>
        <v>0</v>
      </c>
      <c r="T108" s="24">
        <f>IF(Table1[[#This Row],[Winner]]="Bangladesh",1,0)</f>
        <v>0</v>
      </c>
    </row>
    <row r="109" spans="1:20" x14ac:dyDescent="0.25">
      <c r="A109" t="s">
        <v>31</v>
      </c>
      <c r="B109" t="s">
        <v>20</v>
      </c>
      <c r="C109" s="21" t="str">
        <f>_xlfn.IFNA(VLOOKUP(A109,G109:G282,1,FALSE),Table1[[#This Row],[Team 1]])</f>
        <v>Sri Lanka</v>
      </c>
      <c r="D109" s="21" t="str">
        <f t="shared" si="1"/>
        <v>England</v>
      </c>
      <c r="E109" t="s">
        <v>20</v>
      </c>
      <c r="F109" t="s">
        <v>133</v>
      </c>
      <c r="G109" s="1" t="s">
        <v>31</v>
      </c>
      <c r="H109" s="68">
        <v>31</v>
      </c>
      <c r="I109" s="68" t="s">
        <v>215</v>
      </c>
      <c r="J109" s="11" t="str">
        <f>LEFT(Table1[[#This Row],[Match Date]],FIND(", ",Table1[[#This Row],[Match Date]]) - 1)</f>
        <v>October</v>
      </c>
      <c r="K109" s="11" t="s">
        <v>313</v>
      </c>
      <c r="L109" t="s">
        <v>175</v>
      </c>
      <c r="M109">
        <f>MONTH(Table1[[#This Row],[Match Date]])</f>
        <v>10</v>
      </c>
      <c r="N109" t="str">
        <f>Table1[[#This Row],[Team 1]]&amp;" "&amp;Table1[[#This Row],[Team 2]]</f>
        <v>Sri Lanka England</v>
      </c>
      <c r="O109">
        <f>IF(IFERROR(SEARCH("England",Table1[[#This Row],[Combined]]),0)=0,0,1)</f>
        <v>1</v>
      </c>
      <c r="P109" s="24">
        <f>IF(Table1[[#This Row],[Winner]]="England",1,0)</f>
        <v>1</v>
      </c>
      <c r="Q109" s="24">
        <f>IF(IFERROR(SEARCH("India",Table1[[#This Row],[Combined]]),0)=0,0,1)</f>
        <v>0</v>
      </c>
      <c r="R109" s="24">
        <f>IF(Table1[[#This Row],[Winner]]="India",1,0)</f>
        <v>0</v>
      </c>
      <c r="S109" s="24">
        <f>IF(IFERROR(SEARCH("Bangladesh",Table1[[#This Row],[Combined]]),0)=0,0,1)</f>
        <v>0</v>
      </c>
      <c r="T109" s="24">
        <f>IF(Table1[[#This Row],[Winner]]="Bangladesh",1,0)</f>
        <v>0</v>
      </c>
    </row>
    <row r="110" spans="1:20" x14ac:dyDescent="0.25">
      <c r="A110" t="s">
        <v>31</v>
      </c>
      <c r="B110" t="s">
        <v>20</v>
      </c>
      <c r="C110" s="21" t="str">
        <f>_xlfn.IFNA(VLOOKUP(A110,G110:G283,1,FALSE),Table1[[#This Row],[Team 1]])</f>
        <v>Sri Lanka</v>
      </c>
      <c r="D110" s="21" t="str">
        <f t="shared" si="1"/>
        <v>England</v>
      </c>
      <c r="E110" t="s">
        <v>20</v>
      </c>
      <c r="F110" t="s">
        <v>141</v>
      </c>
      <c r="G110" s="1" t="s">
        <v>31</v>
      </c>
      <c r="H110" s="68">
        <v>7</v>
      </c>
      <c r="I110" s="68" t="s">
        <v>216</v>
      </c>
      <c r="J110" s="11" t="str">
        <f>LEFT(Table1[[#This Row],[Match Date]],FIND(", ",Table1[[#This Row],[Match Date]]) - 1)</f>
        <v>October</v>
      </c>
      <c r="K110" s="11" t="s">
        <v>314</v>
      </c>
      <c r="L110" t="s">
        <v>176</v>
      </c>
      <c r="M110">
        <f>MONTH(Table1[[#This Row],[Match Date]])</f>
        <v>10</v>
      </c>
      <c r="N110" t="str">
        <f>Table1[[#This Row],[Team 1]]&amp;" "&amp;Table1[[#This Row],[Team 2]]</f>
        <v>Sri Lanka England</v>
      </c>
      <c r="O110">
        <f>IF(IFERROR(SEARCH("England",Table1[[#This Row],[Combined]]),0)=0,0,1)</f>
        <v>1</v>
      </c>
      <c r="P110" s="24">
        <f>IF(Table1[[#This Row],[Winner]]="England",1,0)</f>
        <v>1</v>
      </c>
      <c r="Q110" s="24">
        <f>IF(IFERROR(SEARCH("India",Table1[[#This Row],[Combined]]),0)=0,0,1)</f>
        <v>0</v>
      </c>
      <c r="R110" s="24">
        <f>IF(Table1[[#This Row],[Winner]]="India",1,0)</f>
        <v>0</v>
      </c>
      <c r="S110" s="24">
        <f>IF(IFERROR(SEARCH("Bangladesh",Table1[[#This Row],[Combined]]),0)=0,0,1)</f>
        <v>0</v>
      </c>
      <c r="T110" s="24">
        <f>IF(Table1[[#This Row],[Winner]]="Bangladesh",1,0)</f>
        <v>0</v>
      </c>
    </row>
    <row r="111" spans="1:20" x14ac:dyDescent="0.25">
      <c r="A111" t="s">
        <v>31</v>
      </c>
      <c r="B111" t="s">
        <v>20</v>
      </c>
      <c r="C111" s="21" t="str">
        <f>_xlfn.IFNA(VLOOKUP(A111,G111:G284,1,FALSE),Table1[[#This Row],[Team 1]])</f>
        <v>Sri Lanka</v>
      </c>
      <c r="D111" s="21" t="str">
        <f t="shared" si="1"/>
        <v>England</v>
      </c>
      <c r="E111" t="s">
        <v>20</v>
      </c>
      <c r="F111" t="s">
        <v>141</v>
      </c>
      <c r="G111" s="1" t="s">
        <v>31</v>
      </c>
      <c r="H111" s="68">
        <v>18</v>
      </c>
      <c r="I111" s="68" t="s">
        <v>215</v>
      </c>
      <c r="J111" s="11" t="str">
        <f>LEFT(Table1[[#This Row],[Match Date]],FIND(", ",Table1[[#This Row],[Match Date]]) - 1)</f>
        <v>October</v>
      </c>
      <c r="K111" s="11" t="s">
        <v>315</v>
      </c>
      <c r="L111" t="s">
        <v>177</v>
      </c>
      <c r="M111">
        <f>MONTH(Table1[[#This Row],[Match Date]])</f>
        <v>10</v>
      </c>
      <c r="N111" t="str">
        <f>Table1[[#This Row],[Team 1]]&amp;" "&amp;Table1[[#This Row],[Team 2]]</f>
        <v>Sri Lanka England</v>
      </c>
      <c r="O111">
        <f>IF(IFERROR(SEARCH("England",Table1[[#This Row],[Combined]]),0)=0,0,1)</f>
        <v>1</v>
      </c>
      <c r="P111" s="24">
        <f>IF(Table1[[#This Row],[Winner]]="England",1,0)</f>
        <v>1</v>
      </c>
      <c r="Q111" s="24">
        <f>IF(IFERROR(SEARCH("India",Table1[[#This Row],[Combined]]),0)=0,0,1)</f>
        <v>0</v>
      </c>
      <c r="R111" s="24">
        <f>IF(Table1[[#This Row],[Winner]]="India",1,0)</f>
        <v>0</v>
      </c>
      <c r="S111" s="24">
        <f>IF(IFERROR(SEARCH("Bangladesh",Table1[[#This Row],[Combined]]),0)=0,0,1)</f>
        <v>0</v>
      </c>
      <c r="T111" s="24">
        <f>IF(Table1[[#This Row],[Winner]]="Bangladesh",1,0)</f>
        <v>0</v>
      </c>
    </row>
    <row r="112" spans="1:20" x14ac:dyDescent="0.25">
      <c r="A112" t="s">
        <v>23</v>
      </c>
      <c r="B112" t="s">
        <v>24</v>
      </c>
      <c r="C112" s="21" t="str">
        <f>_xlfn.IFNA(VLOOKUP(A112,G112:G285,1,FALSE),Table1[[#This Row],[Team 1]])</f>
        <v>Bangladesh</v>
      </c>
      <c r="D112" s="21" t="str">
        <f t="shared" si="1"/>
        <v>Zimbabwe</v>
      </c>
      <c r="E112" t="s">
        <v>23</v>
      </c>
      <c r="F112" t="s">
        <v>25</v>
      </c>
      <c r="G112" s="1" t="s">
        <v>23</v>
      </c>
      <c r="H112" s="68">
        <v>28</v>
      </c>
      <c r="I112" s="68" t="s">
        <v>215</v>
      </c>
      <c r="J112" s="11" t="str">
        <f>LEFT(Table1[[#This Row],[Match Date]],FIND(", ",Table1[[#This Row],[Match Date]]) - 1)</f>
        <v>October</v>
      </c>
      <c r="K112" s="11" t="s">
        <v>316</v>
      </c>
      <c r="L112" t="s">
        <v>180</v>
      </c>
      <c r="M112">
        <f>MONTH(Table1[[#This Row],[Match Date]])</f>
        <v>10</v>
      </c>
      <c r="N112" t="str">
        <f>Table1[[#This Row],[Team 1]]&amp;" "&amp;Table1[[#This Row],[Team 2]]</f>
        <v>Bangladesh Zimbabwe</v>
      </c>
      <c r="O112">
        <f>IF(IFERROR(SEARCH("England",Table1[[#This Row],[Combined]]),0)=0,0,1)</f>
        <v>0</v>
      </c>
      <c r="P112" s="24">
        <f>IF(Table1[[#This Row],[Winner]]="England",1,0)</f>
        <v>0</v>
      </c>
      <c r="Q112" s="24">
        <f>IF(IFERROR(SEARCH("India",Table1[[#This Row],[Combined]]),0)=0,0,1)</f>
        <v>0</v>
      </c>
      <c r="R112" s="24">
        <f>IF(Table1[[#This Row],[Winner]]="India",1,0)</f>
        <v>0</v>
      </c>
      <c r="S112" s="24">
        <f>IF(IFERROR(SEARCH("Bangladesh",Table1[[#This Row],[Combined]]),0)=0,0,1)</f>
        <v>1</v>
      </c>
      <c r="T112" s="24">
        <f>IF(Table1[[#This Row],[Winner]]="Bangladesh",1,0)</f>
        <v>1</v>
      </c>
    </row>
    <row r="113" spans="1:20" x14ac:dyDescent="0.25">
      <c r="A113" t="s">
        <v>51</v>
      </c>
      <c r="B113" t="s">
        <v>82</v>
      </c>
      <c r="C113" s="21" t="str">
        <f>_xlfn.IFNA(VLOOKUP(A113,G113:G286,1,FALSE),Table1[[#This Row],[Team 1]])</f>
        <v>India</v>
      </c>
      <c r="D113" s="21" t="str">
        <f t="shared" si="1"/>
        <v>West Indies</v>
      </c>
      <c r="E113" t="s">
        <v>51</v>
      </c>
      <c r="F113" t="s">
        <v>178</v>
      </c>
      <c r="G113" s="1" t="s">
        <v>51</v>
      </c>
      <c r="H113" s="68">
        <v>8</v>
      </c>
      <c r="I113" s="68" t="s">
        <v>216</v>
      </c>
      <c r="J113" s="11" t="str">
        <f>LEFT(Table1[[#This Row],[Match Date]],FIND(", ",Table1[[#This Row],[Match Date]]) - 1)</f>
        <v>October</v>
      </c>
      <c r="K113" s="11" t="s">
        <v>316</v>
      </c>
      <c r="L113" t="s">
        <v>179</v>
      </c>
      <c r="M113">
        <f>MONTH(Table1[[#This Row],[Match Date]])</f>
        <v>10</v>
      </c>
      <c r="N113" t="str">
        <f>Table1[[#This Row],[Team 1]]&amp;" "&amp;Table1[[#This Row],[Team 2]]</f>
        <v>India West Indies</v>
      </c>
      <c r="O113">
        <f>IF(IFERROR(SEARCH("England",Table1[[#This Row],[Combined]]),0)=0,0,1)</f>
        <v>0</v>
      </c>
      <c r="P113" s="24">
        <f>IF(Table1[[#This Row],[Winner]]="England",1,0)</f>
        <v>0</v>
      </c>
      <c r="Q113" s="24">
        <f>IF(IFERROR(SEARCH("India",Table1[[#This Row],[Combined]]),0)=0,0,1)</f>
        <v>1</v>
      </c>
      <c r="R113" s="24">
        <f>IF(Table1[[#This Row],[Winner]]="India",1,0)</f>
        <v>1</v>
      </c>
      <c r="S113" s="24">
        <f>IF(IFERROR(SEARCH("Bangladesh",Table1[[#This Row],[Combined]]),0)=0,0,1)</f>
        <v>0</v>
      </c>
      <c r="T113" s="24">
        <f>IF(Table1[[#This Row],[Winner]]="Bangladesh",1,0)</f>
        <v>0</v>
      </c>
    </row>
    <row r="114" spans="1:20" x14ac:dyDescent="0.25">
      <c r="A114" t="s">
        <v>31</v>
      </c>
      <c r="B114" t="s">
        <v>20</v>
      </c>
      <c r="C114" s="21" t="str">
        <f>_xlfn.IFNA(VLOOKUP(A114,G114:G287,1,FALSE),Table1[[#This Row],[Team 1]])</f>
        <v>Sri Lanka</v>
      </c>
      <c r="D114" s="21" t="str">
        <f t="shared" si="1"/>
        <v>England</v>
      </c>
      <c r="E114" t="s">
        <v>31</v>
      </c>
      <c r="F114" t="s">
        <v>144</v>
      </c>
      <c r="G114" s="1" t="s">
        <v>31</v>
      </c>
      <c r="H114" s="68">
        <v>219</v>
      </c>
      <c r="I114" s="68" t="s">
        <v>215</v>
      </c>
      <c r="J114" s="11" t="str">
        <f>LEFT(Table1[[#This Row],[Match Date]],FIND(", ",Table1[[#This Row],[Match Date]]) - 1)</f>
        <v>October</v>
      </c>
      <c r="K114" s="11" t="s">
        <v>317</v>
      </c>
      <c r="L114" t="s">
        <v>181</v>
      </c>
      <c r="M114">
        <f>MONTH(Table1[[#This Row],[Match Date]])</f>
        <v>10</v>
      </c>
      <c r="N114" t="str">
        <f>Table1[[#This Row],[Team 1]]&amp;" "&amp;Table1[[#This Row],[Team 2]]</f>
        <v>Sri Lanka England</v>
      </c>
      <c r="O114">
        <f>IF(IFERROR(SEARCH("England",Table1[[#This Row],[Combined]]),0)=0,0,1)</f>
        <v>1</v>
      </c>
      <c r="P114" s="24">
        <f>IF(Table1[[#This Row],[Winner]]="England",1,0)</f>
        <v>0</v>
      </c>
      <c r="Q114" s="24">
        <f>IF(IFERROR(SEARCH("India",Table1[[#This Row],[Combined]]),0)=0,0,1)</f>
        <v>0</v>
      </c>
      <c r="R114" s="24">
        <f>IF(Table1[[#This Row],[Winner]]="India",1,0)</f>
        <v>0</v>
      </c>
      <c r="S114" s="24">
        <f>IF(IFERROR(SEARCH("Bangladesh",Table1[[#This Row],[Combined]]),0)=0,0,1)</f>
        <v>0</v>
      </c>
      <c r="T114" s="24">
        <f>IF(Table1[[#This Row],[Winner]]="Bangladesh",1,0)</f>
        <v>0</v>
      </c>
    </row>
    <row r="115" spans="1:20" x14ac:dyDescent="0.25">
      <c r="A115" t="s">
        <v>23</v>
      </c>
      <c r="B115" t="s">
        <v>24</v>
      </c>
      <c r="C115" s="21" t="str">
        <f>_xlfn.IFNA(VLOOKUP(A115,G115:G288,1,FALSE),Table1[[#This Row],[Team 1]])</f>
        <v>Bangladesh</v>
      </c>
      <c r="D115" s="21" t="str">
        <f t="shared" si="1"/>
        <v>Zimbabwe</v>
      </c>
      <c r="E115" t="s">
        <v>23</v>
      </c>
      <c r="F115" t="s">
        <v>184</v>
      </c>
      <c r="G115" s="1" t="s">
        <v>23</v>
      </c>
      <c r="H115" s="68">
        <v>7</v>
      </c>
      <c r="I115" s="68" t="s">
        <v>216</v>
      </c>
      <c r="J115" s="11" t="str">
        <f>LEFT(Table1[[#This Row],[Match Date]],FIND(", ",Table1[[#This Row],[Match Date]]) - 1)</f>
        <v>October</v>
      </c>
      <c r="K115" s="11" t="s">
        <v>318</v>
      </c>
      <c r="L115" t="s">
        <v>185</v>
      </c>
      <c r="M115">
        <f>MONTH(Table1[[#This Row],[Match Date]])</f>
        <v>10</v>
      </c>
      <c r="N115" t="str">
        <f>Table1[[#This Row],[Team 1]]&amp;" "&amp;Table1[[#This Row],[Team 2]]</f>
        <v>Bangladesh Zimbabwe</v>
      </c>
      <c r="O115">
        <f>IF(IFERROR(SEARCH("England",Table1[[#This Row],[Combined]]),0)=0,0,1)</f>
        <v>0</v>
      </c>
      <c r="P115" s="24">
        <f>IF(Table1[[#This Row],[Winner]]="England",1,0)</f>
        <v>0</v>
      </c>
      <c r="Q115" s="24">
        <f>IF(IFERROR(SEARCH("India",Table1[[#This Row],[Combined]]),0)=0,0,1)</f>
        <v>0</v>
      </c>
      <c r="R115" s="24">
        <f>IF(Table1[[#This Row],[Winner]]="India",1,0)</f>
        <v>0</v>
      </c>
      <c r="S115" s="24">
        <f>IF(IFERROR(SEARCH("Bangladesh",Table1[[#This Row],[Combined]]),0)=0,0,1)</f>
        <v>1</v>
      </c>
      <c r="T115" s="24">
        <f>IF(Table1[[#This Row],[Winner]]="Bangladesh",1,0)</f>
        <v>1</v>
      </c>
    </row>
    <row r="116" spans="1:20" x14ac:dyDescent="0.25">
      <c r="A116" t="s">
        <v>51</v>
      </c>
      <c r="B116" t="s">
        <v>82</v>
      </c>
      <c r="C116" s="21" t="str">
        <f>_xlfn.IFNA(VLOOKUP(A116,G116:G289,1,FALSE),Table1[[#This Row],[Team 1]])</f>
        <v>India</v>
      </c>
      <c r="D116" s="21" t="str">
        <f t="shared" si="1"/>
        <v>West Indies</v>
      </c>
      <c r="E116" t="s">
        <v>93</v>
      </c>
      <c r="F116" t="s">
        <v>182</v>
      </c>
      <c r="G116" s="1" t="s">
        <v>51</v>
      </c>
      <c r="H116" s="68"/>
      <c r="I116" s="68"/>
      <c r="J116" s="11" t="str">
        <f>LEFT(Table1[[#This Row],[Match Date]],FIND(", ",Table1[[#This Row],[Match Date]]) - 1)</f>
        <v>October</v>
      </c>
      <c r="K116" s="11" t="s">
        <v>318</v>
      </c>
      <c r="L116" t="s">
        <v>183</v>
      </c>
      <c r="M116">
        <f>MONTH(Table1[[#This Row],[Match Date]])</f>
        <v>10</v>
      </c>
      <c r="N116" t="str">
        <f>Table1[[#This Row],[Team 1]]&amp;" "&amp;Table1[[#This Row],[Team 2]]</f>
        <v>India West Indies</v>
      </c>
      <c r="O116">
        <f>IF(IFERROR(SEARCH("England",Table1[[#This Row],[Combined]]),0)=0,0,1)</f>
        <v>0</v>
      </c>
      <c r="P116" s="24">
        <f>IF(Table1[[#This Row],[Winner]]="England",1,0)</f>
        <v>0</v>
      </c>
      <c r="Q116" s="24">
        <f>IF(IFERROR(SEARCH("India",Table1[[#This Row],[Combined]]),0)=0,0,1)</f>
        <v>1</v>
      </c>
      <c r="R116" s="24">
        <f>IF(Table1[[#This Row],[Winner]]="India",1,0)</f>
        <v>0</v>
      </c>
      <c r="S116" s="24">
        <f>IF(IFERROR(SEARCH("Bangladesh",Table1[[#This Row],[Combined]]),0)=0,0,1)</f>
        <v>0</v>
      </c>
      <c r="T116" s="24">
        <f>IF(Table1[[#This Row],[Winner]]="Bangladesh",1,0)</f>
        <v>0</v>
      </c>
    </row>
    <row r="117" spans="1:20" x14ac:dyDescent="0.25">
      <c r="A117" t="s">
        <v>23</v>
      </c>
      <c r="B117" t="s">
        <v>24</v>
      </c>
      <c r="C117" s="21" t="str">
        <f>_xlfn.IFNA(VLOOKUP(A117,G117:G290,1,FALSE),Table1[[#This Row],[Team 1]])</f>
        <v>Bangladesh</v>
      </c>
      <c r="D117" s="21" t="str">
        <f t="shared" si="1"/>
        <v>Zimbabwe</v>
      </c>
      <c r="E117" t="s">
        <v>23</v>
      </c>
      <c r="F117" t="s">
        <v>184</v>
      </c>
      <c r="G117" s="1" t="s">
        <v>23</v>
      </c>
      <c r="H117" s="68">
        <v>7</v>
      </c>
      <c r="I117" s="68" t="s">
        <v>216</v>
      </c>
      <c r="J117" s="11" t="str">
        <f>LEFT(Table1[[#This Row],[Match Date]],FIND(", ",Table1[[#This Row],[Match Date]]) - 1)</f>
        <v>October</v>
      </c>
      <c r="K117" s="11" t="s">
        <v>319</v>
      </c>
      <c r="L117" t="s">
        <v>186</v>
      </c>
      <c r="M117">
        <f>MONTH(Table1[[#This Row],[Match Date]])</f>
        <v>10</v>
      </c>
      <c r="N117" t="str">
        <f>Table1[[#This Row],[Team 1]]&amp;" "&amp;Table1[[#This Row],[Team 2]]</f>
        <v>Bangladesh Zimbabwe</v>
      </c>
      <c r="O117">
        <f>IF(IFERROR(SEARCH("England",Table1[[#This Row],[Combined]]),0)=0,0,1)</f>
        <v>0</v>
      </c>
      <c r="P117" s="24">
        <f>IF(Table1[[#This Row],[Winner]]="England",1,0)</f>
        <v>0</v>
      </c>
      <c r="Q117" s="24">
        <f>IF(IFERROR(SEARCH("India",Table1[[#This Row],[Combined]]),0)=0,0,1)</f>
        <v>0</v>
      </c>
      <c r="R117" s="24">
        <f>IF(Table1[[#This Row],[Winner]]="India",1,0)</f>
        <v>0</v>
      </c>
      <c r="S117" s="24">
        <f>IF(IFERROR(SEARCH("Bangladesh",Table1[[#This Row],[Combined]]),0)=0,0,1)</f>
        <v>1</v>
      </c>
      <c r="T117" s="24">
        <f>IF(Table1[[#This Row],[Winner]]="Bangladesh",1,0)</f>
        <v>1</v>
      </c>
    </row>
    <row r="118" spans="1:20" x14ac:dyDescent="0.25">
      <c r="A118" t="s">
        <v>51</v>
      </c>
      <c r="B118" t="s">
        <v>82</v>
      </c>
      <c r="C118" s="21" t="str">
        <f>_xlfn.IFNA(VLOOKUP(A118,G118:G291,1,FALSE),Table1[[#This Row],[Team 1]])</f>
        <v>India</v>
      </c>
      <c r="D118" s="21" t="str">
        <f t="shared" si="1"/>
        <v>West Indies</v>
      </c>
      <c r="E118" t="s">
        <v>82</v>
      </c>
      <c r="F118" t="s">
        <v>187</v>
      </c>
      <c r="G118" s="1" t="s">
        <v>51</v>
      </c>
      <c r="H118" s="68">
        <v>43</v>
      </c>
      <c r="I118" s="68" t="s">
        <v>215</v>
      </c>
      <c r="J118" s="11" t="str">
        <f>LEFT(Table1[[#This Row],[Match Date]],FIND(", ",Table1[[#This Row],[Match Date]]) - 1)</f>
        <v>October</v>
      </c>
      <c r="K118" s="11" t="s">
        <v>320</v>
      </c>
      <c r="L118" t="s">
        <v>188</v>
      </c>
      <c r="M118">
        <f>MONTH(Table1[[#This Row],[Match Date]])</f>
        <v>10</v>
      </c>
      <c r="N118" t="str">
        <f>Table1[[#This Row],[Team 1]]&amp;" "&amp;Table1[[#This Row],[Team 2]]</f>
        <v>India West Indies</v>
      </c>
      <c r="O118">
        <f>IF(IFERROR(SEARCH("England",Table1[[#This Row],[Combined]]),0)=0,0,1)</f>
        <v>0</v>
      </c>
      <c r="P118" s="24">
        <f>IF(Table1[[#This Row],[Winner]]="England",1,0)</f>
        <v>0</v>
      </c>
      <c r="Q118" s="24">
        <f>IF(IFERROR(SEARCH("India",Table1[[#This Row],[Combined]]),0)=0,0,1)</f>
        <v>1</v>
      </c>
      <c r="R118" s="24">
        <f>IF(Table1[[#This Row],[Winner]]="India",1,0)</f>
        <v>0</v>
      </c>
      <c r="S118" s="24">
        <f>IF(IFERROR(SEARCH("Bangladesh",Table1[[#This Row],[Combined]]),0)=0,0,1)</f>
        <v>0</v>
      </c>
      <c r="T118" s="24">
        <f>IF(Table1[[#This Row],[Winner]]="Bangladesh",1,0)</f>
        <v>0</v>
      </c>
    </row>
    <row r="119" spans="1:20" x14ac:dyDescent="0.25">
      <c r="A119" t="s">
        <v>51</v>
      </c>
      <c r="B119" t="s">
        <v>82</v>
      </c>
      <c r="C119" s="21" t="str">
        <f>_xlfn.IFNA(VLOOKUP(A119,G119:G292,1,FALSE),Table1[[#This Row],[Team 1]])</f>
        <v>India</v>
      </c>
      <c r="D119" s="21" t="str">
        <f t="shared" si="1"/>
        <v>West Indies</v>
      </c>
      <c r="E119" t="s">
        <v>51</v>
      </c>
      <c r="F119" t="s">
        <v>189</v>
      </c>
      <c r="G119" s="1" t="s">
        <v>51</v>
      </c>
      <c r="H119" s="68">
        <v>224</v>
      </c>
      <c r="I119" s="68" t="s">
        <v>215</v>
      </c>
      <c r="J119" s="11" t="str">
        <f>LEFT(Table1[[#This Row],[Match Date]],FIND(", ",Table1[[#This Row],[Match Date]]) - 1)</f>
        <v>October</v>
      </c>
      <c r="K119" s="11" t="s">
        <v>321</v>
      </c>
      <c r="L119" t="s">
        <v>190</v>
      </c>
      <c r="M119">
        <f>MONTH(Table1[[#This Row],[Match Date]])</f>
        <v>10</v>
      </c>
      <c r="N119" t="str">
        <f>Table1[[#This Row],[Team 1]]&amp;" "&amp;Table1[[#This Row],[Team 2]]</f>
        <v>India West Indies</v>
      </c>
      <c r="O119">
        <f>IF(IFERROR(SEARCH("England",Table1[[#This Row],[Combined]]),0)=0,0,1)</f>
        <v>0</v>
      </c>
      <c r="P119" s="24">
        <f>IF(Table1[[#This Row],[Winner]]="England",1,0)</f>
        <v>0</v>
      </c>
      <c r="Q119" s="24">
        <f>IF(IFERROR(SEARCH("India",Table1[[#This Row],[Combined]]),0)=0,0,1)</f>
        <v>1</v>
      </c>
      <c r="R119" s="24">
        <f>IF(Table1[[#This Row],[Winner]]="India",1,0)</f>
        <v>1</v>
      </c>
      <c r="S119" s="24">
        <f>IF(IFERROR(SEARCH("Bangladesh",Table1[[#This Row],[Combined]]),0)=0,0,1)</f>
        <v>0</v>
      </c>
      <c r="T119" s="24">
        <f>IF(Table1[[#This Row],[Winner]]="Bangladesh",1,0)</f>
        <v>0</v>
      </c>
    </row>
    <row r="120" spans="1:20" x14ac:dyDescent="0.25">
      <c r="A120" t="s">
        <v>51</v>
      </c>
      <c r="B120" t="s">
        <v>82</v>
      </c>
      <c r="C120" s="21" t="str">
        <f>_xlfn.IFNA(VLOOKUP(A120,G120:G293,1,FALSE),Table1[[#This Row],[Team 1]])</f>
        <v>India</v>
      </c>
      <c r="D120" s="21" t="str">
        <f t="shared" si="1"/>
        <v>West Indies</v>
      </c>
      <c r="E120" t="s">
        <v>51</v>
      </c>
      <c r="F120" t="s">
        <v>191</v>
      </c>
      <c r="G120" s="1" t="s">
        <v>51</v>
      </c>
      <c r="H120" s="68">
        <v>9</v>
      </c>
      <c r="I120" s="68" t="s">
        <v>216</v>
      </c>
      <c r="J120" s="11" t="str">
        <f>LEFT(Table1[[#This Row],[Match Date]],FIND(", ",Table1[[#This Row],[Match Date]]) - 1)</f>
        <v>November</v>
      </c>
      <c r="K120" s="11" t="s">
        <v>322</v>
      </c>
      <c r="L120" t="s">
        <v>192</v>
      </c>
      <c r="M120">
        <f>MONTH(Table1[[#This Row],[Match Date]])</f>
        <v>11</v>
      </c>
      <c r="N120" t="str">
        <f>Table1[[#This Row],[Team 1]]&amp;" "&amp;Table1[[#This Row],[Team 2]]</f>
        <v>India West Indies</v>
      </c>
      <c r="O120">
        <f>IF(IFERROR(SEARCH("England",Table1[[#This Row],[Combined]]),0)=0,0,1)</f>
        <v>0</v>
      </c>
      <c r="P120" s="24">
        <f>IF(Table1[[#This Row],[Winner]]="England",1,0)</f>
        <v>0</v>
      </c>
      <c r="Q120" s="24">
        <f>IF(IFERROR(SEARCH("India",Table1[[#This Row],[Combined]]),0)=0,0,1)</f>
        <v>1</v>
      </c>
      <c r="R120" s="24">
        <f>IF(Table1[[#This Row],[Winner]]="India",1,0)</f>
        <v>1</v>
      </c>
      <c r="S120" s="24">
        <f>IF(IFERROR(SEARCH("Bangladesh",Table1[[#This Row],[Combined]]),0)=0,0,1)</f>
        <v>0</v>
      </c>
      <c r="T120" s="24">
        <f>IF(Table1[[#This Row],[Winner]]="Bangladesh",1,0)</f>
        <v>0</v>
      </c>
    </row>
    <row r="121" spans="1:20" x14ac:dyDescent="0.25">
      <c r="A121" t="s">
        <v>19</v>
      </c>
      <c r="B121" t="s">
        <v>50</v>
      </c>
      <c r="C121" s="21" t="str">
        <f>_xlfn.IFNA(VLOOKUP(A121,G121:G294,1,FALSE),Table1[[#This Row],[Team 1]])</f>
        <v>Australia</v>
      </c>
      <c r="D121" s="21" t="str">
        <f t="shared" si="1"/>
        <v>South Africa</v>
      </c>
      <c r="E121" t="s">
        <v>50</v>
      </c>
      <c r="F121" t="s">
        <v>48</v>
      </c>
      <c r="G121" s="1" t="s">
        <v>19</v>
      </c>
      <c r="H121" s="68">
        <v>6</v>
      </c>
      <c r="I121" s="68" t="s">
        <v>216</v>
      </c>
      <c r="J121" s="11" t="str">
        <f>LEFT(Table1[[#This Row],[Match Date]],FIND(", ",Table1[[#This Row],[Match Date]]) - 1)</f>
        <v>November</v>
      </c>
      <c r="K121" s="11" t="s">
        <v>323</v>
      </c>
      <c r="L121" t="s">
        <v>193</v>
      </c>
      <c r="M121">
        <f>MONTH(Table1[[#This Row],[Match Date]])</f>
        <v>11</v>
      </c>
      <c r="N121" t="str">
        <f>Table1[[#This Row],[Team 1]]&amp;" "&amp;Table1[[#This Row],[Team 2]]</f>
        <v>Australia South Africa</v>
      </c>
      <c r="O121">
        <f>IF(IFERROR(SEARCH("England",Table1[[#This Row],[Combined]]),0)=0,0,1)</f>
        <v>0</v>
      </c>
      <c r="P121" s="24">
        <f>IF(Table1[[#This Row],[Winner]]="England",1,0)</f>
        <v>0</v>
      </c>
      <c r="Q121" s="24">
        <f>IF(IFERROR(SEARCH("India",Table1[[#This Row],[Combined]]),0)=0,0,1)</f>
        <v>0</v>
      </c>
      <c r="R121" s="24">
        <f>IF(Table1[[#This Row],[Winner]]="India",1,0)</f>
        <v>0</v>
      </c>
      <c r="S121" s="24">
        <f>IF(IFERROR(SEARCH("Bangladesh",Table1[[#This Row],[Combined]]),0)=0,0,1)</f>
        <v>0</v>
      </c>
      <c r="T121" s="24">
        <f>IF(Table1[[#This Row],[Winner]]="Bangladesh",1,0)</f>
        <v>0</v>
      </c>
    </row>
    <row r="122" spans="1:20" x14ac:dyDescent="0.25">
      <c r="A122" t="s">
        <v>7</v>
      </c>
      <c r="B122" t="s">
        <v>8</v>
      </c>
      <c r="C122" s="21" t="str">
        <f>_xlfn.IFNA(VLOOKUP(A122,G122:G295,1,FALSE),Table1[[#This Row],[Team 1]])</f>
        <v>New Zealand</v>
      </c>
      <c r="D122" s="21" t="str">
        <f t="shared" si="1"/>
        <v>Pakistan</v>
      </c>
      <c r="E122" t="s">
        <v>7</v>
      </c>
      <c r="F122" t="s">
        <v>155</v>
      </c>
      <c r="G122" t="s">
        <v>207</v>
      </c>
      <c r="H122" s="68">
        <v>47</v>
      </c>
      <c r="I122" s="68" t="s">
        <v>215</v>
      </c>
      <c r="J122" s="11" t="str">
        <f>LEFT(Table1[[#This Row],[Match Date]],FIND(", ",Table1[[#This Row],[Match Date]]) - 1)</f>
        <v>November</v>
      </c>
      <c r="K122" s="11" t="s">
        <v>324</v>
      </c>
      <c r="L122" t="s">
        <v>194</v>
      </c>
      <c r="M122">
        <f>MONTH(Table1[[#This Row],[Match Date]])</f>
        <v>11</v>
      </c>
      <c r="N122" t="str">
        <f>Table1[[#This Row],[Team 1]]&amp;" "&amp;Table1[[#This Row],[Team 2]]</f>
        <v>New Zealand Pakistan</v>
      </c>
      <c r="O122">
        <f>IF(IFERROR(SEARCH("England",Table1[[#This Row],[Combined]]),0)=0,0,1)</f>
        <v>0</v>
      </c>
      <c r="P122" s="24">
        <f>IF(Table1[[#This Row],[Winner]]="England",1,0)</f>
        <v>0</v>
      </c>
      <c r="Q122" s="24">
        <f>IF(IFERROR(SEARCH("India",Table1[[#This Row],[Combined]]),0)=0,0,1)</f>
        <v>0</v>
      </c>
      <c r="R122" s="24">
        <f>IF(Table1[[#This Row],[Winner]]="India",1,0)</f>
        <v>0</v>
      </c>
      <c r="S122" s="24">
        <f>IF(IFERROR(SEARCH("Bangladesh",Table1[[#This Row],[Combined]]),0)=0,0,1)</f>
        <v>0</v>
      </c>
      <c r="T122" s="24">
        <f>IF(Table1[[#This Row],[Winner]]="Bangladesh",1,0)</f>
        <v>0</v>
      </c>
    </row>
    <row r="123" spans="1:20" x14ac:dyDescent="0.25">
      <c r="A123" t="s">
        <v>19</v>
      </c>
      <c r="B123" t="s">
        <v>50</v>
      </c>
      <c r="C123" s="21" t="str">
        <f>_xlfn.IFNA(VLOOKUP(A123,G123:G296,1,FALSE),Table1[[#This Row],[Team 1]])</f>
        <v>Australia</v>
      </c>
      <c r="D123" s="21" t="str">
        <f t="shared" si="1"/>
        <v>South Africa</v>
      </c>
      <c r="E123" t="s">
        <v>19</v>
      </c>
      <c r="F123" t="s">
        <v>45</v>
      </c>
      <c r="G123" t="s">
        <v>19</v>
      </c>
      <c r="H123" s="68">
        <v>7</v>
      </c>
      <c r="I123" s="68" t="s">
        <v>215</v>
      </c>
      <c r="J123" s="11" t="str">
        <f>LEFT(Table1[[#This Row],[Match Date]],FIND(", ",Table1[[#This Row],[Match Date]]) - 1)</f>
        <v>November</v>
      </c>
      <c r="K123" s="11" t="s">
        <v>325</v>
      </c>
      <c r="L123" t="s">
        <v>195</v>
      </c>
      <c r="M123">
        <f>MONTH(Table1[[#This Row],[Match Date]])</f>
        <v>11</v>
      </c>
      <c r="N123" t="str">
        <f>Table1[[#This Row],[Team 1]]&amp;" "&amp;Table1[[#This Row],[Team 2]]</f>
        <v>Australia South Africa</v>
      </c>
      <c r="O123">
        <f>IF(IFERROR(SEARCH("England",Table1[[#This Row],[Combined]]),0)=0,0,1)</f>
        <v>0</v>
      </c>
      <c r="P123" s="24">
        <f>IF(Table1[[#This Row],[Winner]]="England",1,0)</f>
        <v>0</v>
      </c>
      <c r="Q123" s="24">
        <f>IF(IFERROR(SEARCH("India",Table1[[#This Row],[Combined]]),0)=0,0,1)</f>
        <v>0</v>
      </c>
      <c r="R123" s="24">
        <f>IF(Table1[[#This Row],[Winner]]="India",1,0)</f>
        <v>0</v>
      </c>
      <c r="S123" s="24">
        <f>IF(IFERROR(SEARCH("Bangladesh",Table1[[#This Row],[Combined]]),0)=0,0,1)</f>
        <v>0</v>
      </c>
      <c r="T123" s="24">
        <f>IF(Table1[[#This Row],[Winner]]="Bangladesh",1,0)</f>
        <v>0</v>
      </c>
    </row>
    <row r="124" spans="1:20" x14ac:dyDescent="0.25">
      <c r="A124" t="s">
        <v>7</v>
      </c>
      <c r="B124" t="s">
        <v>8</v>
      </c>
      <c r="C124" s="21" t="str">
        <f>_xlfn.IFNA(VLOOKUP(A124,G124:G297,1,FALSE),Table1[[#This Row],[Team 1]])</f>
        <v>New Zealand</v>
      </c>
      <c r="D124" s="21" t="str">
        <f t="shared" si="1"/>
        <v>Pakistan</v>
      </c>
      <c r="E124" t="s">
        <v>8</v>
      </c>
      <c r="F124" t="s">
        <v>155</v>
      </c>
      <c r="G124" t="s">
        <v>207</v>
      </c>
      <c r="H124" s="68">
        <v>6</v>
      </c>
      <c r="I124" s="68" t="s">
        <v>216</v>
      </c>
      <c r="J124" s="11" t="str">
        <f>LEFT(Table1[[#This Row],[Match Date]],FIND(", ",Table1[[#This Row],[Match Date]]) - 1)</f>
        <v>November</v>
      </c>
      <c r="K124" s="11" t="s">
        <v>325</v>
      </c>
      <c r="L124" t="s">
        <v>196</v>
      </c>
      <c r="M124">
        <f>MONTH(Table1[[#This Row],[Match Date]])</f>
        <v>11</v>
      </c>
      <c r="N124" t="str">
        <f>Table1[[#This Row],[Team 1]]&amp;" "&amp;Table1[[#This Row],[Team 2]]</f>
        <v>New Zealand Pakistan</v>
      </c>
      <c r="O124">
        <f>IF(IFERROR(SEARCH("England",Table1[[#This Row],[Combined]]),0)=0,0,1)</f>
        <v>0</v>
      </c>
      <c r="P124" s="24">
        <f>IF(Table1[[#This Row],[Winner]]="England",1,0)</f>
        <v>0</v>
      </c>
      <c r="Q124" s="24">
        <f>IF(IFERROR(SEARCH("India",Table1[[#This Row],[Combined]]),0)=0,0,1)</f>
        <v>0</v>
      </c>
      <c r="R124" s="24">
        <f>IF(Table1[[#This Row],[Winner]]="India",1,0)</f>
        <v>0</v>
      </c>
      <c r="S124" s="24">
        <f>IF(IFERROR(SEARCH("Bangladesh",Table1[[#This Row],[Combined]]),0)=0,0,1)</f>
        <v>0</v>
      </c>
      <c r="T124" s="24">
        <f>IF(Table1[[#This Row],[Winner]]="Bangladesh",1,0)</f>
        <v>0</v>
      </c>
    </row>
    <row r="125" spans="1:20" x14ac:dyDescent="0.25">
      <c r="A125" t="s">
        <v>19</v>
      </c>
      <c r="B125" t="s">
        <v>50</v>
      </c>
      <c r="C125" s="21" t="str">
        <f>_xlfn.IFNA(VLOOKUP(A125,G125:G298,1,FALSE),Table1[[#This Row],[Team 1]])</f>
        <v>Australia</v>
      </c>
      <c r="D125" s="21" t="str">
        <f t="shared" si="1"/>
        <v>South Africa</v>
      </c>
      <c r="E125" t="s">
        <v>50</v>
      </c>
      <c r="F125" t="s">
        <v>197</v>
      </c>
      <c r="G125" s="1" t="s">
        <v>19</v>
      </c>
      <c r="H125" s="68">
        <v>40</v>
      </c>
      <c r="I125" s="68" t="s">
        <v>215</v>
      </c>
      <c r="J125" s="11" t="str">
        <f>LEFT(Table1[[#This Row],[Match Date]],FIND(", ",Table1[[#This Row],[Match Date]]) - 1)</f>
        <v>November</v>
      </c>
      <c r="K125" s="11" t="s">
        <v>326</v>
      </c>
      <c r="L125" t="s">
        <v>198</v>
      </c>
      <c r="M125">
        <f>MONTH(Table1[[#This Row],[Match Date]])</f>
        <v>11</v>
      </c>
      <c r="N125" t="str">
        <f>Table1[[#This Row],[Team 1]]&amp;" "&amp;Table1[[#This Row],[Team 2]]</f>
        <v>Australia South Africa</v>
      </c>
      <c r="O125">
        <f>IF(IFERROR(SEARCH("England",Table1[[#This Row],[Combined]]),0)=0,0,1)</f>
        <v>0</v>
      </c>
      <c r="P125" s="24">
        <f>IF(Table1[[#This Row],[Winner]]="England",1,0)</f>
        <v>0</v>
      </c>
      <c r="Q125" s="24">
        <f>IF(IFERROR(SEARCH("India",Table1[[#This Row],[Combined]]),0)=0,0,1)</f>
        <v>0</v>
      </c>
      <c r="R125" s="24">
        <f>IF(Table1[[#This Row],[Winner]]="India",1,0)</f>
        <v>0</v>
      </c>
      <c r="S125" s="24">
        <f>IF(IFERROR(SEARCH("Bangladesh",Table1[[#This Row],[Combined]]),0)=0,0,1)</f>
        <v>0</v>
      </c>
      <c r="T125" s="24">
        <f>IF(Table1[[#This Row],[Winner]]="Bangladesh",1,0)</f>
        <v>0</v>
      </c>
    </row>
    <row r="126" spans="1:20" x14ac:dyDescent="0.25">
      <c r="A126" t="s">
        <v>7</v>
      </c>
      <c r="B126" t="s">
        <v>8</v>
      </c>
      <c r="C126" s="21" t="str">
        <f>_xlfn.IFNA(VLOOKUP(A126,G126:G299,1,FALSE),Table1[[#This Row],[Team 1]])</f>
        <v>New Zealand</v>
      </c>
      <c r="D126" s="21" t="str">
        <f t="shared" si="1"/>
        <v>Pakistan</v>
      </c>
      <c r="E126" t="s">
        <v>173</v>
      </c>
      <c r="F126" t="s">
        <v>152</v>
      </c>
      <c r="G126" t="s">
        <v>207</v>
      </c>
      <c r="H126" s="68"/>
      <c r="I126" s="68"/>
      <c r="J126" s="11" t="str">
        <f>LEFT(Table1[[#This Row],[Match Date]],FIND(", ",Table1[[#This Row],[Match Date]]) - 1)</f>
        <v>November</v>
      </c>
      <c r="K126" s="11" t="s">
        <v>326</v>
      </c>
      <c r="L126" t="s">
        <v>199</v>
      </c>
      <c r="M126">
        <f>MONTH(Table1[[#This Row],[Match Date]])</f>
        <v>11</v>
      </c>
      <c r="N126" t="str">
        <f>Table1[[#This Row],[Team 1]]&amp;" "&amp;Table1[[#This Row],[Team 2]]</f>
        <v>New Zealand Pakistan</v>
      </c>
      <c r="O126">
        <f>IF(IFERROR(SEARCH("England",Table1[[#This Row],[Combined]]),0)=0,0,1)</f>
        <v>0</v>
      </c>
      <c r="P126" s="24">
        <f>IF(Table1[[#This Row],[Winner]]="England",1,0)</f>
        <v>0</v>
      </c>
      <c r="Q126" s="24">
        <f>IF(IFERROR(SEARCH("India",Table1[[#This Row],[Combined]]),0)=0,0,1)</f>
        <v>0</v>
      </c>
      <c r="R126" s="24">
        <f>IF(Table1[[#This Row],[Winner]]="India",1,0)</f>
        <v>0</v>
      </c>
      <c r="S126" s="24">
        <f>IF(IFERROR(SEARCH("Bangladesh",Table1[[#This Row],[Combined]]),0)=0,0,1)</f>
        <v>0</v>
      </c>
      <c r="T126" s="24">
        <f>IF(Table1[[#This Row],[Winner]]="Bangladesh",1,0)</f>
        <v>0</v>
      </c>
    </row>
    <row r="127" spans="1:20" x14ac:dyDescent="0.25">
      <c r="A127" t="s">
        <v>23</v>
      </c>
      <c r="B127" t="s">
        <v>82</v>
      </c>
      <c r="C127" s="21" t="str">
        <f>_xlfn.IFNA(VLOOKUP(A127,G127:G300,1,FALSE),Table1[[#This Row],[Team 1]])</f>
        <v>Bangladesh</v>
      </c>
      <c r="D127" s="21" t="str">
        <f t="shared" si="1"/>
        <v>West Indies</v>
      </c>
      <c r="E127" t="s">
        <v>23</v>
      </c>
      <c r="F127" t="s">
        <v>25</v>
      </c>
      <c r="G127" s="1" t="s">
        <v>23</v>
      </c>
      <c r="H127" s="68">
        <v>5</v>
      </c>
      <c r="I127" s="68" t="s">
        <v>216</v>
      </c>
      <c r="J127" s="11" t="str">
        <f>LEFT(Table1[[#This Row],[Match Date]],FIND(", ",Table1[[#This Row],[Match Date]]) - 1)</f>
        <v>December</v>
      </c>
      <c r="K127" s="11" t="s">
        <v>327</v>
      </c>
      <c r="L127" t="s">
        <v>200</v>
      </c>
      <c r="M127">
        <f>MONTH(Table1[[#This Row],[Match Date]])</f>
        <v>12</v>
      </c>
      <c r="N127" t="str">
        <f>Table1[[#This Row],[Team 1]]&amp;" "&amp;Table1[[#This Row],[Team 2]]</f>
        <v>Bangladesh West Indies</v>
      </c>
      <c r="O127">
        <f>IF(IFERROR(SEARCH("England",Table1[[#This Row],[Combined]]),0)=0,0,1)</f>
        <v>0</v>
      </c>
      <c r="P127" s="24">
        <f>IF(Table1[[#This Row],[Winner]]="England",1,0)</f>
        <v>0</v>
      </c>
      <c r="Q127" s="24">
        <f>IF(IFERROR(SEARCH("India",Table1[[#This Row],[Combined]]),0)=0,0,1)</f>
        <v>0</v>
      </c>
      <c r="R127" s="24">
        <f>IF(Table1[[#This Row],[Winner]]="India",1,0)</f>
        <v>0</v>
      </c>
      <c r="S127" s="24">
        <f>IF(IFERROR(SEARCH("Bangladesh",Table1[[#This Row],[Combined]]),0)=0,0,1)</f>
        <v>1</v>
      </c>
      <c r="T127" s="24">
        <f>IF(Table1[[#This Row],[Winner]]="Bangladesh",1,0)</f>
        <v>1</v>
      </c>
    </row>
    <row r="128" spans="1:20" x14ac:dyDescent="0.25">
      <c r="A128" t="s">
        <v>23</v>
      </c>
      <c r="B128" t="s">
        <v>82</v>
      </c>
      <c r="C128" s="21" t="str">
        <f>_xlfn.IFNA(VLOOKUP(A128,G128:G301,1,FALSE),Table1[[#This Row],[Team 1]])</f>
        <v>Bangladesh</v>
      </c>
      <c r="D128" s="21" t="str">
        <f t="shared" si="1"/>
        <v>West Indies</v>
      </c>
      <c r="E128" t="s">
        <v>82</v>
      </c>
      <c r="F128" t="s">
        <v>25</v>
      </c>
      <c r="G128" s="1" t="s">
        <v>23</v>
      </c>
      <c r="H128" s="68">
        <v>4</v>
      </c>
      <c r="I128" s="68" t="s">
        <v>216</v>
      </c>
      <c r="J128" s="11" t="str">
        <f>LEFT(Table1[[#This Row],[Match Date]],FIND(", ",Table1[[#This Row],[Match Date]]) - 1)</f>
        <v>December</v>
      </c>
      <c r="K128" s="11" t="s">
        <v>328</v>
      </c>
      <c r="L128" t="s">
        <v>201</v>
      </c>
      <c r="M128">
        <f>MONTH(Table1[[#This Row],[Match Date]])</f>
        <v>12</v>
      </c>
      <c r="N128" t="str">
        <f>Table1[[#This Row],[Team 1]]&amp;" "&amp;Table1[[#This Row],[Team 2]]</f>
        <v>Bangladesh West Indies</v>
      </c>
      <c r="O128">
        <f>IF(IFERROR(SEARCH("England",Table1[[#This Row],[Combined]]),0)=0,0,1)</f>
        <v>0</v>
      </c>
      <c r="P128" s="24">
        <f>IF(Table1[[#This Row],[Winner]]="England",1,0)</f>
        <v>0</v>
      </c>
      <c r="Q128" s="24">
        <f>IF(IFERROR(SEARCH("India",Table1[[#This Row],[Combined]]),0)=0,0,1)</f>
        <v>0</v>
      </c>
      <c r="R128" s="24">
        <f>IF(Table1[[#This Row],[Winner]]="India",1,0)</f>
        <v>0</v>
      </c>
      <c r="S128" s="24">
        <f>IF(IFERROR(SEARCH("Bangladesh",Table1[[#This Row],[Combined]]),0)=0,0,1)</f>
        <v>1</v>
      </c>
      <c r="T128" s="24">
        <f>IF(Table1[[#This Row],[Winner]]="Bangladesh",1,0)</f>
        <v>0</v>
      </c>
    </row>
    <row r="129" spans="1:20" x14ac:dyDescent="0.25">
      <c r="A129" t="s">
        <v>23</v>
      </c>
      <c r="B129" t="s">
        <v>82</v>
      </c>
      <c r="C129" s="21" t="str">
        <f>_xlfn.IFNA(VLOOKUP(A129,G129:G302,1,FALSE),Table1[[#This Row],[Team 1]])</f>
        <v>Bangladesh</v>
      </c>
      <c r="D129" s="21" t="str">
        <f t="shared" si="1"/>
        <v>West Indies</v>
      </c>
      <c r="E129" t="s">
        <v>23</v>
      </c>
      <c r="F129" t="s">
        <v>202</v>
      </c>
      <c r="G129" s="1" t="s">
        <v>23</v>
      </c>
      <c r="H129" s="68">
        <v>8</v>
      </c>
      <c r="I129" s="68" t="s">
        <v>216</v>
      </c>
      <c r="J129" s="11" t="str">
        <f>LEFT(Table1[[#This Row],[Match Date]],FIND(", ",Table1[[#This Row],[Match Date]]) - 1)</f>
        <v>December</v>
      </c>
      <c r="K129" s="11" t="s">
        <v>329</v>
      </c>
      <c r="L129" t="s">
        <v>203</v>
      </c>
      <c r="M129">
        <f>MONTH(Table1[[#This Row],[Match Date]])</f>
        <v>12</v>
      </c>
      <c r="N129" t="str">
        <f>Table1[[#This Row],[Team 1]]&amp;" "&amp;Table1[[#This Row],[Team 2]]</f>
        <v>Bangladesh West Indies</v>
      </c>
      <c r="O129">
        <f>IF(IFERROR(SEARCH("England",Table1[[#This Row],[Combined]]),0)=0,0,1)</f>
        <v>0</v>
      </c>
      <c r="P129" s="24">
        <f>IF(Table1[[#This Row],[Winner]]="England",1,0)</f>
        <v>0</v>
      </c>
      <c r="Q129" s="24">
        <f>IF(IFERROR(SEARCH("India",Table1[[#This Row],[Combined]]),0)=0,0,1)</f>
        <v>0</v>
      </c>
      <c r="R129" s="24">
        <f>IF(Table1[[#This Row],[Winner]]="India",1,0)</f>
        <v>0</v>
      </c>
      <c r="S129" s="24">
        <f>IF(IFERROR(SEARCH("Bangladesh",Table1[[#This Row],[Combined]]),0)=0,0,1)</f>
        <v>1</v>
      </c>
      <c r="T129" s="24">
        <f>IF(Table1[[#This Row],[Winner]]="Bangladesh",1,0)</f>
        <v>1</v>
      </c>
    </row>
    <row r="130" spans="1:20" x14ac:dyDescent="0.25">
      <c r="G130" s="1"/>
      <c r="J130" s="11"/>
      <c r="N130" t="str">
        <f>Table1[[#This Row],[Team 1]]&amp;" "&amp;Table1[[#This Row],[Team 2]]</f>
        <v xml:space="preserve"> </v>
      </c>
      <c r="P130" s="24"/>
      <c r="Q130" s="24"/>
      <c r="R130" s="24"/>
      <c r="S130" s="24"/>
      <c r="T130" s="24"/>
    </row>
    <row r="131" spans="1:20" x14ac:dyDescent="0.25">
      <c r="G131" s="1"/>
      <c r="J131" s="11"/>
      <c r="N131" t="str">
        <f>Table1[[#This Row],[Team 1]]&amp;" "&amp;Table1[[#This Row],[Team 2]]</f>
        <v xml:space="preserve"> </v>
      </c>
      <c r="P131" s="24"/>
      <c r="Q131" s="24"/>
      <c r="R131" s="24"/>
      <c r="S131" s="24"/>
      <c r="T131" s="24"/>
    </row>
    <row r="132" spans="1:20" x14ac:dyDescent="0.25">
      <c r="G132" s="1"/>
      <c r="J132" s="11"/>
      <c r="N132" t="str">
        <f>Table1[[#This Row],[Team 1]]&amp;" "&amp;Table1[[#This Row],[Team 2]]</f>
        <v xml:space="preserve"> </v>
      </c>
      <c r="P132" s="24"/>
      <c r="Q132" s="24"/>
      <c r="R132" s="24"/>
      <c r="S132" s="24"/>
      <c r="T132" s="24"/>
    </row>
    <row r="133" spans="1:20" x14ac:dyDescent="0.25">
      <c r="G133" s="1"/>
      <c r="J133" s="11"/>
      <c r="N133" t="str">
        <f>Table1[[#This Row],[Team 1]]&amp;" "&amp;Table1[[#This Row],[Team 2]]</f>
        <v xml:space="preserve"> </v>
      </c>
      <c r="P133" s="24"/>
      <c r="Q133" s="24"/>
      <c r="R133" s="24"/>
      <c r="S133" s="24"/>
      <c r="T133" s="24"/>
    </row>
    <row r="134" spans="1:20" x14ac:dyDescent="0.25">
      <c r="G134" s="1"/>
      <c r="J134" s="11"/>
      <c r="N134" t="str">
        <f>Table1[[#This Row],[Team 1]]&amp;" "&amp;Table1[[#This Row],[Team 2]]</f>
        <v xml:space="preserve"> </v>
      </c>
      <c r="P134" s="24"/>
      <c r="Q134" s="24"/>
      <c r="R134" s="24"/>
      <c r="S134" s="24"/>
      <c r="T134" s="24"/>
    </row>
    <row r="135" spans="1:20" x14ac:dyDescent="0.25">
      <c r="G135" s="1"/>
      <c r="J135" s="11"/>
      <c r="N135" t="str">
        <f>Table1[[#This Row],[Team 1]]&amp;" "&amp;Table1[[#This Row],[Team 2]]</f>
        <v xml:space="preserve"> </v>
      </c>
      <c r="P135" s="24"/>
      <c r="Q135" s="24"/>
      <c r="R135" s="24"/>
      <c r="S135" s="24"/>
      <c r="T135" s="24"/>
    </row>
    <row r="136" spans="1:20" x14ac:dyDescent="0.25">
      <c r="G136" s="1"/>
      <c r="J136" s="11"/>
      <c r="N136" t="str">
        <f>Table1[[#This Row],[Team 1]]&amp;" "&amp;Table1[[#This Row],[Team 2]]</f>
        <v xml:space="preserve"> </v>
      </c>
      <c r="P136" s="24"/>
      <c r="Q136" s="24"/>
      <c r="R136" s="24"/>
      <c r="S136" s="24"/>
      <c r="T136" s="24"/>
    </row>
    <row r="137" spans="1:20" x14ac:dyDescent="0.25">
      <c r="G137" s="1"/>
      <c r="J137" s="11"/>
      <c r="N137" t="str">
        <f>Table1[[#This Row],[Team 1]]&amp;" "&amp;Table1[[#This Row],[Team 2]]</f>
        <v xml:space="preserve"> </v>
      </c>
      <c r="P137" s="24"/>
      <c r="Q137" s="24"/>
      <c r="R137" s="24"/>
      <c r="S137" s="24"/>
      <c r="T137" s="24"/>
    </row>
    <row r="138" spans="1:20" x14ac:dyDescent="0.25">
      <c r="G138" s="1"/>
      <c r="J138" s="11"/>
      <c r="N138" t="str">
        <f>Table1[[#This Row],[Team 1]]&amp;" "&amp;Table1[[#This Row],[Team 2]]</f>
        <v xml:space="preserve"> </v>
      </c>
      <c r="P138" s="24"/>
      <c r="Q138" s="24"/>
      <c r="R138" s="24"/>
      <c r="S138" s="24"/>
      <c r="T138" s="24"/>
    </row>
    <row r="139" spans="1:20" x14ac:dyDescent="0.25">
      <c r="G139" s="1"/>
      <c r="J139" s="11"/>
      <c r="N139" t="str">
        <f>Table1[[#This Row],[Team 1]]&amp;" "&amp;Table1[[#This Row],[Team 2]]</f>
        <v xml:space="preserve"> </v>
      </c>
      <c r="P139" s="24"/>
      <c r="Q139" s="24"/>
      <c r="R139" s="24"/>
      <c r="S139" s="24"/>
      <c r="T139" s="24"/>
    </row>
    <row r="140" spans="1:20" x14ac:dyDescent="0.25">
      <c r="G140" s="1"/>
      <c r="J140" s="11"/>
      <c r="N140" t="str">
        <f>Table1[[#This Row],[Team 1]]&amp;" "&amp;Table1[[#This Row],[Team 2]]</f>
        <v xml:space="preserve"> </v>
      </c>
      <c r="P140" s="24"/>
      <c r="Q140" s="24"/>
      <c r="R140" s="24"/>
      <c r="S140" s="24"/>
      <c r="T140" s="24"/>
    </row>
    <row r="141" spans="1:20" x14ac:dyDescent="0.25">
      <c r="G141" s="1"/>
      <c r="J141" s="11"/>
      <c r="N141" t="str">
        <f>Table1[[#This Row],[Team 1]]&amp;" "&amp;Table1[[#This Row],[Team 2]]</f>
        <v xml:space="preserve"> </v>
      </c>
      <c r="P141" s="24"/>
      <c r="Q141" s="24"/>
      <c r="R141" s="24"/>
      <c r="S141" s="24"/>
      <c r="T141" s="24"/>
    </row>
    <row r="142" spans="1:20" x14ac:dyDescent="0.25">
      <c r="G142" s="1"/>
      <c r="J142" s="11"/>
      <c r="N142" t="str">
        <f>Table1[[#This Row],[Team 1]]&amp;" "&amp;Table1[[#This Row],[Team 2]]</f>
        <v xml:space="preserve"> </v>
      </c>
      <c r="P142" s="24"/>
      <c r="Q142" s="24"/>
      <c r="R142" s="24"/>
      <c r="S142" s="24"/>
      <c r="T142" s="24"/>
    </row>
    <row r="143" spans="1:20" x14ac:dyDescent="0.25">
      <c r="G143" s="1"/>
      <c r="J143" s="11"/>
      <c r="N143" t="str">
        <f>Table1[[#This Row],[Team 1]]&amp;" "&amp;Table1[[#This Row],[Team 2]]</f>
        <v xml:space="preserve"> </v>
      </c>
      <c r="P143" s="24"/>
      <c r="Q143" s="24"/>
      <c r="R143" s="24"/>
      <c r="S143" s="24"/>
      <c r="T143" s="24"/>
    </row>
    <row r="144" spans="1:20" x14ac:dyDescent="0.25">
      <c r="G144" s="1"/>
      <c r="J144" s="11"/>
      <c r="N144" t="str">
        <f>Table1[[#This Row],[Team 1]]&amp;" "&amp;Table1[[#This Row],[Team 2]]</f>
        <v xml:space="preserve"> </v>
      </c>
      <c r="P144" s="24"/>
      <c r="Q144" s="24"/>
      <c r="R144" s="24"/>
      <c r="S144" s="24"/>
      <c r="T144" s="24"/>
    </row>
    <row r="145" spans="7:20" x14ac:dyDescent="0.25">
      <c r="G145" s="1"/>
      <c r="J145" s="11"/>
      <c r="N145" t="str">
        <f>Table1[[#This Row],[Team 1]]&amp;" "&amp;Table1[[#This Row],[Team 2]]</f>
        <v xml:space="preserve"> </v>
      </c>
      <c r="P145" s="24"/>
      <c r="Q145" s="24"/>
      <c r="R145" s="24"/>
      <c r="S145" s="24"/>
      <c r="T145" s="24"/>
    </row>
    <row r="146" spans="7:20" x14ac:dyDescent="0.25">
      <c r="G146" s="1"/>
      <c r="J146" s="11"/>
      <c r="N146" t="str">
        <f>Table1[[#This Row],[Team 1]]&amp;" "&amp;Table1[[#This Row],[Team 2]]</f>
        <v xml:space="preserve"> </v>
      </c>
      <c r="P146" s="24"/>
      <c r="Q146" s="24"/>
      <c r="R146" s="24"/>
      <c r="S146" s="24"/>
      <c r="T146" s="24"/>
    </row>
    <row r="147" spans="7:20" x14ac:dyDescent="0.25">
      <c r="G147" s="1"/>
      <c r="J147" s="13"/>
      <c r="N147" t="str">
        <f>Table1[[#This Row],[Team 1]]&amp;" "&amp;Table1[[#This Row],[Team 2]]</f>
        <v xml:space="preserve"> </v>
      </c>
      <c r="P147" s="24"/>
      <c r="Q147" s="24"/>
      <c r="R147" s="24"/>
      <c r="S147" s="24"/>
      <c r="T147" s="24"/>
    </row>
    <row r="148" spans="7:20" x14ac:dyDescent="0.25">
      <c r="G148" s="1"/>
      <c r="J148" s="13"/>
      <c r="N148" t="str">
        <f>Table1[[#This Row],[Team 1]]&amp;" "&amp;Table1[[#This Row],[Team 2]]</f>
        <v xml:space="preserve"> </v>
      </c>
      <c r="P148" s="24"/>
      <c r="Q148" s="24"/>
      <c r="R148" s="24"/>
      <c r="S148" s="24"/>
      <c r="T148" s="24"/>
    </row>
    <row r="149" spans="7:20" x14ac:dyDescent="0.25">
      <c r="G149" s="1"/>
      <c r="J149" s="13"/>
      <c r="N149" t="str">
        <f>Table1[[#This Row],[Team 1]]&amp;" "&amp;Table1[[#This Row],[Team 2]]</f>
        <v xml:space="preserve"> </v>
      </c>
      <c r="P149" s="24"/>
      <c r="Q149" s="24"/>
      <c r="R149" s="24"/>
      <c r="S149" s="24"/>
      <c r="T149" s="24"/>
    </row>
    <row r="150" spans="7:20" x14ac:dyDescent="0.25">
      <c r="G150" s="1"/>
      <c r="J150" s="13"/>
      <c r="N150" t="str">
        <f>Table1[[#This Row],[Team 1]]&amp;" "&amp;Table1[[#This Row],[Team 2]]</f>
        <v xml:space="preserve"> </v>
      </c>
      <c r="P150" s="24"/>
      <c r="Q150" s="24"/>
      <c r="R150" s="24"/>
      <c r="S150" s="24"/>
      <c r="T150" s="24"/>
    </row>
    <row r="151" spans="7:20" x14ac:dyDescent="0.25">
      <c r="G151" s="1"/>
      <c r="J151" s="13"/>
      <c r="N151" t="str">
        <f>Table1[[#This Row],[Team 1]]&amp;" "&amp;Table1[[#This Row],[Team 2]]</f>
        <v xml:space="preserve"> </v>
      </c>
      <c r="P151" s="24"/>
      <c r="Q151" s="24"/>
      <c r="R151" s="24"/>
      <c r="S151" s="24"/>
      <c r="T151" s="24"/>
    </row>
    <row r="152" spans="7:20" x14ac:dyDescent="0.25">
      <c r="G152" s="1"/>
      <c r="J152" s="13"/>
      <c r="N152" t="str">
        <f>Table1[[#This Row],[Team 1]]&amp;" "&amp;Table1[[#This Row],[Team 2]]</f>
        <v xml:space="preserve"> </v>
      </c>
      <c r="P152" s="24"/>
      <c r="Q152" s="24"/>
      <c r="R152" s="24"/>
      <c r="S152" s="24"/>
      <c r="T152" s="24"/>
    </row>
    <row r="153" spans="7:20" x14ac:dyDescent="0.25">
      <c r="G153" s="1"/>
      <c r="J153" s="13"/>
      <c r="N153" t="str">
        <f>Table1[[#This Row],[Team 1]]&amp;" "&amp;Table1[[#This Row],[Team 2]]</f>
        <v xml:space="preserve"> </v>
      </c>
      <c r="P153" s="24"/>
      <c r="Q153" s="24"/>
      <c r="R153" s="24"/>
      <c r="S153" s="24"/>
      <c r="T153" s="24"/>
    </row>
    <row r="154" spans="7:20" x14ac:dyDescent="0.25">
      <c r="G154" s="1"/>
      <c r="J154" s="13"/>
      <c r="N154" t="str">
        <f>Table1[[#This Row],[Team 1]]&amp;" "&amp;Table1[[#This Row],[Team 2]]</f>
        <v xml:space="preserve"> </v>
      </c>
      <c r="P154" s="24"/>
      <c r="Q154" s="24"/>
      <c r="R154" s="24"/>
      <c r="S154" s="24"/>
      <c r="T154" s="24"/>
    </row>
    <row r="155" spans="7:20" x14ac:dyDescent="0.25">
      <c r="G155" s="1"/>
      <c r="J155" s="13"/>
      <c r="N155" t="str">
        <f>Table1[[#This Row],[Team 1]]&amp;" "&amp;Table1[[#This Row],[Team 2]]</f>
        <v xml:space="preserve"> </v>
      </c>
      <c r="P155" s="24"/>
      <c r="Q155" s="24"/>
      <c r="R155" s="24"/>
      <c r="S155" s="24"/>
      <c r="T155" s="24"/>
    </row>
    <row r="156" spans="7:20" x14ac:dyDescent="0.25">
      <c r="G156" s="1"/>
      <c r="J156" s="13"/>
      <c r="N156" t="str">
        <f>Table1[[#This Row],[Team 1]]&amp;" "&amp;Table1[[#This Row],[Team 2]]</f>
        <v xml:space="preserve"> </v>
      </c>
      <c r="P156" s="24"/>
      <c r="Q156" s="24"/>
      <c r="R156" s="24"/>
      <c r="S156" s="24"/>
      <c r="T156" s="24"/>
    </row>
    <row r="157" spans="7:20" x14ac:dyDescent="0.25">
      <c r="G157" s="1"/>
      <c r="J157" s="13"/>
      <c r="N157" t="str">
        <f>Table1[[#This Row],[Team 1]]&amp;" "&amp;Table1[[#This Row],[Team 2]]</f>
        <v xml:space="preserve"> </v>
      </c>
      <c r="P157" s="24"/>
      <c r="Q157" s="24"/>
      <c r="R157" s="24"/>
      <c r="S157" s="24"/>
      <c r="T157" s="24"/>
    </row>
    <row r="158" spans="7:20" x14ac:dyDescent="0.25">
      <c r="G158" s="1"/>
      <c r="J158" s="13"/>
      <c r="N158" t="str">
        <f>Table1[[#This Row],[Team 1]]&amp;" "&amp;Table1[[#This Row],[Team 2]]</f>
        <v xml:space="preserve"> </v>
      </c>
      <c r="P158" s="24"/>
      <c r="Q158" s="24"/>
      <c r="R158" s="24"/>
      <c r="S158" s="24"/>
      <c r="T158" s="24"/>
    </row>
    <row r="159" spans="7:20" x14ac:dyDescent="0.25">
      <c r="G159" s="1"/>
      <c r="J159" s="13"/>
      <c r="N159" t="str">
        <f>Table1[[#This Row],[Team 1]]&amp;" "&amp;Table1[[#This Row],[Team 2]]</f>
        <v xml:space="preserve"> </v>
      </c>
      <c r="P159" s="24"/>
      <c r="Q159" s="24"/>
      <c r="R159" s="24"/>
      <c r="S159" s="24"/>
      <c r="T159" s="24"/>
    </row>
    <row r="160" spans="7:20" x14ac:dyDescent="0.25">
      <c r="G160" s="1"/>
      <c r="J160" s="13"/>
      <c r="N160" t="str">
        <f>Table1[[#This Row],[Team 1]]&amp;" "&amp;Table1[[#This Row],[Team 2]]</f>
        <v xml:space="preserve"> </v>
      </c>
      <c r="P160" s="24"/>
      <c r="Q160" s="24"/>
      <c r="R160" s="24"/>
      <c r="S160" s="24"/>
      <c r="T160" s="24"/>
    </row>
    <row r="161" spans="7:20" x14ac:dyDescent="0.25">
      <c r="G161" s="1"/>
      <c r="J161" s="13"/>
      <c r="N161" t="str">
        <f>Table1[[#This Row],[Team 1]]&amp;" "&amp;Table1[[#This Row],[Team 2]]</f>
        <v xml:space="preserve"> </v>
      </c>
      <c r="P161" s="24"/>
      <c r="Q161" s="24"/>
      <c r="R161" s="24"/>
      <c r="S161" s="24"/>
      <c r="T161" s="24"/>
    </row>
    <row r="162" spans="7:20" x14ac:dyDescent="0.25">
      <c r="G162" s="1"/>
      <c r="J162" s="13"/>
      <c r="N162" t="str">
        <f>Table1[[#This Row],[Team 1]]&amp;" "&amp;Table1[[#This Row],[Team 2]]</f>
        <v xml:space="preserve"> </v>
      </c>
      <c r="P162" s="24"/>
      <c r="Q162" s="24"/>
      <c r="R162" s="24"/>
      <c r="S162" s="24"/>
      <c r="T162" s="24"/>
    </row>
    <row r="163" spans="7:20" x14ac:dyDescent="0.25">
      <c r="G163" s="1"/>
      <c r="J163" s="13"/>
      <c r="N163" t="str">
        <f>Table1[[#This Row],[Team 1]]&amp;" "&amp;Table1[[#This Row],[Team 2]]</f>
        <v xml:space="preserve"> </v>
      </c>
      <c r="P163" s="24"/>
      <c r="Q163" s="24"/>
      <c r="R163" s="24"/>
      <c r="S163" s="24"/>
      <c r="T163" s="24"/>
    </row>
    <row r="164" spans="7:20" x14ac:dyDescent="0.25">
      <c r="G164" s="1"/>
      <c r="J164" s="13"/>
      <c r="N164" t="str">
        <f>Table1[[#This Row],[Team 1]]&amp;" "&amp;Table1[[#This Row],[Team 2]]</f>
        <v xml:space="preserve"> </v>
      </c>
      <c r="P164" s="24"/>
      <c r="Q164" s="24"/>
      <c r="R164" s="24"/>
      <c r="S164" s="24"/>
      <c r="T164" s="24"/>
    </row>
    <row r="165" spans="7:20" x14ac:dyDescent="0.25">
      <c r="G165" s="1"/>
      <c r="J165" s="13"/>
      <c r="N165" t="str">
        <f>Table1[[#This Row],[Team 1]]&amp;" "&amp;Table1[[#This Row],[Team 2]]</f>
        <v xml:space="preserve"> </v>
      </c>
      <c r="P165" s="24"/>
      <c r="Q165" s="24"/>
      <c r="R165" s="24"/>
      <c r="S165" s="24"/>
      <c r="T165" s="24"/>
    </row>
    <row r="166" spans="7:20" x14ac:dyDescent="0.25">
      <c r="G166" s="1"/>
      <c r="J166" s="13"/>
      <c r="N166" t="str">
        <f>Table1[[#This Row],[Team 1]]&amp;" "&amp;Table1[[#This Row],[Team 2]]</f>
        <v xml:space="preserve"> </v>
      </c>
      <c r="P166" s="24"/>
      <c r="Q166" s="24"/>
      <c r="R166" s="24"/>
      <c r="S166" s="24"/>
      <c r="T166" s="24"/>
    </row>
    <row r="167" spans="7:20" x14ac:dyDescent="0.25">
      <c r="G167" s="1"/>
      <c r="J167" s="13"/>
      <c r="N167" t="str">
        <f>Table1[[#This Row],[Team 1]]&amp;" "&amp;Table1[[#This Row],[Team 2]]</f>
        <v xml:space="preserve"> </v>
      </c>
      <c r="P167" s="24"/>
      <c r="Q167" s="24"/>
      <c r="R167" s="24"/>
      <c r="S167" s="24"/>
      <c r="T167" s="24"/>
    </row>
    <row r="168" spans="7:20" x14ac:dyDescent="0.25">
      <c r="G168" s="1"/>
      <c r="J168" s="13"/>
      <c r="N168" t="str">
        <f>Table1[[#This Row],[Team 1]]&amp;" "&amp;Table1[[#This Row],[Team 2]]</f>
        <v xml:space="preserve"> </v>
      </c>
      <c r="P168" s="24"/>
      <c r="Q168" s="24"/>
      <c r="R168" s="24"/>
      <c r="S168" s="24"/>
      <c r="T168" s="24"/>
    </row>
    <row r="169" spans="7:20" x14ac:dyDescent="0.25">
      <c r="G169" s="1"/>
      <c r="J169" s="13"/>
      <c r="N169" t="str">
        <f>Table1[[#This Row],[Team 1]]&amp;" "&amp;Table1[[#This Row],[Team 2]]</f>
        <v xml:space="preserve"> </v>
      </c>
      <c r="P169" s="24"/>
      <c r="Q169" s="24"/>
      <c r="R169" s="24"/>
      <c r="S169" s="24"/>
      <c r="T169" s="24"/>
    </row>
    <row r="170" spans="7:20" x14ac:dyDescent="0.25">
      <c r="G170" s="1"/>
      <c r="J170" s="13"/>
      <c r="N170" t="str">
        <f>Table1[[#This Row],[Team 1]]&amp;" "&amp;Table1[[#This Row],[Team 2]]</f>
        <v xml:space="preserve"> </v>
      </c>
      <c r="P170" s="24"/>
      <c r="Q170" s="24"/>
      <c r="R170" s="24"/>
      <c r="S170" s="24"/>
      <c r="T170" s="24"/>
    </row>
    <row r="171" spans="7:20" x14ac:dyDescent="0.25">
      <c r="G171" s="1"/>
      <c r="J171" s="13"/>
      <c r="N171" t="str">
        <f>Table1[[#This Row],[Team 1]]&amp;" "&amp;Table1[[#This Row],[Team 2]]</f>
        <v xml:space="preserve"> </v>
      </c>
      <c r="P171" s="24"/>
      <c r="Q171" s="24"/>
      <c r="R171" s="24"/>
      <c r="S171" s="24"/>
      <c r="T171" s="24"/>
    </row>
    <row r="172" spans="7:20" x14ac:dyDescent="0.25">
      <c r="G172" s="1"/>
      <c r="J172" s="13"/>
      <c r="N172" t="str">
        <f>Table1[[#This Row],[Team 1]]&amp;" "&amp;Table1[[#This Row],[Team 2]]</f>
        <v xml:space="preserve"> </v>
      </c>
      <c r="P172" s="24"/>
      <c r="Q172" s="24"/>
      <c r="R172" s="24"/>
      <c r="S172" s="24"/>
      <c r="T172" s="24"/>
    </row>
    <row r="173" spans="7:20" x14ac:dyDescent="0.25">
      <c r="G173" s="1"/>
      <c r="J173" s="13"/>
      <c r="N173" t="str">
        <f>Table1[[#This Row],[Team 1]]&amp;" "&amp;Table1[[#This Row],[Team 2]]</f>
        <v xml:space="preserve"> </v>
      </c>
      <c r="P173" s="24"/>
      <c r="Q173" s="24"/>
      <c r="R173" s="24"/>
      <c r="S173" s="24"/>
      <c r="T173" s="24"/>
    </row>
    <row r="174" spans="7:20" x14ac:dyDescent="0.25">
      <c r="G174" s="1"/>
      <c r="J174" s="13"/>
      <c r="N174" t="str">
        <f>Table1[[#This Row],[Team 1]]&amp;" "&amp;Table1[[#This Row],[Team 2]]</f>
        <v xml:space="preserve"> </v>
      </c>
      <c r="P174" s="24"/>
      <c r="Q174" s="24"/>
      <c r="R174" s="24"/>
      <c r="S174" s="24"/>
      <c r="T174" s="24"/>
    </row>
    <row r="175" spans="7:20" x14ac:dyDescent="0.25">
      <c r="G175" s="1"/>
      <c r="J175" s="13"/>
      <c r="N175" t="str">
        <f>Table1[[#This Row],[Team 1]]&amp;" "&amp;Table1[[#This Row],[Team 2]]</f>
        <v xml:space="preserve"> </v>
      </c>
      <c r="P175" s="24"/>
      <c r="Q175" s="24"/>
      <c r="R175" s="24"/>
      <c r="S175" s="24"/>
      <c r="T175" s="24"/>
    </row>
    <row r="176" spans="7:20" x14ac:dyDescent="0.25">
      <c r="H176"/>
      <c r="I176"/>
    </row>
    <row r="177" spans="8:9" x14ac:dyDescent="0.25">
      <c r="H177"/>
      <c r="I177"/>
    </row>
    <row r="178" spans="8:9" x14ac:dyDescent="0.25">
      <c r="H178"/>
      <c r="I178"/>
    </row>
    <row r="179" spans="8:9" x14ac:dyDescent="0.25">
      <c r="H179"/>
      <c r="I179"/>
    </row>
    <row r="180" spans="8:9" x14ac:dyDescent="0.25">
      <c r="H180"/>
      <c r="I180"/>
    </row>
    <row r="181" spans="8:9" x14ac:dyDescent="0.25">
      <c r="H181"/>
      <c r="I181"/>
    </row>
    <row r="182" spans="8:9" x14ac:dyDescent="0.25">
      <c r="H182"/>
      <c r="I182"/>
    </row>
    <row r="183" spans="8:9" x14ac:dyDescent="0.25">
      <c r="H183"/>
      <c r="I183"/>
    </row>
    <row r="184" spans="8:9" x14ac:dyDescent="0.25">
      <c r="H184"/>
      <c r="I184"/>
    </row>
    <row r="185" spans="8:9" x14ac:dyDescent="0.25">
      <c r="H185"/>
      <c r="I185"/>
    </row>
    <row r="186" spans="8:9" x14ac:dyDescent="0.25">
      <c r="H186"/>
      <c r="I186"/>
    </row>
    <row r="187" spans="8:9" x14ac:dyDescent="0.25">
      <c r="H187"/>
      <c r="I187"/>
    </row>
    <row r="188" spans="8:9" x14ac:dyDescent="0.25">
      <c r="H188"/>
      <c r="I188"/>
    </row>
    <row r="189" spans="8:9" x14ac:dyDescent="0.25">
      <c r="H189"/>
      <c r="I189"/>
    </row>
    <row r="190" spans="8:9" x14ac:dyDescent="0.25">
      <c r="H190"/>
      <c r="I190"/>
    </row>
    <row r="191" spans="8:9" x14ac:dyDescent="0.25">
      <c r="H191"/>
      <c r="I191"/>
    </row>
    <row r="192" spans="8:9" x14ac:dyDescent="0.25">
      <c r="H192"/>
      <c r="I192"/>
    </row>
    <row r="193" spans="8:9" x14ac:dyDescent="0.25">
      <c r="H193"/>
      <c r="I193"/>
    </row>
    <row r="194" spans="8:9" x14ac:dyDescent="0.25">
      <c r="H194"/>
      <c r="I194"/>
    </row>
    <row r="195" spans="8:9" x14ac:dyDescent="0.25">
      <c r="H195"/>
      <c r="I195"/>
    </row>
    <row r="196" spans="8:9" x14ac:dyDescent="0.25">
      <c r="H196"/>
      <c r="I196"/>
    </row>
    <row r="197" spans="8:9" x14ac:dyDescent="0.25">
      <c r="H197"/>
      <c r="I197"/>
    </row>
    <row r="198" spans="8:9" x14ac:dyDescent="0.25">
      <c r="H198"/>
      <c r="I198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4EA8-92D0-47EC-8C8B-1812E3A44B90}">
  <dimension ref="C1:N37"/>
  <sheetViews>
    <sheetView zoomScale="90" zoomScaleNormal="90" workbookViewId="0">
      <selection activeCell="L2" sqref="L2:M30"/>
    </sheetView>
  </sheetViews>
  <sheetFormatPr defaultRowHeight="15" x14ac:dyDescent="0.25"/>
  <cols>
    <col min="1" max="1" width="17" bestFit="1" customWidth="1"/>
    <col min="2" max="2" width="10.85546875" bestFit="1" customWidth="1"/>
    <col min="3" max="3" width="13.140625" bestFit="1" customWidth="1"/>
    <col min="4" max="4" width="12.42578125" bestFit="1" customWidth="1"/>
    <col min="5" max="5" width="8.42578125" style="3" bestFit="1" customWidth="1"/>
    <col min="6" max="6" width="12.7109375" bestFit="1" customWidth="1"/>
    <col min="7" max="7" width="12.28515625" bestFit="1" customWidth="1"/>
    <col min="8" max="8" width="12.28515625" customWidth="1"/>
    <col min="9" max="9" width="19.7109375" bestFit="1" customWidth="1"/>
    <col min="10" max="10" width="18.5703125" bestFit="1" customWidth="1"/>
    <col min="12" max="12" width="119.140625" bestFit="1" customWidth="1"/>
    <col min="13" max="13" width="20" bestFit="1" customWidth="1"/>
  </cols>
  <sheetData>
    <row r="1" spans="8:13" s="2" customFormat="1" x14ac:dyDescent="0.25">
      <c r="H1" s="32"/>
      <c r="K1" s="5"/>
      <c r="L1" s="14"/>
      <c r="M1" s="14"/>
    </row>
    <row r="2" spans="8:13" x14ac:dyDescent="0.25">
      <c r="H2" s="14"/>
    </row>
    <row r="3" spans="8:13" x14ac:dyDescent="0.25">
      <c r="H3" s="14"/>
    </row>
    <row r="4" spans="8:13" x14ac:dyDescent="0.25">
      <c r="H4" s="14"/>
    </row>
    <row r="5" spans="8:13" x14ac:dyDescent="0.25">
      <c r="H5" s="14"/>
    </row>
    <row r="6" spans="8:13" x14ac:dyDescent="0.25">
      <c r="H6" s="14"/>
    </row>
    <row r="7" spans="8:13" x14ac:dyDescent="0.25">
      <c r="H7" s="14"/>
    </row>
    <row r="8" spans="8:13" x14ac:dyDescent="0.25">
      <c r="H8" s="14"/>
    </row>
    <row r="9" spans="8:13" x14ac:dyDescent="0.25">
      <c r="H9" s="14"/>
    </row>
    <row r="10" spans="8:13" x14ac:dyDescent="0.25">
      <c r="H10" s="14"/>
    </row>
    <row r="11" spans="8:13" x14ac:dyDescent="0.25">
      <c r="H11" s="14"/>
    </row>
    <row r="12" spans="8:13" x14ac:dyDescent="0.25">
      <c r="H12" s="14"/>
    </row>
    <row r="13" spans="8:13" x14ac:dyDescent="0.25">
      <c r="H13" s="14"/>
    </row>
    <row r="14" spans="8:13" x14ac:dyDescent="0.25">
      <c r="H14" s="14"/>
    </row>
    <row r="15" spans="8:13" x14ac:dyDescent="0.25">
      <c r="H15" s="14"/>
    </row>
    <row r="16" spans="8:13" x14ac:dyDescent="0.25">
      <c r="H16" s="14"/>
    </row>
    <row r="17" spans="3:8" x14ac:dyDescent="0.25">
      <c r="H17" s="14"/>
    </row>
    <row r="18" spans="3:8" x14ac:dyDescent="0.25">
      <c r="H18" s="14"/>
    </row>
    <row r="19" spans="3:8" x14ac:dyDescent="0.25">
      <c r="H19" s="14"/>
    </row>
    <row r="20" spans="3:8" x14ac:dyDescent="0.25">
      <c r="H20" s="14"/>
    </row>
    <row r="22" spans="3:8" x14ac:dyDescent="0.25">
      <c r="C22" s="3"/>
    </row>
    <row r="23" spans="3:8" x14ac:dyDescent="0.25">
      <c r="C23" s="3"/>
    </row>
    <row r="35" spans="14:14" x14ac:dyDescent="0.25">
      <c r="N35" s="7"/>
    </row>
    <row r="36" spans="14:14" x14ac:dyDescent="0.25">
      <c r="N36" s="7"/>
    </row>
    <row r="37" spans="14:14" x14ac:dyDescent="0.25">
      <c r="N37" s="7"/>
    </row>
  </sheetData>
  <sortState xmlns:xlrd2="http://schemas.microsoft.com/office/spreadsheetml/2017/richdata2" ref="I2:J51">
    <sortCondition descending="1" ref="J2:J51"/>
  </sortState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27259-3EBE-44C3-BC12-CA28590CE4D6}">
  <dimension ref="A1:I28"/>
  <sheetViews>
    <sheetView workbookViewId="0">
      <selection activeCell="A16" sqref="A16:D28"/>
    </sheetView>
  </sheetViews>
  <sheetFormatPr defaultRowHeight="15" x14ac:dyDescent="0.25"/>
  <cols>
    <col min="1" max="1" width="13.140625" bestFit="1" customWidth="1"/>
    <col min="2" max="2" width="25.7109375" bestFit="1" customWidth="1"/>
    <col min="3" max="3" width="23.85546875" bestFit="1" customWidth="1"/>
    <col min="4" max="4" width="13.140625" bestFit="1" customWidth="1"/>
    <col min="5" max="5" width="11.7109375" customWidth="1"/>
    <col min="6" max="6" width="23.85546875" bestFit="1" customWidth="1"/>
    <col min="7" max="7" width="17" bestFit="1" customWidth="1"/>
    <col min="8" max="8" width="19.7109375" bestFit="1" customWidth="1"/>
    <col min="9" max="9" width="13.140625" bestFit="1" customWidth="1"/>
    <col min="10" max="10" width="19.7109375" bestFit="1" customWidth="1"/>
    <col min="11" max="11" width="18" bestFit="1" customWidth="1"/>
    <col min="12" max="12" width="23.85546875" bestFit="1" customWidth="1"/>
    <col min="13" max="13" width="17" bestFit="1" customWidth="1"/>
    <col min="14" max="14" width="23.85546875" bestFit="1" customWidth="1"/>
  </cols>
  <sheetData>
    <row r="1" spans="1:9" x14ac:dyDescent="0.25">
      <c r="A1" s="49" t="s">
        <v>347</v>
      </c>
      <c r="B1" s="50" t="s">
        <v>350</v>
      </c>
      <c r="C1" s="50" t="s">
        <v>351</v>
      </c>
      <c r="D1" s="47" t="s">
        <v>352</v>
      </c>
      <c r="F1" s="49" t="s">
        <v>347</v>
      </c>
      <c r="G1" s="50" t="s">
        <v>355</v>
      </c>
      <c r="H1" s="50" t="s">
        <v>356</v>
      </c>
      <c r="I1" s="47" t="s">
        <v>352</v>
      </c>
    </row>
    <row r="2" spans="1:9" x14ac:dyDescent="0.25">
      <c r="A2" s="51" t="s">
        <v>227</v>
      </c>
      <c r="B2" s="52">
        <v>5</v>
      </c>
      <c r="C2" s="52">
        <v>4</v>
      </c>
      <c r="D2" s="53">
        <f>IFERROR(C4/B4,0)</f>
        <v>0.66666666666666663</v>
      </c>
      <c r="F2" s="51" t="s">
        <v>227</v>
      </c>
      <c r="G2" s="52">
        <v>0</v>
      </c>
      <c r="H2" s="52">
        <v>0</v>
      </c>
      <c r="I2" s="53">
        <f>IFERROR(H2/G2,0)</f>
        <v>0</v>
      </c>
    </row>
    <row r="3" spans="1:9" x14ac:dyDescent="0.25">
      <c r="A3" s="51" t="s">
        <v>331</v>
      </c>
      <c r="B3" s="52">
        <v>2</v>
      </c>
      <c r="C3" s="52">
        <v>1</v>
      </c>
      <c r="D3" s="53">
        <f>IFERROR(C5/B5,0)</f>
        <v>0.83333333333333337</v>
      </c>
      <c r="F3" s="51" t="s">
        <v>331</v>
      </c>
      <c r="G3" s="52">
        <v>6</v>
      </c>
      <c r="H3" s="52">
        <v>5</v>
      </c>
      <c r="I3" s="53">
        <f t="shared" ref="I3:I12" si="0">IFERROR(H3/G3,0)</f>
        <v>0.83333333333333337</v>
      </c>
    </row>
    <row r="4" spans="1:9" x14ac:dyDescent="0.25">
      <c r="A4" s="51" t="s">
        <v>332</v>
      </c>
      <c r="B4" s="52">
        <v>3</v>
      </c>
      <c r="C4" s="52">
        <v>2</v>
      </c>
      <c r="D4" s="53">
        <f>IFERROR(C6/B6,0)</f>
        <v>0.66666666666666663</v>
      </c>
      <c r="F4" s="51" t="s">
        <v>332</v>
      </c>
      <c r="G4" s="52">
        <v>0</v>
      </c>
      <c r="H4" s="52">
        <v>0</v>
      </c>
      <c r="I4" s="53">
        <f t="shared" si="0"/>
        <v>0</v>
      </c>
    </row>
    <row r="5" spans="1:9" x14ac:dyDescent="0.25">
      <c r="A5" s="51" t="s">
        <v>334</v>
      </c>
      <c r="B5" s="52">
        <v>6</v>
      </c>
      <c r="C5" s="52">
        <v>5</v>
      </c>
      <c r="D5" s="53">
        <f>IFERROR(C7/B7,0)</f>
        <v>0</v>
      </c>
      <c r="F5" s="51" t="s">
        <v>334</v>
      </c>
      <c r="G5" s="52">
        <v>0</v>
      </c>
      <c r="H5" s="52">
        <v>0</v>
      </c>
      <c r="I5" s="53">
        <f t="shared" si="0"/>
        <v>0</v>
      </c>
    </row>
    <row r="6" spans="1:9" x14ac:dyDescent="0.25">
      <c r="A6" s="51" t="s">
        <v>335</v>
      </c>
      <c r="B6" s="52">
        <v>3</v>
      </c>
      <c r="C6" s="52">
        <v>2</v>
      </c>
      <c r="D6" s="53">
        <f>IFERROR(C8/B8,0)</f>
        <v>0</v>
      </c>
      <c r="F6" s="51" t="s">
        <v>335</v>
      </c>
      <c r="G6" s="52">
        <v>3</v>
      </c>
      <c r="H6" s="52">
        <v>1</v>
      </c>
      <c r="I6" s="53">
        <f t="shared" si="0"/>
        <v>0.33333333333333331</v>
      </c>
    </row>
    <row r="7" spans="1:9" x14ac:dyDescent="0.25">
      <c r="A7" s="51" t="s">
        <v>336</v>
      </c>
      <c r="B7" s="52">
        <v>0</v>
      </c>
      <c r="C7" s="52">
        <v>0</v>
      </c>
      <c r="D7" s="53">
        <f>IFERROR(C9/B9,0)</f>
        <v>0.6</v>
      </c>
      <c r="F7" s="51" t="s">
        <v>336</v>
      </c>
      <c r="G7" s="52">
        <v>0</v>
      </c>
      <c r="H7" s="52">
        <v>0</v>
      </c>
      <c r="I7" s="53">
        <f t="shared" si="0"/>
        <v>0</v>
      </c>
    </row>
    <row r="8" spans="1:9" x14ac:dyDescent="0.25">
      <c r="A8" s="51" t="s">
        <v>337</v>
      </c>
      <c r="B8" s="52">
        <v>0</v>
      </c>
      <c r="C8" s="52">
        <v>0</v>
      </c>
      <c r="D8" s="53">
        <f>IFERROR(C10/B10,0)</f>
        <v>0</v>
      </c>
      <c r="F8" s="51" t="s">
        <v>337</v>
      </c>
      <c r="G8" s="52">
        <v>6</v>
      </c>
      <c r="H8" s="52">
        <v>5</v>
      </c>
      <c r="I8" s="53">
        <f t="shared" si="0"/>
        <v>0.83333333333333337</v>
      </c>
    </row>
    <row r="9" spans="1:9" x14ac:dyDescent="0.25">
      <c r="A9" s="51" t="s">
        <v>338</v>
      </c>
      <c r="B9" s="52">
        <v>5</v>
      </c>
      <c r="C9" s="52">
        <v>3</v>
      </c>
      <c r="D9" s="53">
        <f>IFERROR(C11/B11,0)</f>
        <v>0</v>
      </c>
      <c r="F9" s="51" t="s">
        <v>338</v>
      </c>
      <c r="G9" s="52">
        <v>4</v>
      </c>
      <c r="H9" s="52">
        <v>2</v>
      </c>
      <c r="I9" s="53">
        <f t="shared" si="0"/>
        <v>0.5</v>
      </c>
    </row>
    <row r="10" spans="1:9" x14ac:dyDescent="0.25">
      <c r="A10" s="51" t="s">
        <v>340</v>
      </c>
      <c r="B10" s="52">
        <v>0</v>
      </c>
      <c r="C10" s="52">
        <v>0</v>
      </c>
      <c r="D10" s="53">
        <f>IFERROR(C12/B12,0)</f>
        <v>0</v>
      </c>
      <c r="F10" s="51" t="s">
        <v>340</v>
      </c>
      <c r="G10" s="52">
        <v>1</v>
      </c>
      <c r="H10" s="52">
        <v>1</v>
      </c>
      <c r="I10" s="53">
        <f t="shared" si="0"/>
        <v>1</v>
      </c>
    </row>
    <row r="11" spans="1:9" x14ac:dyDescent="0.25">
      <c r="A11" s="51" t="s">
        <v>339</v>
      </c>
      <c r="B11" s="52">
        <v>0</v>
      </c>
      <c r="C11" s="52">
        <v>0</v>
      </c>
      <c r="D11" s="53">
        <f>IFERROR(C13/B13,0)</f>
        <v>0.70833333333333337</v>
      </c>
      <c r="F11" s="51" t="s">
        <v>339</v>
      </c>
      <c r="G11" s="52">
        <v>0</v>
      </c>
      <c r="H11" s="52">
        <v>0</v>
      </c>
      <c r="I11" s="53">
        <f t="shared" si="0"/>
        <v>0</v>
      </c>
    </row>
    <row r="12" spans="1:9" x14ac:dyDescent="0.25">
      <c r="A12" s="51" t="s">
        <v>348</v>
      </c>
      <c r="B12" s="52">
        <v>0</v>
      </c>
      <c r="C12" s="52">
        <v>0</v>
      </c>
      <c r="D12" s="53">
        <f>IFERROR(F14/E14,0)</f>
        <v>0</v>
      </c>
      <c r="F12" s="51" t="s">
        <v>348</v>
      </c>
      <c r="G12" s="52">
        <v>0</v>
      </c>
      <c r="H12" s="52">
        <v>0</v>
      </c>
      <c r="I12" s="53">
        <f t="shared" si="0"/>
        <v>0</v>
      </c>
    </row>
    <row r="13" spans="1:9" ht="15.75" thickBot="1" x14ac:dyDescent="0.3">
      <c r="A13" s="54" t="s">
        <v>349</v>
      </c>
      <c r="B13" s="55">
        <v>24</v>
      </c>
      <c r="C13" s="55">
        <v>17</v>
      </c>
      <c r="D13" s="20"/>
      <c r="F13" s="54" t="s">
        <v>349</v>
      </c>
      <c r="G13" s="55">
        <v>20</v>
      </c>
      <c r="H13" s="55">
        <v>14</v>
      </c>
      <c r="I13" s="20"/>
    </row>
    <row r="15" spans="1:9" ht="15.75" thickBot="1" x14ac:dyDescent="0.3"/>
    <row r="16" spans="1:9" x14ac:dyDescent="0.25">
      <c r="A16" s="49" t="s">
        <v>347</v>
      </c>
      <c r="B16" s="50" t="s">
        <v>359</v>
      </c>
      <c r="C16" s="50" t="s">
        <v>360</v>
      </c>
      <c r="D16" s="47" t="s">
        <v>352</v>
      </c>
    </row>
    <row r="17" spans="1:4" x14ac:dyDescent="0.25">
      <c r="A17" s="51" t="s">
        <v>227</v>
      </c>
      <c r="B17" s="52">
        <v>5</v>
      </c>
      <c r="C17" s="52">
        <v>3</v>
      </c>
      <c r="D17" s="53">
        <f>IFERROR(C17/B17,0)</f>
        <v>0.6</v>
      </c>
    </row>
    <row r="18" spans="1:4" x14ac:dyDescent="0.25">
      <c r="A18" s="51" t="s">
        <v>331</v>
      </c>
      <c r="B18" s="52">
        <v>0</v>
      </c>
      <c r="C18" s="52">
        <v>0</v>
      </c>
      <c r="D18" s="53">
        <f t="shared" ref="D18:D27" si="1">IFERROR(C18/B18,0)</f>
        <v>0</v>
      </c>
    </row>
    <row r="19" spans="1:4" x14ac:dyDescent="0.25">
      <c r="A19" s="51" t="s">
        <v>332</v>
      </c>
      <c r="B19" s="52">
        <v>0</v>
      </c>
      <c r="C19" s="52">
        <v>0</v>
      </c>
      <c r="D19" s="53">
        <f t="shared" si="1"/>
        <v>0</v>
      </c>
    </row>
    <row r="20" spans="1:4" x14ac:dyDescent="0.25">
      <c r="A20" s="51" t="s">
        <v>334</v>
      </c>
      <c r="B20" s="52">
        <v>0</v>
      </c>
      <c r="C20" s="52">
        <v>0</v>
      </c>
      <c r="D20" s="53">
        <f t="shared" si="1"/>
        <v>0</v>
      </c>
    </row>
    <row r="21" spans="1:4" x14ac:dyDescent="0.25">
      <c r="A21" s="51" t="s">
        <v>335</v>
      </c>
      <c r="B21" s="52">
        <v>3</v>
      </c>
      <c r="C21" s="52">
        <v>2</v>
      </c>
      <c r="D21" s="53">
        <f t="shared" si="1"/>
        <v>0.66666666666666663</v>
      </c>
    </row>
    <row r="22" spans="1:4" x14ac:dyDescent="0.25">
      <c r="A22" s="51" t="s">
        <v>336</v>
      </c>
      <c r="B22" s="52">
        <v>0</v>
      </c>
      <c r="C22" s="52">
        <v>0</v>
      </c>
      <c r="D22" s="53">
        <f t="shared" si="1"/>
        <v>0</v>
      </c>
    </row>
    <row r="23" spans="1:4" x14ac:dyDescent="0.25">
      <c r="A23" s="51" t="s">
        <v>337</v>
      </c>
      <c r="B23" s="52">
        <v>6</v>
      </c>
      <c r="C23" s="52">
        <v>3</v>
      </c>
      <c r="D23" s="53">
        <f t="shared" si="1"/>
        <v>0.5</v>
      </c>
    </row>
    <row r="24" spans="1:4" x14ac:dyDescent="0.25">
      <c r="A24" s="51" t="s">
        <v>338</v>
      </c>
      <c r="B24" s="52">
        <v>3</v>
      </c>
      <c r="C24" s="52">
        <v>3</v>
      </c>
      <c r="D24" s="53">
        <f t="shared" si="1"/>
        <v>1</v>
      </c>
    </row>
    <row r="25" spans="1:4" x14ac:dyDescent="0.25">
      <c r="A25" s="51" t="s">
        <v>340</v>
      </c>
      <c r="B25" s="52">
        <v>0</v>
      </c>
      <c r="C25" s="52">
        <v>0</v>
      </c>
      <c r="D25" s="53">
        <f t="shared" si="1"/>
        <v>0</v>
      </c>
    </row>
    <row r="26" spans="1:4" x14ac:dyDescent="0.25">
      <c r="A26" s="51" t="s">
        <v>339</v>
      </c>
      <c r="B26" s="52">
        <v>3</v>
      </c>
      <c r="C26" s="52">
        <v>2</v>
      </c>
      <c r="D26" s="53">
        <f t="shared" si="1"/>
        <v>0.66666666666666663</v>
      </c>
    </row>
    <row r="27" spans="1:4" x14ac:dyDescent="0.25">
      <c r="A27" s="51" t="s">
        <v>348</v>
      </c>
      <c r="B27" s="52">
        <v>0</v>
      </c>
      <c r="C27" s="52">
        <v>0</v>
      </c>
      <c r="D27" s="53">
        <f t="shared" si="1"/>
        <v>0</v>
      </c>
    </row>
    <row r="28" spans="1:4" ht="15.75" thickBot="1" x14ac:dyDescent="0.3">
      <c r="A28" s="54" t="s">
        <v>349</v>
      </c>
      <c r="B28" s="55">
        <v>20</v>
      </c>
      <c r="C28" s="55">
        <v>13</v>
      </c>
      <c r="D28" s="20"/>
    </row>
  </sheetData>
  <sortState xmlns:xlrd2="http://schemas.microsoft.com/office/spreadsheetml/2017/richdata2" ref="A2:B19">
    <sortCondition descending="1" ref="B2:B19"/>
  </sortState>
  <pageMargins left="0.7" right="0.7" top="0.75" bottom="0.75" header="0.3" footer="0.3"/>
  <pageSetup orientation="portrait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1902A-4356-41F5-AF58-9A500A92D883}">
  <dimension ref="A1:H21"/>
  <sheetViews>
    <sheetView workbookViewId="0">
      <selection activeCell="C19" sqref="C19"/>
    </sheetView>
  </sheetViews>
  <sheetFormatPr defaultRowHeight="15" x14ac:dyDescent="0.25"/>
  <cols>
    <col min="1" max="1" width="14.7109375" bestFit="1" customWidth="1"/>
    <col min="2" max="2" width="11.42578125" bestFit="1" customWidth="1"/>
    <col min="3" max="3" width="11.7109375" bestFit="1" customWidth="1"/>
    <col min="7" max="7" width="15.85546875" bestFit="1" customWidth="1"/>
  </cols>
  <sheetData>
    <row r="1" spans="1:8" ht="15.75" thickBot="1" x14ac:dyDescent="0.3">
      <c r="A1" t="s">
        <v>361</v>
      </c>
      <c r="C1" t="s">
        <v>2</v>
      </c>
    </row>
    <row r="2" spans="1:8" x14ac:dyDescent="0.25">
      <c r="A2" t="s">
        <v>50</v>
      </c>
      <c r="B2" t="s">
        <v>51</v>
      </c>
      <c r="C2" t="s">
        <v>51</v>
      </c>
      <c r="D2">
        <v>6</v>
      </c>
      <c r="E2" t="s">
        <v>216</v>
      </c>
      <c r="G2" s="26" t="s">
        <v>362</v>
      </c>
      <c r="H2" s="31">
        <f>COUNTIFS(Table3[[#All],[Column5]],"India", Table3[[#All],[Column3]],"wickets")</f>
        <v>9</v>
      </c>
    </row>
    <row r="3" spans="1:8" x14ac:dyDescent="0.25">
      <c r="A3" t="s">
        <v>50</v>
      </c>
      <c r="B3" t="s">
        <v>51</v>
      </c>
      <c r="C3" t="s">
        <v>51</v>
      </c>
      <c r="D3">
        <v>9</v>
      </c>
      <c r="E3" t="s">
        <v>216</v>
      </c>
      <c r="G3" s="27"/>
      <c r="H3" s="28"/>
    </row>
    <row r="4" spans="1:8" ht="15.75" thickBot="1" x14ac:dyDescent="0.3">
      <c r="A4" t="s">
        <v>50</v>
      </c>
      <c r="B4" t="s">
        <v>51</v>
      </c>
      <c r="C4" t="s">
        <v>51</v>
      </c>
      <c r="D4">
        <v>124</v>
      </c>
      <c r="E4" t="s">
        <v>215</v>
      </c>
      <c r="G4" s="29" t="s">
        <v>363</v>
      </c>
      <c r="H4" s="30">
        <f>COUNTIFS(Table3[[#All],[Column5]],"India",Table3[[#All],[Column3]],"runs")</f>
        <v>5</v>
      </c>
    </row>
    <row r="5" spans="1:8" x14ac:dyDescent="0.25">
      <c r="A5" t="s">
        <v>50</v>
      </c>
      <c r="B5" t="s">
        <v>51</v>
      </c>
      <c r="C5" t="s">
        <v>50</v>
      </c>
      <c r="D5">
        <v>5</v>
      </c>
      <c r="E5" t="s">
        <v>216</v>
      </c>
    </row>
    <row r="6" spans="1:8" x14ac:dyDescent="0.25">
      <c r="A6" t="s">
        <v>50</v>
      </c>
      <c r="B6" t="s">
        <v>51</v>
      </c>
      <c r="C6" t="s">
        <v>51</v>
      </c>
      <c r="D6">
        <v>73</v>
      </c>
      <c r="E6" t="s">
        <v>215</v>
      </c>
    </row>
    <row r="7" spans="1:8" x14ac:dyDescent="0.25">
      <c r="A7" t="s">
        <v>50</v>
      </c>
      <c r="B7" t="s">
        <v>51</v>
      </c>
      <c r="C7" t="s">
        <v>51</v>
      </c>
      <c r="D7">
        <v>8</v>
      </c>
      <c r="E7" t="s">
        <v>216</v>
      </c>
    </row>
    <row r="8" spans="1:8" x14ac:dyDescent="0.25">
      <c r="A8" t="s">
        <v>20</v>
      </c>
      <c r="B8" t="s">
        <v>51</v>
      </c>
      <c r="C8" t="s">
        <v>51</v>
      </c>
      <c r="D8">
        <v>8</v>
      </c>
      <c r="E8" t="s">
        <v>216</v>
      </c>
    </row>
    <row r="9" spans="1:8" x14ac:dyDescent="0.25">
      <c r="A9" t="s">
        <v>20</v>
      </c>
      <c r="B9" t="s">
        <v>51</v>
      </c>
      <c r="C9" t="s">
        <v>20</v>
      </c>
      <c r="D9">
        <v>86</v>
      </c>
      <c r="E9" t="s">
        <v>215</v>
      </c>
    </row>
    <row r="10" spans="1:8" x14ac:dyDescent="0.25">
      <c r="A10" t="s">
        <v>20</v>
      </c>
      <c r="B10" t="s">
        <v>51</v>
      </c>
      <c r="C10" t="s">
        <v>20</v>
      </c>
      <c r="D10">
        <v>8</v>
      </c>
      <c r="E10" t="s">
        <v>216</v>
      </c>
    </row>
    <row r="11" spans="1:8" x14ac:dyDescent="0.25">
      <c r="A11" t="s">
        <v>79</v>
      </c>
      <c r="B11" t="s">
        <v>51</v>
      </c>
      <c r="C11" t="s">
        <v>51</v>
      </c>
      <c r="D11">
        <v>26</v>
      </c>
      <c r="E11" t="s">
        <v>215</v>
      </c>
    </row>
    <row r="12" spans="1:8" x14ac:dyDescent="0.25">
      <c r="A12" t="s">
        <v>51</v>
      </c>
      <c r="B12" t="s">
        <v>8</v>
      </c>
      <c r="C12" t="s">
        <v>51</v>
      </c>
      <c r="D12">
        <v>8</v>
      </c>
      <c r="E12" t="s">
        <v>216</v>
      </c>
    </row>
    <row r="13" spans="1:8" x14ac:dyDescent="0.25">
      <c r="A13" t="s">
        <v>23</v>
      </c>
      <c r="B13" t="s">
        <v>51</v>
      </c>
      <c r="C13" t="s">
        <v>51</v>
      </c>
      <c r="D13">
        <v>7</v>
      </c>
      <c r="E13" t="s">
        <v>216</v>
      </c>
    </row>
    <row r="14" spans="1:8" x14ac:dyDescent="0.25">
      <c r="A14" t="s">
        <v>51</v>
      </c>
      <c r="B14" t="s">
        <v>8</v>
      </c>
      <c r="C14" t="s">
        <v>51</v>
      </c>
      <c r="D14">
        <v>9</v>
      </c>
      <c r="E14" t="s">
        <v>216</v>
      </c>
    </row>
    <row r="15" spans="1:8" x14ac:dyDescent="0.25">
      <c r="A15" t="s">
        <v>58</v>
      </c>
      <c r="B15" t="s">
        <v>51</v>
      </c>
      <c r="C15" t="s">
        <v>368</v>
      </c>
    </row>
    <row r="16" spans="1:8" x14ac:dyDescent="0.25">
      <c r="A16" t="s">
        <v>23</v>
      </c>
      <c r="B16" t="s">
        <v>51</v>
      </c>
      <c r="C16" t="s">
        <v>51</v>
      </c>
      <c r="D16">
        <v>3</v>
      </c>
      <c r="E16" t="s">
        <v>216</v>
      </c>
    </row>
    <row r="17" spans="1:5" x14ac:dyDescent="0.25">
      <c r="A17" t="s">
        <v>51</v>
      </c>
      <c r="B17" t="s">
        <v>82</v>
      </c>
      <c r="C17" t="s">
        <v>82</v>
      </c>
      <c r="D17">
        <v>8</v>
      </c>
      <c r="E17" t="s">
        <v>216</v>
      </c>
    </row>
    <row r="18" spans="1:5" x14ac:dyDescent="0.25">
      <c r="A18" t="s">
        <v>51</v>
      </c>
      <c r="B18" t="s">
        <v>82</v>
      </c>
      <c r="C18" t="s">
        <v>369</v>
      </c>
    </row>
    <row r="19" spans="1:5" x14ac:dyDescent="0.25">
      <c r="A19" t="s">
        <v>51</v>
      </c>
      <c r="B19" t="s">
        <v>82</v>
      </c>
      <c r="C19" t="s">
        <v>51</v>
      </c>
      <c r="D19">
        <v>43</v>
      </c>
      <c r="E19" t="s">
        <v>215</v>
      </c>
    </row>
    <row r="20" spans="1:5" x14ac:dyDescent="0.25">
      <c r="A20" t="s">
        <v>51</v>
      </c>
      <c r="B20" t="s">
        <v>82</v>
      </c>
      <c r="C20" t="s">
        <v>51</v>
      </c>
      <c r="D20">
        <v>224</v>
      </c>
      <c r="E20" t="s">
        <v>215</v>
      </c>
    </row>
    <row r="21" spans="1:5" x14ac:dyDescent="0.25">
      <c r="A21" t="s">
        <v>51</v>
      </c>
      <c r="B21" t="s">
        <v>82</v>
      </c>
      <c r="C21" t="s">
        <v>51</v>
      </c>
      <c r="D21">
        <v>9</v>
      </c>
      <c r="E21" t="s">
        <v>216</v>
      </c>
    </row>
  </sheetData>
  <conditionalFormatting sqref="C5">
    <cfRule type="cellIs" dxfId="8" priority="3" operator="equal">
      <formula>"India"</formula>
    </cfRule>
  </conditionalFormatting>
  <conditionalFormatting sqref="C9:C10">
    <cfRule type="cellIs" dxfId="7" priority="2" operator="equal">
      <formula>"India"</formula>
    </cfRule>
  </conditionalFormatting>
  <conditionalFormatting sqref="C17">
    <cfRule type="cellIs" dxfId="6" priority="1" operator="equal">
      <formula>"India"</formula>
    </cfRule>
  </conditionalFormatting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CFC7A-3EBA-46D2-BE6F-FD9DA54F494F}">
  <dimension ref="A1:J27"/>
  <sheetViews>
    <sheetView workbookViewId="0">
      <selection activeCell="B3" sqref="B3"/>
    </sheetView>
  </sheetViews>
  <sheetFormatPr defaultRowHeight="15" x14ac:dyDescent="0.25"/>
  <cols>
    <col min="1" max="1" width="19.7109375" bestFit="1" customWidth="1"/>
    <col min="2" max="2" width="11.7109375" bestFit="1" customWidth="1"/>
    <col min="3" max="4" width="11.7109375" customWidth="1"/>
    <col min="5" max="6" width="11" customWidth="1"/>
    <col min="9" max="9" width="15.5703125" bestFit="1" customWidth="1"/>
  </cols>
  <sheetData>
    <row r="1" spans="1:10" ht="15.75" thickBot="1" x14ac:dyDescent="0.3">
      <c r="A1" t="s">
        <v>364</v>
      </c>
      <c r="C1" t="s">
        <v>2</v>
      </c>
      <c r="D1" t="s">
        <v>367</v>
      </c>
    </row>
    <row r="2" spans="1:10" ht="15.75" thickBot="1" x14ac:dyDescent="0.3">
      <c r="A2" t="s">
        <v>23</v>
      </c>
      <c r="B2" t="s">
        <v>24</v>
      </c>
      <c r="C2" t="s">
        <v>23</v>
      </c>
      <c r="D2" t="str">
        <f>IF(Table4[[#This Row],[Column5]]=Table4[[#This Row],[Column1]],Table4[[#This Row],[Column2]],Table4[[#This Row],[Column1]])</f>
        <v>Zimbabwe</v>
      </c>
      <c r="E2">
        <v>8</v>
      </c>
      <c r="F2" t="s">
        <v>216</v>
      </c>
      <c r="I2" s="71" t="s">
        <v>365</v>
      </c>
      <c r="J2" s="72">
        <f>COUNTIFS(Table4[[#All],[Column6]],"Zimbabwe",Table4[[#All],[Column4]],"wickets")</f>
        <v>11</v>
      </c>
    </row>
    <row r="3" spans="1:10" x14ac:dyDescent="0.25">
      <c r="A3" t="s">
        <v>31</v>
      </c>
      <c r="B3" t="s">
        <v>24</v>
      </c>
      <c r="C3" t="s">
        <v>24</v>
      </c>
      <c r="D3" t="str">
        <f>IF(Table4[[#This Row],[Column5]]=Table4[[#This Row],[Column1]],Table4[[#This Row],[Column2]],Table4[[#This Row],[Column1]])</f>
        <v>Sri Lanka</v>
      </c>
      <c r="E3">
        <v>12</v>
      </c>
      <c r="F3" t="s">
        <v>215</v>
      </c>
      <c r="I3" s="15"/>
      <c r="J3" s="16"/>
    </row>
    <row r="4" spans="1:10" ht="15.75" thickBot="1" x14ac:dyDescent="0.3">
      <c r="A4" t="s">
        <v>31</v>
      </c>
      <c r="B4" t="s">
        <v>24</v>
      </c>
      <c r="C4" t="s">
        <v>31</v>
      </c>
      <c r="D4" t="str">
        <f>IF(Table4[[#This Row],[Column5]]=Table4[[#This Row],[Column1]],Table4[[#This Row],[Column2]],Table4[[#This Row],[Column1]])</f>
        <v>Zimbabwe</v>
      </c>
      <c r="E4">
        <v>5</v>
      </c>
      <c r="F4" t="s">
        <v>216</v>
      </c>
      <c r="I4" s="69" t="s">
        <v>366</v>
      </c>
      <c r="J4" s="70">
        <f>COUNTIFS(Table4[[#All],[Column6]],"Zimbabwe",Table4[[#All],[Column4]],"runs")</f>
        <v>9</v>
      </c>
    </row>
    <row r="5" spans="1:10" x14ac:dyDescent="0.25">
      <c r="A5" t="s">
        <v>23</v>
      </c>
      <c r="B5" t="s">
        <v>24</v>
      </c>
      <c r="C5" t="s">
        <v>23</v>
      </c>
      <c r="D5" t="str">
        <f>IF(Table4[[#This Row],[Column5]]=Table4[[#This Row],[Column1]],Table4[[#This Row],[Column2]],Table4[[#This Row],[Column1]])</f>
        <v>Zimbabwe</v>
      </c>
      <c r="E5">
        <v>91</v>
      </c>
      <c r="F5" t="s">
        <v>215</v>
      </c>
    </row>
    <row r="6" spans="1:10" x14ac:dyDescent="0.25">
      <c r="A6" t="s">
        <v>58</v>
      </c>
      <c r="B6" t="s">
        <v>24</v>
      </c>
      <c r="C6" t="s">
        <v>58</v>
      </c>
      <c r="D6" t="str">
        <f>IF(Table4[[#This Row],[Column5]]=Table4[[#This Row],[Column1]],Table4[[#This Row],[Column2]],Table4[[#This Row],[Column1]])</f>
        <v>Zimbabwe</v>
      </c>
      <c r="E6">
        <v>154</v>
      </c>
      <c r="F6" t="s">
        <v>215</v>
      </c>
    </row>
    <row r="7" spans="1:10" x14ac:dyDescent="0.25">
      <c r="A7" t="s">
        <v>58</v>
      </c>
      <c r="B7" t="s">
        <v>24</v>
      </c>
      <c r="C7" t="s">
        <v>24</v>
      </c>
      <c r="D7" t="str">
        <f>IF(Table4[[#This Row],[Column5]]=Table4[[#This Row],[Column1]],Table4[[#This Row],[Column2]],Table4[[#This Row],[Column1]])</f>
        <v>Afghanistan</v>
      </c>
      <c r="E7">
        <v>154</v>
      </c>
      <c r="F7" t="s">
        <v>215</v>
      </c>
    </row>
    <row r="8" spans="1:10" x14ac:dyDescent="0.25">
      <c r="A8" t="s">
        <v>58</v>
      </c>
      <c r="B8" t="s">
        <v>24</v>
      </c>
      <c r="C8" t="s">
        <v>58</v>
      </c>
      <c r="D8" t="str">
        <f>IF(Table4[[#This Row],[Column5]]=Table4[[#This Row],[Column1]],Table4[[#This Row],[Column2]],Table4[[#This Row],[Column1]])</f>
        <v>Zimbabwe</v>
      </c>
      <c r="E8">
        <v>6</v>
      </c>
      <c r="F8" t="s">
        <v>216</v>
      </c>
    </row>
    <row r="9" spans="1:10" x14ac:dyDescent="0.25">
      <c r="A9" t="s">
        <v>58</v>
      </c>
      <c r="B9" t="s">
        <v>24</v>
      </c>
      <c r="C9" t="s">
        <v>58</v>
      </c>
      <c r="D9" t="str">
        <f>IF(Table4[[#This Row],[Column5]]=Table4[[#This Row],[Column1]],Table4[[#This Row],[Column2]],Table4[[#This Row],[Column1]])</f>
        <v>Zimbabwe</v>
      </c>
      <c r="E9">
        <v>10</v>
      </c>
      <c r="F9" t="s">
        <v>216</v>
      </c>
    </row>
    <row r="10" spans="1:10" x14ac:dyDescent="0.25">
      <c r="A10" t="s">
        <v>58</v>
      </c>
      <c r="B10" t="s">
        <v>24</v>
      </c>
      <c r="C10" t="s">
        <v>58</v>
      </c>
      <c r="D10" t="str">
        <f>IF(Table4[[#This Row],[Column5]]=Table4[[#This Row],[Column1]],Table4[[#This Row],[Column2]],Table4[[#This Row],[Column1]])</f>
        <v>Zimbabwe</v>
      </c>
      <c r="E10">
        <v>146</v>
      </c>
      <c r="F10" t="s">
        <v>215</v>
      </c>
    </row>
    <row r="11" spans="1:10" x14ac:dyDescent="0.25">
      <c r="A11" t="s">
        <v>24</v>
      </c>
      <c r="B11" t="s">
        <v>58</v>
      </c>
      <c r="C11" t="s">
        <v>24</v>
      </c>
      <c r="D11" t="str">
        <f>IF(Table4[[#This Row],[Column5]]=Table4[[#This Row],[Column1]],Table4[[#This Row],[Column2]],Table4[[#This Row],[Column1]])</f>
        <v>Afghanistan</v>
      </c>
      <c r="E11">
        <v>2</v>
      </c>
      <c r="F11" t="s">
        <v>215</v>
      </c>
    </row>
    <row r="12" spans="1:10" x14ac:dyDescent="0.25">
      <c r="A12" t="s">
        <v>24</v>
      </c>
      <c r="B12" t="s">
        <v>79</v>
      </c>
      <c r="C12" t="s">
        <v>24</v>
      </c>
      <c r="D12" t="str">
        <f>IF(Table4[[#This Row],[Column5]]=Table4[[#This Row],[Column1]],Table4[[#This Row],[Column2]],Table4[[#This Row],[Column1]])</f>
        <v>Hong Kong</v>
      </c>
      <c r="E12">
        <v>89</v>
      </c>
      <c r="F12" t="s">
        <v>215</v>
      </c>
    </row>
    <row r="13" spans="1:10" x14ac:dyDescent="0.25">
      <c r="A13" t="s">
        <v>24</v>
      </c>
      <c r="B13" t="s">
        <v>29</v>
      </c>
      <c r="C13" t="s">
        <v>93</v>
      </c>
      <c r="D13" t="str">
        <f>IF(Table4[[#This Row],[Column5]]=Table4[[#This Row],[Column1]],Table4[[#This Row],[Column2]],Table4[[#This Row],[Column1]])</f>
        <v>Zimbabwe</v>
      </c>
    </row>
    <row r="14" spans="1:10" x14ac:dyDescent="0.25">
      <c r="A14" t="s">
        <v>24</v>
      </c>
      <c r="B14" t="s">
        <v>13</v>
      </c>
      <c r="C14" t="s">
        <v>24</v>
      </c>
      <c r="D14" t="str">
        <f>IF(Table4[[#This Row],[Column5]]=Table4[[#This Row],[Column1]],Table4[[#This Row],[Column2]],Table4[[#This Row],[Column1]])</f>
        <v>Ireland</v>
      </c>
      <c r="E14">
        <v>107</v>
      </c>
      <c r="F14" t="s">
        <v>215</v>
      </c>
    </row>
    <row r="15" spans="1:10" x14ac:dyDescent="0.25">
      <c r="A15" t="s">
        <v>24</v>
      </c>
      <c r="B15" t="s">
        <v>82</v>
      </c>
      <c r="C15" t="s">
        <v>82</v>
      </c>
      <c r="D15" t="str">
        <f>IF(Table4[[#This Row],[Column5]]=Table4[[#This Row],[Column1]],Table4[[#This Row],[Column2]],Table4[[#This Row],[Column1]])</f>
        <v>Zimbabwe</v>
      </c>
      <c r="E15">
        <v>4</v>
      </c>
      <c r="F15" t="s">
        <v>216</v>
      </c>
    </row>
    <row r="16" spans="1:10" x14ac:dyDescent="0.25">
      <c r="A16" t="s">
        <v>24</v>
      </c>
      <c r="B16" t="s">
        <v>207</v>
      </c>
      <c r="C16" t="s">
        <v>207</v>
      </c>
      <c r="D16" t="str">
        <f>IF(Table4[[#This Row],[Column5]]=Table4[[#This Row],[Column1]],Table4[[#This Row],[Column2]],Table4[[#This Row],[Column1]])</f>
        <v>Zimbabwe</v>
      </c>
      <c r="E16">
        <v>3</v>
      </c>
      <c r="F16" t="s">
        <v>215</v>
      </c>
    </row>
    <row r="17" spans="1:6" x14ac:dyDescent="0.25">
      <c r="A17" t="s">
        <v>24</v>
      </c>
      <c r="B17" t="s">
        <v>8</v>
      </c>
      <c r="C17" t="s">
        <v>8</v>
      </c>
      <c r="D17" t="str">
        <f>IF(Table4[[#This Row],[Column5]]=Table4[[#This Row],[Column1]],Table4[[#This Row],[Column2]],Table4[[#This Row],[Column1]])</f>
        <v>Zimbabwe</v>
      </c>
      <c r="E17">
        <v>201</v>
      </c>
      <c r="F17" t="s">
        <v>215</v>
      </c>
    </row>
    <row r="18" spans="1:6" x14ac:dyDescent="0.25">
      <c r="A18" t="s">
        <v>24</v>
      </c>
      <c r="B18" t="s">
        <v>8</v>
      </c>
      <c r="C18" t="s">
        <v>8</v>
      </c>
      <c r="D18" t="str">
        <f>IF(Table4[[#This Row],[Column5]]=Table4[[#This Row],[Column1]],Table4[[#This Row],[Column2]],Table4[[#This Row],[Column1]])</f>
        <v>Zimbabwe</v>
      </c>
      <c r="E18">
        <v>9</v>
      </c>
      <c r="F18" t="s">
        <v>216</v>
      </c>
    </row>
    <row r="19" spans="1:6" x14ac:dyDescent="0.25">
      <c r="A19" t="s">
        <v>24</v>
      </c>
      <c r="B19" t="s">
        <v>8</v>
      </c>
      <c r="C19" t="s">
        <v>8</v>
      </c>
      <c r="D19" t="str">
        <f>IF(Table4[[#This Row],[Column5]]=Table4[[#This Row],[Column1]],Table4[[#This Row],[Column2]],Table4[[#This Row],[Column1]])</f>
        <v>Zimbabwe</v>
      </c>
      <c r="E19">
        <v>9</v>
      </c>
      <c r="F19" t="s">
        <v>216</v>
      </c>
    </row>
    <row r="20" spans="1:6" x14ac:dyDescent="0.25">
      <c r="A20" t="s">
        <v>24</v>
      </c>
      <c r="B20" t="s">
        <v>8</v>
      </c>
      <c r="C20" t="s">
        <v>8</v>
      </c>
      <c r="D20" t="str">
        <f>IF(Table4[[#This Row],[Column5]]=Table4[[#This Row],[Column1]],Table4[[#This Row],[Column2]],Table4[[#This Row],[Column1]])</f>
        <v>Zimbabwe</v>
      </c>
      <c r="E20">
        <v>244</v>
      </c>
      <c r="F20" t="s">
        <v>215</v>
      </c>
    </row>
    <row r="21" spans="1:6" x14ac:dyDescent="0.25">
      <c r="A21" t="s">
        <v>24</v>
      </c>
      <c r="B21" t="s">
        <v>8</v>
      </c>
      <c r="C21" t="s">
        <v>8</v>
      </c>
      <c r="D21" t="str">
        <f>IF(Table4[[#This Row],[Column5]]=Table4[[#This Row],[Column1]],Table4[[#This Row],[Column2]],Table4[[#This Row],[Column1]])</f>
        <v>Zimbabwe</v>
      </c>
      <c r="E21">
        <v>131</v>
      </c>
      <c r="F21" t="s">
        <v>215</v>
      </c>
    </row>
    <row r="22" spans="1:6" x14ac:dyDescent="0.25">
      <c r="A22" t="s">
        <v>50</v>
      </c>
      <c r="B22" t="s">
        <v>24</v>
      </c>
      <c r="C22" t="s">
        <v>50</v>
      </c>
      <c r="D22" t="str">
        <f>IF(Table4[[#This Row],[Column5]]=Table4[[#This Row],[Column1]],Table4[[#This Row],[Column2]],Table4[[#This Row],[Column1]])</f>
        <v>Zimbabwe</v>
      </c>
      <c r="E22">
        <v>5</v>
      </c>
      <c r="F22" t="s">
        <v>216</v>
      </c>
    </row>
    <row r="23" spans="1:6" x14ac:dyDescent="0.25">
      <c r="A23" t="s">
        <v>50</v>
      </c>
      <c r="B23" t="s">
        <v>24</v>
      </c>
      <c r="C23" t="s">
        <v>50</v>
      </c>
      <c r="D23" t="str">
        <f>IF(Table4[[#This Row],[Column5]]=Table4[[#This Row],[Column1]],Table4[[#This Row],[Column2]],Table4[[#This Row],[Column1]])</f>
        <v>Zimbabwe</v>
      </c>
      <c r="E23">
        <v>120</v>
      </c>
      <c r="F23" t="s">
        <v>215</v>
      </c>
    </row>
    <row r="24" spans="1:6" x14ac:dyDescent="0.25">
      <c r="A24" t="s">
        <v>50</v>
      </c>
      <c r="B24" t="s">
        <v>24</v>
      </c>
      <c r="C24" t="s">
        <v>50</v>
      </c>
      <c r="D24" t="str">
        <f>IF(Table4[[#This Row],[Column5]]=Table4[[#This Row],[Column1]],Table4[[#This Row],[Column2]],Table4[[#This Row],[Column1]])</f>
        <v>Zimbabwe</v>
      </c>
      <c r="E24">
        <v>4</v>
      </c>
      <c r="F24" t="s">
        <v>216</v>
      </c>
    </row>
    <row r="25" spans="1:6" x14ac:dyDescent="0.25">
      <c r="A25" t="s">
        <v>23</v>
      </c>
      <c r="B25" t="s">
        <v>24</v>
      </c>
      <c r="C25" t="s">
        <v>23</v>
      </c>
      <c r="D25" t="str">
        <f>IF(Table4[[#This Row],[Column5]]=Table4[[#This Row],[Column1]],Table4[[#This Row],[Column2]],Table4[[#This Row],[Column1]])</f>
        <v>Zimbabwe</v>
      </c>
      <c r="E25">
        <v>28</v>
      </c>
      <c r="F25" t="s">
        <v>215</v>
      </c>
    </row>
    <row r="26" spans="1:6" x14ac:dyDescent="0.25">
      <c r="A26" t="s">
        <v>23</v>
      </c>
      <c r="B26" t="s">
        <v>24</v>
      </c>
      <c r="C26" t="s">
        <v>23</v>
      </c>
      <c r="D26" t="str">
        <f>IF(Table4[[#This Row],[Column5]]=Table4[[#This Row],[Column1]],Table4[[#This Row],[Column2]],Table4[[#This Row],[Column1]])</f>
        <v>Zimbabwe</v>
      </c>
      <c r="E26">
        <v>7</v>
      </c>
      <c r="F26" t="s">
        <v>216</v>
      </c>
    </row>
    <row r="27" spans="1:6" x14ac:dyDescent="0.25">
      <c r="A27" t="s">
        <v>23</v>
      </c>
      <c r="B27" t="s">
        <v>24</v>
      </c>
      <c r="C27" t="s">
        <v>23</v>
      </c>
      <c r="D27" t="str">
        <f>IF(Table4[[#This Row],[Column5]]=Table4[[#This Row],[Column1]],Table4[[#This Row],[Column2]],Table4[[#This Row],[Column1]])</f>
        <v>Zimbabwe</v>
      </c>
      <c r="E27">
        <v>7</v>
      </c>
      <c r="F27" t="s">
        <v>216</v>
      </c>
    </row>
  </sheetData>
  <conditionalFormatting sqref="K1:M1 K28:M1048576">
    <cfRule type="cellIs" dxfId="5" priority="13" operator="equal">
      <formula>"India"</formula>
    </cfRule>
  </conditionalFormatting>
  <conditionalFormatting sqref="K2:L27">
    <cfRule type="cellIs" dxfId="1" priority="2" operator="equal">
      <formula>"Zimbabwe"</formula>
    </cfRule>
  </conditionalFormatting>
  <conditionalFormatting sqref="J5">
    <cfRule type="cellIs" dxfId="0" priority="1" operator="equal">
      <formula>"Zimbabwe"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67FE1-C9CA-4EE8-B0CD-DCD2D547F14E}">
  <dimension ref="A1:G23"/>
  <sheetViews>
    <sheetView workbookViewId="0">
      <selection activeCell="F26" sqref="F26"/>
    </sheetView>
  </sheetViews>
  <sheetFormatPr defaultRowHeight="15" x14ac:dyDescent="0.25"/>
  <cols>
    <col min="1" max="1" width="12.5703125" bestFit="1" customWidth="1"/>
    <col min="2" max="2" width="8.5703125" bestFit="1" customWidth="1"/>
    <col min="3" max="3" width="13.42578125" bestFit="1" customWidth="1"/>
    <col min="4" max="4" width="12.5703125" bestFit="1" customWidth="1"/>
    <col min="5" max="5" width="6.7109375" bestFit="1" customWidth="1"/>
    <col min="6" max="6" width="12.85546875" bestFit="1" customWidth="1"/>
    <col min="7" max="7" width="12.42578125" bestFit="1" customWidth="1"/>
  </cols>
  <sheetData>
    <row r="1" spans="1:7" x14ac:dyDescent="0.25">
      <c r="A1" s="73" t="s">
        <v>210</v>
      </c>
      <c r="B1" s="74" t="s">
        <v>211</v>
      </c>
      <c r="C1" s="74" t="s">
        <v>212</v>
      </c>
      <c r="D1" s="74" t="s">
        <v>213</v>
      </c>
      <c r="E1" s="75" t="s">
        <v>214</v>
      </c>
      <c r="F1" s="74" t="s">
        <v>220</v>
      </c>
      <c r="G1" s="76" t="s">
        <v>221</v>
      </c>
    </row>
    <row r="2" spans="1:7" x14ac:dyDescent="0.25">
      <c r="A2" s="15" t="s">
        <v>7</v>
      </c>
      <c r="B2" s="14">
        <f>COUNTIFS('"Cleaned Data"'!A:A,'"Most ODI Matches"'!A2) + COUNTIFS('"Cleaned Data"'!B:B,'"Most ODI Matches"'!A2)</f>
        <v>13</v>
      </c>
      <c r="C2" s="14">
        <f>COUNTIF('"Cleaned Data"'!E:E, '"Most ODI Matches"'!A2)</f>
        <v>8</v>
      </c>
      <c r="D2" s="14">
        <f>SUM(B2-C2)</f>
        <v>5</v>
      </c>
      <c r="E2" s="34">
        <f>SUM(C2/B2)</f>
        <v>0.61538461538461542</v>
      </c>
      <c r="F2" s="14">
        <f>COUNTIF('"Cleaned Data"'!C2:C129,'"Most ODI Matches"'!A2)</f>
        <v>13</v>
      </c>
      <c r="G2" s="16">
        <f>COUNTIF('"Cleaned Data"'!D2:D175,'"Most ODI Matches"'!A2)</f>
        <v>0</v>
      </c>
    </row>
    <row r="3" spans="1:7" x14ac:dyDescent="0.25">
      <c r="A3" s="83" t="s">
        <v>8</v>
      </c>
      <c r="B3" s="14">
        <f>COUNTIFS('"Cleaned Data"'!A:A,'"Most ODI Matches"'!A3) + COUNTIFS('"Cleaned Data"'!B:B,'"Most ODI Matches"'!A3)</f>
        <v>18</v>
      </c>
      <c r="C3" s="14">
        <f>COUNTIF('"Cleaned Data"'!E:E, '"Most ODI Matches"'!A3)</f>
        <v>8</v>
      </c>
      <c r="D3" s="14">
        <f>SUM(B3-C3)</f>
        <v>10</v>
      </c>
      <c r="E3" s="34">
        <f>SUM(C3/B3)</f>
        <v>0.44444444444444442</v>
      </c>
      <c r="F3" s="14">
        <f>COUNTIF('"Cleaned Data"'!C3:C130,'"Most ODI Matches"'!A3)</f>
        <v>0</v>
      </c>
      <c r="G3" s="16">
        <f>COUNTIF('"Cleaned Data"'!D2:D129,'"Most ODI Matches"'!A3)</f>
        <v>18</v>
      </c>
    </row>
    <row r="4" spans="1:7" x14ac:dyDescent="0.25">
      <c r="A4" s="83" t="s">
        <v>207</v>
      </c>
      <c r="B4" s="14">
        <f>COUNTIFS('"Cleaned Data"'!A:A,'"Most ODI Matches"'!A4) + COUNTIFS('"Cleaned Data"'!B:B,'"Most ODI Matches"'!A4)</f>
        <v>11</v>
      </c>
      <c r="C4" s="14">
        <f>COUNTIF('"Cleaned Data"'!E:E, '"Most ODI Matches"'!A4)</f>
        <v>4</v>
      </c>
      <c r="D4" s="14">
        <f>SUM(B4-C4)</f>
        <v>7</v>
      </c>
      <c r="E4" s="34">
        <f>SUM(C4/B4)</f>
        <v>0.36363636363636365</v>
      </c>
      <c r="F4" s="14">
        <f>COUNTIF('"Cleaned Data"'!C4:C131,'"Most ODI Matches"'!A4)</f>
        <v>5</v>
      </c>
      <c r="G4" s="16">
        <f>COUNTIF('"Cleaned Data"'!D3:D130,'"Most ODI Matches"'!A4)</f>
        <v>6</v>
      </c>
    </row>
    <row r="5" spans="1:7" x14ac:dyDescent="0.25">
      <c r="A5" s="83" t="s">
        <v>13</v>
      </c>
      <c r="B5" s="14">
        <f>COUNTIFS('"Cleaned Data"'!A:A,'"Most ODI Matches"'!A5) + COUNTIFS('"Cleaned Data"'!B:B,'"Most ODI Matches"'!A5)</f>
        <v>13</v>
      </c>
      <c r="C5" s="14">
        <f>COUNTIF('"Cleaned Data"'!E:E, '"Most ODI Matches"'!A5)</f>
        <v>8</v>
      </c>
      <c r="D5" s="14">
        <f>SUM(B5-C5)</f>
        <v>5</v>
      </c>
      <c r="E5" s="34">
        <f>SUM(C5/B5)</f>
        <v>0.61538461538461542</v>
      </c>
      <c r="F5" s="14">
        <f>COUNTIF('"Cleaned Data"'!C5:C132,'"Most ODI Matches"'!A5)</f>
        <v>9</v>
      </c>
      <c r="G5" s="16">
        <f>COUNTIF('"Cleaned Data"'!D4:D131,'"Most ODI Matches"'!A5)</f>
        <v>4</v>
      </c>
    </row>
    <row r="6" spans="1:7" x14ac:dyDescent="0.25">
      <c r="A6" s="83" t="s">
        <v>19</v>
      </c>
      <c r="B6" s="14">
        <f>COUNTIFS('"Cleaned Data"'!A:A,'"Most ODI Matches"'!A6) + COUNTIFS('"Cleaned Data"'!B:B,'"Most ODI Matches"'!A6)</f>
        <v>13</v>
      </c>
      <c r="C6" s="14">
        <f>COUNTIF('"Cleaned Data"'!E:E, '"Most ODI Matches"'!A6)</f>
        <v>2</v>
      </c>
      <c r="D6" s="14">
        <f>SUM(B6-C6)</f>
        <v>11</v>
      </c>
      <c r="E6" s="34">
        <f>SUM(C6/B6)</f>
        <v>0.15384615384615385</v>
      </c>
      <c r="F6" s="14">
        <f>COUNTIF('"Cleaned Data"'!C6:C133,'"Most ODI Matches"'!A6)</f>
        <v>8</v>
      </c>
      <c r="G6" s="16">
        <f>COUNTIF('"Cleaned Data"'!D5:D132,'"Most ODI Matches"'!A6)</f>
        <v>5</v>
      </c>
    </row>
    <row r="7" spans="1:7" x14ac:dyDescent="0.25">
      <c r="A7" s="83" t="s">
        <v>20</v>
      </c>
      <c r="B7" s="14">
        <f>COUNTIFS('"Cleaned Data"'!A:A,'"Most ODI Matches"'!A7) + COUNTIFS('"Cleaned Data"'!B:B,'"Most ODI Matches"'!A7)</f>
        <v>24</v>
      </c>
      <c r="C7" s="14">
        <f>COUNTIF('"Cleaned Data"'!E:E, '"Most ODI Matches"'!A7)</f>
        <v>17</v>
      </c>
      <c r="D7" s="14">
        <f>SUM(B7-C7)</f>
        <v>7</v>
      </c>
      <c r="E7" s="34">
        <f>SUM(C7/B7)</f>
        <v>0.70833333333333337</v>
      </c>
      <c r="F7" s="14">
        <f>COUNTIF('"Cleaned Data"'!C7:C134,'"Most ODI Matches"'!A7)</f>
        <v>8</v>
      </c>
      <c r="G7" s="16">
        <f>COUNTIF('"Cleaned Data"'!D6:D133,'"Most ODI Matches"'!A7)</f>
        <v>16</v>
      </c>
    </row>
    <row r="8" spans="1:7" x14ac:dyDescent="0.25">
      <c r="A8" s="85" t="s">
        <v>24</v>
      </c>
      <c r="B8" s="86">
        <f>COUNTIFS('"Cleaned Data"'!A:A,'"Most ODI Matches"'!A8) + COUNTIFS('"Cleaned Data"'!B:B,'"Most ODI Matches"'!A8)</f>
        <v>26</v>
      </c>
      <c r="C8" s="86">
        <f>COUNTIF('"Cleaned Data"'!E:E, '"Most ODI Matches"'!A8)</f>
        <v>5</v>
      </c>
      <c r="D8" s="86">
        <f>SUM(B8-C8)</f>
        <v>21</v>
      </c>
      <c r="E8" s="87">
        <f>SUM(C8/B8)</f>
        <v>0.19230769230769232</v>
      </c>
      <c r="F8" s="86">
        <f>COUNTIF('"Cleaned Data"'!C8:C135,'"Most ODI Matches"'!A8)</f>
        <v>11</v>
      </c>
      <c r="G8" s="88">
        <f>COUNTIF('"Cleaned Data"'!D7:D134,'"Most ODI Matches"'!A8)</f>
        <v>15</v>
      </c>
    </row>
    <row r="9" spans="1:7" x14ac:dyDescent="0.25">
      <c r="A9" s="83" t="s">
        <v>23</v>
      </c>
      <c r="B9" s="14">
        <f>COUNTIFS('"Cleaned Data"'!A:A,'"Most ODI Matches"'!A9) + COUNTIFS('"Cleaned Data"'!B:B,'"Most ODI Matches"'!A9)</f>
        <v>20</v>
      </c>
      <c r="C9" s="14">
        <f>COUNTIF('"Cleaned Data"'!E:E, '"Most ODI Matches"'!A9)</f>
        <v>13</v>
      </c>
      <c r="D9" s="14">
        <f>SUM(B9-C9)</f>
        <v>7</v>
      </c>
      <c r="E9" s="34">
        <f>SUM(C9/B9)</f>
        <v>0.65</v>
      </c>
      <c r="F9" s="14">
        <f>COUNTIF('"Cleaned Data"'!C9:C136,'"Most ODI Matches"'!A9)</f>
        <v>14</v>
      </c>
      <c r="G9" s="16">
        <f>COUNTIF('"Cleaned Data"'!D8:D135,'"Most ODI Matches"'!A9)</f>
        <v>5</v>
      </c>
    </row>
    <row r="10" spans="1:7" x14ac:dyDescent="0.25">
      <c r="A10" s="83" t="s">
        <v>29</v>
      </c>
      <c r="B10" s="14">
        <f>COUNTIFS('"Cleaned Data"'!A:A,'"Most ODI Matches"'!A10) + COUNTIFS('"Cleaned Data"'!B:B,'"Most ODI Matches"'!A10)</f>
        <v>11</v>
      </c>
      <c r="C10" s="14">
        <f>COUNTIF('"Cleaned Data"'!E:E, '"Most ODI Matches"'!A10)</f>
        <v>5</v>
      </c>
      <c r="D10" s="14">
        <f>SUM(B10-C10)</f>
        <v>6</v>
      </c>
      <c r="E10" s="34">
        <f>SUM(C10/B10)</f>
        <v>0.45454545454545453</v>
      </c>
      <c r="F10" s="14">
        <f>COUNTIF('"Cleaned Data"'!C10:C137,'"Most ODI Matches"'!A10)</f>
        <v>3</v>
      </c>
      <c r="G10" s="16">
        <f>COUNTIF('"Cleaned Data"'!D9:D136,'"Most ODI Matches"'!A10)</f>
        <v>8</v>
      </c>
    </row>
    <row r="11" spans="1:7" x14ac:dyDescent="0.25">
      <c r="A11" s="83" t="s">
        <v>31</v>
      </c>
      <c r="B11" s="14">
        <f>COUNTIFS('"Cleaned Data"'!A:A,'"Most ODI Matches"'!A11) + COUNTIFS('"Cleaned Data"'!B:B,'"Most ODI Matches"'!A11)</f>
        <v>17</v>
      </c>
      <c r="C11" s="14">
        <f>COUNTIF('"Cleaned Data"'!E:E, '"Most ODI Matches"'!A11)</f>
        <v>6</v>
      </c>
      <c r="D11" s="14">
        <f>SUM(B11-C11)</f>
        <v>11</v>
      </c>
      <c r="E11" s="34">
        <f>SUM(C11/B11)</f>
        <v>0.35294117647058826</v>
      </c>
      <c r="F11" s="14">
        <f>COUNTIF('"Cleaned Data"'!C11:C138,'"Most ODI Matches"'!A11)</f>
        <v>12</v>
      </c>
      <c r="G11" s="16">
        <f>COUNTIF('"Cleaned Data"'!D10:D137,'"Most ODI Matches"'!A11)</f>
        <v>5</v>
      </c>
    </row>
    <row r="12" spans="1:7" x14ac:dyDescent="0.25">
      <c r="A12" s="83" t="s">
        <v>50</v>
      </c>
      <c r="B12" s="14">
        <f>COUNTIFS('"Cleaned Data"'!A:A,'"Most ODI Matches"'!A12) + COUNTIFS('"Cleaned Data"'!B:B,'"Most ODI Matches"'!A12)</f>
        <v>17</v>
      </c>
      <c r="C12" s="14">
        <f>COUNTIF('"Cleaned Data"'!E:E, '"Most ODI Matches"'!A12)</f>
        <v>9</v>
      </c>
      <c r="D12" s="14">
        <f>SUM(B12-C12)</f>
        <v>8</v>
      </c>
      <c r="E12" s="34">
        <f>SUM(C12/B12)</f>
        <v>0.52941176470588236</v>
      </c>
      <c r="F12" s="14">
        <f>COUNTIF('"Cleaned Data"'!C12:C139,'"Most ODI Matches"'!A12)</f>
        <v>9</v>
      </c>
      <c r="G12" s="16">
        <f>COUNTIF('"Cleaned Data"'!D11:D138,'"Most ODI Matches"'!A12)</f>
        <v>8</v>
      </c>
    </row>
    <row r="13" spans="1:7" x14ac:dyDescent="0.25">
      <c r="A13" s="83" t="s">
        <v>51</v>
      </c>
      <c r="B13" s="14">
        <f>COUNTIFS('"Cleaned Data"'!A:A,'"Most ODI Matches"'!A13) + COUNTIFS('"Cleaned Data"'!B:B,'"Most ODI Matches"'!A13)</f>
        <v>20</v>
      </c>
      <c r="C13" s="14">
        <f>COUNTIF('"Cleaned Data"'!E:E, '"Most ODI Matches"'!A13)</f>
        <v>14</v>
      </c>
      <c r="D13" s="14">
        <f>SUM(B13-C13)</f>
        <v>6</v>
      </c>
      <c r="E13" s="34">
        <f>SUM(C13/B13)</f>
        <v>0.7</v>
      </c>
      <c r="F13" s="14">
        <f>COUNTIF('"Cleaned Data"'!C13:C140,'"Most ODI Matches"'!A13)</f>
        <v>7</v>
      </c>
      <c r="G13" s="16">
        <f>COUNTIF('"Cleaned Data"'!D12:D139,'"Most ODI Matches"'!A13)</f>
        <v>13</v>
      </c>
    </row>
    <row r="14" spans="1:7" x14ac:dyDescent="0.25">
      <c r="A14" s="83" t="s">
        <v>58</v>
      </c>
      <c r="B14" s="14">
        <f>COUNTIFS('"Cleaned Data"'!A:A,'"Most ODI Matches"'!A14) + COUNTIFS('"Cleaned Data"'!B:B,'"Most ODI Matches"'!A14)</f>
        <v>20</v>
      </c>
      <c r="C14" s="14">
        <f>COUNTIF('"Cleaned Data"'!E:E, '"Most ODI Matches"'!A14)</f>
        <v>12</v>
      </c>
      <c r="D14" s="14">
        <f>SUM(B14-C14)</f>
        <v>8</v>
      </c>
      <c r="E14" s="34">
        <f>SUM(C14/B14)</f>
        <v>0.6</v>
      </c>
      <c r="F14" s="14">
        <f>COUNTIF('"Cleaned Data"'!C14:C141,'"Most ODI Matches"'!A14)</f>
        <v>16</v>
      </c>
      <c r="G14" s="16">
        <f>COUNTIF('"Cleaned Data"'!D13:D140,'"Most ODI Matches"'!A14)</f>
        <v>4</v>
      </c>
    </row>
    <row r="15" spans="1:7" x14ac:dyDescent="0.25">
      <c r="A15" s="83" t="s">
        <v>76</v>
      </c>
      <c r="B15" s="14">
        <f>COUNTIFS('"Cleaned Data"'!A:A,'"Most ODI Matches"'!A15) + COUNTIFS('"Cleaned Data"'!B:B,'"Most ODI Matches"'!A15)</f>
        <v>4</v>
      </c>
      <c r="C15" s="14">
        <f>COUNTIF('"Cleaned Data"'!E:E, '"Most ODI Matches"'!A15)</f>
        <v>1</v>
      </c>
      <c r="D15" s="14">
        <f>SUM(B15-C15)</f>
        <v>3</v>
      </c>
      <c r="E15" s="34">
        <f>SUM(C15/B15)</f>
        <v>0.25</v>
      </c>
      <c r="F15" s="14">
        <f>COUNTIF('"Cleaned Data"'!C15:C142,'"Most ODI Matches"'!A15)</f>
        <v>2</v>
      </c>
      <c r="G15" s="16">
        <f>COUNTIF('"Cleaned Data"'!D14:D141,'"Most ODI Matches"'!A15)</f>
        <v>2</v>
      </c>
    </row>
    <row r="16" spans="1:7" x14ac:dyDescent="0.25">
      <c r="A16" s="83" t="s">
        <v>79</v>
      </c>
      <c r="B16" s="14">
        <f>COUNTIFS('"Cleaned Data"'!A:A,'"Most ODI Matches"'!A16) + COUNTIFS('"Cleaned Data"'!B:B,'"Most ODI Matches"'!A16)</f>
        <v>6</v>
      </c>
      <c r="C16" s="14">
        <f>COUNTIF('"Cleaned Data"'!E:E, '"Most ODI Matches"'!A16)</f>
        <v>1</v>
      </c>
      <c r="D16" s="14">
        <f>SUM(B16-C16)</f>
        <v>5</v>
      </c>
      <c r="E16" s="34">
        <f>SUM(C16/B16)</f>
        <v>0.16666666666666666</v>
      </c>
      <c r="F16" s="14">
        <f>COUNTIF('"Cleaned Data"'!C16:C143,'"Most ODI Matches"'!A16)</f>
        <v>4</v>
      </c>
      <c r="G16" s="16">
        <f>COUNTIF('"Cleaned Data"'!D15:D142,'"Most ODI Matches"'!A16)</f>
        <v>2</v>
      </c>
    </row>
    <row r="17" spans="1:7" x14ac:dyDescent="0.25">
      <c r="A17" s="83" t="s">
        <v>82</v>
      </c>
      <c r="B17" s="14">
        <f>COUNTIFS('"Cleaned Data"'!A:A,'"Most ODI Matches"'!A17) + COUNTIFS('"Cleaned Data"'!B:B,'"Most ODI Matches"'!A17)</f>
        <v>18</v>
      </c>
      <c r="C17" s="14">
        <f>COUNTIF('"Cleaned Data"'!E:E, '"Most ODI Matches"'!A17)</f>
        <v>8</v>
      </c>
      <c r="D17" s="14">
        <f>SUM(B17-C17)</f>
        <v>10</v>
      </c>
      <c r="E17" s="34">
        <f>SUM(C17/B17)</f>
        <v>0.44444444444444442</v>
      </c>
      <c r="F17" s="14">
        <f>COUNTIF('"Cleaned Data"'!C17:C144,'"Most ODI Matches"'!A17)</f>
        <v>3</v>
      </c>
      <c r="G17" s="16">
        <f>COUNTIF('"Cleaned Data"'!D16:D143,'"Most ODI Matches"'!A17)</f>
        <v>15</v>
      </c>
    </row>
    <row r="18" spans="1:7" x14ac:dyDescent="0.25">
      <c r="A18" s="83" t="s">
        <v>136</v>
      </c>
      <c r="B18" s="14">
        <f>COUNTIFS('"Cleaned Data"'!A:A,'"Most ODI Matches"'!A18) + COUNTIFS('"Cleaned Data"'!B:B,'"Most ODI Matches"'!A18)</f>
        <v>3</v>
      </c>
      <c r="C18" s="14">
        <f>COUNTIF('"Cleaned Data"'!E:E, '"Most ODI Matches"'!A18)</f>
        <v>1</v>
      </c>
      <c r="D18" s="14">
        <f>SUM(B18-C18)</f>
        <v>2</v>
      </c>
      <c r="E18" s="34">
        <f>SUM(C18/B18)</f>
        <v>0.33333333333333331</v>
      </c>
      <c r="F18" s="14">
        <f>COUNTIF('"Cleaned Data"'!C18:C145,'"Most ODI Matches"'!A18)</f>
        <v>1</v>
      </c>
      <c r="G18" s="16">
        <f>COUNTIF('"Cleaned Data"'!D17:D144,'"Most ODI Matches"'!A18)</f>
        <v>2</v>
      </c>
    </row>
    <row r="19" spans="1:7" ht="15.75" thickBot="1" x14ac:dyDescent="0.3">
      <c r="A19" s="84" t="s">
        <v>135</v>
      </c>
      <c r="B19" s="43">
        <f>COUNTIFS('"Cleaned Data"'!A:A,'"Most ODI Matches"'!A19) + COUNTIFS('"Cleaned Data"'!B:B,'"Most ODI Matches"'!A19)</f>
        <v>2</v>
      </c>
      <c r="C19" s="43">
        <f>COUNTIF('"Cleaned Data"'!E:E, '"Most ODI Matches"'!A19)</f>
        <v>1</v>
      </c>
      <c r="D19" s="43">
        <f>SUM(B19-C19)</f>
        <v>1</v>
      </c>
      <c r="E19" s="44">
        <f>SUM(C19/B19)</f>
        <v>0.5</v>
      </c>
      <c r="F19" s="43">
        <f>COUNTIF('"Cleaned Data"'!C19:C146,'"Most ODI Matches"'!A19)</f>
        <v>2</v>
      </c>
      <c r="G19" s="20">
        <f>COUNTIF('"Cleaned Data"'!D18:D145,'"Most ODI Matches"'!A19)</f>
        <v>0</v>
      </c>
    </row>
    <row r="22" spans="1:7" x14ac:dyDescent="0.25">
      <c r="B22" s="89"/>
      <c r="C22" s="89"/>
      <c r="D22" s="89"/>
      <c r="E22" s="89"/>
      <c r="F22" s="89"/>
    </row>
    <row r="23" spans="1:7" x14ac:dyDescent="0.25">
      <c r="B23" s="89"/>
      <c r="C23" s="89"/>
      <c r="D23" s="89"/>
      <c r="E23" s="89"/>
      <c r="F23" s="89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EB90C-AC17-4065-9CB5-B96E99008668}">
  <dimension ref="A1:V33"/>
  <sheetViews>
    <sheetView workbookViewId="0">
      <selection activeCell="F34" sqref="F34"/>
    </sheetView>
  </sheetViews>
  <sheetFormatPr defaultRowHeight="15" x14ac:dyDescent="0.25"/>
  <cols>
    <col min="1" max="1" width="12.5703125" bestFit="1" customWidth="1"/>
    <col min="2" max="2" width="8.5703125" bestFit="1" customWidth="1"/>
    <col min="3" max="3" width="13.42578125" bestFit="1" customWidth="1"/>
    <col min="4" max="4" width="12.5703125" bestFit="1" customWidth="1"/>
    <col min="5" max="5" width="6.7109375" bestFit="1" customWidth="1"/>
    <col min="6" max="6" width="12.85546875" bestFit="1" customWidth="1"/>
    <col min="7" max="7" width="12.42578125" bestFit="1" customWidth="1"/>
  </cols>
  <sheetData>
    <row r="1" spans="1:22" x14ac:dyDescent="0.25">
      <c r="A1" s="73" t="s">
        <v>210</v>
      </c>
      <c r="B1" s="74" t="s">
        <v>211</v>
      </c>
      <c r="C1" s="74" t="s">
        <v>212</v>
      </c>
      <c r="D1" s="74" t="s">
        <v>213</v>
      </c>
      <c r="E1" s="75" t="s">
        <v>214</v>
      </c>
      <c r="F1" s="74" t="s">
        <v>220</v>
      </c>
      <c r="G1" s="76" t="s">
        <v>221</v>
      </c>
    </row>
    <row r="2" spans="1:22" x14ac:dyDescent="0.25">
      <c r="A2" s="27" t="s">
        <v>20</v>
      </c>
      <c r="B2" s="90">
        <v>24</v>
      </c>
      <c r="C2" s="90">
        <v>17</v>
      </c>
      <c r="D2" s="90">
        <v>7</v>
      </c>
      <c r="E2" s="91">
        <v>0.70833333333333337</v>
      </c>
      <c r="F2" s="90">
        <v>8</v>
      </c>
      <c r="G2" s="48">
        <v>16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x14ac:dyDescent="0.25">
      <c r="A3" s="27" t="s">
        <v>51</v>
      </c>
      <c r="B3" s="90">
        <v>20</v>
      </c>
      <c r="C3" s="90">
        <v>14</v>
      </c>
      <c r="D3" s="90">
        <v>6</v>
      </c>
      <c r="E3" s="91">
        <v>0.7</v>
      </c>
      <c r="F3" s="90">
        <v>7</v>
      </c>
      <c r="G3" s="48">
        <v>13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x14ac:dyDescent="0.25">
      <c r="A4" s="27" t="s">
        <v>23</v>
      </c>
      <c r="B4" s="90">
        <v>20</v>
      </c>
      <c r="C4" s="90">
        <v>13</v>
      </c>
      <c r="D4" s="90">
        <v>7</v>
      </c>
      <c r="E4" s="91">
        <v>0.65</v>
      </c>
      <c r="F4" s="90">
        <v>14</v>
      </c>
      <c r="G4" s="48">
        <v>5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25">
      <c r="A5" s="15" t="s">
        <v>58</v>
      </c>
      <c r="B5" s="14">
        <v>20</v>
      </c>
      <c r="C5" s="14">
        <v>12</v>
      </c>
      <c r="D5" s="14">
        <v>8</v>
      </c>
      <c r="E5" s="34">
        <v>0.6</v>
      </c>
      <c r="F5" s="14">
        <v>16</v>
      </c>
      <c r="G5" s="16">
        <v>4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25">
      <c r="A6" s="15" t="s">
        <v>50</v>
      </c>
      <c r="B6" s="14">
        <v>17</v>
      </c>
      <c r="C6" s="14">
        <v>9</v>
      </c>
      <c r="D6" s="14">
        <v>8</v>
      </c>
      <c r="E6" s="34">
        <v>0.52941176470588236</v>
      </c>
      <c r="F6" s="14">
        <v>9</v>
      </c>
      <c r="G6" s="16">
        <v>8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x14ac:dyDescent="0.25">
      <c r="A7" s="15" t="s">
        <v>7</v>
      </c>
      <c r="B7" s="14">
        <v>13</v>
      </c>
      <c r="C7" s="14">
        <v>8</v>
      </c>
      <c r="D7" s="14">
        <v>5</v>
      </c>
      <c r="E7" s="34">
        <v>0.61538461538461542</v>
      </c>
      <c r="F7" s="14">
        <v>13</v>
      </c>
      <c r="G7" s="16">
        <v>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x14ac:dyDescent="0.25">
      <c r="A8" s="15" t="s">
        <v>8</v>
      </c>
      <c r="B8" s="14">
        <v>18</v>
      </c>
      <c r="C8" s="14">
        <v>8</v>
      </c>
      <c r="D8" s="14">
        <v>10</v>
      </c>
      <c r="E8" s="34">
        <v>0.44444444444444442</v>
      </c>
      <c r="F8" s="14">
        <v>0</v>
      </c>
      <c r="G8" s="16">
        <v>18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x14ac:dyDescent="0.25">
      <c r="A9" s="15" t="s">
        <v>13</v>
      </c>
      <c r="B9" s="14">
        <v>13</v>
      </c>
      <c r="C9" s="14">
        <v>8</v>
      </c>
      <c r="D9" s="14">
        <v>5</v>
      </c>
      <c r="E9" s="34">
        <v>0.61538461538461542</v>
      </c>
      <c r="F9" s="14">
        <v>9</v>
      </c>
      <c r="G9" s="16">
        <v>4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25">
      <c r="A10" s="15" t="s">
        <v>82</v>
      </c>
      <c r="B10" s="14">
        <v>18</v>
      </c>
      <c r="C10" s="14">
        <v>8</v>
      </c>
      <c r="D10" s="14">
        <v>10</v>
      </c>
      <c r="E10" s="34">
        <v>0.44444444444444442</v>
      </c>
      <c r="F10" s="14">
        <v>3</v>
      </c>
      <c r="G10" s="16">
        <v>15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25">
      <c r="A11" s="15" t="s">
        <v>31</v>
      </c>
      <c r="B11" s="14">
        <v>17</v>
      </c>
      <c r="C11" s="14">
        <v>6</v>
      </c>
      <c r="D11" s="14">
        <v>11</v>
      </c>
      <c r="E11" s="34">
        <v>0.35294117647058826</v>
      </c>
      <c r="F11" s="14">
        <v>12</v>
      </c>
      <c r="G11" s="16">
        <v>5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25">
      <c r="A12" s="15" t="s">
        <v>24</v>
      </c>
      <c r="B12" s="14">
        <v>26</v>
      </c>
      <c r="C12" s="14">
        <v>5</v>
      </c>
      <c r="D12" s="14">
        <v>21</v>
      </c>
      <c r="E12" s="34">
        <v>0.19230769230769232</v>
      </c>
      <c r="F12" s="14">
        <v>11</v>
      </c>
      <c r="G12" s="16">
        <v>15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25">
      <c r="A13" s="15" t="s">
        <v>29</v>
      </c>
      <c r="B13" s="14">
        <v>11</v>
      </c>
      <c r="C13" s="14">
        <v>5</v>
      </c>
      <c r="D13" s="14">
        <v>6</v>
      </c>
      <c r="E13" s="34">
        <v>0.45454545454545453</v>
      </c>
      <c r="F13" s="14">
        <v>3</v>
      </c>
      <c r="G13" s="16">
        <v>8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x14ac:dyDescent="0.25">
      <c r="A14" s="15" t="s">
        <v>207</v>
      </c>
      <c r="B14" s="14">
        <v>11</v>
      </c>
      <c r="C14" s="14">
        <v>4</v>
      </c>
      <c r="D14" s="14">
        <v>7</v>
      </c>
      <c r="E14" s="34">
        <v>0.36363636363636365</v>
      </c>
      <c r="F14" s="14">
        <v>5</v>
      </c>
      <c r="G14" s="16">
        <v>6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x14ac:dyDescent="0.25">
      <c r="A15" s="15" t="s">
        <v>19</v>
      </c>
      <c r="B15" s="14">
        <v>13</v>
      </c>
      <c r="C15" s="14">
        <v>2</v>
      </c>
      <c r="D15" s="14">
        <v>11</v>
      </c>
      <c r="E15" s="34">
        <v>0.15384615384615385</v>
      </c>
      <c r="F15" s="14">
        <v>8</v>
      </c>
      <c r="G15" s="16">
        <v>5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x14ac:dyDescent="0.25">
      <c r="A16" s="15" t="s">
        <v>76</v>
      </c>
      <c r="B16" s="14">
        <v>4</v>
      </c>
      <c r="C16" s="14">
        <v>1</v>
      </c>
      <c r="D16" s="14">
        <v>3</v>
      </c>
      <c r="E16" s="34">
        <v>0.25</v>
      </c>
      <c r="F16" s="14">
        <v>2</v>
      </c>
      <c r="G16" s="16">
        <v>2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25">
      <c r="A17" s="15" t="s">
        <v>79</v>
      </c>
      <c r="B17" s="14">
        <v>6</v>
      </c>
      <c r="C17" s="14">
        <v>1</v>
      </c>
      <c r="D17" s="14">
        <v>5</v>
      </c>
      <c r="E17" s="34">
        <v>0.16666666666666666</v>
      </c>
      <c r="F17" s="14">
        <v>4</v>
      </c>
      <c r="G17" s="16">
        <v>2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25">
      <c r="A18" s="15" t="s">
        <v>136</v>
      </c>
      <c r="B18" s="14">
        <v>3</v>
      </c>
      <c r="C18" s="14">
        <v>1</v>
      </c>
      <c r="D18" s="14">
        <v>2</v>
      </c>
      <c r="E18" s="34">
        <v>0.33333333333333331</v>
      </c>
      <c r="F18" s="14">
        <v>1</v>
      </c>
      <c r="G18" s="16">
        <v>2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ht="15.75" thickBot="1" x14ac:dyDescent="0.3">
      <c r="A19" s="19" t="s">
        <v>135</v>
      </c>
      <c r="B19" s="43">
        <v>2</v>
      </c>
      <c r="C19" s="43">
        <v>1</v>
      </c>
      <c r="D19" s="43">
        <v>1</v>
      </c>
      <c r="E19" s="44">
        <v>0.5</v>
      </c>
      <c r="F19" s="43">
        <v>2</v>
      </c>
      <c r="G19" s="20">
        <v>0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25"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x14ac:dyDescent="0.25"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x14ac:dyDescent="0.25"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x14ac:dyDescent="0.25"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25"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25"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25"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25"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x14ac:dyDescent="0.25"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x14ac:dyDescent="0.25"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x14ac:dyDescent="0.25"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25"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25"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8:22" x14ac:dyDescent="0.25"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</sheetData>
  <sortState xmlns:xlrd2="http://schemas.microsoft.com/office/spreadsheetml/2017/richdata2" ref="A2:G19">
    <sortCondition descending="1" ref="C2:C19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6E863-7771-4EDE-9AAF-6CAE6A6CE179}">
  <dimension ref="A1:G19"/>
  <sheetViews>
    <sheetView workbookViewId="0">
      <selection sqref="A1:G19"/>
    </sheetView>
  </sheetViews>
  <sheetFormatPr defaultRowHeight="15" x14ac:dyDescent="0.25"/>
  <cols>
    <col min="1" max="1" width="12.5703125" bestFit="1" customWidth="1"/>
    <col min="2" max="2" width="8.5703125" bestFit="1" customWidth="1"/>
    <col min="3" max="3" width="13.42578125" bestFit="1" customWidth="1"/>
    <col min="4" max="4" width="12.5703125" bestFit="1" customWidth="1"/>
    <col min="5" max="5" width="6.7109375" bestFit="1" customWidth="1"/>
    <col min="6" max="6" width="12.85546875" bestFit="1" customWidth="1"/>
    <col min="7" max="7" width="12.42578125" bestFit="1" customWidth="1"/>
  </cols>
  <sheetData>
    <row r="1" spans="1:7" x14ac:dyDescent="0.25">
      <c r="A1" s="73" t="s">
        <v>210</v>
      </c>
      <c r="B1" s="74" t="s">
        <v>211</v>
      </c>
      <c r="C1" s="74" t="s">
        <v>212</v>
      </c>
      <c r="D1" s="74" t="s">
        <v>213</v>
      </c>
      <c r="E1" s="75" t="s">
        <v>214</v>
      </c>
      <c r="F1" s="74" t="s">
        <v>220</v>
      </c>
      <c r="G1" s="76" t="s">
        <v>221</v>
      </c>
    </row>
    <row r="2" spans="1:7" x14ac:dyDescent="0.25">
      <c r="A2" s="15" t="s">
        <v>20</v>
      </c>
      <c r="B2" s="14">
        <v>24</v>
      </c>
      <c r="C2" s="14">
        <v>17</v>
      </c>
      <c r="D2" s="14">
        <v>7</v>
      </c>
      <c r="E2" s="34">
        <v>0.70833333333333337</v>
      </c>
      <c r="F2" s="14">
        <v>8</v>
      </c>
      <c r="G2" s="16">
        <v>16</v>
      </c>
    </row>
    <row r="3" spans="1:7" x14ac:dyDescent="0.25">
      <c r="A3" s="15" t="s">
        <v>51</v>
      </c>
      <c r="B3" s="14">
        <v>20</v>
      </c>
      <c r="C3" s="14">
        <v>14</v>
      </c>
      <c r="D3" s="14">
        <v>6</v>
      </c>
      <c r="E3" s="34">
        <v>0.7</v>
      </c>
      <c r="F3" s="14">
        <v>7</v>
      </c>
      <c r="G3" s="16">
        <v>13</v>
      </c>
    </row>
    <row r="4" spans="1:7" x14ac:dyDescent="0.25">
      <c r="A4" s="15" t="s">
        <v>23</v>
      </c>
      <c r="B4" s="14">
        <v>20</v>
      </c>
      <c r="C4" s="14">
        <v>13</v>
      </c>
      <c r="D4" s="14">
        <v>7</v>
      </c>
      <c r="E4" s="34">
        <v>0.65</v>
      </c>
      <c r="F4" s="14">
        <v>14</v>
      </c>
      <c r="G4" s="16">
        <v>5</v>
      </c>
    </row>
    <row r="5" spans="1:7" x14ac:dyDescent="0.25">
      <c r="A5" s="15" t="s">
        <v>58</v>
      </c>
      <c r="B5" s="78">
        <v>20</v>
      </c>
      <c r="C5" s="78">
        <v>12</v>
      </c>
      <c r="D5" s="78">
        <v>8</v>
      </c>
      <c r="E5" s="79">
        <v>0.6</v>
      </c>
      <c r="F5" s="78">
        <v>16</v>
      </c>
      <c r="G5" s="17">
        <v>4</v>
      </c>
    </row>
    <row r="6" spans="1:7" x14ac:dyDescent="0.25">
      <c r="A6" s="15" t="s">
        <v>50</v>
      </c>
      <c r="B6" s="14">
        <v>17</v>
      </c>
      <c r="C6" s="14">
        <v>9</v>
      </c>
      <c r="D6" s="14">
        <v>8</v>
      </c>
      <c r="E6" s="34">
        <v>0.52941176470588236</v>
      </c>
      <c r="F6" s="14">
        <v>9</v>
      </c>
      <c r="G6" s="16">
        <v>8</v>
      </c>
    </row>
    <row r="7" spans="1:7" x14ac:dyDescent="0.25">
      <c r="A7" s="15" t="s">
        <v>7</v>
      </c>
      <c r="B7" s="14">
        <v>13</v>
      </c>
      <c r="C7" s="14">
        <v>8</v>
      </c>
      <c r="D7" s="14">
        <v>5</v>
      </c>
      <c r="E7" s="34">
        <v>0.61538461538461542</v>
      </c>
      <c r="F7" s="14">
        <v>13</v>
      </c>
      <c r="G7" s="16">
        <v>0</v>
      </c>
    </row>
    <row r="8" spans="1:7" x14ac:dyDescent="0.25">
      <c r="A8" s="15" t="s">
        <v>8</v>
      </c>
      <c r="B8" s="14">
        <v>18</v>
      </c>
      <c r="C8" s="14">
        <v>8</v>
      </c>
      <c r="D8" s="14">
        <v>10</v>
      </c>
      <c r="E8" s="34">
        <v>0.44444444444444442</v>
      </c>
      <c r="F8" s="14">
        <v>0</v>
      </c>
      <c r="G8" s="16">
        <v>18</v>
      </c>
    </row>
    <row r="9" spans="1:7" x14ac:dyDescent="0.25">
      <c r="A9" s="15" t="s">
        <v>13</v>
      </c>
      <c r="B9" s="14">
        <v>13</v>
      </c>
      <c r="C9" s="14">
        <v>8</v>
      </c>
      <c r="D9" s="14">
        <v>5</v>
      </c>
      <c r="E9" s="34">
        <v>0.61538461538461542</v>
      </c>
      <c r="F9" s="14">
        <v>9</v>
      </c>
      <c r="G9" s="16">
        <v>4</v>
      </c>
    </row>
    <row r="10" spans="1:7" x14ac:dyDescent="0.25">
      <c r="A10" s="15" t="s">
        <v>82</v>
      </c>
      <c r="B10" s="14">
        <v>18</v>
      </c>
      <c r="C10" s="14">
        <v>8</v>
      </c>
      <c r="D10" s="14">
        <v>10</v>
      </c>
      <c r="E10" s="34">
        <v>0.44444444444444442</v>
      </c>
      <c r="F10" s="14">
        <v>3</v>
      </c>
      <c r="G10" s="16">
        <v>15</v>
      </c>
    </row>
    <row r="11" spans="1:7" x14ac:dyDescent="0.25">
      <c r="A11" s="15" t="s">
        <v>31</v>
      </c>
      <c r="B11" s="14">
        <v>17</v>
      </c>
      <c r="C11" s="14">
        <v>6</v>
      </c>
      <c r="D11" s="14">
        <v>11</v>
      </c>
      <c r="E11" s="34">
        <v>0.35294117647058826</v>
      </c>
      <c r="F11" s="14">
        <v>12</v>
      </c>
      <c r="G11" s="16">
        <v>5</v>
      </c>
    </row>
    <row r="12" spans="1:7" x14ac:dyDescent="0.25">
      <c r="A12" s="15" t="s">
        <v>24</v>
      </c>
      <c r="B12" s="14">
        <v>26</v>
      </c>
      <c r="C12" s="14">
        <v>5</v>
      </c>
      <c r="D12" s="14">
        <v>21</v>
      </c>
      <c r="E12" s="34">
        <v>0.19230769230769232</v>
      </c>
      <c r="F12" s="14">
        <v>11</v>
      </c>
      <c r="G12" s="16">
        <v>15</v>
      </c>
    </row>
    <row r="13" spans="1:7" x14ac:dyDescent="0.25">
      <c r="A13" s="15" t="s">
        <v>29</v>
      </c>
      <c r="B13" s="14">
        <v>11</v>
      </c>
      <c r="C13" s="14">
        <v>5</v>
      </c>
      <c r="D13" s="14">
        <v>6</v>
      </c>
      <c r="E13" s="34">
        <v>0.45454545454545453</v>
      </c>
      <c r="F13" s="14">
        <v>3</v>
      </c>
      <c r="G13" s="16">
        <v>8</v>
      </c>
    </row>
    <row r="14" spans="1:7" x14ac:dyDescent="0.25">
      <c r="A14" s="15" t="s">
        <v>207</v>
      </c>
      <c r="B14" s="14">
        <v>11</v>
      </c>
      <c r="C14" s="14">
        <v>4</v>
      </c>
      <c r="D14" s="14">
        <v>7</v>
      </c>
      <c r="E14" s="34">
        <v>0.36363636363636365</v>
      </c>
      <c r="F14" s="14">
        <v>5</v>
      </c>
      <c r="G14" s="16">
        <v>6</v>
      </c>
    </row>
    <row r="15" spans="1:7" x14ac:dyDescent="0.25">
      <c r="A15" s="15" t="s">
        <v>19</v>
      </c>
      <c r="B15" s="14">
        <v>13</v>
      </c>
      <c r="C15" s="14">
        <v>2</v>
      </c>
      <c r="D15" s="14">
        <v>11</v>
      </c>
      <c r="E15" s="34">
        <v>0.15384615384615385</v>
      </c>
      <c r="F15" s="14">
        <v>8</v>
      </c>
      <c r="G15" s="16">
        <v>5</v>
      </c>
    </row>
    <row r="16" spans="1:7" x14ac:dyDescent="0.25">
      <c r="A16" s="15" t="s">
        <v>76</v>
      </c>
      <c r="B16" s="14">
        <v>4</v>
      </c>
      <c r="C16" s="14">
        <v>1</v>
      </c>
      <c r="D16" s="14">
        <v>3</v>
      </c>
      <c r="E16" s="34">
        <v>0.25</v>
      </c>
      <c r="F16" s="14">
        <v>2</v>
      </c>
      <c r="G16" s="16">
        <v>2</v>
      </c>
    </row>
    <row r="17" spans="1:7" x14ac:dyDescent="0.25">
      <c r="A17" s="15" t="s">
        <v>79</v>
      </c>
      <c r="B17" s="14">
        <v>6</v>
      </c>
      <c r="C17" s="14">
        <v>1</v>
      </c>
      <c r="D17" s="14">
        <v>5</v>
      </c>
      <c r="E17" s="34">
        <v>0.16666666666666666</v>
      </c>
      <c r="F17" s="14">
        <v>4</v>
      </c>
      <c r="G17" s="16">
        <v>2</v>
      </c>
    </row>
    <row r="18" spans="1:7" x14ac:dyDescent="0.25">
      <c r="A18" s="15" t="s">
        <v>136</v>
      </c>
      <c r="B18" s="14">
        <v>3</v>
      </c>
      <c r="C18" s="14">
        <v>1</v>
      </c>
      <c r="D18" s="14">
        <v>2</v>
      </c>
      <c r="E18" s="34">
        <v>0.33333333333333331</v>
      </c>
      <c r="F18" s="14">
        <v>1</v>
      </c>
      <c r="G18" s="16">
        <v>2</v>
      </c>
    </row>
    <row r="19" spans="1:7" ht="15.75" thickBot="1" x14ac:dyDescent="0.3">
      <c r="A19" s="19" t="s">
        <v>135</v>
      </c>
      <c r="B19" s="43">
        <v>2</v>
      </c>
      <c r="C19" s="43">
        <v>1</v>
      </c>
      <c r="D19" s="43">
        <v>1</v>
      </c>
      <c r="E19" s="44">
        <v>0.5</v>
      </c>
      <c r="F19" s="43">
        <v>2</v>
      </c>
      <c r="G19" s="2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FE38F-070A-49D0-BC9E-BA058D596FEA}">
  <dimension ref="A1:G1"/>
  <sheetViews>
    <sheetView workbookViewId="0">
      <selection sqref="A1:G1"/>
    </sheetView>
  </sheetViews>
  <sheetFormatPr defaultRowHeight="15" x14ac:dyDescent="0.25"/>
  <sheetData>
    <row r="1" spans="1:7" x14ac:dyDescent="0.25">
      <c r="A1" s="40" t="s">
        <v>31</v>
      </c>
      <c r="B1" s="41">
        <v>17</v>
      </c>
      <c r="C1" s="41">
        <v>6</v>
      </c>
      <c r="D1" s="41">
        <v>11</v>
      </c>
      <c r="E1" s="42">
        <v>0.35294117647058826</v>
      </c>
      <c r="F1" s="41">
        <v>12</v>
      </c>
      <c r="G1" s="18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4BE7E-09A4-46C5-AA3E-0B6C5230E746}">
  <dimension ref="A1:G5"/>
  <sheetViews>
    <sheetView workbookViewId="0">
      <selection activeCell="F11" sqref="F11"/>
    </sheetView>
  </sheetViews>
  <sheetFormatPr defaultRowHeight="15" x14ac:dyDescent="0.25"/>
  <cols>
    <col min="1" max="1" width="10.28515625" bestFit="1" customWidth="1"/>
    <col min="2" max="2" width="8.85546875" bestFit="1" customWidth="1"/>
    <col min="3" max="3" width="8.42578125" bestFit="1" customWidth="1"/>
    <col min="4" max="4" width="4" bestFit="1" customWidth="1"/>
    <col min="6" max="6" width="9.85546875" bestFit="1" customWidth="1"/>
    <col min="7" max="7" width="10.140625" bestFit="1" customWidth="1"/>
  </cols>
  <sheetData>
    <row r="1" spans="1:7" ht="15.75" thickBot="1" x14ac:dyDescent="0.3"/>
    <row r="2" spans="1:7" x14ac:dyDescent="0.25">
      <c r="A2" s="56" t="s">
        <v>24</v>
      </c>
      <c r="B2" s="57" t="s">
        <v>8</v>
      </c>
      <c r="C2" s="57" t="s">
        <v>8</v>
      </c>
      <c r="D2" s="58">
        <v>244</v>
      </c>
      <c r="E2" s="58" t="s">
        <v>215</v>
      </c>
      <c r="F2" s="59">
        <v>43301</v>
      </c>
      <c r="G2" s="60" t="s">
        <v>126</v>
      </c>
    </row>
    <row r="3" spans="1:7" x14ac:dyDescent="0.25">
      <c r="A3" s="61" t="s">
        <v>20</v>
      </c>
      <c r="B3" s="6" t="s">
        <v>19</v>
      </c>
      <c r="C3" s="6" t="s">
        <v>20</v>
      </c>
      <c r="D3" s="8">
        <v>242</v>
      </c>
      <c r="E3" s="8" t="s">
        <v>215</v>
      </c>
      <c r="F3" s="9">
        <v>43270</v>
      </c>
      <c r="G3" s="62" t="s">
        <v>113</v>
      </c>
    </row>
    <row r="4" spans="1:7" ht="15.75" thickBot="1" x14ac:dyDescent="0.3">
      <c r="A4" s="63" t="s">
        <v>13</v>
      </c>
      <c r="B4" s="64" t="s">
        <v>207</v>
      </c>
      <c r="C4" s="64" t="s">
        <v>13</v>
      </c>
      <c r="D4" s="65">
        <v>226</v>
      </c>
      <c r="E4" s="65" t="s">
        <v>215</v>
      </c>
      <c r="F4" s="66">
        <v>43171</v>
      </c>
      <c r="G4" s="67" t="s">
        <v>92</v>
      </c>
    </row>
    <row r="5" spans="1:7" ht="15.75" thickBot="1" x14ac:dyDescent="0.3">
      <c r="A5" s="80" t="s">
        <v>224</v>
      </c>
      <c r="B5" s="81"/>
      <c r="C5" s="81"/>
      <c r="D5" s="82"/>
      <c r="E5" s="3"/>
    </row>
  </sheetData>
  <mergeCells count="1">
    <mergeCell ref="A5:D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7EB77-D9FA-4095-8082-B55B4CD55E44}">
  <dimension ref="A1:B13"/>
  <sheetViews>
    <sheetView tabSelected="1" workbookViewId="0">
      <selection activeCell="P29" sqref="P29"/>
    </sheetView>
  </sheetViews>
  <sheetFormatPr defaultRowHeight="15" x14ac:dyDescent="0.25"/>
  <cols>
    <col min="1" max="2" width="10.85546875" bestFit="1" customWidth="1"/>
  </cols>
  <sheetData>
    <row r="1" spans="1:2" x14ac:dyDescent="0.25">
      <c r="A1" s="10" t="s">
        <v>225</v>
      </c>
      <c r="B1" s="10" t="s">
        <v>211</v>
      </c>
    </row>
    <row r="2" spans="1:2" x14ac:dyDescent="0.25">
      <c r="A2" s="1" t="s">
        <v>332</v>
      </c>
      <c r="B2">
        <f>COUNTIF('"Cleaned Data"'!J2:J129,A2)</f>
        <v>26</v>
      </c>
    </row>
    <row r="3" spans="1:2" x14ac:dyDescent="0.25">
      <c r="A3" s="1" t="s">
        <v>227</v>
      </c>
      <c r="B3">
        <f>COUNTIF('"Cleaned Data"'!J3:J130,A3)</f>
        <v>22</v>
      </c>
    </row>
    <row r="4" spans="1:2" x14ac:dyDescent="0.25">
      <c r="A4" s="1" t="s">
        <v>337</v>
      </c>
      <c r="B4">
        <f>COUNTIF('"Cleaned Data"'!J4:J131,A4)</f>
        <v>14</v>
      </c>
    </row>
    <row r="5" spans="1:2" x14ac:dyDescent="0.25">
      <c r="A5" s="1" t="s">
        <v>338</v>
      </c>
      <c r="B5">
        <f>COUNTIF('"Cleaned Data"'!J5:J132,A5)</f>
        <v>14</v>
      </c>
    </row>
    <row r="6" spans="1:2" x14ac:dyDescent="0.25">
      <c r="A6" s="1" t="s">
        <v>331</v>
      </c>
      <c r="B6">
        <f>COUNTIF('"Cleaned Data"'!J6:J133,A6)</f>
        <v>13</v>
      </c>
    </row>
    <row r="7" spans="1:2" x14ac:dyDescent="0.25">
      <c r="A7" s="1" t="s">
        <v>335</v>
      </c>
      <c r="B7">
        <f>COUNTIF('"Cleaned Data"'!J7:J134,A7)</f>
        <v>12</v>
      </c>
    </row>
    <row r="8" spans="1:2" x14ac:dyDescent="0.25">
      <c r="A8" s="1" t="s">
        <v>336</v>
      </c>
      <c r="B8">
        <f>COUNTIF('"Cleaned Data"'!J8:J135,A8)</f>
        <v>10</v>
      </c>
    </row>
    <row r="9" spans="1:2" x14ac:dyDescent="0.25">
      <c r="A9" s="1" t="s">
        <v>340</v>
      </c>
      <c r="B9">
        <f>COUNTIF('"Cleaned Data"'!J9:J136,A9)</f>
        <v>7</v>
      </c>
    </row>
    <row r="10" spans="1:2" x14ac:dyDescent="0.25">
      <c r="A10" s="1" t="s">
        <v>334</v>
      </c>
      <c r="B10">
        <f>COUNTIF('"Cleaned Data"'!J10:J137,A10)</f>
        <v>6</v>
      </c>
    </row>
    <row r="11" spans="1:2" x14ac:dyDescent="0.25">
      <c r="A11" s="1" t="s">
        <v>339</v>
      </c>
      <c r="B11">
        <f>COUNTIF('"Cleaned Data"'!J11:J138,A11)</f>
        <v>3</v>
      </c>
    </row>
    <row r="12" spans="1:2" x14ac:dyDescent="0.25">
      <c r="A12" s="1" t="s">
        <v>333</v>
      </c>
      <c r="B12">
        <f>COUNTIF('"Cleaned Data"'!J12:J139,A12)</f>
        <v>0</v>
      </c>
    </row>
    <row r="13" spans="1:2" x14ac:dyDescent="0.25">
      <c r="A13" s="1" t="s">
        <v>226</v>
      </c>
      <c r="B13">
        <f>COUNTIF('"Cleaned Data"'!J13:J140,A13)</f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E8B08-F43A-4BF7-9A78-766653F2FA4C}">
  <dimension ref="A1:G19"/>
  <sheetViews>
    <sheetView workbookViewId="0">
      <selection sqref="A1:G19"/>
    </sheetView>
  </sheetViews>
  <sheetFormatPr defaultRowHeight="15" x14ac:dyDescent="0.25"/>
  <sheetData>
    <row r="1" spans="1:7" x14ac:dyDescent="0.25">
      <c r="A1" s="73" t="s">
        <v>210</v>
      </c>
      <c r="B1" s="74" t="s">
        <v>211</v>
      </c>
      <c r="C1" s="74" t="s">
        <v>212</v>
      </c>
      <c r="D1" s="74" t="s">
        <v>213</v>
      </c>
      <c r="E1" s="75" t="s">
        <v>214</v>
      </c>
      <c r="F1" s="74" t="s">
        <v>220</v>
      </c>
      <c r="G1" s="76" t="s">
        <v>221</v>
      </c>
    </row>
    <row r="2" spans="1:7" x14ac:dyDescent="0.25">
      <c r="A2" s="27" t="s">
        <v>20</v>
      </c>
      <c r="B2" s="14">
        <v>24</v>
      </c>
      <c r="C2" s="14">
        <v>17</v>
      </c>
      <c r="D2" s="14">
        <v>7</v>
      </c>
      <c r="E2" s="34">
        <v>0.70833333333333337</v>
      </c>
      <c r="F2" s="14">
        <v>8</v>
      </c>
      <c r="G2" s="16">
        <v>16</v>
      </c>
    </row>
    <row r="3" spans="1:7" x14ac:dyDescent="0.25">
      <c r="A3" s="27" t="s">
        <v>51</v>
      </c>
      <c r="B3" s="14">
        <v>20</v>
      </c>
      <c r="C3" s="14">
        <v>14</v>
      </c>
      <c r="D3" s="14">
        <v>6</v>
      </c>
      <c r="E3" s="34">
        <v>0.7</v>
      </c>
      <c r="F3" s="14">
        <v>7</v>
      </c>
      <c r="G3" s="16">
        <v>13</v>
      </c>
    </row>
    <row r="4" spans="1:7" x14ac:dyDescent="0.25">
      <c r="A4" s="15" t="s">
        <v>23</v>
      </c>
      <c r="B4" s="14">
        <v>20</v>
      </c>
      <c r="C4" s="14">
        <v>13</v>
      </c>
      <c r="D4" s="14">
        <v>7</v>
      </c>
      <c r="E4" s="34">
        <v>0.65</v>
      </c>
      <c r="F4" s="14">
        <v>14</v>
      </c>
      <c r="G4" s="16">
        <v>5</v>
      </c>
    </row>
    <row r="5" spans="1:7" x14ac:dyDescent="0.25">
      <c r="A5" s="77" t="s">
        <v>58</v>
      </c>
      <c r="B5" s="78">
        <v>20</v>
      </c>
      <c r="C5" s="78">
        <v>12</v>
      </c>
      <c r="D5" s="78">
        <v>8</v>
      </c>
      <c r="E5" s="79">
        <v>0.6</v>
      </c>
      <c r="F5" s="78">
        <v>16</v>
      </c>
      <c r="G5" s="17">
        <v>4</v>
      </c>
    </row>
    <row r="6" spans="1:7" x14ac:dyDescent="0.25">
      <c r="A6" s="15" t="s">
        <v>50</v>
      </c>
      <c r="B6" s="14">
        <v>17</v>
      </c>
      <c r="C6" s="14">
        <v>9</v>
      </c>
      <c r="D6" s="14">
        <v>8</v>
      </c>
      <c r="E6" s="34">
        <v>0.52941176470588236</v>
      </c>
      <c r="F6" s="14">
        <v>9</v>
      </c>
      <c r="G6" s="16">
        <v>8</v>
      </c>
    </row>
    <row r="7" spans="1:7" x14ac:dyDescent="0.25">
      <c r="A7" s="15" t="s">
        <v>7</v>
      </c>
      <c r="B7" s="14">
        <v>13</v>
      </c>
      <c r="C7" s="14">
        <v>8</v>
      </c>
      <c r="D7" s="14">
        <v>5</v>
      </c>
      <c r="E7" s="34">
        <v>0.61538461538461542</v>
      </c>
      <c r="F7" s="14">
        <v>13</v>
      </c>
      <c r="G7" s="16">
        <v>0</v>
      </c>
    </row>
    <row r="8" spans="1:7" x14ac:dyDescent="0.25">
      <c r="A8" s="35" t="s">
        <v>8</v>
      </c>
      <c r="B8" s="36">
        <v>18</v>
      </c>
      <c r="C8" s="36">
        <v>8</v>
      </c>
      <c r="D8" s="36">
        <v>10</v>
      </c>
      <c r="E8" s="37">
        <v>0.44444444444444442</v>
      </c>
      <c r="F8" s="36">
        <v>0</v>
      </c>
      <c r="G8" s="22">
        <v>18</v>
      </c>
    </row>
    <row r="9" spans="1:7" x14ac:dyDescent="0.25">
      <c r="A9" s="15" t="s">
        <v>13</v>
      </c>
      <c r="B9" s="14">
        <v>13</v>
      </c>
      <c r="C9" s="14">
        <v>8</v>
      </c>
      <c r="D9" s="14">
        <v>5</v>
      </c>
      <c r="E9" s="34">
        <v>0.61538461538461542</v>
      </c>
      <c r="F9" s="14">
        <v>9</v>
      </c>
      <c r="G9" s="16">
        <v>4</v>
      </c>
    </row>
    <row r="10" spans="1:7" x14ac:dyDescent="0.25">
      <c r="A10" s="15" t="s">
        <v>82</v>
      </c>
      <c r="B10" s="14">
        <v>18</v>
      </c>
      <c r="C10" s="14">
        <v>8</v>
      </c>
      <c r="D10" s="14">
        <v>10</v>
      </c>
      <c r="E10" s="34">
        <v>0.44444444444444442</v>
      </c>
      <c r="F10" s="14">
        <v>3</v>
      </c>
      <c r="G10" s="16">
        <v>15</v>
      </c>
    </row>
    <row r="11" spans="1:7" x14ac:dyDescent="0.25">
      <c r="A11" s="40" t="s">
        <v>31</v>
      </c>
      <c r="B11" s="41">
        <v>17</v>
      </c>
      <c r="C11" s="41">
        <v>6</v>
      </c>
      <c r="D11" s="41">
        <v>11</v>
      </c>
      <c r="E11" s="42">
        <v>0.35294117647058826</v>
      </c>
      <c r="F11" s="41">
        <v>12</v>
      </c>
      <c r="G11" s="18">
        <v>5</v>
      </c>
    </row>
    <row r="12" spans="1:7" x14ac:dyDescent="0.25">
      <c r="A12" s="38" t="s">
        <v>24</v>
      </c>
      <c r="B12" s="14">
        <v>26</v>
      </c>
      <c r="C12" s="14">
        <v>5</v>
      </c>
      <c r="D12" s="39">
        <v>21</v>
      </c>
      <c r="E12" s="34">
        <v>0.19230769230769232</v>
      </c>
      <c r="F12" s="14">
        <v>11</v>
      </c>
      <c r="G12" s="16">
        <v>15</v>
      </c>
    </row>
    <row r="13" spans="1:7" x14ac:dyDescent="0.25">
      <c r="A13" s="15" t="s">
        <v>29</v>
      </c>
      <c r="B13" s="14">
        <v>11</v>
      </c>
      <c r="C13" s="14">
        <v>5</v>
      </c>
      <c r="D13" s="14">
        <v>6</v>
      </c>
      <c r="E13" s="34">
        <v>0.45454545454545453</v>
      </c>
      <c r="F13" s="14">
        <v>3</v>
      </c>
      <c r="G13" s="16">
        <v>8</v>
      </c>
    </row>
    <row r="14" spans="1:7" x14ac:dyDescent="0.25">
      <c r="A14" s="15" t="s">
        <v>207</v>
      </c>
      <c r="B14" s="14">
        <v>11</v>
      </c>
      <c r="C14" s="14">
        <v>4</v>
      </c>
      <c r="D14" s="14">
        <v>7</v>
      </c>
      <c r="E14" s="34">
        <v>0.36363636363636365</v>
      </c>
      <c r="F14" s="14">
        <v>5</v>
      </c>
      <c r="G14" s="16">
        <v>6</v>
      </c>
    </row>
    <row r="15" spans="1:7" x14ac:dyDescent="0.25">
      <c r="A15" s="15" t="s">
        <v>19</v>
      </c>
      <c r="B15" s="14">
        <v>13</v>
      </c>
      <c r="C15" s="14">
        <v>2</v>
      </c>
      <c r="D15" s="14">
        <v>11</v>
      </c>
      <c r="E15" s="34">
        <v>0.15384615384615385</v>
      </c>
      <c r="F15" s="14">
        <v>8</v>
      </c>
      <c r="G15" s="16">
        <v>5</v>
      </c>
    </row>
    <row r="16" spans="1:7" x14ac:dyDescent="0.25">
      <c r="A16" s="15" t="s">
        <v>76</v>
      </c>
      <c r="B16" s="14">
        <v>4</v>
      </c>
      <c r="C16" s="14">
        <v>1</v>
      </c>
      <c r="D16" s="14">
        <v>3</v>
      </c>
      <c r="E16" s="34">
        <v>0.25</v>
      </c>
      <c r="F16" s="14">
        <v>2</v>
      </c>
      <c r="G16" s="16">
        <v>2</v>
      </c>
    </row>
    <row r="17" spans="1:7" x14ac:dyDescent="0.25">
      <c r="A17" s="15" t="s">
        <v>79</v>
      </c>
      <c r="B17" s="14">
        <v>6</v>
      </c>
      <c r="C17" s="14">
        <v>1</v>
      </c>
      <c r="D17" s="14">
        <v>5</v>
      </c>
      <c r="E17" s="34">
        <v>0.16666666666666666</v>
      </c>
      <c r="F17" s="14">
        <v>4</v>
      </c>
      <c r="G17" s="16">
        <v>2</v>
      </c>
    </row>
    <row r="18" spans="1:7" x14ac:dyDescent="0.25">
      <c r="A18" s="15" t="s">
        <v>136</v>
      </c>
      <c r="B18" s="14">
        <v>3</v>
      </c>
      <c r="C18" s="14">
        <v>1</v>
      </c>
      <c r="D18" s="14">
        <v>2</v>
      </c>
      <c r="E18" s="34">
        <v>0.33333333333333331</v>
      </c>
      <c r="F18" s="14">
        <v>1</v>
      </c>
      <c r="G18" s="16">
        <v>2</v>
      </c>
    </row>
    <row r="19" spans="1:7" ht="15.75" thickBot="1" x14ac:dyDescent="0.3">
      <c r="A19" s="19" t="s">
        <v>135</v>
      </c>
      <c r="B19" s="43">
        <v>2</v>
      </c>
      <c r="C19" s="43">
        <v>1</v>
      </c>
      <c r="D19" s="43">
        <v>1</v>
      </c>
      <c r="E19" s="44">
        <v>0.5</v>
      </c>
      <c r="F19" s="43">
        <v>2</v>
      </c>
      <c r="G19" s="2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3CFCB-81D5-4753-B244-CD55CE865D27}">
  <dimension ref="A1:T51"/>
  <sheetViews>
    <sheetView workbookViewId="0">
      <selection activeCell="V20" sqref="V20"/>
    </sheetView>
  </sheetViews>
  <sheetFormatPr defaultRowHeight="15" x14ac:dyDescent="0.25"/>
  <cols>
    <col min="1" max="1" width="19.7109375" bestFit="1" customWidth="1"/>
    <col min="2" max="2" width="18.5703125" bestFit="1" customWidth="1"/>
  </cols>
  <sheetData>
    <row r="1" spans="1:20" x14ac:dyDescent="0.25">
      <c r="A1" s="45" t="s">
        <v>341</v>
      </c>
      <c r="B1" s="33" t="s">
        <v>342</v>
      </c>
    </row>
    <row r="2" spans="1:20" x14ac:dyDescent="0.25">
      <c r="A2" s="46" t="s">
        <v>77</v>
      </c>
      <c r="B2" s="23">
        <v>16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x14ac:dyDescent="0.25">
      <c r="A3" s="15" t="s">
        <v>74</v>
      </c>
      <c r="B3" s="16">
        <v>12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 x14ac:dyDescent="0.25">
      <c r="A4" s="15" t="s">
        <v>25</v>
      </c>
      <c r="B4" s="16">
        <v>10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 x14ac:dyDescent="0.25">
      <c r="A5" s="15" t="s">
        <v>152</v>
      </c>
      <c r="B5" s="16">
        <v>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 x14ac:dyDescent="0.25">
      <c r="A6" s="15" t="s">
        <v>155</v>
      </c>
      <c r="B6" s="16">
        <v>7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x14ac:dyDescent="0.25">
      <c r="A7" s="15" t="s">
        <v>14</v>
      </c>
      <c r="B7" s="16">
        <v>6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x14ac:dyDescent="0.25">
      <c r="A8" s="15" t="s">
        <v>59</v>
      </c>
      <c r="B8" s="16">
        <v>5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0" x14ac:dyDescent="0.25">
      <c r="A9" s="15" t="s">
        <v>133</v>
      </c>
      <c r="B9" s="16">
        <v>4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 x14ac:dyDescent="0.25">
      <c r="A10" s="15" t="s">
        <v>141</v>
      </c>
      <c r="B10" s="16">
        <v>4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 x14ac:dyDescent="0.25">
      <c r="A11" s="15" t="s">
        <v>9</v>
      </c>
      <c r="B11" s="16">
        <v>3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 x14ac:dyDescent="0.25">
      <c r="A12" s="15" t="s">
        <v>146</v>
      </c>
      <c r="B12" s="16">
        <v>3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 x14ac:dyDescent="0.25">
      <c r="A13" s="15" t="s">
        <v>16</v>
      </c>
      <c r="B13" s="16">
        <v>2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 x14ac:dyDescent="0.25">
      <c r="A14" s="15" t="s">
        <v>27</v>
      </c>
      <c r="B14" s="16">
        <v>2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 x14ac:dyDescent="0.25">
      <c r="A15" s="15" t="s">
        <v>45</v>
      </c>
      <c r="B15" s="16">
        <v>2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 x14ac:dyDescent="0.25">
      <c r="A16" s="15" t="s">
        <v>48</v>
      </c>
      <c r="B16" s="16">
        <v>2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 x14ac:dyDescent="0.25">
      <c r="A17" s="15" t="s">
        <v>54</v>
      </c>
      <c r="B17" s="16">
        <v>2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x14ac:dyDescent="0.25">
      <c r="A18" s="15" t="s">
        <v>112</v>
      </c>
      <c r="B18" s="16">
        <v>2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x14ac:dyDescent="0.25">
      <c r="A19" s="15" t="s">
        <v>128</v>
      </c>
      <c r="B19" s="16">
        <v>2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 x14ac:dyDescent="0.25">
      <c r="A20" s="15" t="s">
        <v>137</v>
      </c>
      <c r="B20" s="16">
        <v>2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 x14ac:dyDescent="0.25">
      <c r="A21" s="15" t="s">
        <v>144</v>
      </c>
      <c r="B21" s="16">
        <v>2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 x14ac:dyDescent="0.25">
      <c r="A22" s="15" t="s">
        <v>184</v>
      </c>
      <c r="B22" s="16">
        <v>2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 x14ac:dyDescent="0.25">
      <c r="A23" s="15" t="s">
        <v>11</v>
      </c>
      <c r="B23" s="16">
        <v>1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 x14ac:dyDescent="0.25">
      <c r="A24" s="15" t="s">
        <v>21</v>
      </c>
      <c r="B24" s="16">
        <v>1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 x14ac:dyDescent="0.25">
      <c r="A25" s="15" t="s">
        <v>35</v>
      </c>
      <c r="B25" s="16">
        <v>1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x14ac:dyDescent="0.25">
      <c r="A26" s="15" t="s">
        <v>38</v>
      </c>
      <c r="B26" s="16">
        <v>1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x14ac:dyDescent="0.25">
      <c r="A27" s="15" t="s">
        <v>52</v>
      </c>
      <c r="B27" s="16">
        <v>1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x14ac:dyDescent="0.25">
      <c r="A28" s="15" t="s">
        <v>56</v>
      </c>
      <c r="B28" s="16">
        <v>1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x14ac:dyDescent="0.25">
      <c r="A29" s="15" t="s">
        <v>61</v>
      </c>
      <c r="B29" s="16">
        <v>1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x14ac:dyDescent="0.25">
      <c r="A30" s="15" t="s">
        <v>65</v>
      </c>
      <c r="B30" s="16">
        <v>1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x14ac:dyDescent="0.25">
      <c r="A31" s="15" t="s">
        <v>71</v>
      </c>
      <c r="B31" s="16">
        <v>1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 x14ac:dyDescent="0.25">
      <c r="A32" s="15" t="s">
        <v>88</v>
      </c>
      <c r="B32" s="16">
        <v>1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x14ac:dyDescent="0.25">
      <c r="A33" s="15" t="s">
        <v>106</v>
      </c>
      <c r="B33" s="16">
        <v>1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x14ac:dyDescent="0.25">
      <c r="A34" s="15" t="s">
        <v>108</v>
      </c>
      <c r="B34" s="16">
        <v>1</v>
      </c>
    </row>
    <row r="35" spans="1:20" x14ac:dyDescent="0.25">
      <c r="A35" s="15" t="s">
        <v>110</v>
      </c>
      <c r="B35" s="16">
        <v>1</v>
      </c>
    </row>
    <row r="36" spans="1:20" x14ac:dyDescent="0.25">
      <c r="A36" s="15" t="s">
        <v>114</v>
      </c>
      <c r="B36" s="16">
        <v>1</v>
      </c>
    </row>
    <row r="37" spans="1:20" x14ac:dyDescent="0.25">
      <c r="A37" s="15" t="s">
        <v>116</v>
      </c>
      <c r="B37" s="16">
        <v>1</v>
      </c>
    </row>
    <row r="38" spans="1:20" x14ac:dyDescent="0.25">
      <c r="A38" s="15" t="s">
        <v>120</v>
      </c>
      <c r="B38" s="16">
        <v>1</v>
      </c>
    </row>
    <row r="39" spans="1:20" x14ac:dyDescent="0.25">
      <c r="A39" s="15" t="s">
        <v>123</v>
      </c>
      <c r="B39" s="16">
        <v>1</v>
      </c>
    </row>
    <row r="40" spans="1:20" x14ac:dyDescent="0.25">
      <c r="A40" s="15" t="s">
        <v>131</v>
      </c>
      <c r="B40" s="16">
        <v>1</v>
      </c>
    </row>
    <row r="41" spans="1:20" x14ac:dyDescent="0.25">
      <c r="A41" s="15" t="s">
        <v>149</v>
      </c>
      <c r="B41" s="16">
        <v>1</v>
      </c>
    </row>
    <row r="42" spans="1:20" x14ac:dyDescent="0.25">
      <c r="A42" s="15" t="s">
        <v>167</v>
      </c>
      <c r="B42" s="16">
        <v>1</v>
      </c>
    </row>
    <row r="43" spans="1:20" x14ac:dyDescent="0.25">
      <c r="A43" s="15" t="s">
        <v>169</v>
      </c>
      <c r="B43" s="16">
        <v>1</v>
      </c>
    </row>
    <row r="44" spans="1:20" x14ac:dyDescent="0.25">
      <c r="A44" s="15" t="s">
        <v>171</v>
      </c>
      <c r="B44" s="16">
        <v>1</v>
      </c>
    </row>
    <row r="45" spans="1:20" x14ac:dyDescent="0.25">
      <c r="A45" s="15" t="s">
        <v>178</v>
      </c>
      <c r="B45" s="16">
        <v>1</v>
      </c>
    </row>
    <row r="46" spans="1:20" x14ac:dyDescent="0.25">
      <c r="A46" s="15" t="s">
        <v>182</v>
      </c>
      <c r="B46" s="16">
        <v>1</v>
      </c>
    </row>
    <row r="47" spans="1:20" x14ac:dyDescent="0.25">
      <c r="A47" s="15" t="s">
        <v>187</v>
      </c>
      <c r="B47" s="16">
        <v>1</v>
      </c>
    </row>
    <row r="48" spans="1:20" x14ac:dyDescent="0.25">
      <c r="A48" s="15" t="s">
        <v>189</v>
      </c>
      <c r="B48" s="16">
        <v>1</v>
      </c>
    </row>
    <row r="49" spans="1:2" x14ac:dyDescent="0.25">
      <c r="A49" s="15" t="s">
        <v>191</v>
      </c>
      <c r="B49" s="16">
        <v>1</v>
      </c>
    </row>
    <row r="50" spans="1:2" x14ac:dyDescent="0.25">
      <c r="A50" s="15" t="s">
        <v>197</v>
      </c>
      <c r="B50" s="16">
        <v>1</v>
      </c>
    </row>
    <row r="51" spans="1:2" ht="15.75" thickBot="1" x14ac:dyDescent="0.3">
      <c r="A51" s="19" t="s">
        <v>202</v>
      </c>
      <c r="B51" s="2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"Cleaned Data"</vt:lpstr>
      <vt:lpstr>"Most ODI Matches"</vt:lpstr>
      <vt:lpstr>"Top 3 Teams"</vt:lpstr>
      <vt:lpstr>"Team with Most Home Games"</vt:lpstr>
      <vt:lpstr>"Sri Lanka's Performance"</vt:lpstr>
      <vt:lpstr>"Top 3 Wins by Runs"</vt:lpstr>
      <vt:lpstr>"Month with Most ODI Matches"</vt:lpstr>
      <vt:lpstr>"Team played in Most Countries"</vt:lpstr>
      <vt:lpstr>"Grounds with Most Matches"</vt:lpstr>
      <vt:lpstr>Sheet2</vt:lpstr>
      <vt:lpstr>"Top 3 Teams Monthly Win %"</vt:lpstr>
      <vt:lpstr>"Indian wins&gt; Runs or Wickets"</vt:lpstr>
      <vt:lpstr>"Team w Most Loses Stats"</vt:lpstr>
    </vt:vector>
  </TitlesOfParts>
  <Company>Red Hat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abagarwa</dc:creator>
  <cp:lastModifiedBy>Eric Mass</cp:lastModifiedBy>
  <dcterms:created xsi:type="dcterms:W3CDTF">2019-07-08T17:47:26Z</dcterms:created>
  <dcterms:modified xsi:type="dcterms:W3CDTF">2022-02-06T22:14:51Z</dcterms:modified>
</cp:coreProperties>
</file>