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\projects\EMMA-internal\input\"/>
    </mc:Choice>
  </mc:AlternateContent>
  <xr:revisionPtr revIDLastSave="0" documentId="13_ncr:1_{47A7635C-B275-4DA7-8297-6AA02A49B66C}" xr6:coauthVersionLast="45" xr6:coauthVersionMax="45" xr10:uidLastSave="{00000000-0000-0000-0000-000000000000}"/>
  <bookViews>
    <workbookView xWindow="-110" yWindow="-110" windowWidth="38620" windowHeight="21360" tabRatio="733" xr2:uid="{00000000-000D-0000-FFFF-FFFF00000000}"/>
  </bookViews>
  <sheets>
    <sheet name="cost" sheetId="44" r:id="rId1"/>
    <sheet name="fuel" sheetId="62" r:id="rId2"/>
    <sheet name="yload" sheetId="66" r:id="rId3"/>
    <sheet name="monthly" sheetId="60" r:id="rId4"/>
    <sheet name="FLH" sheetId="65" r:id="rId5"/>
    <sheet name="km" sheetId="49" r:id="rId6"/>
    <sheet name="ACDC" sheetId="50" r:id="rId7"/>
    <sheet name="costgrid" sheetId="71" r:id="rId8"/>
    <sheet name="template (2)" sheetId="22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44" l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24" i="44"/>
  <c r="L10" i="62" l="1"/>
  <c r="J10" i="44"/>
  <c r="J9" i="44"/>
  <c r="Z9" i="44" s="1"/>
  <c r="AA9" i="44" s="1"/>
  <c r="AV9" i="44" s="1"/>
  <c r="J8" i="44"/>
  <c r="Z8" i="44" s="1"/>
  <c r="AA8" i="44" s="1"/>
  <c r="AO8" i="44" s="1"/>
  <c r="J7" i="44"/>
  <c r="L9" i="62"/>
  <c r="L7" i="62"/>
  <c r="J6" i="44" s="1"/>
  <c r="AC25" i="44"/>
  <c r="U25" i="44"/>
  <c r="V25" i="44" s="1"/>
  <c r="X25" i="44" s="1"/>
  <c r="Y25" i="44" s="1"/>
  <c r="S25" i="44"/>
  <c r="Q25" i="44"/>
  <c r="AC9" i="44"/>
  <c r="U9" i="44"/>
  <c r="V9" i="44" s="1"/>
  <c r="S9" i="44"/>
  <c r="Q9" i="44"/>
  <c r="AC8" i="44"/>
  <c r="U8" i="44"/>
  <c r="V8" i="44" s="1"/>
  <c r="S8" i="44"/>
  <c r="Q8" i="44"/>
  <c r="AM9" i="44" l="1"/>
  <c r="AX8" i="44"/>
  <c r="AW9" i="44"/>
  <c r="AL9" i="44"/>
  <c r="AN8" i="44"/>
  <c r="AF8" i="44"/>
  <c r="AU9" i="44"/>
  <c r="AV8" i="44"/>
  <c r="AT9" i="44"/>
  <c r="AK9" i="44"/>
  <c r="AU8" i="44"/>
  <c r="AL8" i="44"/>
  <c r="AJ9" i="44"/>
  <c r="AT8" i="44"/>
  <c r="AK8" i="44"/>
  <c r="AS9" i="44"/>
  <c r="AR9" i="44"/>
  <c r="AI9" i="44"/>
  <c r="AS8" i="44"/>
  <c r="AJ8" i="44"/>
  <c r="AW8" i="44"/>
  <c r="AQ9" i="44"/>
  <c r="AH9" i="44"/>
  <c r="AR8" i="44"/>
  <c r="AI8" i="44"/>
  <c r="AP9" i="44"/>
  <c r="AG9" i="44"/>
  <c r="AQ8" i="44"/>
  <c r="AH8" i="44"/>
  <c r="AO9" i="44"/>
  <c r="AM8" i="44"/>
  <c r="AX9" i="44"/>
  <c r="AN9" i="44"/>
  <c r="AF9" i="44"/>
  <c r="AP8" i="44"/>
  <c r="AG8" i="44"/>
  <c r="X9" i="44"/>
  <c r="Y9" i="44" s="1"/>
  <c r="X8" i="44"/>
  <c r="Y8" i="44" s="1"/>
  <c r="N11" i="62"/>
  <c r="AE9" i="44" l="1"/>
  <c r="AE8" i="44"/>
  <c r="AC26" i="44"/>
  <c r="Z26" i="44"/>
  <c r="AA26" i="44" s="1"/>
  <c r="V26" i="44"/>
  <c r="U26" i="44"/>
  <c r="S26" i="44"/>
  <c r="X26" i="44" s="1"/>
  <c r="Y26" i="44" s="1"/>
  <c r="Q26" i="44"/>
  <c r="J26" i="44"/>
  <c r="E19" i="44"/>
  <c r="F19" i="44"/>
  <c r="F18" i="44"/>
  <c r="E18" i="44"/>
  <c r="C7" i="44"/>
  <c r="C8" i="44" s="1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N10" i="62"/>
  <c r="AV26" i="44" l="1"/>
  <c r="AN26" i="44"/>
  <c r="AF26" i="44"/>
  <c r="AO26" i="44"/>
  <c r="AU26" i="44"/>
  <c r="AM26" i="44"/>
  <c r="AE26" i="44"/>
  <c r="AT26" i="44"/>
  <c r="AL26" i="44"/>
  <c r="AS26" i="44"/>
  <c r="AK26" i="44"/>
  <c r="AI26" i="44"/>
  <c r="AP26" i="44"/>
  <c r="AW26" i="44"/>
  <c r="AR26" i="44"/>
  <c r="AJ26" i="44"/>
  <c r="AQ26" i="44"/>
  <c r="AX26" i="44"/>
  <c r="AH26" i="44"/>
  <c r="AG26" i="44"/>
  <c r="K25" i="44" l="1"/>
  <c r="B11" i="62"/>
  <c r="C11" i="62"/>
  <c r="D11" i="62"/>
  <c r="E11" i="62"/>
  <c r="F11" i="62"/>
  <c r="G11" i="62"/>
  <c r="H11" i="62"/>
  <c r="I11" i="62"/>
  <c r="J11" i="62"/>
  <c r="K11" i="62"/>
  <c r="L11" i="62"/>
  <c r="M11" i="62"/>
  <c r="K8" i="44"/>
  <c r="K6" i="44"/>
  <c r="N9" i="62"/>
  <c r="J25" i="44" s="1"/>
  <c r="Z25" i="44" s="1"/>
  <c r="AA25" i="44" s="1"/>
  <c r="F35" i="44"/>
  <c r="E35" i="44"/>
  <c r="AX25" i="44" l="1"/>
  <c r="AI25" i="44"/>
  <c r="AP25" i="44"/>
  <c r="AN25" i="44"/>
  <c r="AU25" i="44"/>
  <c r="AK25" i="44"/>
  <c r="AM25" i="44"/>
  <c r="AR25" i="44"/>
  <c r="AJ25" i="44"/>
  <c r="AV25" i="44"/>
  <c r="AH25" i="44"/>
  <c r="AE25" i="44"/>
  <c r="AT25" i="44"/>
  <c r="AQ25" i="44"/>
  <c r="AF25" i="44"/>
  <c r="AG25" i="44"/>
  <c r="AW25" i="44"/>
  <c r="AS25" i="44"/>
  <c r="AO25" i="44"/>
  <c r="AL25" i="44"/>
  <c r="F36" i="44"/>
  <c r="E36" i="44"/>
  <c r="B3" i="65" l="1"/>
  <c r="B5" i="65" s="1"/>
  <c r="C3" i="65"/>
  <c r="C5" i="65" s="1"/>
  <c r="B4" i="65"/>
  <c r="C4" i="65"/>
  <c r="D4" i="65"/>
  <c r="B6" i="65"/>
  <c r="C6" i="65"/>
  <c r="B7" i="65"/>
  <c r="C7" i="65"/>
  <c r="D7" i="65"/>
  <c r="B8" i="65"/>
  <c r="C8" i="65"/>
  <c r="D8" i="65"/>
  <c r="B9" i="65"/>
  <c r="C9" i="65"/>
  <c r="D9" i="65"/>
  <c r="B10" i="65"/>
  <c r="C10" i="65"/>
  <c r="D10" i="65"/>
  <c r="B11" i="65"/>
  <c r="C11" i="65"/>
  <c r="D11" i="65"/>
  <c r="B12" i="65"/>
  <c r="C12" i="65"/>
  <c r="D12" i="65"/>
  <c r="B14" i="65"/>
  <c r="C14" i="65"/>
  <c r="D14" i="65"/>
  <c r="B15" i="65"/>
  <c r="B13" i="65" s="1"/>
  <c r="C15" i="65"/>
  <c r="D15" i="65"/>
  <c r="B16" i="65"/>
  <c r="C16" i="65"/>
  <c r="D16" i="65"/>
  <c r="B17" i="65"/>
  <c r="C17" i="65"/>
  <c r="D17" i="65"/>
  <c r="N14" i="66" l="1"/>
  <c r="M21" i="66" l="1"/>
  <c r="M20" i="66"/>
  <c r="N5" i="66"/>
  <c r="N6" i="66"/>
  <c r="N7" i="66"/>
  <c r="N8" i="66"/>
  <c r="N9" i="66"/>
  <c r="N10" i="66"/>
  <c r="N11" i="66"/>
  <c r="N12" i="66"/>
  <c r="N13" i="66"/>
  <c r="N15" i="66"/>
  <c r="N16" i="66"/>
  <c r="N17" i="66"/>
  <c r="N18" i="66"/>
  <c r="N19" i="66"/>
  <c r="N4" i="66"/>
  <c r="N26" i="62" l="1"/>
  <c r="C26" i="62"/>
  <c r="D26" i="62"/>
  <c r="E26" i="62"/>
  <c r="F26" i="62"/>
  <c r="G26" i="62"/>
  <c r="H26" i="62"/>
  <c r="I26" i="62"/>
  <c r="J26" i="62"/>
  <c r="K26" i="62"/>
  <c r="L26" i="62"/>
  <c r="M26" i="62"/>
  <c r="B26" i="62"/>
  <c r="N21" i="66" l="1"/>
  <c r="L21" i="66"/>
  <c r="K21" i="66"/>
  <c r="J21" i="66"/>
  <c r="I21" i="66"/>
  <c r="H21" i="66"/>
  <c r="G21" i="66"/>
  <c r="F21" i="66"/>
  <c r="E21" i="66"/>
  <c r="D21" i="66"/>
  <c r="C21" i="66"/>
  <c r="B21" i="66"/>
  <c r="N20" i="66"/>
  <c r="L20" i="66"/>
  <c r="K20" i="66"/>
  <c r="J20" i="66"/>
  <c r="I20" i="66"/>
  <c r="H20" i="66"/>
  <c r="G20" i="66"/>
  <c r="F20" i="66"/>
  <c r="E20" i="66"/>
  <c r="D20" i="66"/>
  <c r="C20" i="66"/>
  <c r="B20" i="66"/>
  <c r="N7" i="62" l="1"/>
  <c r="AC36" i="44" l="1"/>
  <c r="Z36" i="44"/>
  <c r="AA36" i="44" s="1"/>
  <c r="U36" i="44"/>
  <c r="V36" i="44" s="1"/>
  <c r="T36" i="44"/>
  <c r="S36" i="44"/>
  <c r="R36" i="44"/>
  <c r="Q36" i="44"/>
  <c r="AC35" i="44"/>
  <c r="Z35" i="44"/>
  <c r="AA35" i="44" s="1"/>
  <c r="U35" i="44"/>
  <c r="V35" i="44" s="1"/>
  <c r="T35" i="44"/>
  <c r="S35" i="44"/>
  <c r="R35" i="44"/>
  <c r="Q35" i="44"/>
  <c r="T18" i="44"/>
  <c r="R18" i="44"/>
  <c r="M19" i="44"/>
  <c r="J27" i="44"/>
  <c r="J24" i="44"/>
  <c r="J22" i="44"/>
  <c r="J23" i="44" s="1"/>
  <c r="J21" i="44"/>
  <c r="J20" i="44"/>
  <c r="J5" i="44"/>
  <c r="J4" i="44"/>
  <c r="J3" i="44"/>
  <c r="X36" i="44" l="1"/>
  <c r="Y36" i="44" s="1"/>
  <c r="AI36" i="44" s="1"/>
  <c r="X35" i="44"/>
  <c r="Y35" i="44" s="1"/>
  <c r="AG36" i="44" l="1"/>
  <c r="AF36" i="44"/>
  <c r="AL36" i="44"/>
  <c r="AM36" i="44"/>
  <c r="AN36" i="44"/>
  <c r="AE36" i="44"/>
  <c r="AJ36" i="44"/>
  <c r="AK36" i="44"/>
  <c r="AH36" i="44"/>
  <c r="AH35" i="44"/>
  <c r="AG35" i="44"/>
  <c r="AK35" i="44"/>
  <c r="AJ35" i="44"/>
  <c r="AN35" i="44"/>
  <c r="AF35" i="44"/>
  <c r="AM35" i="44"/>
  <c r="AE35" i="44"/>
  <c r="AL35" i="44"/>
  <c r="AI35" i="44"/>
  <c r="D12" i="62"/>
  <c r="E12" i="62"/>
  <c r="F12" i="62"/>
  <c r="G12" i="62"/>
  <c r="H12" i="62"/>
  <c r="I12" i="62"/>
  <c r="J12" i="62"/>
  <c r="K12" i="62"/>
  <c r="L12" i="62"/>
  <c r="J11" i="44" s="1"/>
  <c r="M12" i="62"/>
  <c r="N12" i="62"/>
  <c r="J28" i="44" s="1"/>
  <c r="C12" i="62"/>
  <c r="AC19" i="44" l="1"/>
  <c r="Z19" i="44"/>
  <c r="AA19" i="44" s="1"/>
  <c r="U19" i="44"/>
  <c r="V19" i="44" s="1"/>
  <c r="S19" i="44"/>
  <c r="AC18" i="44"/>
  <c r="U18" i="44"/>
  <c r="V18" i="44" s="1"/>
  <c r="S18" i="44"/>
  <c r="Q18" i="44"/>
  <c r="M18" i="44"/>
  <c r="Z18" i="44" s="1"/>
  <c r="AA18" i="44" s="1"/>
  <c r="Z17" i="44"/>
  <c r="AA17" i="44" s="1"/>
  <c r="U17" i="44"/>
  <c r="V17" i="44" s="1"/>
  <c r="S17" i="44"/>
  <c r="Q17" i="44"/>
  <c r="Z16" i="44"/>
  <c r="AA16" i="44" s="1"/>
  <c r="U16" i="44"/>
  <c r="V16" i="44" s="1"/>
  <c r="S16" i="44"/>
  <c r="Q16" i="44"/>
  <c r="AD15" i="44"/>
  <c r="Z15" i="44"/>
  <c r="AA15" i="44" s="1"/>
  <c r="U15" i="44"/>
  <c r="V15" i="44" s="1"/>
  <c r="S15" i="44"/>
  <c r="Q15" i="44"/>
  <c r="AD14" i="44"/>
  <c r="AC14" i="44"/>
  <c r="U14" i="44"/>
  <c r="V14" i="44" s="1"/>
  <c r="S14" i="44"/>
  <c r="Q14" i="44"/>
  <c r="Z14" i="44"/>
  <c r="AA14" i="44" s="1"/>
  <c r="AC13" i="44"/>
  <c r="Z13" i="44"/>
  <c r="AA13" i="44" s="1"/>
  <c r="U13" i="44"/>
  <c r="V13" i="44" s="1"/>
  <c r="S13" i="44"/>
  <c r="Q13" i="44"/>
  <c r="AD12" i="44"/>
  <c r="AC12" i="44"/>
  <c r="Z12" i="44"/>
  <c r="AA12" i="44" s="1"/>
  <c r="U12" i="44"/>
  <c r="V12" i="44" s="1"/>
  <c r="S12" i="44"/>
  <c r="Q12" i="44"/>
  <c r="AC11" i="44"/>
  <c r="U11" i="44"/>
  <c r="V11" i="44" s="1"/>
  <c r="S11" i="44"/>
  <c r="Q11" i="44"/>
  <c r="Z11" i="44"/>
  <c r="AA11" i="44" s="1"/>
  <c r="AC10" i="44"/>
  <c r="U10" i="44"/>
  <c r="V10" i="44" s="1"/>
  <c r="S10" i="44"/>
  <c r="Q10" i="44"/>
  <c r="Z10" i="44"/>
  <c r="AA10" i="44" s="1"/>
  <c r="AC7" i="44"/>
  <c r="Z7" i="44"/>
  <c r="AA7" i="44" s="1"/>
  <c r="U7" i="44"/>
  <c r="V7" i="44" s="1"/>
  <c r="S7" i="44"/>
  <c r="Q7" i="44"/>
  <c r="U5" i="44"/>
  <c r="V5" i="44" s="1"/>
  <c r="S5" i="44"/>
  <c r="Q5" i="44"/>
  <c r="Z5" i="44"/>
  <c r="AA5" i="44" s="1"/>
  <c r="Z4" i="44"/>
  <c r="AA4" i="44" s="1"/>
  <c r="U4" i="44"/>
  <c r="V4" i="44" s="1"/>
  <c r="S4" i="44"/>
  <c r="Q4" i="44"/>
  <c r="AC6" i="44"/>
  <c r="U6" i="44"/>
  <c r="V6" i="44" s="1"/>
  <c r="S6" i="44"/>
  <c r="Q6" i="44"/>
  <c r="Z6" i="44"/>
  <c r="AA6" i="44" s="1"/>
  <c r="U3" i="44"/>
  <c r="V3" i="44" s="1"/>
  <c r="S3" i="44"/>
  <c r="Q3" i="44"/>
  <c r="Z3" i="44"/>
  <c r="AA3" i="44" s="1"/>
  <c r="Z34" i="44"/>
  <c r="AA34" i="44" s="1"/>
  <c r="U34" i="44"/>
  <c r="V34" i="44" s="1"/>
  <c r="S34" i="44"/>
  <c r="Q34" i="44"/>
  <c r="Z33" i="44"/>
  <c r="AA33" i="44" s="1"/>
  <c r="U33" i="44"/>
  <c r="V33" i="44" s="1"/>
  <c r="S33" i="44"/>
  <c r="Q33" i="44"/>
  <c r="AD32" i="44"/>
  <c r="Z32" i="44"/>
  <c r="AA32" i="44" s="1"/>
  <c r="U32" i="44"/>
  <c r="S32" i="44"/>
  <c r="Q32" i="44"/>
  <c r="AD31" i="44"/>
  <c r="AC31" i="44"/>
  <c r="U31" i="44"/>
  <c r="V31" i="44" s="1"/>
  <c r="S31" i="44"/>
  <c r="Q31" i="44"/>
  <c r="Z31" i="44"/>
  <c r="AA31" i="44" s="1"/>
  <c r="AC30" i="44"/>
  <c r="Z30" i="44"/>
  <c r="AA30" i="44" s="1"/>
  <c r="U30" i="44"/>
  <c r="V30" i="44" s="1"/>
  <c r="S30" i="44"/>
  <c r="Q30" i="44"/>
  <c r="AD29" i="44"/>
  <c r="AC29" i="44"/>
  <c r="Z29" i="44"/>
  <c r="AA29" i="44" s="1"/>
  <c r="U29" i="44"/>
  <c r="V29" i="44" s="1"/>
  <c r="S29" i="44"/>
  <c r="Q29" i="44"/>
  <c r="AC28" i="44"/>
  <c r="U28" i="44"/>
  <c r="V28" i="44" s="1"/>
  <c r="S28" i="44"/>
  <c r="Q28" i="44"/>
  <c r="Z28" i="44"/>
  <c r="AA28" i="44" s="1"/>
  <c r="AC27" i="44"/>
  <c r="U27" i="44"/>
  <c r="V27" i="44" s="1"/>
  <c r="S27" i="44"/>
  <c r="Q27" i="44"/>
  <c r="Z27" i="44"/>
  <c r="AA27" i="44" s="1"/>
  <c r="AC24" i="44"/>
  <c r="U24" i="44"/>
  <c r="V24" i="44" s="1"/>
  <c r="S24" i="44"/>
  <c r="Q24" i="44"/>
  <c r="Z24" i="44"/>
  <c r="AA24" i="44" s="1"/>
  <c r="Z22" i="44"/>
  <c r="AA22" i="44" s="1"/>
  <c r="U22" i="44"/>
  <c r="V22" i="44" s="1"/>
  <c r="S22" i="44"/>
  <c r="Q22" i="44"/>
  <c r="U21" i="44"/>
  <c r="V21" i="44" s="1"/>
  <c r="S21" i="44"/>
  <c r="Q21" i="44"/>
  <c r="Z21" i="44"/>
  <c r="AA21" i="44" s="1"/>
  <c r="AC23" i="44"/>
  <c r="U23" i="44"/>
  <c r="V23" i="44" s="1"/>
  <c r="S23" i="44"/>
  <c r="Q23" i="44"/>
  <c r="K23" i="44"/>
  <c r="U20" i="44"/>
  <c r="V20" i="44" s="1"/>
  <c r="S20" i="44"/>
  <c r="Q20" i="44"/>
  <c r="Z20" i="44"/>
  <c r="AA20" i="44" s="1"/>
  <c r="AI6" i="44" l="1"/>
  <c r="AR6" i="44"/>
  <c r="AH6" i="44"/>
  <c r="AJ6" i="44"/>
  <c r="AS6" i="44"/>
  <c r="AG6" i="44"/>
  <c r="AQ6" i="44"/>
  <c r="AK6" i="44"/>
  <c r="AT6" i="44"/>
  <c r="AL6" i="44"/>
  <c r="AU6" i="44"/>
  <c r="AP6" i="44"/>
  <c r="AM6" i="44"/>
  <c r="AW6" i="44"/>
  <c r="AO6" i="44"/>
  <c r="AV6" i="44"/>
  <c r="AF6" i="44"/>
  <c r="AN6" i="44"/>
  <c r="AX6" i="44"/>
  <c r="AK4" i="44"/>
  <c r="AT4" i="44"/>
  <c r="AS4" i="44"/>
  <c r="AL4" i="44"/>
  <c r="AU4" i="44"/>
  <c r="AM4" i="44"/>
  <c r="AW4" i="44"/>
  <c r="AJ4" i="44"/>
  <c r="AV4" i="44"/>
  <c r="AF4" i="44"/>
  <c r="AN4" i="44"/>
  <c r="AX4" i="44"/>
  <c r="AO4" i="44"/>
  <c r="AG4" i="44"/>
  <c r="AP4" i="44"/>
  <c r="AR4" i="44"/>
  <c r="AH4" i="44"/>
  <c r="AQ4" i="44"/>
  <c r="AI4" i="44"/>
  <c r="AL11" i="44"/>
  <c r="AU11" i="44"/>
  <c r="AI11" i="44"/>
  <c r="AJ11" i="44"/>
  <c r="AK11" i="44"/>
  <c r="AM11" i="44"/>
  <c r="AW11" i="44"/>
  <c r="AV11" i="44"/>
  <c r="AF11" i="44"/>
  <c r="AN11" i="44"/>
  <c r="AX11" i="44"/>
  <c r="AQ11" i="44"/>
  <c r="AS11" i="44"/>
  <c r="AO11" i="44"/>
  <c r="AG11" i="44"/>
  <c r="AP11" i="44"/>
  <c r="AT11" i="44"/>
  <c r="AH11" i="44"/>
  <c r="AR11" i="44"/>
  <c r="AJ5" i="44"/>
  <c r="AS5" i="44"/>
  <c r="AH5" i="44"/>
  <c r="AK5" i="44"/>
  <c r="AT5" i="44"/>
  <c r="AI5" i="44"/>
  <c r="AL5" i="44"/>
  <c r="AU5" i="44"/>
  <c r="AM5" i="44"/>
  <c r="AW5" i="44"/>
  <c r="AR5" i="44"/>
  <c r="AV5" i="44"/>
  <c r="AF5" i="44"/>
  <c r="AN5" i="44"/>
  <c r="AX5" i="44"/>
  <c r="AO5" i="44"/>
  <c r="AG5" i="44"/>
  <c r="AP5" i="44"/>
  <c r="AQ5" i="44"/>
  <c r="AH7" i="44"/>
  <c r="AQ7" i="44"/>
  <c r="AI7" i="44"/>
  <c r="AR7" i="44"/>
  <c r="AV7" i="44"/>
  <c r="AJ7" i="44"/>
  <c r="AS7" i="44"/>
  <c r="AF7" i="44"/>
  <c r="AG7" i="44"/>
  <c r="AK7" i="44"/>
  <c r="AT7" i="44"/>
  <c r="AL7" i="44"/>
  <c r="AU7" i="44"/>
  <c r="AN7" i="44"/>
  <c r="AM7" i="44"/>
  <c r="AW7" i="44"/>
  <c r="AX7" i="44"/>
  <c r="AO7" i="44"/>
  <c r="AP7" i="44"/>
  <c r="AW3" i="44"/>
  <c r="AJ3" i="44"/>
  <c r="AS3" i="44"/>
  <c r="AH3" i="44"/>
  <c r="AR3" i="44"/>
  <c r="AX3" i="44"/>
  <c r="AK3" i="44"/>
  <c r="AT3" i="44"/>
  <c r="AI3" i="44"/>
  <c r="AV3" i="44"/>
  <c r="AL3" i="44"/>
  <c r="AU3" i="44"/>
  <c r="AQ3" i="44"/>
  <c r="AO3" i="44"/>
  <c r="AM3" i="44"/>
  <c r="AF3" i="44"/>
  <c r="AN3" i="44"/>
  <c r="AG3" i="44"/>
  <c r="AP3" i="44"/>
  <c r="AM10" i="44"/>
  <c r="AW10" i="44"/>
  <c r="AI10" i="44"/>
  <c r="AV10" i="44"/>
  <c r="AF10" i="44"/>
  <c r="AN10" i="44"/>
  <c r="AX10" i="44"/>
  <c r="AL10" i="44"/>
  <c r="AO10" i="44"/>
  <c r="AG10" i="44"/>
  <c r="AP10" i="44"/>
  <c r="AR10" i="44"/>
  <c r="AS10" i="44"/>
  <c r="AH10" i="44"/>
  <c r="AQ10" i="44"/>
  <c r="AT10" i="44"/>
  <c r="AJ10" i="44"/>
  <c r="AK10" i="44"/>
  <c r="AU10" i="44"/>
  <c r="T19" i="44"/>
  <c r="R19" i="44"/>
  <c r="X27" i="44"/>
  <c r="Y27" i="44" s="1"/>
  <c r="AX27" i="44" s="1"/>
  <c r="X19" i="44"/>
  <c r="Y19" i="44" s="1"/>
  <c r="X13" i="44"/>
  <c r="Y13" i="44" s="1"/>
  <c r="X11" i="44"/>
  <c r="Y11" i="44" s="1"/>
  <c r="X34" i="44"/>
  <c r="Y34" i="44" s="1"/>
  <c r="X5" i="44"/>
  <c r="Y5" i="44" s="1"/>
  <c r="X14" i="44"/>
  <c r="Y14" i="44" s="1"/>
  <c r="AF14" i="44" s="1"/>
  <c r="X4" i="44"/>
  <c r="Y4" i="44" s="1"/>
  <c r="X16" i="44"/>
  <c r="Y16" i="44" s="1"/>
  <c r="X12" i="44"/>
  <c r="Y12" i="44" s="1"/>
  <c r="Q19" i="44"/>
  <c r="X15" i="44"/>
  <c r="Y15" i="44" s="1"/>
  <c r="AF15" i="44" s="1"/>
  <c r="X18" i="44"/>
  <c r="Y18" i="44" s="1"/>
  <c r="X10" i="44"/>
  <c r="Y10" i="44" s="1"/>
  <c r="X7" i="44"/>
  <c r="Y7" i="44" s="1"/>
  <c r="X6" i="44"/>
  <c r="Y6" i="44" s="1"/>
  <c r="X29" i="44"/>
  <c r="Y29" i="44" s="1"/>
  <c r="X20" i="44"/>
  <c r="Y20" i="44" s="1"/>
  <c r="AN20" i="44" s="1"/>
  <c r="X3" i="44"/>
  <c r="Y3" i="44" s="1"/>
  <c r="X17" i="44"/>
  <c r="Y17" i="44" s="1"/>
  <c r="X28" i="44"/>
  <c r="Y28" i="44" s="1"/>
  <c r="AN28" i="44" s="1"/>
  <c r="X31" i="44"/>
  <c r="Y31" i="44" s="1"/>
  <c r="AF31" i="44" s="1"/>
  <c r="V32" i="44"/>
  <c r="X32" i="44" s="1"/>
  <c r="Y32" i="44" s="1"/>
  <c r="AF32" i="44" s="1"/>
  <c r="X23" i="44"/>
  <c r="Y23" i="44" s="1"/>
  <c r="X22" i="44"/>
  <c r="Y22" i="44" s="1"/>
  <c r="AT22" i="44" s="1"/>
  <c r="Z23" i="44"/>
  <c r="AA23" i="44" s="1"/>
  <c r="X21" i="44"/>
  <c r="Y21" i="44" s="1"/>
  <c r="AU21" i="44" s="1"/>
  <c r="X24" i="44"/>
  <c r="Y24" i="44" s="1"/>
  <c r="X30" i="44"/>
  <c r="Y30" i="44" s="1"/>
  <c r="X33" i="44"/>
  <c r="Y33" i="44" s="1"/>
  <c r="K13" i="65"/>
  <c r="D13" i="65" s="1"/>
  <c r="J13" i="65"/>
  <c r="C13" i="65" s="1"/>
  <c r="AJ18" i="44" l="1"/>
  <c r="AK18" i="44"/>
  <c r="AN18" i="44"/>
  <c r="AH18" i="44"/>
  <c r="AI18" i="44"/>
  <c r="AE18" i="44"/>
  <c r="AL18" i="44"/>
  <c r="AM18" i="44"/>
  <c r="AF18" i="44"/>
  <c r="AG18" i="44"/>
  <c r="AI19" i="44"/>
  <c r="AK19" i="44"/>
  <c r="AL19" i="44"/>
  <c r="AM19" i="44"/>
  <c r="AF19" i="44"/>
  <c r="AN19" i="44"/>
  <c r="AG19" i="44"/>
  <c r="AE19" i="44"/>
  <c r="AH19" i="44"/>
  <c r="AJ19" i="44"/>
  <c r="AL27" i="44"/>
  <c r="AF27" i="44"/>
  <c r="AI27" i="44"/>
  <c r="AK27" i="44"/>
  <c r="AG27" i="44"/>
  <c r="AM27" i="44"/>
  <c r="AQ27" i="44"/>
  <c r="AN27" i="44"/>
  <c r="AV27" i="44"/>
  <c r="AW27" i="44"/>
  <c r="AP27" i="44"/>
  <c r="AO28" i="44"/>
  <c r="AT27" i="44"/>
  <c r="AS27" i="44"/>
  <c r="AR27" i="44"/>
  <c r="AO27" i="44"/>
  <c r="AE27" i="44"/>
  <c r="AH27" i="44"/>
  <c r="AJ27" i="44"/>
  <c r="AL28" i="44"/>
  <c r="AU27" i="44"/>
  <c r="AV28" i="44"/>
  <c r="AE11" i="44"/>
  <c r="AE4" i="44"/>
  <c r="AE5" i="44"/>
  <c r="AO22" i="44"/>
  <c r="AH22" i="44"/>
  <c r="AS22" i="44"/>
  <c r="AL22" i="44"/>
  <c r="AG22" i="44"/>
  <c r="AF22" i="44"/>
  <c r="AK20" i="44"/>
  <c r="AR20" i="44"/>
  <c r="AT20" i="44"/>
  <c r="AW20" i="44"/>
  <c r="AP20" i="44"/>
  <c r="AX20" i="44"/>
  <c r="AS20" i="44"/>
  <c r="AF20" i="44"/>
  <c r="AQ20" i="44"/>
  <c r="AH20" i="44"/>
  <c r="AV20" i="44"/>
  <c r="AJ20" i="44"/>
  <c r="AO20" i="44"/>
  <c r="AL20" i="44"/>
  <c r="AG20" i="44"/>
  <c r="AM20" i="44"/>
  <c r="AU20" i="44"/>
  <c r="AI20" i="44"/>
  <c r="AE20" i="44"/>
  <c r="AE10" i="44"/>
  <c r="AE7" i="44"/>
  <c r="AJ22" i="44"/>
  <c r="AM23" i="44"/>
  <c r="AE6" i="44"/>
  <c r="AT23" i="44"/>
  <c r="AO23" i="44"/>
  <c r="AQ23" i="44"/>
  <c r="AN23" i="44"/>
  <c r="AG23" i="44"/>
  <c r="AE3" i="44"/>
  <c r="AF23" i="44"/>
  <c r="AS23" i="44"/>
  <c r="AT28" i="44"/>
  <c r="AG28" i="44"/>
  <c r="AI28" i="44"/>
  <c r="AQ22" i="44"/>
  <c r="AM22" i="44"/>
  <c r="AJ23" i="44"/>
  <c r="AE23" i="44"/>
  <c r="AE28" i="44"/>
  <c r="AW28" i="44"/>
  <c r="AQ28" i="44"/>
  <c r="AH28" i="44"/>
  <c r="AH23" i="44"/>
  <c r="AU28" i="44"/>
  <c r="AK23" i="44"/>
  <c r="AV23" i="44"/>
  <c r="AK28" i="44"/>
  <c r="AX28" i="44"/>
  <c r="AR23" i="44"/>
  <c r="AX22" i="44"/>
  <c r="AW22" i="44"/>
  <c r="AE22" i="44"/>
  <c r="AX23" i="44"/>
  <c r="AL23" i="44"/>
  <c r="AW23" i="44"/>
  <c r="AR28" i="44"/>
  <c r="AS28" i="44"/>
  <c r="AM28" i="44"/>
  <c r="AU23" i="44"/>
  <c r="AP28" i="44"/>
  <c r="AP23" i="44"/>
  <c r="AU22" i="44"/>
  <c r="AI23" i="44"/>
  <c r="AJ28" i="44"/>
  <c r="AF28" i="44"/>
  <c r="AR22" i="44"/>
  <c r="AI22" i="44"/>
  <c r="AN22" i="44"/>
  <c r="AK22" i="44"/>
  <c r="AV22" i="44"/>
  <c r="AL21" i="44"/>
  <c r="AP22" i="44"/>
  <c r="AS21" i="44"/>
  <c r="AH21" i="44"/>
  <c r="AF21" i="44"/>
  <c r="AX21" i="44"/>
  <c r="AK21" i="44"/>
  <c r="AG21" i="44"/>
  <c r="AP21" i="44"/>
  <c r="AO21" i="44"/>
  <c r="AI21" i="44"/>
  <c r="AT21" i="44"/>
  <c r="AN21" i="44"/>
  <c r="AQ21" i="44"/>
  <c r="AV21" i="44"/>
  <c r="AW21" i="44"/>
  <c r="AE21" i="44"/>
  <c r="AJ21" i="44"/>
  <c r="AM21" i="44"/>
  <c r="AR21" i="44"/>
  <c r="AR24" i="44"/>
  <c r="AX24" i="44"/>
  <c r="AP24" i="44"/>
  <c r="AH24" i="44"/>
  <c r="AN24" i="44"/>
  <c r="AU24" i="44"/>
  <c r="AE24" i="44"/>
  <c r="AI24" i="44"/>
  <c r="AW24" i="44"/>
  <c r="AO24" i="44"/>
  <c r="AG24" i="44"/>
  <c r="AV24" i="44"/>
  <c r="AF24" i="44"/>
  <c r="AQ24" i="44"/>
  <c r="AM24" i="44"/>
  <c r="AT24" i="44"/>
  <c r="AL24" i="44"/>
  <c r="AS24" i="44"/>
  <c r="AK24" i="44"/>
  <c r="AJ24" i="44"/>
  <c r="AK16" i="44" l="1"/>
  <c r="AR16" i="44"/>
  <c r="AG16" i="44"/>
  <c r="AM16" i="44"/>
  <c r="AT16" i="44"/>
  <c r="AF16" i="44"/>
  <c r="AW16" i="44"/>
  <c r="AP16" i="44"/>
  <c r="AU16" i="44"/>
  <c r="AE16" i="44"/>
  <c r="AL16" i="44"/>
  <c r="AS16" i="44"/>
  <c r="AJ16" i="44"/>
  <c r="AQ16" i="44"/>
  <c r="AM33" i="44"/>
  <c r="AO16" i="44"/>
  <c r="AN16" i="44"/>
  <c r="AH16" i="44"/>
  <c r="AX16" i="44"/>
  <c r="AI16" i="44"/>
  <c r="AV16" i="44"/>
  <c r="AX33" i="44"/>
  <c r="AK33" i="44"/>
  <c r="AS33" i="44"/>
  <c r="AL33" i="44"/>
  <c r="AU33" i="44"/>
  <c r="AE33" i="44"/>
  <c r="AH33" i="44"/>
  <c r="AF33" i="44"/>
  <c r="AQ33" i="44"/>
  <c r="AT33" i="44"/>
  <c r="AG33" i="44"/>
  <c r="AP33" i="44"/>
  <c r="AO33" i="44"/>
  <c r="AW33" i="44"/>
  <c r="AR33" i="44"/>
  <c r="AI33" i="44"/>
  <c r="AV33" i="44"/>
  <c r="AN33" i="44"/>
  <c r="AJ33" i="44"/>
  <c r="F14" i="71" l="1"/>
  <c r="E14" i="71"/>
  <c r="F13" i="71"/>
  <c r="E13" i="71"/>
  <c r="F11" i="71"/>
  <c r="E11" i="71"/>
  <c r="D11" i="71"/>
  <c r="C11" i="71"/>
  <c r="F10" i="71"/>
  <c r="E10" i="71"/>
  <c r="D10" i="71"/>
  <c r="C10" i="71"/>
  <c r="D8" i="71"/>
  <c r="H8" i="71" s="1"/>
  <c r="C8" i="71"/>
  <c r="G8" i="71" s="1"/>
  <c r="D7" i="71"/>
  <c r="H7" i="71" s="1"/>
  <c r="C7" i="71"/>
  <c r="G7" i="71" s="1"/>
  <c r="D6" i="71"/>
  <c r="C6" i="71"/>
  <c r="D5" i="71"/>
  <c r="H5" i="71" s="1"/>
  <c r="C5" i="71"/>
  <c r="G5" i="71" s="1"/>
  <c r="G11" i="71" l="1"/>
  <c r="H11" i="71"/>
  <c r="D13" i="71"/>
  <c r="H13" i="71" s="1"/>
  <c r="C13" i="71"/>
  <c r="G13" i="71" s="1"/>
  <c r="C14" i="71"/>
  <c r="G14" i="71" s="1"/>
  <c r="G10" i="71"/>
  <c r="D14" i="71"/>
  <c r="H14" i="71" s="1"/>
  <c r="H10" i="71"/>
  <c r="G6" i="71"/>
  <c r="C16" i="71"/>
  <c r="G16" i="71" s="1"/>
  <c r="D16" i="71"/>
  <c r="H16" i="71" s="1"/>
  <c r="H6" i="71"/>
  <c r="O2" i="60" l="1"/>
  <c r="H4" i="60" s="1"/>
  <c r="H14" i="60" l="1"/>
  <c r="H10" i="60"/>
  <c r="H9" i="60"/>
  <c r="H13" i="60"/>
  <c r="H11" i="60"/>
  <c r="H7" i="60"/>
  <c r="H6" i="60"/>
  <c r="H3" i="60"/>
  <c r="H5" i="60"/>
  <c r="H12" i="60"/>
  <c r="H8" i="60"/>
  <c r="N2" i="60" l="1"/>
  <c r="G4" i="60" s="1"/>
  <c r="G9" i="60" l="1"/>
  <c r="G10" i="60"/>
  <c r="G11" i="60"/>
  <c r="G8" i="60"/>
  <c r="G3" i="60"/>
  <c r="G7" i="60"/>
  <c r="G14" i="60"/>
  <c r="G6" i="60"/>
  <c r="G13" i="60"/>
  <c r="G5" i="60"/>
  <c r="G12" i="60"/>
  <c r="E4" i="60" l="1"/>
  <c r="E5" i="60"/>
  <c r="E6" i="60"/>
  <c r="E7" i="60"/>
  <c r="E8" i="60"/>
  <c r="E9" i="60"/>
  <c r="E10" i="60"/>
  <c r="E11" i="60"/>
  <c r="E12" i="60"/>
  <c r="E13" i="60"/>
  <c r="E14" i="60"/>
  <c r="E3" i="60"/>
  <c r="V38" i="44" l="1"/>
  <c r="V39" i="44" l="1"/>
  <c r="S39" i="44"/>
  <c r="S38" i="44"/>
</calcChain>
</file>

<file path=xl/sharedStrings.xml><?xml version="1.0" encoding="utf-8"?>
<sst xmlns="http://schemas.openxmlformats.org/spreadsheetml/2006/main" count="833" uniqueCount="257">
  <si>
    <t>apr</t>
  </si>
  <si>
    <t>jun</t>
  </si>
  <si>
    <t>jul</t>
  </si>
  <si>
    <t>aug</t>
  </si>
  <si>
    <t>sep</t>
  </si>
  <si>
    <t>nov</t>
  </si>
  <si>
    <t>may</t>
  </si>
  <si>
    <t>oct</t>
  </si>
  <si>
    <t>dec</t>
  </si>
  <si>
    <t>flex_premium</t>
  </si>
  <si>
    <t>scarcity price LT</t>
  </si>
  <si>
    <t>scarcity price ST</t>
  </si>
  <si>
    <t>jan</t>
  </si>
  <si>
    <t>feb</t>
  </si>
  <si>
    <t>mar</t>
  </si>
  <si>
    <t>rt_premium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</si>
  <si>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</si>
  <si>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</si>
  <si>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</si>
  <si>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</si>
  <si>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</si>
  <si>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</si>
  <si>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</si>
  <si>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</si>
  <si>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</si>
  <si>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</si>
  <si>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</si>
  <si>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</si>
  <si>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</si>
  <si>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</si>
  <si>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</si>
  <si>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</si>
  <si>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</si>
  <si>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</si>
  <si>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</si>
  <si>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</si>
  <si>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</si>
  <si>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</si>
  <si>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</si>
  <si>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</si>
  <si>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</si>
  <si>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</si>
  <si>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</si>
  <si>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</si>
  <si>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</si>
  <si>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</si>
  <si>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</si>
  <si>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</si>
  <si>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</si>
  <si>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</si>
  <si>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</si>
  <si>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CO2 intensity
(t/MWht)</t>
  </si>
  <si>
    <t>nucl</t>
  </si>
  <si>
    <t>lign</t>
  </si>
  <si>
    <t>coal</t>
  </si>
  <si>
    <t>CCGT</t>
  </si>
  <si>
    <t>shed</t>
  </si>
  <si>
    <t>Germany</t>
  </si>
  <si>
    <t>total variable cost
(€/MWh)</t>
  </si>
  <si>
    <t>invest</t>
  </si>
  <si>
    <t>varcost</t>
  </si>
  <si>
    <t>qfixcost</t>
  </si>
  <si>
    <t>co2int</t>
  </si>
  <si>
    <t>CO2 Price</t>
  </si>
  <si>
    <t>min</t>
  </si>
  <si>
    <t>DKW</t>
  </si>
  <si>
    <t>DKE</t>
  </si>
  <si>
    <t>from
to</t>
  </si>
  <si>
    <t>IRL</t>
  </si>
  <si>
    <t>PRT</t>
  </si>
  <si>
    <t>ESP</t>
  </si>
  <si>
    <t>LUX</t>
  </si>
  <si>
    <t>FIN</t>
  </si>
  <si>
    <t>CHE</t>
  </si>
  <si>
    <t>ITA</t>
  </si>
  <si>
    <t>AUT</t>
  </si>
  <si>
    <t>SVN</t>
  </si>
  <si>
    <t>CZE</t>
  </si>
  <si>
    <t>SVK</t>
  </si>
  <si>
    <t>HUN</t>
  </si>
  <si>
    <t>GRC</t>
  </si>
  <si>
    <t>ROU</t>
  </si>
  <si>
    <t>HRV</t>
  </si>
  <si>
    <t>BIH</t>
  </si>
  <si>
    <t>SRB</t>
  </si>
  <si>
    <t>MNE</t>
  </si>
  <si>
    <t>MKD</t>
  </si>
  <si>
    <t>BGR</t>
  </si>
  <si>
    <t>Irland/Northirland</t>
  </si>
  <si>
    <t>Great Britain</t>
  </si>
  <si>
    <t>Portugal</t>
  </si>
  <si>
    <t>Spain</t>
  </si>
  <si>
    <t>France</t>
  </si>
  <si>
    <t>Belgium</t>
  </si>
  <si>
    <t>Netherlands</t>
  </si>
  <si>
    <t>Luxemburg</t>
  </si>
  <si>
    <t>Denmark West</t>
  </si>
  <si>
    <t>Denmark Est</t>
  </si>
  <si>
    <t>Norway</t>
  </si>
  <si>
    <t>Sweden</t>
  </si>
  <si>
    <t>Finland</t>
  </si>
  <si>
    <t>Switzerland</t>
  </si>
  <si>
    <t>Italien</t>
  </si>
  <si>
    <t>Austria</t>
  </si>
  <si>
    <t>Slovenia</t>
  </si>
  <si>
    <t>Poland</t>
  </si>
  <si>
    <t>Czech Republic</t>
  </si>
  <si>
    <t>Slovakia</t>
  </si>
  <si>
    <t>Hungary</t>
  </si>
  <si>
    <t>Greece</t>
  </si>
  <si>
    <t>Romania</t>
  </si>
  <si>
    <t>Croatia</t>
  </si>
  <si>
    <t xml:space="preserve">Bosnia Herzegovina </t>
  </si>
  <si>
    <t>Serbia</t>
  </si>
  <si>
    <t xml:space="preserve">Montenegro </t>
  </si>
  <si>
    <t>Macedonia</t>
  </si>
  <si>
    <t>Bulgaria</t>
  </si>
  <si>
    <t>HVAC=1 HVDC=2; land connections were assumed to be AC and sea cables to be DC (Source: Peter Kämpfer)</t>
  </si>
  <si>
    <t>avail_FRA_nuc</t>
  </si>
  <si>
    <t>gasprice</t>
  </si>
  <si>
    <t>total cost
incl. RT</t>
  </si>
  <si>
    <t>Light blue area is used in EMMA.</t>
  </si>
  <si>
    <t>(scarcity price)</t>
  </si>
  <si>
    <t>Ligh blue area is used in EMMA</t>
  </si>
  <si>
    <t>Fuel costs in €/MWht (Source: Market prices, own assumption)</t>
  </si>
  <si>
    <t>Monthly fluctuating parameters (Sources: Own assumptions)</t>
  </si>
  <si>
    <t>Distance in km from country center to country center; own estimates.</t>
  </si>
  <si>
    <t>eff_new</t>
  </si>
  <si>
    <t>avail</t>
  </si>
  <si>
    <t>Onshore wind FLH for a 1300 €/kW turbine</t>
  </si>
  <si>
    <t>avail_mod</t>
  </si>
  <si>
    <t>qfix-cost mark-up for RT</t>
  </si>
  <si>
    <t>as in r_tec</t>
  </si>
  <si>
    <t>lifetime</t>
  </si>
  <si>
    <t>hydr</t>
  </si>
  <si>
    <t>inflow_SWE</t>
  </si>
  <si>
    <t>ROR_GER</t>
  </si>
  <si>
    <t>ror</t>
  </si>
  <si>
    <t>PHS</t>
  </si>
  <si>
    <t>avail thermal</t>
  </si>
  <si>
    <t>avail other</t>
  </si>
  <si>
    <t>These parameters are set in GAMS.</t>
  </si>
  <si>
    <t>CO2 prices in €/t</t>
  </si>
  <si>
    <t>DNK</t>
  </si>
  <si>
    <t>All</t>
  </si>
  <si>
    <t>aR</t>
  </si>
  <si>
    <t>'08</t>
  </si>
  <si>
    <t>'09</t>
  </si>
  <si>
    <t>'10</t>
  </si>
  <si>
    <t>'11</t>
  </si>
  <si>
    <t>'12</t>
  </si>
  <si>
    <t>'13</t>
  </si>
  <si>
    <t>'14</t>
  </si>
  <si>
    <t>'15</t>
  </si>
  <si>
    <t>'16</t>
  </si>
  <si>
    <t>bio</t>
  </si>
  <si>
    <t>batr</t>
  </si>
  <si>
    <t>invest
(€/kW)</t>
  </si>
  <si>
    <t xml:space="preserve"> fix cost incl RT &amp; Flex &amp; Bal (€/kW*a)</t>
  </si>
  <si>
    <t xml:space="preserve"> fix cost incl RT &amp; Flex &amp; availability (€/kW*a)</t>
  </si>
  <si>
    <t>Flexibility premium</t>
  </si>
  <si>
    <t>Data sources and comments</t>
  </si>
  <si>
    <t>SE1</t>
  </si>
  <si>
    <t>SE2</t>
  </si>
  <si>
    <t>SE3</t>
  </si>
  <si>
    <t>SE4</t>
  </si>
  <si>
    <t>Einheit</t>
  </si>
  <si>
    <t>km</t>
  </si>
  <si>
    <t>Mrd €</t>
  </si>
  <si>
    <t>Mio €/km</t>
  </si>
  <si>
    <t>Szenario</t>
  </si>
  <si>
    <t>B 2030</t>
  </si>
  <si>
    <t>B 2035</t>
  </si>
  <si>
    <t>DC-Startnetz</t>
  </si>
  <si>
    <t>DC-Zubaunetz</t>
  </si>
  <si>
    <t>AC-Startnetz</t>
  </si>
  <si>
    <t>AC-Zubaunetz</t>
  </si>
  <si>
    <t>DC Start- und Zubaunetz</t>
  </si>
  <si>
    <t>AC Start- und Zubaunetz</t>
  </si>
  <si>
    <t>Startnetz</t>
  </si>
  <si>
    <t>Zubaunetz</t>
  </si>
  <si>
    <t>Summe</t>
  </si>
  <si>
    <t>https://www.netzentwicklungsplan.de/sites/default/files/paragraphs-files/NEP_2030_V2019_1_Entwurf_Zahlen-Daten-Fakten.pdf#page=10</t>
  </si>
  <si>
    <t>AC-Verstärkung</t>
  </si>
  <si>
    <t>DC-Verstärkung</t>
  </si>
  <si>
    <t>AC-Neubau</t>
  </si>
  <si>
    <t>DC-Neubau</t>
  </si>
  <si>
    <t>Zu- / Umbeseilung</t>
  </si>
  <si>
    <t>Neubau in Bestandstrasse</t>
  </si>
  <si>
    <t>Zubaunetz B 2030</t>
  </si>
  <si>
    <t>Zubaunetz B 2035</t>
  </si>
  <si>
    <t>Start- und Zubaunetz B 2030</t>
  </si>
  <si>
    <t>Start- und Zubaunetz B 2035</t>
  </si>
  <si>
    <t>energy</t>
  </si>
  <si>
    <t>Invest
(€/kW)</t>
  </si>
  <si>
    <t>Lifetime
(years)</t>
  </si>
  <si>
    <t>Fixed O&amp;M
(€/kW*a)</t>
  </si>
  <si>
    <t>Variable O&amp;M
(€/MWhe)</t>
  </si>
  <si>
    <t>Fuel cost
(€/MWht)
- from fuel -</t>
  </si>
  <si>
    <t>Conversion efficiency
(new built)</t>
  </si>
  <si>
    <t>Run-through premium</t>
  </si>
  <si>
    <t>Technology</t>
  </si>
  <si>
    <t>Generation</t>
  </si>
  <si>
    <t>Exogenous</t>
  </si>
  <si>
    <t>Storage</t>
  </si>
  <si>
    <t>No invest</t>
  </si>
  <si>
    <t>dispatch</t>
  </si>
  <si>
    <t xml:space="preserve"> </t>
  </si>
  <si>
    <t>qfix after RT</t>
  </si>
  <si>
    <t>LTE</t>
  </si>
  <si>
    <t>Discount rate</t>
  </si>
  <si>
    <t>Balancing cost (€/MWh)</t>
  </si>
  <si>
    <t>FLH potential</t>
  </si>
  <si>
    <t>Bidding cost</t>
  </si>
  <si>
    <t>--&gt; can be overwritten in GAMS by CLP "CO2"</t>
  </si>
  <si>
    <t>wion</t>
  </si>
  <si>
    <t>wiof</t>
  </si>
  <si>
    <t>ETS</t>
  </si>
  <si>
    <t>from (rows) \ to (cols)</t>
  </si>
  <si>
    <t>- for all countries but Great Britain: http://webs.schule.at/website/Europa/Europa_centre_en.htm</t>
  </si>
  <si>
    <t>- for Great Britain: https://en.wikipedia.org/wiki/Centre_points_of_the_United_Kingdom</t>
  </si>
  <si>
    <t>Distance Calculator:</t>
  </si>
  <si>
    <t>https://www.distancecalculator.net/</t>
  </si>
  <si>
    <t>https://www.mapdevelopers.com/distance_from_to.php</t>
  </si>
  <si>
    <t>Sources for geographic center:</t>
  </si>
  <si>
    <t>Conversion efficiency
(existing)
- from data0 -</t>
  </si>
  <si>
    <t>DEFAULT</t>
  </si>
  <si>
    <t>-</t>
  </si>
  <si>
    <t>cCCS</t>
  </si>
  <si>
    <t>DEFAULTLTE</t>
  </si>
  <si>
    <t>Storage E2P</t>
  </si>
  <si>
    <t>invest
(€/kWh)</t>
  </si>
  <si>
    <t>Yearly electricity demand in TWh (Source: IEA Monthly electricity statistics)</t>
  </si>
  <si>
    <t>'17</t>
  </si>
  <si>
    <t>'18</t>
  </si>
  <si>
    <t>INFOBOX
- Source: IEA Monthly OECD Electricity Statistics http://www.iea.org/statistics/relatedsurveys/monthlyelectricitysurvey/
- yload = electricity supplied - used for pumped hydro
- Values from 2016 on are based on "New Breakdown"
- Values 2008-2015 the "New Breakdown" is not available, so we use the "Old Breakdown" and assume pumped hydro to be equal to the 2016-2019 average of the "New Breakdown"
Note:
- Numbers are somewhat different to Eurostat's Inland Demand (ID) (nrg_cb_e). Example: ID for BE, FR &amp; DE in 2016 are 87, 492 and 556, as well as in 2018 are 88, 488 and 552.
- IEA Data was chosen vs. Eurostat because 1. more recent data &amp; 2. CH included</t>
  </si>
  <si>
    <t>GBR Carbon Price Support</t>
  </si>
  <si>
    <t xml:space="preserve">Info
GAS PRICES
- Monthly $ per MMBtu market prices from IMF Community data portal (German Border Prices) https://www.imf.org/en/Research/commodity-prices (Data: "Downoad the data", Description of Var.: "By commoditiy, in terms of US$, market prices")
- Average of monthly values, multiplied by 3.4092 to get $ per MWh prices, converted results to € 
COAL PRICES
- Yearly values from Statista/Quandl (Northwest Europe coal marker price from 2003 to 2018) https://www.statista.com/statistics/383500/northwest-europe-coal-marker-price/ (Last access: 14.04.2020) and https://www.quandl.com/data/BP/COAL_PRICES-Coal-Prices
- Converted to €, converted data from €/Metric ton to €/ MWh by dividing values by 8.141 (1 tonne of oil equivalent = 8.141MWh)
EXCHANGE RATE: https://www.xe.com/currencyconverter/convert/?Amount=1&amp;From=USD&amp;To=EUR (0.9194 EUR/USD on 08.04.2020)
</t>
  </si>
  <si>
    <t>Info
- ETS prices are calculated as the average of daily ICAP data https://icapcarbonaction.com/en/ets-prices
- UK Carbon Price Support is taken from https://www.uktradeinfo.com/Statistics/Pages/TaxAndDutyBulletins.aspx (Climate Change Levy)
and transformed in €/tCO2
- UK Carbon Support is frozen since 2015 and has been frozen till 2020 at 18Pund/tCO2. The target price is always set a couple of years in advance (UK Gov 2019 https://www.google.de/url?sa=t&amp;rct=j&amp;q=&amp;esrc=s&amp;source=web&amp;cd=2&amp;cad=rja&amp;uact=8&amp;ved=2ahUKEwim65qb5o3pAhVNUhoKHahPAhIQFjABegQIChAE&amp;url=https%3A%2F%2Fresearchbriefings.files.parliament.uk%2Fdocuments%2FSN05927%2FSN05927.pdf&amp;usg=AOvVaw3zVdh5OARtAvLuGhepU_rV)
EXCHANGE RATE: https://www.xe.com/de/currencyconverter/convert/?Amount=18&amp;From=GBP&amp;To=EUR (1,14527 EUR/GBP on 29.04.2020)</t>
  </si>
  <si>
    <t>'19</t>
  </si>
  <si>
    <t>annualized invest
(€/kW*a)</t>
  </si>
  <si>
    <t>annualized invest
(€/kWh*a)</t>
  </si>
  <si>
    <t>Solar</t>
  </si>
  <si>
    <t>Wind onshore</t>
  </si>
  <si>
    <t>Wind offshore</t>
  </si>
  <si>
    <t>Production (TWh)</t>
  </si>
  <si>
    <t>Capacity (GW)</t>
  </si>
  <si>
    <t>Capacity factor</t>
  </si>
  <si>
    <t>Ruiz et al. 2019, https://doi.org/10.1016/j.esr.2019.100379 (Fig. 5 in the main document)</t>
  </si>
  <si>
    <t>JRC, 2019: http://data.europa.eu/89h/6d0774ec-4fe5-4ca3-8564-626f4927744e (Fig. 11, low, and Fig. 13 in the PDF document)</t>
  </si>
  <si>
    <t>all in km</t>
  </si>
  <si>
    <t>Invest (€/kWh)</t>
  </si>
  <si>
    <t>gCCS</t>
  </si>
  <si>
    <t>CCH2</t>
  </si>
  <si>
    <t>DEFAULTLTE Assumptions are based on Asset 2050/Ultimate</t>
  </si>
  <si>
    <t>DEFAULT Assumptions are based on Asset 2020/2015</t>
  </si>
  <si>
    <t>CO2 intensity based on Juhrich, K. (2016): CO2-Emissionsfaktoren für fossile Brennstoffe. Climate Change 27/2016. Fachgebiet Emissionssituation (I 2.6). Umweltbundesamt. Berlin.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</si>
</sst>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0.00000"/>
  </numFmts>
  <fonts count="48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sz val="11"/>
      <color indexed="53"/>
      <name val="Calibri"/>
      <family val="2"/>
    </font>
    <font>
      <b/>
      <sz val="1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0" tint="-0.499984740745262"/>
      <name val="calibri"/>
      <family val="2"/>
    </font>
    <font>
      <sz val="10"/>
      <color rgb="FF69ADDB"/>
      <name val="calibri"/>
      <family val="2"/>
    </font>
    <font>
      <sz val="11"/>
      <color theme="0" tint="-0.249977111117893"/>
      <name val="calibri"/>
      <family val="2"/>
    </font>
    <font>
      <sz val="10"/>
      <name val="Arial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b/>
      <i/>
      <sz val="11"/>
      <color indexed="8"/>
      <name val="Calibri"/>
      <family val="2"/>
    </font>
    <font>
      <sz val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5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69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9" fontId="4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</cellStyleXfs>
  <cellXfs count="364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1" fontId="27" fillId="32" borderId="0" xfId="56" applyNumberFormat="1" applyFont="1" applyFill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28" borderId="0" xfId="0" applyFont="1" applyFill="1" applyAlignment="1">
      <alignment vertical="center"/>
    </xf>
    <xf numFmtId="0" fontId="2" fillId="32" borderId="0" xfId="0" applyFont="1" applyFill="1"/>
    <xf numFmtId="0" fontId="0" fillId="32" borderId="0" xfId="0" applyFill="1"/>
    <xf numFmtId="0" fontId="2" fillId="32" borderId="0" xfId="0" applyFont="1" applyFill="1" applyAlignment="1">
      <alignment horizontal="left" vertical="center"/>
    </xf>
    <xf numFmtId="9" fontId="27" fillId="32" borderId="0" xfId="0" applyNumberFormat="1" applyFont="1" applyFill="1"/>
    <xf numFmtId="0" fontId="12" fillId="34" borderId="0" xfId="56" applyFill="1" applyAlignment="1">
      <alignment vertical="center"/>
    </xf>
    <xf numFmtId="0" fontId="12" fillId="34" borderId="0" xfId="56" applyFill="1" applyAlignment="1">
      <alignment vertical="center" wrapText="1"/>
    </xf>
    <xf numFmtId="0" fontId="34" fillId="34" borderId="0" xfId="56" applyFont="1" applyFill="1" applyAlignment="1">
      <alignment horizontal="left" vertical="center"/>
    </xf>
    <xf numFmtId="0" fontId="27" fillId="34" borderId="0" xfId="56" applyFont="1" applyFill="1"/>
    <xf numFmtId="0" fontId="12" fillId="34" borderId="0" xfId="56" applyFill="1"/>
    <xf numFmtId="0" fontId="34" fillId="34" borderId="0" xfId="56" applyFont="1" applyFill="1" applyAlignment="1">
      <alignment horizontal="left"/>
    </xf>
    <xf numFmtId="1" fontId="12" fillId="34" borderId="0" xfId="56" applyNumberFormat="1" applyFill="1"/>
    <xf numFmtId="1" fontId="34" fillId="34" borderId="0" xfId="56" applyNumberFormat="1" applyFont="1" applyFill="1" applyAlignment="1">
      <alignment horizontal="left"/>
    </xf>
    <xf numFmtId="1" fontId="27" fillId="34" borderId="0" xfId="56" applyNumberFormat="1" applyFont="1" applyFill="1"/>
    <xf numFmtId="0" fontId="34" fillId="34" borderId="0" xfId="56" applyFont="1" applyFill="1"/>
    <xf numFmtId="1" fontId="34" fillId="34" borderId="0" xfId="56" applyNumberFormat="1" applyFont="1" applyFill="1"/>
    <xf numFmtId="165" fontId="12" fillId="34" borderId="0" xfId="56" applyNumberFormat="1" applyFill="1"/>
    <xf numFmtId="0" fontId="27" fillId="35" borderId="28" xfId="56" applyFont="1" applyFill="1" applyBorder="1"/>
    <xf numFmtId="0" fontId="27" fillId="35" borderId="29" xfId="56" applyFont="1" applyFill="1" applyBorder="1"/>
    <xf numFmtId="1" fontId="27" fillId="35" borderId="0" xfId="56" applyNumberFormat="1" applyFont="1" applyFill="1"/>
    <xf numFmtId="0" fontId="27" fillId="35" borderId="0" xfId="56" applyFont="1" applyFill="1" applyAlignment="1">
      <alignment horizontal="right"/>
    </xf>
    <xf numFmtId="0" fontId="27" fillId="35" borderId="32" xfId="56" applyFont="1" applyFill="1" applyBorder="1" applyAlignment="1">
      <alignment vertical="center"/>
    </xf>
    <xf numFmtId="0" fontId="27" fillId="34" borderId="0" xfId="56" applyFont="1" applyFill="1" applyAlignment="1">
      <alignment vertical="center" wrapText="1"/>
    </xf>
    <xf numFmtId="1" fontId="12" fillId="36" borderId="33" xfId="56" applyNumberFormat="1" applyFill="1" applyBorder="1"/>
    <xf numFmtId="1" fontId="12" fillId="36" borderId="34" xfId="56" applyNumberFormat="1" applyFill="1" applyBorder="1"/>
    <xf numFmtId="1" fontId="12" fillId="36" borderId="0" xfId="56" applyNumberFormat="1" applyFill="1"/>
    <xf numFmtId="1" fontId="12" fillId="36" borderId="36" xfId="56" applyNumberFormat="1" applyFill="1" applyBorder="1"/>
    <xf numFmtId="0" fontId="35" fillId="36" borderId="29" xfId="56" applyFont="1" applyFill="1" applyBorder="1"/>
    <xf numFmtId="0" fontId="12" fillId="36" borderId="29" xfId="56" applyFill="1" applyBorder="1"/>
    <xf numFmtId="1" fontId="12" fillId="36" borderId="31" xfId="56" applyNumberFormat="1" applyFill="1" applyBorder="1"/>
    <xf numFmtId="0" fontId="12" fillId="36" borderId="28" xfId="56" applyFill="1" applyBorder="1" applyAlignment="1">
      <alignment vertical="center" wrapText="1"/>
    </xf>
    <xf numFmtId="0" fontId="12" fillId="36" borderId="33" xfId="56" applyFill="1" applyBorder="1" applyAlignment="1">
      <alignment vertical="center"/>
    </xf>
    <xf numFmtId="0" fontId="12" fillId="36" borderId="34" xfId="56" applyFill="1" applyBorder="1" applyAlignment="1">
      <alignment vertical="center"/>
    </xf>
    <xf numFmtId="0" fontId="12" fillId="36" borderId="30" xfId="56" applyFill="1" applyBorder="1" applyAlignment="1">
      <alignment vertical="center"/>
    </xf>
    <xf numFmtId="0" fontId="12" fillId="36" borderId="31" xfId="56" applyFill="1" applyBorder="1" applyAlignment="1">
      <alignment vertical="center"/>
    </xf>
    <xf numFmtId="0" fontId="12" fillId="36" borderId="35" xfId="56" applyFill="1" applyBorder="1" applyAlignment="1">
      <alignment vertical="center"/>
    </xf>
    <xf numFmtId="0" fontId="12" fillId="36" borderId="28" xfId="56" applyFill="1" applyBorder="1"/>
    <xf numFmtId="1" fontId="35" fillId="36" borderId="0" xfId="56" applyNumberFormat="1" applyFont="1" applyFill="1"/>
    <xf numFmtId="0" fontId="12" fillId="36" borderId="0" xfId="56" applyFill="1"/>
    <xf numFmtId="0" fontId="12" fillId="36" borderId="36" xfId="56" applyFill="1" applyBorder="1"/>
    <xf numFmtId="0" fontId="34" fillId="36" borderId="30" xfId="56" applyFont="1" applyFill="1" applyBorder="1"/>
    <xf numFmtId="1" fontId="34" fillId="36" borderId="31" xfId="56" applyNumberFormat="1" applyFont="1" applyFill="1" applyBorder="1"/>
    <xf numFmtId="1" fontId="34" fillId="36" borderId="35" xfId="56" applyNumberFormat="1" applyFont="1" applyFill="1" applyBorder="1"/>
    <xf numFmtId="0" fontId="12" fillId="36" borderId="31" xfId="56" applyFill="1" applyBorder="1" applyAlignment="1">
      <alignment horizontal="center" vertical="center"/>
    </xf>
    <xf numFmtId="0" fontId="27" fillId="34" borderId="0" xfId="0" applyFont="1" applyFill="1"/>
    <xf numFmtId="1" fontId="27" fillId="34" borderId="0" xfId="0" applyNumberFormat="1" applyFont="1" applyFill="1"/>
    <xf numFmtId="0" fontId="12" fillId="36" borderId="34" xfId="56" applyFill="1" applyBorder="1"/>
    <xf numFmtId="9" fontId="12" fillId="36" borderId="36" xfId="56" applyNumberFormat="1" applyFill="1" applyBorder="1"/>
    <xf numFmtId="0" fontId="12" fillId="36" borderId="30" xfId="56" applyFill="1" applyBorder="1"/>
    <xf numFmtId="0" fontId="12" fillId="36" borderId="35" xfId="56" applyFill="1" applyBorder="1"/>
    <xf numFmtId="0" fontId="12" fillId="37" borderId="32" xfId="56" applyFill="1" applyBorder="1" applyAlignment="1">
      <alignment vertical="center"/>
    </xf>
    <xf numFmtId="0" fontId="12" fillId="36" borderId="33" xfId="56" applyFill="1" applyBorder="1"/>
    <xf numFmtId="0" fontId="12" fillId="36" borderId="31" xfId="56" applyFill="1" applyBorder="1"/>
    <xf numFmtId="0" fontId="27" fillId="33" borderId="33" xfId="0" applyFont="1" applyFill="1" applyBorder="1"/>
    <xf numFmtId="0" fontId="27" fillId="33" borderId="34" xfId="0" applyFont="1" applyFill="1" applyBorder="1"/>
    <xf numFmtId="0" fontId="27" fillId="33" borderId="29" xfId="56" applyFont="1" applyFill="1" applyBorder="1"/>
    <xf numFmtId="1" fontId="27" fillId="33" borderId="0" xfId="0" applyNumberFormat="1" applyFont="1" applyFill="1"/>
    <xf numFmtId="0" fontId="27" fillId="33" borderId="0" xfId="0" applyFont="1" applyFill="1"/>
    <xf numFmtId="0" fontId="27" fillId="33" borderId="36" xfId="0" applyFont="1" applyFill="1" applyBorder="1"/>
    <xf numFmtId="0" fontId="27" fillId="33" borderId="29" xfId="0" applyFont="1" applyFill="1" applyBorder="1"/>
    <xf numFmtId="0" fontId="27" fillId="33" borderId="30" xfId="0" applyFont="1" applyFill="1" applyBorder="1"/>
    <xf numFmtId="0" fontId="27" fillId="33" borderId="31" xfId="0" applyFont="1" applyFill="1" applyBorder="1"/>
    <xf numFmtId="0" fontId="27" fillId="33" borderId="35" xfId="0" applyFont="1" applyFill="1" applyBorder="1"/>
    <xf numFmtId="0" fontId="27" fillId="28" borderId="37" xfId="0" applyFont="1" applyFill="1" applyBorder="1" applyAlignment="1">
      <alignment vertical="center"/>
    </xf>
    <xf numFmtId="0" fontId="27" fillId="28" borderId="38" xfId="0" applyFont="1" applyFill="1" applyBorder="1" applyAlignment="1">
      <alignment vertical="center"/>
    </xf>
    <xf numFmtId="0" fontId="27" fillId="36" borderId="29" xfId="0" applyFont="1" applyFill="1" applyBorder="1"/>
    <xf numFmtId="0" fontId="27" fillId="36" borderId="30" xfId="0" applyFont="1" applyFill="1" applyBorder="1"/>
    <xf numFmtId="1" fontId="27" fillId="33" borderId="36" xfId="0" applyNumberFormat="1" applyFont="1" applyFill="1" applyBorder="1"/>
    <xf numFmtId="0" fontId="36" fillId="33" borderId="33" xfId="0" applyFont="1" applyFill="1" applyBorder="1" applyAlignment="1">
      <alignment horizontal="right"/>
    </xf>
    <xf numFmtId="0" fontId="36" fillId="33" borderId="34" xfId="0" applyFont="1" applyFill="1" applyBorder="1" applyAlignment="1">
      <alignment horizontal="right"/>
    </xf>
    <xf numFmtId="164" fontId="27" fillId="33" borderId="36" xfId="0" applyNumberFormat="1" applyFont="1" applyFill="1" applyBorder="1"/>
    <xf numFmtId="164" fontId="27" fillId="33" borderId="35" xfId="0" applyNumberFormat="1" applyFont="1" applyFill="1" applyBorder="1"/>
    <xf numFmtId="0" fontId="27" fillId="34" borderId="0" xfId="0" applyFont="1" applyFill="1" applyAlignment="1">
      <alignment vertical="center"/>
    </xf>
    <xf numFmtId="0" fontId="37" fillId="34" borderId="0" xfId="56" applyFont="1" applyFill="1"/>
    <xf numFmtId="0" fontId="27" fillId="33" borderId="28" xfId="0" applyFont="1" applyFill="1" applyBorder="1" applyAlignment="1">
      <alignment wrapText="1"/>
    </xf>
    <xf numFmtId="0" fontId="27" fillId="37" borderId="39" xfId="0" applyFont="1" applyFill="1" applyBorder="1"/>
    <xf numFmtId="0" fontId="27" fillId="37" borderId="40" xfId="0" applyFont="1" applyFill="1" applyBorder="1"/>
    <xf numFmtId="0" fontId="27" fillId="37" borderId="41" xfId="0" applyFont="1" applyFill="1" applyBorder="1"/>
    <xf numFmtId="2" fontId="27" fillId="33" borderId="0" xfId="0" applyNumberFormat="1" applyFont="1" applyFill="1"/>
    <xf numFmtId="2" fontId="27" fillId="33" borderId="31" xfId="0" applyNumberFormat="1" applyFont="1" applyFill="1" applyBorder="1"/>
    <xf numFmtId="0" fontId="12" fillId="37" borderId="37" xfId="56" applyFill="1" applyBorder="1" applyAlignment="1">
      <alignment horizontal="right" vertical="center" wrapText="1"/>
    </xf>
    <xf numFmtId="0" fontId="12" fillId="37" borderId="38" xfId="56" applyFill="1" applyBorder="1" applyAlignment="1">
      <alignment horizontal="right" vertical="center" wrapText="1"/>
    </xf>
    <xf numFmtId="0" fontId="27" fillId="35" borderId="37" xfId="56" applyFont="1" applyFill="1" applyBorder="1" applyAlignment="1">
      <alignment horizontal="right" vertical="center" wrapText="1"/>
    </xf>
    <xf numFmtId="0" fontId="27" fillId="35" borderId="38" xfId="56" applyFont="1" applyFill="1" applyBorder="1" applyAlignment="1">
      <alignment horizontal="right"/>
    </xf>
    <xf numFmtId="0" fontId="27" fillId="35" borderId="33" xfId="56" applyFont="1" applyFill="1" applyBorder="1" applyAlignment="1">
      <alignment horizontal="right"/>
    </xf>
    <xf numFmtId="2" fontId="27" fillId="35" borderId="33" xfId="56" applyNumberFormat="1" applyFont="1" applyFill="1" applyBorder="1" applyAlignment="1">
      <alignment horizontal="right"/>
    </xf>
    <xf numFmtId="0" fontId="27" fillId="35" borderId="36" xfId="56" applyFont="1" applyFill="1" applyBorder="1" applyAlignment="1">
      <alignment horizontal="right"/>
    </xf>
    <xf numFmtId="2" fontId="27" fillId="35" borderId="0" xfId="56" applyNumberFormat="1" applyFont="1" applyFill="1" applyAlignment="1">
      <alignment horizontal="right"/>
    </xf>
    <xf numFmtId="1" fontId="27" fillId="35" borderId="0" xfId="56" applyNumberFormat="1" applyFont="1" applyFill="1" applyAlignment="1">
      <alignment horizontal="right"/>
    </xf>
    <xf numFmtId="1" fontId="27" fillId="36" borderId="28" xfId="56" applyNumberFormat="1" applyFont="1" applyFill="1" applyBorder="1"/>
    <xf numFmtId="0" fontId="27" fillId="36" borderId="29" xfId="56" applyFont="1" applyFill="1" applyBorder="1"/>
    <xf numFmtId="0" fontId="34" fillId="36" borderId="33" xfId="56" applyFont="1" applyFill="1" applyBorder="1" applyAlignment="1">
      <alignment vertical="center" wrapText="1"/>
    </xf>
    <xf numFmtId="1" fontId="34" fillId="36" borderId="33" xfId="56" applyNumberFormat="1" applyFont="1" applyFill="1" applyBorder="1"/>
    <xf numFmtId="1" fontId="34" fillId="36" borderId="0" xfId="56" applyNumberFormat="1" applyFont="1" applyFill="1"/>
    <xf numFmtId="0" fontId="34" fillId="36" borderId="28" xfId="56" applyFont="1" applyFill="1" applyBorder="1" applyAlignment="1">
      <alignment vertical="center" wrapText="1"/>
    </xf>
    <xf numFmtId="0" fontId="34" fillId="36" borderId="34" xfId="56" applyFont="1" applyFill="1" applyBorder="1" applyAlignment="1">
      <alignment vertical="center" wrapText="1"/>
    </xf>
    <xf numFmtId="0" fontId="2" fillId="34" borderId="0" xfId="0" applyFont="1" applyFill="1" applyAlignment="1">
      <alignment vertical="top" textRotation="180"/>
    </xf>
    <xf numFmtId="0" fontId="12" fillId="36" borderId="29" xfId="56" applyFill="1" applyBorder="1" applyAlignment="1">
      <alignment vertical="center" wrapText="1"/>
    </xf>
    <xf numFmtId="0" fontId="12" fillId="36" borderId="0" xfId="56" applyFill="1" applyAlignment="1">
      <alignment vertical="center" wrapText="1"/>
    </xf>
    <xf numFmtId="0" fontId="34" fillId="36" borderId="0" xfId="56" applyFont="1" applyFill="1" applyAlignment="1">
      <alignment vertical="center" wrapText="1"/>
    </xf>
    <xf numFmtId="0" fontId="12" fillId="36" borderId="36" xfId="56" applyFill="1" applyBorder="1" applyAlignment="1">
      <alignment vertical="center" wrapText="1"/>
    </xf>
    <xf numFmtId="0" fontId="38" fillId="33" borderId="0" xfId="0" applyFont="1" applyFill="1"/>
    <xf numFmtId="0" fontId="39" fillId="36" borderId="0" xfId="0" applyFont="1" applyFill="1"/>
    <xf numFmtId="0" fontId="36" fillId="32" borderId="0" xfId="0" applyFont="1" applyFill="1"/>
    <xf numFmtId="0" fontId="27" fillId="32" borderId="0" xfId="0" applyFont="1" applyFill="1" applyAlignment="1">
      <alignment horizontal="left"/>
    </xf>
    <xf numFmtId="164" fontId="12" fillId="36" borderId="36" xfId="56" applyNumberFormat="1" applyFill="1" applyBorder="1"/>
    <xf numFmtId="164" fontId="12" fillId="36" borderId="35" xfId="56" applyNumberFormat="1" applyFill="1" applyBorder="1" applyAlignment="1">
      <alignment horizontal="right"/>
    </xf>
    <xf numFmtId="0" fontId="40" fillId="33" borderId="29" xfId="56" applyFont="1" applyFill="1" applyBorder="1"/>
    <xf numFmtId="0" fontId="40" fillId="35" borderId="0" xfId="56" applyFont="1" applyFill="1"/>
    <xf numFmtId="0" fontId="40" fillId="32" borderId="0" xfId="0" applyFont="1" applyFill="1"/>
    <xf numFmtId="0" fontId="40" fillId="33" borderId="30" xfId="56" applyFont="1" applyFill="1" applyBorder="1"/>
    <xf numFmtId="1" fontId="40" fillId="35" borderId="31" xfId="56" applyNumberFormat="1" applyFont="1" applyFill="1" applyBorder="1"/>
    <xf numFmtId="0" fontId="27" fillId="33" borderId="30" xfId="56" applyFont="1" applyFill="1" applyBorder="1"/>
    <xf numFmtId="0" fontId="12" fillId="33" borderId="31" xfId="56" quotePrefix="1" applyFill="1" applyBorder="1"/>
    <xf numFmtId="0" fontId="41" fillId="34" borderId="0" xfId="56" applyFont="1" applyFill="1"/>
    <xf numFmtId="0" fontId="42" fillId="32" borderId="0" xfId="0" applyFont="1" applyFill="1"/>
    <xf numFmtId="0" fontId="41" fillId="34" borderId="0" xfId="56" applyFont="1" applyFill="1" applyAlignment="1">
      <alignment horizontal="right"/>
    </xf>
    <xf numFmtId="0" fontId="27" fillId="33" borderId="28" xfId="56" applyFont="1" applyFill="1" applyBorder="1" applyAlignment="1">
      <alignment vertical="center"/>
    </xf>
    <xf numFmtId="0" fontId="23" fillId="33" borderId="34" xfId="56" quotePrefix="1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 vertical="center"/>
    </xf>
    <xf numFmtId="0" fontId="27" fillId="35" borderId="29" xfId="0" applyFont="1" applyFill="1" applyBorder="1"/>
    <xf numFmtId="0" fontId="27" fillId="35" borderId="30" xfId="0" applyFont="1" applyFill="1" applyBorder="1"/>
    <xf numFmtId="1" fontId="27" fillId="35" borderId="31" xfId="56" applyNumberFormat="1" applyFont="1" applyFill="1" applyBorder="1"/>
    <xf numFmtId="1" fontId="27" fillId="35" borderId="36" xfId="0" applyNumberFormat="1" applyFont="1" applyFill="1" applyBorder="1"/>
    <xf numFmtId="1" fontId="27" fillId="35" borderId="35" xfId="0" applyNumberFormat="1" applyFont="1" applyFill="1" applyBorder="1"/>
    <xf numFmtId="0" fontId="41" fillId="34" borderId="0" xfId="56" applyFont="1" applyFill="1" applyAlignment="1">
      <alignment horizontal="left"/>
    </xf>
    <xf numFmtId="1" fontId="41" fillId="34" borderId="0" xfId="56" applyNumberFormat="1" applyFont="1" applyFill="1" applyAlignment="1">
      <alignment horizontal="right"/>
    </xf>
    <xf numFmtId="1" fontId="41" fillId="34" borderId="0" xfId="56" applyNumberFormat="1" applyFont="1" applyFill="1" applyAlignment="1">
      <alignment horizontal="left"/>
    </xf>
    <xf numFmtId="1" fontId="41" fillId="34" borderId="0" xfId="56" quotePrefix="1" applyNumberFormat="1" applyFont="1" applyFill="1" applyAlignment="1">
      <alignment horizontal="right"/>
    </xf>
    <xf numFmtId="9" fontId="41" fillId="34" borderId="0" xfId="66" applyFont="1" applyFill="1" applyAlignment="1">
      <alignment horizontal="right"/>
    </xf>
    <xf numFmtId="0" fontId="38" fillId="36" borderId="0" xfId="0" applyFont="1" applyFill="1" applyAlignment="1">
      <alignment vertical="center"/>
    </xf>
    <xf numFmtId="0" fontId="38" fillId="36" borderId="0" xfId="0" applyFont="1" applyFill="1"/>
    <xf numFmtId="0" fontId="40" fillId="35" borderId="35" xfId="56" applyFont="1" applyFill="1" applyBorder="1"/>
    <xf numFmtId="2" fontId="27" fillId="38" borderId="0" xfId="0" applyNumberFormat="1" applyFont="1" applyFill="1"/>
    <xf numFmtId="0" fontId="39" fillId="34" borderId="0" xfId="56" applyFont="1" applyFill="1"/>
    <xf numFmtId="0" fontId="44" fillId="32" borderId="0" xfId="0" applyFont="1" applyFill="1" applyAlignment="1">
      <alignment vertical="center"/>
    </xf>
    <xf numFmtId="1" fontId="27" fillId="35" borderId="33" xfId="56" applyNumberFormat="1" applyFont="1" applyFill="1" applyBorder="1" applyAlignment="1">
      <alignment horizontal="right"/>
    </xf>
    <xf numFmtId="0" fontId="12" fillId="34" borderId="42" xfId="56" applyFill="1" applyBorder="1"/>
    <xf numFmtId="1" fontId="12" fillId="34" borderId="42" xfId="56" applyNumberFormat="1" applyFill="1" applyBorder="1"/>
    <xf numFmtId="1" fontId="34" fillId="34" borderId="42" xfId="56" applyNumberFormat="1" applyFont="1" applyFill="1" applyBorder="1" applyAlignment="1">
      <alignment horizontal="right"/>
    </xf>
    <xf numFmtId="1" fontId="39" fillId="35" borderId="0" xfId="56" applyNumberFormat="1" applyFont="1" applyFill="1" applyAlignment="1">
      <alignment horizontal="right"/>
    </xf>
    <xf numFmtId="2" fontId="44" fillId="32" borderId="0" xfId="0" applyNumberFormat="1" applyFont="1" applyFill="1"/>
    <xf numFmtId="2" fontId="44" fillId="33" borderId="36" xfId="56" applyNumberFormat="1" applyFont="1" applyFill="1" applyBorder="1"/>
    <xf numFmtId="0" fontId="27" fillId="36" borderId="0" xfId="0" applyFont="1" applyFill="1"/>
    <xf numFmtId="0" fontId="27" fillId="36" borderId="31" xfId="0" applyFont="1" applyFill="1" applyBorder="1"/>
    <xf numFmtId="0" fontId="27" fillId="36" borderId="35" xfId="0" applyFont="1" applyFill="1" applyBorder="1"/>
    <xf numFmtId="0" fontId="27" fillId="39" borderId="28" xfId="0" applyFont="1" applyFill="1" applyBorder="1" applyAlignment="1">
      <alignment vertical="center"/>
    </xf>
    <xf numFmtId="0" fontId="27" fillId="39" borderId="33" xfId="0" applyFont="1" applyFill="1" applyBorder="1" applyAlignment="1">
      <alignment vertical="center"/>
    </xf>
    <xf numFmtId="0" fontId="27" fillId="39" borderId="34" xfId="0" applyFont="1" applyFill="1" applyBorder="1" applyAlignment="1">
      <alignment vertical="center"/>
    </xf>
    <xf numFmtId="0" fontId="39" fillId="33" borderId="0" xfId="0" applyFont="1" applyFill="1"/>
    <xf numFmtId="0" fontId="45" fillId="36" borderId="29" xfId="67" applyFill="1" applyBorder="1"/>
    <xf numFmtId="0" fontId="1" fillId="34" borderId="0" xfId="0" applyFont="1" applyFill="1"/>
    <xf numFmtId="164" fontId="27" fillId="36" borderId="0" xfId="0" applyNumberFormat="1" applyFont="1" applyFill="1"/>
    <xf numFmtId="164" fontId="27" fillId="36" borderId="36" xfId="0" applyNumberFormat="1" applyFont="1" applyFill="1" applyBorder="1"/>
    <xf numFmtId="0" fontId="27" fillId="39" borderId="29" xfId="0" applyFont="1" applyFill="1" applyBorder="1"/>
    <xf numFmtId="0" fontId="27" fillId="39" borderId="36" xfId="0" applyFont="1" applyFill="1" applyBorder="1" applyAlignment="1">
      <alignment vertical="center"/>
    </xf>
    <xf numFmtId="0" fontId="27" fillId="39" borderId="0" xfId="0" applyFont="1" applyFill="1"/>
    <xf numFmtId="0" fontId="45" fillId="36" borderId="0" xfId="67" applyFill="1"/>
    <xf numFmtId="164" fontId="27" fillId="39" borderId="36" xfId="0" applyNumberFormat="1" applyFont="1" applyFill="1" applyBorder="1"/>
    <xf numFmtId="0" fontId="27" fillId="35" borderId="34" xfId="56" applyFont="1" applyFill="1" applyBorder="1" applyAlignment="1">
      <alignment horizontal="right"/>
    </xf>
    <xf numFmtId="0" fontId="27" fillId="35" borderId="30" xfId="56" applyFont="1" applyFill="1" applyBorder="1"/>
    <xf numFmtId="0" fontId="27" fillId="35" borderId="31" xfId="56" applyFont="1" applyFill="1" applyBorder="1" applyAlignment="1">
      <alignment horizontal="right"/>
    </xf>
    <xf numFmtId="1" fontId="27" fillId="35" borderId="31" xfId="56" applyNumberFormat="1" applyFont="1" applyFill="1" applyBorder="1" applyAlignment="1">
      <alignment horizontal="right"/>
    </xf>
    <xf numFmtId="0" fontId="27" fillId="35" borderId="35" xfId="56" applyFont="1" applyFill="1" applyBorder="1" applyAlignment="1">
      <alignment horizontal="right"/>
    </xf>
    <xf numFmtId="1" fontId="27" fillId="35" borderId="0" xfId="0" applyNumberFormat="1" applyFont="1" applyFill="1"/>
    <xf numFmtId="1" fontId="39" fillId="35" borderId="31" xfId="56" applyNumberFormat="1" applyFont="1" applyFill="1" applyBorder="1" applyAlignment="1">
      <alignment horizontal="right"/>
    </xf>
    <xf numFmtId="0" fontId="27" fillId="35" borderId="32" xfId="56" applyFont="1" applyFill="1" applyBorder="1"/>
    <xf numFmtId="0" fontId="27" fillId="35" borderId="37" xfId="56" applyFont="1" applyFill="1" applyBorder="1" applyAlignment="1">
      <alignment horizontal="right"/>
    </xf>
    <xf numFmtId="1" fontId="27" fillId="35" borderId="37" xfId="56" applyNumberFormat="1" applyFont="1" applyFill="1" applyBorder="1" applyAlignment="1">
      <alignment horizontal="right"/>
    </xf>
    <xf numFmtId="2" fontId="27" fillId="35" borderId="31" xfId="56" applyNumberFormat="1" applyFont="1" applyFill="1" applyBorder="1" applyAlignment="1">
      <alignment horizontal="right"/>
    </xf>
    <xf numFmtId="0" fontId="12" fillId="37" borderId="41" xfId="56" applyFill="1" applyBorder="1" applyAlignment="1">
      <alignment vertical="center"/>
    </xf>
    <xf numFmtId="0" fontId="12" fillId="37" borderId="40" xfId="56" applyFill="1" applyBorder="1"/>
    <xf numFmtId="0" fontId="12" fillId="37" borderId="41" xfId="56" applyFill="1" applyBorder="1"/>
    <xf numFmtId="0" fontId="12" fillId="37" borderId="43" xfId="56" applyFill="1" applyBorder="1"/>
    <xf numFmtId="0" fontId="12" fillId="37" borderId="43" xfId="56" applyFill="1" applyBorder="1" applyAlignment="1">
      <alignment vertical="center"/>
    </xf>
    <xf numFmtId="1" fontId="39" fillId="35" borderId="36" xfId="56" applyNumberFormat="1" applyFont="1" applyFill="1" applyBorder="1" applyAlignment="1">
      <alignment horizontal="right"/>
    </xf>
    <xf numFmtId="1" fontId="39" fillId="35" borderId="35" xfId="56" applyNumberFormat="1" applyFont="1" applyFill="1" applyBorder="1" applyAlignment="1">
      <alignment horizontal="right"/>
    </xf>
    <xf numFmtId="0" fontId="12" fillId="36" borderId="0" xfId="56" applyFill="1" applyBorder="1"/>
    <xf numFmtId="164" fontId="34" fillId="36" borderId="33" xfId="56" applyNumberFormat="1" applyFont="1" applyFill="1" applyBorder="1"/>
    <xf numFmtId="1" fontId="34" fillId="36" borderId="34" xfId="56" applyNumberFormat="1" applyFont="1" applyFill="1" applyBorder="1"/>
    <xf numFmtId="0" fontId="34" fillId="36" borderId="29" xfId="56" applyFont="1" applyFill="1" applyBorder="1"/>
    <xf numFmtId="1" fontId="34" fillId="36" borderId="0" xfId="56" applyNumberFormat="1" applyFont="1" applyFill="1" applyBorder="1"/>
    <xf numFmtId="1" fontId="34" fillId="36" borderId="36" xfId="56" applyNumberFormat="1" applyFont="1" applyFill="1" applyBorder="1"/>
    <xf numFmtId="0" fontId="46" fillId="36" borderId="28" xfId="56" applyFont="1" applyFill="1" applyBorder="1"/>
    <xf numFmtId="0" fontId="12" fillId="34" borderId="0" xfId="56" quotePrefix="1" applyFill="1"/>
    <xf numFmtId="0" fontId="12" fillId="36" borderId="33" xfId="56" applyFill="1" applyBorder="1" applyAlignment="1">
      <alignment vertical="center" wrapText="1"/>
    </xf>
    <xf numFmtId="0" fontId="34" fillId="36" borderId="31" xfId="56" applyFont="1" applyFill="1" applyBorder="1"/>
    <xf numFmtId="0" fontId="46" fillId="36" borderId="33" xfId="56" applyFont="1" applyFill="1" applyBorder="1"/>
    <xf numFmtId="0" fontId="34" fillId="36" borderId="0" xfId="56" applyFont="1" applyFill="1" applyBorder="1"/>
    <xf numFmtId="1" fontId="27" fillId="35" borderId="31" xfId="0" applyNumberFormat="1" applyFont="1" applyFill="1" applyBorder="1"/>
    <xf numFmtId="2" fontId="27" fillId="33" borderId="36" xfId="56" quotePrefix="1" applyNumberFormat="1" applyFont="1" applyFill="1" applyBorder="1" applyAlignment="1">
      <alignment horizontal="right"/>
    </xf>
    <xf numFmtId="2" fontId="27" fillId="33" borderId="35" xfId="56" quotePrefix="1" applyNumberFormat="1" applyFont="1" applyFill="1" applyBorder="1" applyAlignment="1">
      <alignment horizontal="right"/>
    </xf>
    <xf numFmtId="0" fontId="27" fillId="37" borderId="52" xfId="68" applyFont="1" applyFill="1" applyBorder="1"/>
    <xf numFmtId="0" fontId="0" fillId="32" borderId="0" xfId="0" quotePrefix="1" applyFill="1"/>
    <xf numFmtId="0" fontId="36" fillId="35" borderId="28" xfId="56" applyFont="1" applyFill="1" applyBorder="1"/>
    <xf numFmtId="0" fontId="42" fillId="35" borderId="29" xfId="56" applyFont="1" applyFill="1" applyBorder="1"/>
    <xf numFmtId="0" fontId="42" fillId="35" borderId="30" xfId="56" applyFont="1" applyFill="1" applyBorder="1"/>
    <xf numFmtId="0" fontId="42" fillId="35" borderId="32" xfId="56" applyFont="1" applyFill="1" applyBorder="1"/>
    <xf numFmtId="0" fontId="27" fillId="33" borderId="0" xfId="0" applyFont="1" applyFill="1" applyBorder="1"/>
    <xf numFmtId="0" fontId="27" fillId="28" borderId="0" xfId="0" applyFont="1" applyFill="1" applyBorder="1" applyAlignment="1">
      <alignment vertical="center"/>
    </xf>
    <xf numFmtId="2" fontId="27" fillId="32" borderId="0" xfId="0" applyNumberFormat="1" applyFont="1" applyFill="1"/>
    <xf numFmtId="0" fontId="23" fillId="33" borderId="33" xfId="56" quotePrefix="1" applyFont="1" applyFill="1" applyBorder="1" applyAlignment="1">
      <alignment horizontal="right" vertical="center"/>
    </xf>
    <xf numFmtId="0" fontId="27" fillId="33" borderId="30" xfId="56" applyFont="1" applyFill="1" applyBorder="1" applyAlignment="1">
      <alignment vertical="center"/>
    </xf>
    <xf numFmtId="0" fontId="23" fillId="33" borderId="31" xfId="56" quotePrefix="1" applyFont="1" applyFill="1" applyBorder="1" applyAlignment="1">
      <alignment vertical="center"/>
    </xf>
    <xf numFmtId="0" fontId="23" fillId="33" borderId="31" xfId="56" quotePrefix="1" applyFont="1" applyFill="1" applyBorder="1" applyAlignment="1">
      <alignment horizontal="right" vertical="center"/>
    </xf>
    <xf numFmtId="0" fontId="23" fillId="33" borderId="35" xfId="56" quotePrefix="1" applyFont="1" applyFill="1" applyBorder="1" applyAlignment="1">
      <alignment horizontal="right" vertical="center"/>
    </xf>
    <xf numFmtId="0" fontId="12" fillId="36" borderId="0" xfId="56" applyFill="1" applyBorder="1" applyAlignment="1">
      <alignment vertical="center" wrapText="1"/>
    </xf>
    <xf numFmtId="1" fontId="27" fillId="36" borderId="33" xfId="56" applyNumberFormat="1" applyFont="1" applyFill="1" applyBorder="1"/>
    <xf numFmtId="0" fontId="27" fillId="36" borderId="0" xfId="56" applyFont="1" applyFill="1" applyBorder="1"/>
    <xf numFmtId="1" fontId="40" fillId="33" borderId="0" xfId="56" applyNumberFormat="1" applyFont="1" applyFill="1"/>
    <xf numFmtId="0" fontId="27" fillId="36" borderId="32" xfId="0" applyFont="1" applyFill="1" applyBorder="1"/>
    <xf numFmtId="0" fontId="27" fillId="36" borderId="37" xfId="0" applyFont="1" applyFill="1" applyBorder="1"/>
    <xf numFmtId="0" fontId="27" fillId="36" borderId="38" xfId="0" applyFont="1" applyFill="1" applyBorder="1"/>
    <xf numFmtId="2" fontId="27" fillId="33" borderId="33" xfId="56" quotePrefix="1" applyNumberFormat="1" applyFont="1" applyFill="1" applyBorder="1"/>
    <xf numFmtId="2" fontId="27" fillId="33" borderId="34" xfId="56" quotePrefix="1" applyNumberFormat="1" applyFont="1" applyFill="1" applyBorder="1" applyAlignment="1">
      <alignment horizontal="right"/>
    </xf>
    <xf numFmtId="2" fontId="27" fillId="33" borderId="0" xfId="56" quotePrefix="1" applyNumberFormat="1" applyFont="1" applyFill="1" applyBorder="1"/>
    <xf numFmtId="2" fontId="27" fillId="36" borderId="37" xfId="0" applyNumberFormat="1" applyFont="1" applyFill="1" applyBorder="1"/>
    <xf numFmtId="2" fontId="38" fillId="32" borderId="0" xfId="0" applyNumberFormat="1" applyFont="1" applyFill="1" applyBorder="1" applyAlignment="1">
      <alignment vertical="top" wrapText="1"/>
    </xf>
    <xf numFmtId="0" fontId="27" fillId="38" borderId="0" xfId="0" quotePrefix="1" applyFont="1" applyFill="1" applyAlignment="1">
      <alignment horizontal="left" vertical="center"/>
    </xf>
    <xf numFmtId="2" fontId="38" fillId="38" borderId="0" xfId="0" applyNumberFormat="1" applyFont="1" applyFill="1" applyBorder="1" applyAlignment="1">
      <alignment vertical="center" wrapText="1"/>
    </xf>
    <xf numFmtId="0" fontId="27" fillId="38" borderId="0" xfId="0" applyFont="1" applyFill="1" applyAlignment="1">
      <alignment vertical="center"/>
    </xf>
    <xf numFmtId="0" fontId="27" fillId="39" borderId="28" xfId="0" applyFont="1" applyFill="1" applyBorder="1"/>
    <xf numFmtId="0" fontId="27" fillId="39" borderId="36" xfId="0" applyFont="1" applyFill="1" applyBorder="1"/>
    <xf numFmtId="0" fontId="27" fillId="36" borderId="36" xfId="0" applyFont="1" applyFill="1" applyBorder="1"/>
    <xf numFmtId="0" fontId="27" fillId="39" borderId="34" xfId="0" applyFont="1" applyFill="1" applyBorder="1"/>
    <xf numFmtId="2" fontId="27" fillId="36" borderId="29" xfId="0" applyNumberFormat="1" applyFont="1" applyFill="1" applyBorder="1"/>
    <xf numFmtId="1" fontId="38" fillId="35" borderId="0" xfId="56" applyNumberFormat="1" applyFont="1" applyFill="1" applyAlignment="1">
      <alignment horizontal="right"/>
    </xf>
    <xf numFmtId="1" fontId="40" fillId="35" borderId="0" xfId="56" applyNumberFormat="1" applyFont="1" applyFill="1"/>
    <xf numFmtId="0" fontId="36" fillId="35" borderId="29" xfId="56" applyFont="1" applyFill="1" applyBorder="1"/>
    <xf numFmtId="0" fontId="27" fillId="28" borderId="28" xfId="56" applyFont="1" applyFill="1" applyBorder="1" applyAlignment="1">
      <alignment horizontal="left" vertical="center" wrapText="1"/>
    </xf>
    <xf numFmtId="0" fontId="27" fillId="28" borderId="33" xfId="56" applyFont="1" applyFill="1" applyBorder="1" applyAlignment="1">
      <alignment horizontal="left" vertical="center" wrapText="1"/>
    </xf>
    <xf numFmtId="0" fontId="27" fillId="28" borderId="34" xfId="56" applyFont="1" applyFill="1" applyBorder="1" applyAlignment="1">
      <alignment horizontal="left" vertical="center" wrapText="1"/>
    </xf>
    <xf numFmtId="0" fontId="2" fillId="40" borderId="44" xfId="0" applyFont="1" applyFill="1" applyBorder="1" applyAlignment="1">
      <alignment horizontal="left" vertical="top" wrapText="1"/>
    </xf>
    <xf numFmtId="0" fontId="2" fillId="40" borderId="45" xfId="0" applyFont="1" applyFill="1" applyBorder="1" applyAlignment="1">
      <alignment horizontal="left" vertical="top" wrapText="1"/>
    </xf>
    <xf numFmtId="0" fontId="2" fillId="40" borderId="46" xfId="0" applyFont="1" applyFill="1" applyBorder="1" applyAlignment="1">
      <alignment horizontal="left" vertical="top" wrapText="1"/>
    </xf>
    <xf numFmtId="0" fontId="2" fillId="40" borderId="47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top" wrapText="1"/>
    </xf>
    <xf numFmtId="0" fontId="2" fillId="40" borderId="48" xfId="0" applyFont="1" applyFill="1" applyBorder="1" applyAlignment="1">
      <alignment horizontal="left" vertical="top" wrapText="1"/>
    </xf>
    <xf numFmtId="0" fontId="2" fillId="40" borderId="49" xfId="0" applyFont="1" applyFill="1" applyBorder="1" applyAlignment="1">
      <alignment horizontal="left" vertical="top" wrapText="1"/>
    </xf>
    <xf numFmtId="0" fontId="2" fillId="40" borderId="50" xfId="0" applyFont="1" applyFill="1" applyBorder="1" applyAlignment="1">
      <alignment horizontal="left" vertical="top" wrapText="1"/>
    </xf>
    <xf numFmtId="0" fontId="2" fillId="40" borderId="51" xfId="0" applyFont="1" applyFill="1" applyBorder="1" applyAlignment="1">
      <alignment horizontal="left" vertical="top" wrapText="1"/>
    </xf>
    <xf numFmtId="2" fontId="38" fillId="32" borderId="28" xfId="0" applyNumberFormat="1" applyFont="1" applyFill="1" applyBorder="1" applyAlignment="1">
      <alignment horizontal="left" vertical="top" wrapText="1"/>
    </xf>
    <xf numFmtId="2" fontId="38" fillId="32" borderId="33" xfId="0" applyNumberFormat="1" applyFont="1" applyFill="1" applyBorder="1" applyAlignment="1">
      <alignment horizontal="left" vertical="top" wrapText="1"/>
    </xf>
    <xf numFmtId="2" fontId="38" fillId="32" borderId="34" xfId="0" applyNumberFormat="1" applyFont="1" applyFill="1" applyBorder="1" applyAlignment="1">
      <alignment horizontal="left" vertical="top" wrapText="1"/>
    </xf>
    <xf numFmtId="2" fontId="38" fillId="32" borderId="29" xfId="0" applyNumberFormat="1" applyFont="1" applyFill="1" applyBorder="1" applyAlignment="1">
      <alignment horizontal="left" vertical="top" wrapText="1"/>
    </xf>
    <xf numFmtId="2" fontId="38" fillId="32" borderId="0" xfId="0" applyNumberFormat="1" applyFont="1" applyFill="1" applyBorder="1" applyAlignment="1">
      <alignment horizontal="left" vertical="top" wrapText="1"/>
    </xf>
    <xf numFmtId="2" fontId="38" fillId="32" borderId="36" xfId="0" applyNumberFormat="1" applyFont="1" applyFill="1" applyBorder="1" applyAlignment="1">
      <alignment horizontal="left" vertical="top" wrapText="1"/>
    </xf>
    <xf numFmtId="2" fontId="38" fillId="32" borderId="30" xfId="0" applyNumberFormat="1" applyFont="1" applyFill="1" applyBorder="1" applyAlignment="1">
      <alignment horizontal="left" vertical="top" wrapText="1"/>
    </xf>
    <xf numFmtId="2" fontId="38" fillId="32" borderId="31" xfId="0" applyNumberFormat="1" applyFont="1" applyFill="1" applyBorder="1" applyAlignment="1">
      <alignment horizontal="left" vertical="top" wrapText="1"/>
    </xf>
    <xf numFmtId="2" fontId="38" fillId="32" borderId="35" xfId="0" applyNumberFormat="1" applyFont="1" applyFill="1" applyBorder="1" applyAlignment="1">
      <alignment horizontal="left" vertical="top" wrapText="1"/>
    </xf>
    <xf numFmtId="0" fontId="2" fillId="34" borderId="29" xfId="0" applyFont="1" applyFill="1" applyBorder="1" applyAlignment="1">
      <alignment horizontal="left" vertical="top" textRotation="180"/>
    </xf>
    <xf numFmtId="0" fontId="27" fillId="32" borderId="29" xfId="0" applyFont="1" applyFill="1" applyBorder="1" applyAlignment="1">
      <alignment horizontal="left" wrapText="1"/>
    </xf>
    <xf numFmtId="0" fontId="27" fillId="32" borderId="36" xfId="0" applyFont="1" applyFill="1" applyBorder="1" applyAlignment="1">
      <alignment horizontal="left" wrapText="1"/>
    </xf>
    <xf numFmtId="0" fontId="27" fillId="32" borderId="30" xfId="0" applyFont="1" applyFill="1" applyBorder="1" applyAlignment="1">
      <alignment horizontal="left" wrapText="1"/>
    </xf>
    <xf numFmtId="0" fontId="27" fillId="32" borderId="35" xfId="0" applyFont="1" applyFill="1" applyBorder="1" applyAlignment="1">
      <alignment horizontal="left" wrapText="1"/>
    </xf>
    <xf numFmtId="0" fontId="27" fillId="28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top" textRotation="180"/>
    </xf>
    <xf numFmtId="0" fontId="27" fillId="28" borderId="32" xfId="0" applyFont="1" applyFill="1" applyBorder="1" applyAlignment="1">
      <alignment horizontal="left" vertical="center"/>
    </xf>
    <xf numFmtId="0" fontId="27" fillId="28" borderId="37" xfId="0" applyFont="1" applyFill="1" applyBorder="1" applyAlignment="1">
      <alignment horizontal="left" vertical="center"/>
    </xf>
    <xf numFmtId="0" fontId="27" fillId="28" borderId="38" xfId="0" applyFont="1" applyFill="1" applyBorder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2" fillId="34" borderId="0" xfId="56" applyFill="1" applyAlignment="1"/>
  </cellXfs>
  <cellStyles count="6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usgabe" xfId="53" builtinId="21" customBuiltin="1"/>
    <cellStyle name="Bad" xfId="54" xr:uid="{00000000-0005-0000-0000-000031000000}"/>
    <cellStyle name="Berechnung" xfId="44" builtinId="22" customBuiltin="1"/>
    <cellStyle name="Bold GHG Numbers (0.00)" xfId="43" xr:uid="{00000000-0005-0000-0000-000033000000}"/>
    <cellStyle name="Check Cell" xfId="65" xr:uid="{00000000-0005-0000-0000-000035000000}"/>
    <cellStyle name="Eingabe" xfId="48" builtinId="20" customBuiltin="1"/>
    <cellStyle name="Ergebnis" xfId="57" builtinId="25" customBuiltin="1"/>
    <cellStyle name="Erklärender Text" xfId="46" builtinId="53" customBuiltin="1"/>
    <cellStyle name="Euro" xfId="45" xr:uid="{00000000-0005-0000-0000-000039000000}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Link" xfId="67" builtinId="8"/>
    <cellStyle name="Linked Cell" xfId="63" xr:uid="{00000000-0005-0000-0000-000042000000}"/>
    <cellStyle name="Neutral" xfId="49" builtinId="28" customBuiltin="1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Prozent" xfId="66" builtinId="5"/>
    <cellStyle name="Standard" xfId="0" builtinId="0"/>
    <cellStyle name="Standard 2" xfId="55" xr:uid="{00000000-0005-0000-0000-00004D000000}"/>
    <cellStyle name="Standard 3" xfId="68" xr:uid="{A5026D75-5770-4FA0-8B25-A39438653098}"/>
    <cellStyle name="Standard_data" xfId="56" xr:uid="{00000000-0005-0000-0000-00004E000000}"/>
    <cellStyle name="Title" xfId="58" xr:uid="{00000000-0005-0000-0000-00004F000000}"/>
    <cellStyle name="Warnender Text" xfId="64" builtinId="11" customBuiltin="1"/>
  </cellStyles>
  <dxfs count="54"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BDD5ED"/>
      <color rgb="FFEFF2F9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5555555555554"/>
          <c:y val="5.7039583333333331E-2"/>
          <c:w val="0.77703888888888883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yload!$A$11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yload!$B$11:$I$11</c:f>
              <c:numCache>
                <c:formatCode>0</c:formatCode>
                <c:ptCount val="8"/>
                <c:pt idx="0">
                  <c:v>493.61901949999992</c:v>
                </c:pt>
                <c:pt idx="1">
                  <c:v>479.50601949999998</c:v>
                </c:pt>
                <c:pt idx="2">
                  <c:v>506.82801949999998</c:v>
                </c:pt>
                <c:pt idx="3">
                  <c:v>473.35801950000001</c:v>
                </c:pt>
                <c:pt idx="4">
                  <c:v>490.0220195</c:v>
                </c:pt>
                <c:pt idx="5">
                  <c:v>493.50501949999995</c:v>
                </c:pt>
                <c:pt idx="6">
                  <c:v>465.36301950000001</c:v>
                </c:pt>
                <c:pt idx="7">
                  <c:v>472.17428150000001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F5A-B68C-5852B5A20DC0}"/>
            </c:ext>
          </c:extLst>
        </c:ser>
        <c:ser>
          <c:idx val="1"/>
          <c:order val="1"/>
          <c:tx>
            <c:strRef>
              <c:f>yload!$A$13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yload!$B$13:$I$13</c:f>
              <c:numCache>
                <c:formatCode>0</c:formatCode>
                <c:ptCount val="8"/>
                <c:pt idx="0">
                  <c:v>573.00951199999997</c:v>
                </c:pt>
                <c:pt idx="1">
                  <c:v>538.41751199999999</c:v>
                </c:pt>
                <c:pt idx="2">
                  <c:v>572.01651199999992</c:v>
                </c:pt>
                <c:pt idx="3">
                  <c:v>565.29651200000001</c:v>
                </c:pt>
                <c:pt idx="4">
                  <c:v>564.34451200000001</c:v>
                </c:pt>
                <c:pt idx="5">
                  <c:v>556.65251199999989</c:v>
                </c:pt>
                <c:pt idx="6">
                  <c:v>537.99351200000001</c:v>
                </c:pt>
                <c:pt idx="7">
                  <c:v>555.75856799999997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F5A-B68C-5852B5A2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68832"/>
        <c:axId val="1085469376"/>
      </c:lineChart>
      <c:catAx>
        <c:axId val="10854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9376"/>
        <c:crosses val="autoZero"/>
        <c:auto val="1"/>
        <c:lblAlgn val="ctr"/>
        <c:lblOffset val="100"/>
        <c:tickLblSkip val="1"/>
        <c:noMultiLvlLbl val="0"/>
      </c:catAx>
      <c:valAx>
        <c:axId val="1085469376"/>
        <c:scaling>
          <c:orientation val="minMax"/>
          <c:max val="585"/>
          <c:min val="4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17419097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88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4250000000002"/>
          <c:y val="0.47040520833333332"/>
          <c:w val="0.18206861111111111"/>
          <c:h val="0.129745138888888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yload!$B$21:$I$21</c:f>
              <c:numCache>
                <c:formatCode>0</c:formatCode>
                <c:ptCount val="8"/>
                <c:pt idx="0">
                  <c:v>1687.27431675</c:v>
                </c:pt>
                <c:pt idx="1">
                  <c:v>1609.9073167500001</c:v>
                </c:pt>
                <c:pt idx="2">
                  <c:v>1704.5863167499997</c:v>
                </c:pt>
                <c:pt idx="3">
                  <c:v>1649.9613167500004</c:v>
                </c:pt>
                <c:pt idx="4">
                  <c:v>1673.9703167499999</c:v>
                </c:pt>
                <c:pt idx="5">
                  <c:v>1665.2383167499997</c:v>
                </c:pt>
                <c:pt idx="6">
                  <c:v>1609.1493167500003</c:v>
                </c:pt>
                <c:pt idx="7">
                  <c:v>1643.9535497499999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73D-8E35-B00CE99F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72096"/>
        <c:axId val="894471904"/>
      </c:lineChart>
      <c:catAx>
        <c:axId val="10854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1904"/>
        <c:crosses val="autoZero"/>
        <c:auto val="1"/>
        <c:lblAlgn val="ctr"/>
        <c:lblOffset val="100"/>
        <c:tickLblSkip val="1"/>
        <c:noMultiLvlLbl val="0"/>
      </c:catAx>
      <c:valAx>
        <c:axId val="894471904"/>
        <c:scaling>
          <c:orientation val="minMax"/>
          <c:max val="1725"/>
          <c:min val="1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2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yload!$B$20:$I$20</c:f>
              <c:numCache>
                <c:formatCode>0</c:formatCode>
                <c:ptCount val="8"/>
                <c:pt idx="0">
                  <c:v>3054.8763589999999</c:v>
                </c:pt>
                <c:pt idx="1">
                  <c:v>2904.9943590000003</c:v>
                </c:pt>
                <c:pt idx="2">
                  <c:v>3037.1653589999996</c:v>
                </c:pt>
                <c:pt idx="3">
                  <c:v>2962.9523589999994</c:v>
                </c:pt>
                <c:pt idx="4">
                  <c:v>2981.5273590000006</c:v>
                </c:pt>
                <c:pt idx="5">
                  <c:v>2951.9183590000002</c:v>
                </c:pt>
                <c:pt idx="6">
                  <c:v>2864.3413589999996</c:v>
                </c:pt>
                <c:pt idx="7">
                  <c:v>2918.0084240000006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01F-B6CB-7C93B621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5168"/>
        <c:axId val="894481696"/>
      </c:lineChart>
      <c:catAx>
        <c:axId val="8944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1696"/>
        <c:crosses val="autoZero"/>
        <c:auto val="1"/>
        <c:lblAlgn val="ctr"/>
        <c:lblOffset val="100"/>
        <c:tickLblSkip val="1"/>
        <c:noMultiLvlLbl val="0"/>
      </c:catAx>
      <c:valAx>
        <c:axId val="894481696"/>
        <c:scaling>
          <c:orientation val="minMax"/>
          <c:max val="2999"/>
          <c:min val="2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5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monthly!$G$3:$G$14</c:f>
              <c:numCache>
                <c:formatCode>0.00</c:formatCode>
                <c:ptCount val="12"/>
                <c:pt idx="0">
                  <c:v>3.5410764872521247E-2</c:v>
                </c:pt>
                <c:pt idx="1">
                  <c:v>2.6912181303116147E-2</c:v>
                </c:pt>
                <c:pt idx="2">
                  <c:v>1.8413597733711051E-2</c:v>
                </c:pt>
                <c:pt idx="3">
                  <c:v>7.2237960339943341E-2</c:v>
                </c:pt>
                <c:pt idx="4">
                  <c:v>0.21671388101983005</c:v>
                </c:pt>
                <c:pt idx="5">
                  <c:v>0.17988668555240794</c:v>
                </c:pt>
                <c:pt idx="6">
                  <c:v>0.10764872521246459</c:v>
                </c:pt>
                <c:pt idx="7">
                  <c:v>9.0651558073654409E-2</c:v>
                </c:pt>
                <c:pt idx="8">
                  <c:v>9.0651558073654409E-2</c:v>
                </c:pt>
                <c:pt idx="9">
                  <c:v>7.2237960339943341E-2</c:v>
                </c:pt>
                <c:pt idx="10">
                  <c:v>5.3824362606232294E-2</c:v>
                </c:pt>
                <c:pt idx="11">
                  <c:v>3.5410764872521247E-2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4-42D0-94BF-1C9008CE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7344"/>
        <c:axId val="894483872"/>
      </c:lineChart>
      <c:catAx>
        <c:axId val="8944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3872"/>
        <c:crosses val="autoZero"/>
        <c:auto val="1"/>
        <c:lblAlgn val="ctr"/>
        <c:lblOffset val="100"/>
        <c:noMultiLvlLbl val="0"/>
      </c:catAx>
      <c:valAx>
        <c:axId val="894483872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 reservoir inflow</a:t>
                </a:r>
              </a:p>
            </c:rich>
          </c:tx>
          <c:layout>
            <c:manualLayout>
              <c:xMode val="edge"/>
              <c:yMode val="edge"/>
              <c:x val="0"/>
              <c:y val="0.18815902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monthly!$H$3:$H$14</c:f>
              <c:numCache>
                <c:formatCode>0.00</c:formatCode>
                <c:ptCount val="12"/>
                <c:pt idx="0">
                  <c:v>6.8181818181818177E-2</c:v>
                </c:pt>
                <c:pt idx="1">
                  <c:v>5.578512396694215E-2</c:v>
                </c:pt>
                <c:pt idx="2">
                  <c:v>6.1983471074380167E-2</c:v>
                </c:pt>
                <c:pt idx="3">
                  <c:v>7.43801652892562E-2</c:v>
                </c:pt>
                <c:pt idx="4">
                  <c:v>0.11363636363636363</c:v>
                </c:pt>
                <c:pt idx="5">
                  <c:v>0.1115702479338843</c:v>
                </c:pt>
                <c:pt idx="6">
                  <c:v>0.11983471074380166</c:v>
                </c:pt>
                <c:pt idx="7">
                  <c:v>0.10330578512396695</c:v>
                </c:pt>
                <c:pt idx="8">
                  <c:v>8.8842975206611566E-2</c:v>
                </c:pt>
                <c:pt idx="9">
                  <c:v>7.6446280991735532E-2</c:v>
                </c:pt>
                <c:pt idx="10">
                  <c:v>6.8181818181818177E-2</c:v>
                </c:pt>
                <c:pt idx="11">
                  <c:v>5.7851239669421489E-2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DE9-B5D3-B0E2DD62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2240"/>
        <c:axId val="894482784"/>
      </c:lineChart>
      <c:catAx>
        <c:axId val="894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784"/>
        <c:crosses val="autoZero"/>
        <c:auto val="1"/>
        <c:lblAlgn val="ctr"/>
        <c:lblOffset val="100"/>
        <c:noMultiLvlLbl val="0"/>
      </c:catAx>
      <c:valAx>
        <c:axId val="8944827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ROR generation</a:t>
                </a:r>
              </a:p>
            </c:rich>
          </c:tx>
          <c:layout>
            <c:manualLayout>
              <c:xMode val="edge"/>
              <c:yMode val="edge"/>
              <c:x val="0"/>
              <c:y val="0.27635347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400050</xdr:colOff>
      <xdr:row>2</xdr:row>
      <xdr:rowOff>66675</xdr:rowOff>
    </xdr:from>
    <xdr:to>
      <xdr:col>27</xdr:col>
      <xdr:colOff>190050</xdr:colOff>
      <xdr:row>21</xdr:row>
      <xdr:rowOff>98700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371475</xdr:colOff>
      <xdr:row>2</xdr:row>
      <xdr:rowOff>76200</xdr:rowOff>
    </xdr:from>
    <xdr:to>
      <xdr:col>32</xdr:col>
      <xdr:colOff>161475</xdr:colOff>
      <xdr:row>21</xdr:row>
      <xdr:rowOff>108225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314325</xdr:colOff>
      <xdr:row>2</xdr:row>
      <xdr:rowOff>104775</xdr:rowOff>
    </xdr:from>
    <xdr:to>
      <xdr:col>37</xdr:col>
      <xdr:colOff>104325</xdr:colOff>
      <xdr:row>21</xdr:row>
      <xdr:rowOff>136800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38100</xdr:rowOff>
    </xdr:from>
    <xdr:to>
      <xdr:col>5</xdr:col>
      <xdr:colOff>399600</xdr:colOff>
      <xdr:row>36</xdr:row>
      <xdr:rowOff>3450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18</xdr:row>
      <xdr:rowOff>9525</xdr:rowOff>
    </xdr:from>
    <xdr:to>
      <xdr:col>9</xdr:col>
      <xdr:colOff>675825</xdr:colOff>
      <xdr:row>35</xdr:row>
      <xdr:rowOff>136800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netzentwicklungsplan.de/sites/default/files/paragraphs-files/NEP_2030_V2019_1_Entwurf_Zahlen-Daten-Fakten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B1:BT60"/>
  <sheetViews>
    <sheetView tabSelected="1" zoomScale="70" zoomScaleNormal="7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F48" sqref="F48"/>
    </sheetView>
  </sheetViews>
  <sheetFormatPr baseColWidth="10" defaultColWidth="11.453125" defaultRowHeight="14.5" x14ac:dyDescent="0.35"/>
  <cols>
    <col min="1" max="1" width="1.54296875" style="85" customWidth="1"/>
    <col min="2" max="2" width="11.453125" style="85"/>
    <col min="3" max="3" width="12.453125" style="85" customWidth="1"/>
    <col min="4" max="4" width="13" style="85" customWidth="1"/>
    <col min="5" max="5" width="7.453125" style="85" bestFit="1" customWidth="1"/>
    <col min="6" max="6" width="9" style="85" customWidth="1"/>
    <col min="7" max="7" width="11.54296875" style="85" bestFit="1" customWidth="1"/>
    <col min="8" max="8" width="15.453125" style="85" customWidth="1"/>
    <col min="9" max="9" width="14.453125" style="85" bestFit="1" customWidth="1"/>
    <col min="10" max="11" width="12.54296875" style="85" bestFit="1" customWidth="1"/>
    <col min="12" max="12" width="11.54296875" style="85" customWidth="1"/>
    <col min="13" max="13" width="13.453125" style="85" bestFit="1" customWidth="1"/>
    <col min="14" max="15" width="13.54296875" style="85" bestFit="1" customWidth="1"/>
    <col min="16" max="16" width="1.54296875" style="85" customWidth="1"/>
    <col min="17" max="18" width="8.54296875" style="85" customWidth="1"/>
    <col min="19" max="19" width="18.54296875" style="85" bestFit="1" customWidth="1"/>
    <col min="20" max="20" width="18.54296875" style="85" customWidth="1"/>
    <col min="21" max="21" width="15.453125" style="85" bestFit="1" customWidth="1"/>
    <col min="22" max="23" width="11" style="85" customWidth="1"/>
    <col min="24" max="24" width="20.453125" style="85" bestFit="1" customWidth="1"/>
    <col min="25" max="25" width="16.54296875" style="85" customWidth="1"/>
    <col min="26" max="26" width="19.453125" style="85" customWidth="1"/>
    <col min="27" max="27" width="11.54296875" style="85" bestFit="1" customWidth="1"/>
    <col min="28" max="28" width="1.54296875" style="85" customWidth="1"/>
    <col min="29" max="29" width="9.453125" style="85" bestFit="1" customWidth="1"/>
    <col min="30" max="30" width="9.453125" style="85" customWidth="1"/>
    <col min="31" max="31" width="8.54296875" style="85" customWidth="1"/>
    <col min="32" max="32" width="7.54296875" style="85" customWidth="1"/>
    <col min="33" max="39" width="6.453125" style="85" customWidth="1"/>
    <col min="40" max="40" width="6.7265625" style="85" customWidth="1"/>
    <col min="41" max="50" width="6.453125" style="85" customWidth="1"/>
    <col min="51" max="51" width="9.453125" style="85" bestFit="1" customWidth="1"/>
    <col min="52" max="52" width="7.54296875" style="85" bestFit="1" customWidth="1"/>
    <col min="53" max="53" width="6" style="85" bestFit="1" customWidth="1"/>
    <col min="54" max="70" width="5" style="85" bestFit="1" customWidth="1"/>
    <col min="71" max="16384" width="11.453125" style="85"/>
  </cols>
  <sheetData>
    <row r="1" spans="2:71" s="81" customFormat="1" ht="56.25" customHeight="1" x14ac:dyDescent="0.25">
      <c r="B1" s="250"/>
      <c r="C1" s="126"/>
      <c r="D1" s="126" t="s">
        <v>201</v>
      </c>
      <c r="E1" s="156" t="s">
        <v>194</v>
      </c>
      <c r="F1" s="156" t="s">
        <v>251</v>
      </c>
      <c r="G1" s="156" t="s">
        <v>195</v>
      </c>
      <c r="H1" s="156" t="s">
        <v>196</v>
      </c>
      <c r="I1" s="156" t="s">
        <v>197</v>
      </c>
      <c r="J1" s="156" t="s">
        <v>198</v>
      </c>
      <c r="K1" s="156" t="s">
        <v>51</v>
      </c>
      <c r="L1" s="156" t="s">
        <v>225</v>
      </c>
      <c r="M1" s="156" t="s">
        <v>199</v>
      </c>
      <c r="N1" s="156" t="s">
        <v>200</v>
      </c>
      <c r="O1" s="157" t="s">
        <v>160</v>
      </c>
      <c r="P1" s="82"/>
      <c r="Q1" s="170" t="s">
        <v>157</v>
      </c>
      <c r="R1" s="167" t="s">
        <v>231</v>
      </c>
      <c r="S1" s="167" t="s">
        <v>240</v>
      </c>
      <c r="T1" s="167" t="s">
        <v>241</v>
      </c>
      <c r="U1" s="167" t="s">
        <v>131</v>
      </c>
      <c r="V1" s="167" t="s">
        <v>208</v>
      </c>
      <c r="W1" s="167" t="s">
        <v>211</v>
      </c>
      <c r="X1" s="167" t="s">
        <v>158</v>
      </c>
      <c r="Y1" s="167" t="s">
        <v>159</v>
      </c>
      <c r="Z1" s="167" t="s">
        <v>58</v>
      </c>
      <c r="AA1" s="171" t="s">
        <v>213</v>
      </c>
      <c r="AC1" s="106" t="s">
        <v>120</v>
      </c>
      <c r="AD1" s="261" t="s">
        <v>212</v>
      </c>
      <c r="AE1" s="107">
        <v>1</v>
      </c>
      <c r="AF1" s="107">
        <v>25</v>
      </c>
      <c r="AG1" s="107">
        <v>100</v>
      </c>
      <c r="AH1" s="107">
        <v>500</v>
      </c>
      <c r="AI1" s="107">
        <v>1000</v>
      </c>
      <c r="AJ1" s="107">
        <v>1500</v>
      </c>
      <c r="AK1" s="107">
        <v>2000</v>
      </c>
      <c r="AL1" s="107">
        <v>2500</v>
      </c>
      <c r="AM1" s="107">
        <v>3000</v>
      </c>
      <c r="AN1" s="107">
        <v>3500</v>
      </c>
      <c r="AO1" s="107">
        <v>4000</v>
      </c>
      <c r="AP1" s="107">
        <v>4500</v>
      </c>
      <c r="AQ1" s="107">
        <v>5000</v>
      </c>
      <c r="AR1" s="107">
        <v>5500</v>
      </c>
      <c r="AS1" s="107">
        <v>6000</v>
      </c>
      <c r="AT1" s="107">
        <v>6500</v>
      </c>
      <c r="AU1" s="107">
        <v>7000</v>
      </c>
      <c r="AV1" s="107">
        <v>7500</v>
      </c>
      <c r="AW1" s="107">
        <v>8000</v>
      </c>
      <c r="AX1" s="108">
        <v>8760</v>
      </c>
      <c r="BS1" s="83"/>
    </row>
    <row r="2" spans="2:71" s="81" customFormat="1" ht="18.75" customHeight="1" x14ac:dyDescent="0.35">
      <c r="B2" s="246"/>
      <c r="C2" s="97"/>
      <c r="D2" s="97"/>
      <c r="E2" s="158" t="s">
        <v>59</v>
      </c>
      <c r="F2" s="158" t="s">
        <v>193</v>
      </c>
      <c r="G2" s="158" t="s">
        <v>133</v>
      </c>
      <c r="H2" s="158" t="s">
        <v>61</v>
      </c>
      <c r="I2" s="158" t="s">
        <v>60</v>
      </c>
      <c r="J2" s="158"/>
      <c r="K2" s="158" t="s">
        <v>62</v>
      </c>
      <c r="L2" s="158"/>
      <c r="M2" s="158" t="s">
        <v>127</v>
      </c>
      <c r="N2" s="158" t="s">
        <v>15</v>
      </c>
      <c r="O2" s="159" t="s">
        <v>9</v>
      </c>
      <c r="P2" s="98"/>
      <c r="Q2" s="173"/>
      <c r="R2" s="282"/>
      <c r="S2" s="174"/>
      <c r="T2" s="174"/>
      <c r="U2" s="175"/>
      <c r="V2" s="175"/>
      <c r="W2" s="175"/>
      <c r="X2" s="175" t="s">
        <v>132</v>
      </c>
      <c r="Y2" s="174"/>
      <c r="Z2" s="174"/>
      <c r="AA2" s="176"/>
      <c r="AC2" s="109"/>
      <c r="AD2" s="110"/>
      <c r="AE2" s="119" t="s">
        <v>122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1"/>
      <c r="BS2" s="83"/>
    </row>
    <row r="3" spans="2:71" x14ac:dyDescent="0.35">
      <c r="B3" s="247" t="s">
        <v>202</v>
      </c>
      <c r="C3" s="270"/>
      <c r="D3" s="93"/>
      <c r="E3" s="160">
        <v>6000</v>
      </c>
      <c r="F3" s="160"/>
      <c r="G3" s="160">
        <v>50</v>
      </c>
      <c r="H3" s="160">
        <v>120</v>
      </c>
      <c r="I3" s="160">
        <v>6</v>
      </c>
      <c r="J3" s="212">
        <f>fuel!L4</f>
        <v>3</v>
      </c>
      <c r="K3" s="161">
        <v>0</v>
      </c>
      <c r="L3" s="160">
        <v>0.33</v>
      </c>
      <c r="M3" s="161">
        <v>0.38</v>
      </c>
      <c r="N3" s="160">
        <v>10</v>
      </c>
      <c r="O3" s="235">
        <v>1</v>
      </c>
      <c r="P3" s="84"/>
      <c r="Q3" s="165">
        <f t="shared" ref="Q3:Q7" si="0">E3</f>
        <v>6000</v>
      </c>
      <c r="R3" s="283"/>
      <c r="S3" s="99">
        <f t="shared" ref="S3:S7" si="1">E3*((1+$E$40)^G3*$E$40)/((1+$E$40)^G3-1)</f>
        <v>434.75909723764613</v>
      </c>
      <c r="T3" s="99"/>
      <c r="U3" s="168">
        <f t="shared" ref="U3:U9" si="2">N3*10</f>
        <v>100</v>
      </c>
      <c r="V3" s="168">
        <f t="shared" ref="V3:V9" si="3">H3+U3</f>
        <v>220</v>
      </c>
      <c r="W3" s="168">
        <v>0</v>
      </c>
      <c r="X3" s="168">
        <f>(S3+V3)*O3+W3*AD3/1000</f>
        <v>654.75909723764607</v>
      </c>
      <c r="Y3" s="99">
        <f t="shared" ref="Y3:Y9" si="4">X3/$E$41</f>
        <v>818.44887154705759</v>
      </c>
      <c r="Z3" s="99">
        <f t="shared" ref="Z3:Z9" si="5">I3+(J3+K3*$E$39)/M3</f>
        <v>13.894736842105264</v>
      </c>
      <c r="AA3" s="100">
        <f t="shared" ref="AA3:AA9" si="6">Z3-N3</f>
        <v>3.8947368421052637</v>
      </c>
      <c r="AC3" s="112" t="s">
        <v>52</v>
      </c>
      <c r="AD3" s="127"/>
      <c r="AE3" s="99">
        <f t="shared" ref="AE3:AN11" si="7">$Y3/AE$1*1000+$AA3</f>
        <v>818452.76628389978</v>
      </c>
      <c r="AF3" s="99">
        <f t="shared" si="7"/>
        <v>32741.849598724406</v>
      </c>
      <c r="AG3" s="99">
        <f t="shared" si="7"/>
        <v>8188.3834523126798</v>
      </c>
      <c r="AH3" s="99">
        <f t="shared" si="7"/>
        <v>1640.7924799362204</v>
      </c>
      <c r="AI3" s="99">
        <f t="shared" si="7"/>
        <v>822.34360838916291</v>
      </c>
      <c r="AJ3" s="99">
        <f t="shared" si="7"/>
        <v>549.52731787347705</v>
      </c>
      <c r="AK3" s="99">
        <f t="shared" si="7"/>
        <v>413.11917261563406</v>
      </c>
      <c r="AL3" s="99">
        <f t="shared" si="7"/>
        <v>331.2742854609283</v>
      </c>
      <c r="AM3" s="99">
        <f t="shared" si="7"/>
        <v>276.71102735779112</v>
      </c>
      <c r="AN3" s="99">
        <f t="shared" si="7"/>
        <v>237.737271569836</v>
      </c>
      <c r="AO3" s="99">
        <f t="shared" ref="AO3:AX11" si="8">$Y3/AO$1*1000+$AA3</f>
        <v>208.50695472886966</v>
      </c>
      <c r="AP3" s="99">
        <f t="shared" si="8"/>
        <v>185.7722638525625</v>
      </c>
      <c r="AQ3" s="99">
        <f t="shared" si="8"/>
        <v>167.58451115151678</v>
      </c>
      <c r="AR3" s="99">
        <f t="shared" si="8"/>
        <v>152.70362257793391</v>
      </c>
      <c r="AS3" s="99">
        <f t="shared" si="8"/>
        <v>140.30288209994819</v>
      </c>
      <c r="AT3" s="99">
        <f t="shared" si="8"/>
        <v>129.80994784934489</v>
      </c>
      <c r="AU3" s="99">
        <f t="shared" si="8"/>
        <v>120.81600420597063</v>
      </c>
      <c r="AV3" s="99">
        <f t="shared" si="8"/>
        <v>113.02125304837961</v>
      </c>
      <c r="AW3" s="99">
        <f t="shared" si="8"/>
        <v>106.20084578548746</v>
      </c>
      <c r="AX3" s="99">
        <f t="shared" si="8"/>
        <v>97.324973320079863</v>
      </c>
      <c r="BS3" s="86"/>
    </row>
    <row r="4" spans="2:71" x14ac:dyDescent="0.35">
      <c r="B4" s="247"/>
      <c r="C4" s="271"/>
      <c r="D4" s="94"/>
      <c r="E4" s="96">
        <v>2000</v>
      </c>
      <c r="F4" s="96"/>
      <c r="G4" s="96">
        <v>40</v>
      </c>
      <c r="H4" s="96">
        <v>45</v>
      </c>
      <c r="I4" s="96">
        <v>4</v>
      </c>
      <c r="J4" s="164">
        <f>fuel!L5</f>
        <v>3</v>
      </c>
      <c r="K4" s="163">
        <v>0.4</v>
      </c>
      <c r="L4" s="163">
        <v>0.38</v>
      </c>
      <c r="M4" s="163">
        <v>0.41</v>
      </c>
      <c r="N4" s="164">
        <v>6</v>
      </c>
      <c r="O4" s="162">
        <v>1</v>
      </c>
      <c r="P4" s="89"/>
      <c r="Q4" s="166">
        <f t="shared" si="0"/>
        <v>2000</v>
      </c>
      <c r="R4" s="284"/>
      <c r="S4" s="101">
        <f t="shared" si="1"/>
        <v>150.01827774722062</v>
      </c>
      <c r="T4" s="101"/>
      <c r="U4" s="169">
        <f t="shared" si="2"/>
        <v>60</v>
      </c>
      <c r="V4" s="169">
        <f t="shared" si="3"/>
        <v>105</v>
      </c>
      <c r="W4" s="169">
        <v>0</v>
      </c>
      <c r="X4" s="169">
        <f t="shared" ref="X4:X11" si="9">(S4+V4)*O4+W4*AD4/1000</f>
        <v>255.01827774722062</v>
      </c>
      <c r="Y4" s="101">
        <f t="shared" si="4"/>
        <v>318.77284718402575</v>
      </c>
      <c r="Z4" s="101">
        <f t="shared" si="5"/>
        <v>108.87804878048782</v>
      </c>
      <c r="AA4" s="102">
        <f t="shared" si="6"/>
        <v>102.87804878048782</v>
      </c>
      <c r="AC4" s="104" t="s">
        <v>53</v>
      </c>
      <c r="AD4" s="253"/>
      <c r="AE4" s="101">
        <f t="shared" si="7"/>
        <v>318875.72523280623</v>
      </c>
      <c r="AF4" s="101">
        <f t="shared" si="7"/>
        <v>12853.791936141517</v>
      </c>
      <c r="AG4" s="101">
        <f t="shared" si="7"/>
        <v>3290.6065206207454</v>
      </c>
      <c r="AH4" s="101">
        <f t="shared" si="7"/>
        <v>740.4237431485393</v>
      </c>
      <c r="AI4" s="101">
        <f t="shared" si="7"/>
        <v>421.65089596451355</v>
      </c>
      <c r="AJ4" s="101">
        <f t="shared" si="7"/>
        <v>315.39328023650501</v>
      </c>
      <c r="AK4" s="101">
        <f t="shared" si="7"/>
        <v>262.26447237250068</v>
      </c>
      <c r="AL4" s="101">
        <f t="shared" si="7"/>
        <v>230.38718765409811</v>
      </c>
      <c r="AM4" s="101">
        <f t="shared" si="7"/>
        <v>209.1356645084964</v>
      </c>
      <c r="AN4" s="101">
        <f t="shared" si="7"/>
        <v>193.95600511878089</v>
      </c>
      <c r="AO4" s="101">
        <f t="shared" si="8"/>
        <v>182.57126057649424</v>
      </c>
      <c r="AP4" s="101">
        <f t="shared" si="8"/>
        <v>173.71645926582687</v>
      </c>
      <c r="AQ4" s="101">
        <f t="shared" si="8"/>
        <v>166.63261821729296</v>
      </c>
      <c r="AR4" s="101">
        <f t="shared" si="8"/>
        <v>160.8367482684925</v>
      </c>
      <c r="AS4" s="101">
        <f t="shared" si="8"/>
        <v>156.0068566444921</v>
      </c>
      <c r="AT4" s="101">
        <f t="shared" si="8"/>
        <v>151.92002527033793</v>
      </c>
      <c r="AU4" s="101">
        <f t="shared" si="8"/>
        <v>148.41702694963436</v>
      </c>
      <c r="AV4" s="101">
        <f t="shared" si="8"/>
        <v>145.38109507169125</v>
      </c>
      <c r="AW4" s="101">
        <f t="shared" si="8"/>
        <v>142.72465467849105</v>
      </c>
      <c r="AX4" s="101">
        <f t="shared" si="8"/>
        <v>139.26764320788803</v>
      </c>
      <c r="BS4" s="86"/>
    </row>
    <row r="5" spans="2:71" x14ac:dyDescent="0.35">
      <c r="B5" s="247"/>
      <c r="C5" s="271"/>
      <c r="D5" s="94"/>
      <c r="E5" s="96">
        <v>1700</v>
      </c>
      <c r="F5" s="96"/>
      <c r="G5" s="96">
        <v>40</v>
      </c>
      <c r="H5" s="96">
        <v>40</v>
      </c>
      <c r="I5" s="96">
        <v>3</v>
      </c>
      <c r="J5" s="164">
        <f>fuel!L6</f>
        <v>10.370445503292055</v>
      </c>
      <c r="K5" s="163">
        <v>0.34</v>
      </c>
      <c r="L5" s="163">
        <v>0.39</v>
      </c>
      <c r="M5" s="163">
        <v>0.45</v>
      </c>
      <c r="N5" s="96">
        <v>4</v>
      </c>
      <c r="O5" s="162">
        <v>1</v>
      </c>
      <c r="P5" s="89"/>
      <c r="Q5" s="166">
        <f t="shared" si="0"/>
        <v>1700</v>
      </c>
      <c r="R5" s="284"/>
      <c r="S5" s="101">
        <f t="shared" si="1"/>
        <v>127.51553608513755</v>
      </c>
      <c r="T5" s="101"/>
      <c r="U5" s="169">
        <f t="shared" si="2"/>
        <v>40</v>
      </c>
      <c r="V5" s="169">
        <f t="shared" si="3"/>
        <v>80</v>
      </c>
      <c r="W5" s="169">
        <v>0</v>
      </c>
      <c r="X5" s="169">
        <f t="shared" si="9"/>
        <v>207.51553608513757</v>
      </c>
      <c r="Y5" s="101">
        <f t="shared" si="4"/>
        <v>259.39442010642193</v>
      </c>
      <c r="Z5" s="101">
        <f t="shared" si="5"/>
        <v>101.60099000731567</v>
      </c>
      <c r="AA5" s="102">
        <f t="shared" si="6"/>
        <v>97.600990007315673</v>
      </c>
      <c r="AC5" s="104" t="s">
        <v>54</v>
      </c>
      <c r="AD5" s="253"/>
      <c r="AE5" s="101">
        <f t="shared" si="7"/>
        <v>259492.02109642923</v>
      </c>
      <c r="AF5" s="101">
        <f t="shared" si="7"/>
        <v>10473.377794264194</v>
      </c>
      <c r="AG5" s="101">
        <f t="shared" si="7"/>
        <v>2691.5451910715356</v>
      </c>
      <c r="AH5" s="101">
        <f t="shared" si="7"/>
        <v>616.38983022015952</v>
      </c>
      <c r="AI5" s="101">
        <f t="shared" si="7"/>
        <v>356.99541011373759</v>
      </c>
      <c r="AJ5" s="101">
        <f t="shared" si="7"/>
        <v>270.53060341159699</v>
      </c>
      <c r="AK5" s="101">
        <f t="shared" si="7"/>
        <v>227.29820006052665</v>
      </c>
      <c r="AL5" s="101">
        <f t="shared" si="7"/>
        <v>201.35875804988444</v>
      </c>
      <c r="AM5" s="101">
        <f t="shared" si="7"/>
        <v>184.06579670945632</v>
      </c>
      <c r="AN5" s="101">
        <f t="shared" si="7"/>
        <v>171.71368146629337</v>
      </c>
      <c r="AO5" s="101">
        <f t="shared" si="8"/>
        <v>162.44959503392116</v>
      </c>
      <c r="AP5" s="101">
        <f t="shared" si="8"/>
        <v>155.24419447540944</v>
      </c>
      <c r="AQ5" s="101">
        <f t="shared" si="8"/>
        <v>149.47987402860005</v>
      </c>
      <c r="AR5" s="101">
        <f t="shared" si="8"/>
        <v>144.76361184484693</v>
      </c>
      <c r="AS5" s="101">
        <f t="shared" si="8"/>
        <v>140.83339335838599</v>
      </c>
      <c r="AT5" s="101">
        <f t="shared" si="8"/>
        <v>137.50782386984213</v>
      </c>
      <c r="AU5" s="101">
        <f t="shared" si="8"/>
        <v>134.65733573680453</v>
      </c>
      <c r="AV5" s="101">
        <f t="shared" si="8"/>
        <v>132.18691268817193</v>
      </c>
      <c r="AW5" s="101">
        <f t="shared" si="8"/>
        <v>130.02529252061842</v>
      </c>
      <c r="AX5" s="101">
        <f t="shared" si="8"/>
        <v>127.21222517928165</v>
      </c>
      <c r="BS5" s="86"/>
    </row>
    <row r="6" spans="2:71" x14ac:dyDescent="0.35">
      <c r="B6" s="247"/>
      <c r="C6" s="304" t="s">
        <v>226</v>
      </c>
      <c r="D6" s="94" t="s">
        <v>228</v>
      </c>
      <c r="E6" s="96">
        <v>3500</v>
      </c>
      <c r="F6" s="96"/>
      <c r="G6" s="96">
        <v>40</v>
      </c>
      <c r="H6" s="96">
        <v>70</v>
      </c>
      <c r="I6" s="96">
        <v>7</v>
      </c>
      <c r="J6" s="164">
        <f>fuel!L7</f>
        <v>10.370445503292055</v>
      </c>
      <c r="K6" s="163">
        <f>K5*0.1</f>
        <v>3.4000000000000002E-2</v>
      </c>
      <c r="L6" s="163"/>
      <c r="M6" s="163">
        <v>0.36</v>
      </c>
      <c r="N6" s="164">
        <v>4</v>
      </c>
      <c r="O6" s="162">
        <v>1</v>
      </c>
      <c r="P6" s="89"/>
      <c r="Q6" s="166">
        <f t="shared" si="0"/>
        <v>3500</v>
      </c>
      <c r="R6" s="284"/>
      <c r="S6" s="101">
        <f t="shared" si="1"/>
        <v>262.53198605763612</v>
      </c>
      <c r="T6" s="101"/>
      <c r="U6" s="169">
        <f t="shared" si="2"/>
        <v>40</v>
      </c>
      <c r="V6" s="169">
        <f t="shared" si="3"/>
        <v>110</v>
      </c>
      <c r="W6" s="169">
        <v>0</v>
      </c>
      <c r="X6" s="169">
        <f>(S6+V6)*O6+W6*AD6/1000</f>
        <v>372.53198605763612</v>
      </c>
      <c r="Y6" s="101">
        <f t="shared" si="4"/>
        <v>465.66498257204512</v>
      </c>
      <c r="Z6" s="101">
        <f t="shared" si="5"/>
        <v>45.251237509144602</v>
      </c>
      <c r="AA6" s="102">
        <f t="shared" si="6"/>
        <v>41.251237509144602</v>
      </c>
      <c r="AC6" s="104" t="str">
        <f>D6</f>
        <v>cCCS</v>
      </c>
      <c r="AD6" s="253"/>
      <c r="AE6" s="101">
        <f t="shared" ref="AE6:AX6" si="10">$Y6/AE$1*1000+$AA6</f>
        <v>465706.23380955425</v>
      </c>
      <c r="AF6" s="101">
        <f t="shared" si="10"/>
        <v>18667.850540390948</v>
      </c>
      <c r="AG6" s="101">
        <f t="shared" si="10"/>
        <v>4697.9010632295958</v>
      </c>
      <c r="AH6" s="101">
        <f t="shared" si="10"/>
        <v>972.58120265323487</v>
      </c>
      <c r="AI6" s="101">
        <f t="shared" si="10"/>
        <v>506.91622008118975</v>
      </c>
      <c r="AJ6" s="101">
        <f t="shared" si="10"/>
        <v>351.69455922384134</v>
      </c>
      <c r="AK6" s="101">
        <f t="shared" si="10"/>
        <v>274.08372879516719</v>
      </c>
      <c r="AL6" s="101">
        <f t="shared" si="10"/>
        <v>227.51723053796266</v>
      </c>
      <c r="AM6" s="101">
        <f t="shared" si="10"/>
        <v>196.47289836649298</v>
      </c>
      <c r="AN6" s="101">
        <f t="shared" si="10"/>
        <v>174.29837538687178</v>
      </c>
      <c r="AO6" s="101">
        <f t="shared" si="10"/>
        <v>157.66748315215588</v>
      </c>
      <c r="AP6" s="101">
        <f t="shared" si="10"/>
        <v>144.73234474737683</v>
      </c>
      <c r="AQ6" s="101">
        <f t="shared" si="10"/>
        <v>134.38423402355363</v>
      </c>
      <c r="AR6" s="101">
        <f t="shared" si="10"/>
        <v>125.91759797678917</v>
      </c>
      <c r="AS6" s="101">
        <f t="shared" si="10"/>
        <v>118.86206793781879</v>
      </c>
      <c r="AT6" s="101">
        <f t="shared" si="10"/>
        <v>112.89200405869001</v>
      </c>
      <c r="AU6" s="101">
        <f t="shared" si="10"/>
        <v>107.77480644800819</v>
      </c>
      <c r="AV6" s="101">
        <f t="shared" si="10"/>
        <v>103.33990185208395</v>
      </c>
      <c r="AW6" s="101">
        <f t="shared" si="10"/>
        <v>99.459360330650242</v>
      </c>
      <c r="AX6" s="101">
        <f t="shared" si="10"/>
        <v>94.409340542483079</v>
      </c>
      <c r="BS6" s="86"/>
    </row>
    <row r="7" spans="2:71" x14ac:dyDescent="0.35">
      <c r="B7" s="247"/>
      <c r="C7" s="271" t="str">
        <f t="shared" ref="C7:C19" si="11">C6</f>
        <v>DEFAULT</v>
      </c>
      <c r="D7" s="94" t="s">
        <v>55</v>
      </c>
      <c r="E7" s="96">
        <v>820</v>
      </c>
      <c r="F7" s="96"/>
      <c r="G7" s="96">
        <v>30</v>
      </c>
      <c r="H7" s="96">
        <v>15</v>
      </c>
      <c r="I7" s="96">
        <v>2</v>
      </c>
      <c r="J7" s="164">
        <f>fuel!L8</f>
        <v>24.808570910496567</v>
      </c>
      <c r="K7" s="163">
        <v>0.2</v>
      </c>
      <c r="L7" s="163">
        <v>0.48</v>
      </c>
      <c r="M7" s="163">
        <v>0.6</v>
      </c>
      <c r="N7" s="164">
        <v>0</v>
      </c>
      <c r="O7" s="162">
        <v>1</v>
      </c>
      <c r="P7" s="89"/>
      <c r="Q7" s="166">
        <f t="shared" si="0"/>
        <v>820</v>
      </c>
      <c r="R7" s="284"/>
      <c r="S7" s="101">
        <f t="shared" si="1"/>
        <v>66.080850879111182</v>
      </c>
      <c r="T7" s="101"/>
      <c r="U7" s="169">
        <f t="shared" si="2"/>
        <v>0</v>
      </c>
      <c r="V7" s="169">
        <f t="shared" si="3"/>
        <v>15</v>
      </c>
      <c r="W7" s="169">
        <v>0</v>
      </c>
      <c r="X7" s="169">
        <f t="shared" si="9"/>
        <v>81.080850879111182</v>
      </c>
      <c r="Y7" s="101">
        <f t="shared" si="4"/>
        <v>101.35106359888897</v>
      </c>
      <c r="Z7" s="101">
        <f t="shared" si="5"/>
        <v>76.680951517494293</v>
      </c>
      <c r="AA7" s="102">
        <f t="shared" si="6"/>
        <v>76.680951517494293</v>
      </c>
      <c r="AC7" s="104" t="str">
        <f t="shared" ref="AC7:AC11" si="12">D7</f>
        <v>CCGT</v>
      </c>
      <c r="AD7" s="253"/>
      <c r="AE7" s="101">
        <f t="shared" si="7"/>
        <v>101427.74455040647</v>
      </c>
      <c r="AF7" s="101">
        <f t="shared" si="7"/>
        <v>4130.7234954730529</v>
      </c>
      <c r="AG7" s="101">
        <f t="shared" si="7"/>
        <v>1090.1915875063839</v>
      </c>
      <c r="AH7" s="101">
        <f t="shared" si="7"/>
        <v>279.38307871527223</v>
      </c>
      <c r="AI7" s="101">
        <f t="shared" si="7"/>
        <v>178.03201511638326</v>
      </c>
      <c r="AJ7" s="101">
        <f t="shared" si="7"/>
        <v>144.24832725008696</v>
      </c>
      <c r="AK7" s="101">
        <f t="shared" si="7"/>
        <v>127.35648331693878</v>
      </c>
      <c r="AL7" s="101">
        <f t="shared" si="7"/>
        <v>117.22137695704988</v>
      </c>
      <c r="AM7" s="101">
        <f t="shared" si="7"/>
        <v>110.46463938379063</v>
      </c>
      <c r="AN7" s="101">
        <f t="shared" si="7"/>
        <v>105.63839826003399</v>
      </c>
      <c r="AO7" s="101">
        <f t="shared" si="8"/>
        <v>102.01871741721654</v>
      </c>
      <c r="AP7" s="101">
        <f t="shared" si="8"/>
        <v>99.203410095025177</v>
      </c>
      <c r="AQ7" s="101">
        <f t="shared" si="8"/>
        <v>96.951164237272081</v>
      </c>
      <c r="AR7" s="101">
        <f t="shared" si="8"/>
        <v>95.108417626383201</v>
      </c>
      <c r="AS7" s="101">
        <f t="shared" si="8"/>
        <v>93.57279545064246</v>
      </c>
      <c r="AT7" s="101">
        <f t="shared" si="8"/>
        <v>92.273422840400286</v>
      </c>
      <c r="AU7" s="101">
        <f t="shared" si="8"/>
        <v>91.159674888764144</v>
      </c>
      <c r="AV7" s="101">
        <f t="shared" si="8"/>
        <v>90.194426664012823</v>
      </c>
      <c r="AW7" s="101">
        <f t="shared" si="8"/>
        <v>89.349834467355407</v>
      </c>
      <c r="AX7" s="101">
        <f t="shared" si="8"/>
        <v>88.250707636088919</v>
      </c>
      <c r="BS7" s="86"/>
    </row>
    <row r="8" spans="2:71" x14ac:dyDescent="0.35">
      <c r="B8" s="247"/>
      <c r="C8" s="271" t="str">
        <f t="shared" si="11"/>
        <v>DEFAULT</v>
      </c>
      <c r="D8" s="94" t="s">
        <v>252</v>
      </c>
      <c r="E8" s="96">
        <v>1750</v>
      </c>
      <c r="F8" s="96"/>
      <c r="G8" s="96">
        <v>40</v>
      </c>
      <c r="H8" s="96">
        <v>41</v>
      </c>
      <c r="I8" s="96">
        <v>3</v>
      </c>
      <c r="J8" s="164">
        <f>fuel!L9</f>
        <v>24.808570910496567</v>
      </c>
      <c r="K8" s="163">
        <f>0.1*K7</f>
        <v>2.0000000000000004E-2</v>
      </c>
      <c r="L8" s="163"/>
      <c r="M8" s="163">
        <v>0.43</v>
      </c>
      <c r="N8" s="96">
        <v>0</v>
      </c>
      <c r="O8" s="162">
        <v>1</v>
      </c>
      <c r="P8" s="89"/>
      <c r="Q8" s="166">
        <f t="shared" ref="Q8:Q9" si="13">E8</f>
        <v>1750</v>
      </c>
      <c r="R8" s="284"/>
      <c r="S8" s="101">
        <f t="shared" ref="S8:S9" si="14">E8*((1+$E$40)^G8*$E$40)/((1+$E$40)^G8-1)</f>
        <v>131.26599302881806</v>
      </c>
      <c r="T8" s="101"/>
      <c r="U8" s="169">
        <f t="shared" si="2"/>
        <v>0</v>
      </c>
      <c r="V8" s="169">
        <f t="shared" si="3"/>
        <v>41</v>
      </c>
      <c r="W8" s="169">
        <v>0</v>
      </c>
      <c r="X8" s="169">
        <f t="shared" ref="X8:X9" si="15">(S8+V8)*O8+W8*AD8/1000</f>
        <v>172.26599302881806</v>
      </c>
      <c r="Y8" s="101">
        <f t="shared" si="4"/>
        <v>215.33249128602256</v>
      </c>
      <c r="Z8" s="101">
        <f t="shared" si="5"/>
        <v>65.345513745340853</v>
      </c>
      <c r="AA8" s="102">
        <f t="shared" si="6"/>
        <v>65.345513745340853</v>
      </c>
      <c r="AC8" s="104" t="str">
        <f t="shared" ref="AC8:AC9" si="16">D8</f>
        <v>gCCS</v>
      </c>
      <c r="AD8" s="253"/>
      <c r="AE8" s="101">
        <f t="shared" si="7"/>
        <v>215397.83679976789</v>
      </c>
      <c r="AF8" s="101">
        <f t="shared" si="7"/>
        <v>8678.6451651862426</v>
      </c>
      <c r="AG8" s="101">
        <f t="shared" si="7"/>
        <v>2218.6704266055663</v>
      </c>
      <c r="AH8" s="101">
        <f t="shared" si="7"/>
        <v>496.01049631738596</v>
      </c>
      <c r="AI8" s="101">
        <f t="shared" si="7"/>
        <v>280.6780050313634</v>
      </c>
      <c r="AJ8" s="101">
        <f t="shared" si="7"/>
        <v>208.90050793602256</v>
      </c>
      <c r="AK8" s="101">
        <f t="shared" si="7"/>
        <v>173.01175938835212</v>
      </c>
      <c r="AL8" s="101">
        <f t="shared" si="7"/>
        <v>151.47851025974987</v>
      </c>
      <c r="AM8" s="101">
        <f t="shared" si="7"/>
        <v>137.12301084068173</v>
      </c>
      <c r="AN8" s="101">
        <f t="shared" si="7"/>
        <v>126.86908268420444</v>
      </c>
      <c r="AO8" s="101">
        <f t="shared" si="8"/>
        <v>119.17863656684649</v>
      </c>
      <c r="AP8" s="101">
        <f t="shared" si="8"/>
        <v>113.19717847556808</v>
      </c>
      <c r="AQ8" s="101">
        <f t="shared" si="8"/>
        <v>108.41201200254537</v>
      </c>
      <c r="AR8" s="101">
        <f t="shared" si="8"/>
        <v>104.49687579734496</v>
      </c>
      <c r="AS8" s="101">
        <f t="shared" si="8"/>
        <v>101.23426229301128</v>
      </c>
      <c r="AT8" s="101">
        <f t="shared" si="8"/>
        <v>98.473589327805854</v>
      </c>
      <c r="AU8" s="101">
        <f t="shared" si="8"/>
        <v>96.107298214772641</v>
      </c>
      <c r="AV8" s="101">
        <f t="shared" si="8"/>
        <v>94.0565125834772</v>
      </c>
      <c r="AW8" s="101">
        <f t="shared" si="8"/>
        <v>92.262075156093672</v>
      </c>
      <c r="AX8" s="101">
        <f t="shared" si="8"/>
        <v>89.926848367032932</v>
      </c>
      <c r="BS8" s="86"/>
    </row>
    <row r="9" spans="2:71" x14ac:dyDescent="0.35">
      <c r="B9" s="247"/>
      <c r="C9" s="271" t="str">
        <f t="shared" si="11"/>
        <v>DEFAULT</v>
      </c>
      <c r="D9" s="94" t="s">
        <v>253</v>
      </c>
      <c r="E9" s="96">
        <v>820</v>
      </c>
      <c r="F9" s="96"/>
      <c r="G9" s="96">
        <v>30</v>
      </c>
      <c r="H9" s="96">
        <v>15</v>
      </c>
      <c r="I9" s="96">
        <v>2</v>
      </c>
      <c r="J9" s="164">
        <f>fuel!L10</f>
        <v>50.761421319796952</v>
      </c>
      <c r="K9" s="163">
        <v>0</v>
      </c>
      <c r="L9" s="163">
        <v>0.48</v>
      </c>
      <c r="M9" s="163">
        <v>0.6</v>
      </c>
      <c r="N9" s="96">
        <v>0</v>
      </c>
      <c r="O9" s="162">
        <v>1</v>
      </c>
      <c r="P9" s="89"/>
      <c r="Q9" s="166">
        <f t="shared" si="13"/>
        <v>820</v>
      </c>
      <c r="R9" s="284"/>
      <c r="S9" s="101">
        <f t="shared" si="14"/>
        <v>66.080850879111182</v>
      </c>
      <c r="T9" s="101"/>
      <c r="U9" s="169">
        <f t="shared" si="2"/>
        <v>0</v>
      </c>
      <c r="V9" s="169">
        <f t="shared" si="3"/>
        <v>15</v>
      </c>
      <c r="W9" s="169">
        <v>0</v>
      </c>
      <c r="X9" s="169">
        <f t="shared" si="15"/>
        <v>81.080850879111182</v>
      </c>
      <c r="Y9" s="101">
        <f t="shared" si="4"/>
        <v>101.35106359888897</v>
      </c>
      <c r="Z9" s="101">
        <f t="shared" si="5"/>
        <v>86.602368866328263</v>
      </c>
      <c r="AA9" s="102">
        <f t="shared" si="6"/>
        <v>86.602368866328263</v>
      </c>
      <c r="AC9" s="104" t="str">
        <f t="shared" si="16"/>
        <v>CCH2</v>
      </c>
      <c r="AD9" s="253"/>
      <c r="AE9" s="101">
        <f t="shared" si="7"/>
        <v>101437.6659677553</v>
      </c>
      <c r="AF9" s="101">
        <f t="shared" si="7"/>
        <v>4140.6449128218874</v>
      </c>
      <c r="AG9" s="101">
        <f t="shared" si="7"/>
        <v>1100.1130048552179</v>
      </c>
      <c r="AH9" s="101">
        <f t="shared" si="7"/>
        <v>289.30449606410622</v>
      </c>
      <c r="AI9" s="101">
        <f t="shared" si="7"/>
        <v>187.95343246521725</v>
      </c>
      <c r="AJ9" s="101">
        <f t="shared" si="7"/>
        <v>154.16974459892091</v>
      </c>
      <c r="AK9" s="101">
        <f t="shared" si="7"/>
        <v>137.27790066577273</v>
      </c>
      <c r="AL9" s="101">
        <f t="shared" si="7"/>
        <v>127.14279430588385</v>
      </c>
      <c r="AM9" s="101">
        <f t="shared" si="7"/>
        <v>120.38605673262458</v>
      </c>
      <c r="AN9" s="101">
        <f t="shared" si="7"/>
        <v>115.55981560886796</v>
      </c>
      <c r="AO9" s="101">
        <f t="shared" si="8"/>
        <v>111.94013476605051</v>
      </c>
      <c r="AP9" s="101">
        <f t="shared" si="8"/>
        <v>109.12482744385915</v>
      </c>
      <c r="AQ9" s="101">
        <f t="shared" si="8"/>
        <v>106.87258158610607</v>
      </c>
      <c r="AR9" s="101">
        <f t="shared" si="8"/>
        <v>105.02983497521717</v>
      </c>
      <c r="AS9" s="101">
        <f t="shared" si="8"/>
        <v>103.49421279947643</v>
      </c>
      <c r="AT9" s="101">
        <f t="shared" si="8"/>
        <v>102.19484018923426</v>
      </c>
      <c r="AU9" s="101">
        <f t="shared" si="8"/>
        <v>101.08109223759811</v>
      </c>
      <c r="AV9" s="101">
        <f t="shared" si="8"/>
        <v>100.11584401284679</v>
      </c>
      <c r="AW9" s="101">
        <f t="shared" si="8"/>
        <v>99.271251816189391</v>
      </c>
      <c r="AX9" s="101">
        <f t="shared" si="8"/>
        <v>98.172124984922888</v>
      </c>
      <c r="BS9" s="86"/>
    </row>
    <row r="10" spans="2:71" x14ac:dyDescent="0.35">
      <c r="B10" s="247"/>
      <c r="C10" s="271" t="str">
        <f t="shared" si="11"/>
        <v>DEFAULT</v>
      </c>
      <c r="D10" s="94" t="s">
        <v>50</v>
      </c>
      <c r="E10" s="96">
        <v>600</v>
      </c>
      <c r="F10" s="96"/>
      <c r="G10" s="96">
        <v>25</v>
      </c>
      <c r="H10" s="96">
        <v>7</v>
      </c>
      <c r="I10" s="96">
        <v>2</v>
      </c>
      <c r="J10" s="164">
        <f>fuel!L11</f>
        <v>24.808570910496567</v>
      </c>
      <c r="K10" s="163">
        <v>0.2</v>
      </c>
      <c r="L10" s="163">
        <v>0.3</v>
      </c>
      <c r="M10" s="163">
        <v>0.4</v>
      </c>
      <c r="N10" s="164">
        <v>0</v>
      </c>
      <c r="O10" s="162">
        <v>0.7</v>
      </c>
      <c r="P10" s="84"/>
      <c r="Q10" s="166">
        <f t="shared" ref="Q10:Q19" si="17">E10</f>
        <v>600</v>
      </c>
      <c r="R10" s="284"/>
      <c r="S10" s="101">
        <f t="shared" ref="S10:S36" si="18">E10*((1+$E$40)^G10*$E$40)/((1+$E$40)^G10-1)</f>
        <v>51.486310332399377</v>
      </c>
      <c r="T10" s="101"/>
      <c r="U10" s="169">
        <f t="shared" ref="U10:U11" si="19">N10*10</f>
        <v>0</v>
      </c>
      <c r="V10" s="169">
        <f t="shared" ref="V10:V11" si="20">H10+U10</f>
        <v>7</v>
      </c>
      <c r="W10" s="169">
        <v>0</v>
      </c>
      <c r="X10" s="169">
        <f t="shared" si="9"/>
        <v>40.940417232679565</v>
      </c>
      <c r="Y10" s="101">
        <f t="shared" ref="Y10:Y24" si="21">X10/$E$41</f>
        <v>51.175521540849452</v>
      </c>
      <c r="Z10" s="101">
        <f t="shared" ref="Z10:Z24" si="22">I10+(J10+K10*$E$39)/M10</f>
        <v>114.02142727624143</v>
      </c>
      <c r="AA10" s="102">
        <f t="shared" ref="AA10:AA11" si="23">Z10-N10</f>
        <v>114.02142727624143</v>
      </c>
      <c r="AC10" s="104" t="str">
        <f t="shared" si="12"/>
        <v>OCGT</v>
      </c>
      <c r="AD10" s="253"/>
      <c r="AE10" s="101">
        <f t="shared" si="7"/>
        <v>51289.542968125694</v>
      </c>
      <c r="AF10" s="101">
        <f t="shared" si="7"/>
        <v>2161.0422889102197</v>
      </c>
      <c r="AG10" s="101">
        <f t="shared" si="7"/>
        <v>625.77664268473598</v>
      </c>
      <c r="AH10" s="101">
        <f t="shared" si="7"/>
        <v>216.37247035794033</v>
      </c>
      <c r="AI10" s="101">
        <f t="shared" si="7"/>
        <v>165.19694881709088</v>
      </c>
      <c r="AJ10" s="101">
        <f t="shared" si="7"/>
        <v>148.13844163680773</v>
      </c>
      <c r="AK10" s="101">
        <f t="shared" si="7"/>
        <v>139.60918804666616</v>
      </c>
      <c r="AL10" s="101">
        <f t="shared" si="7"/>
        <v>134.4916358925812</v>
      </c>
      <c r="AM10" s="101">
        <f t="shared" si="7"/>
        <v>131.07993445652457</v>
      </c>
      <c r="AN10" s="101">
        <f t="shared" si="7"/>
        <v>128.64300485934126</v>
      </c>
      <c r="AO10" s="101">
        <f t="shared" si="8"/>
        <v>126.81530766145379</v>
      </c>
      <c r="AP10" s="101">
        <f t="shared" si="8"/>
        <v>125.3937653964302</v>
      </c>
      <c r="AQ10" s="101">
        <f t="shared" si="8"/>
        <v>124.25653158441132</v>
      </c>
      <c r="AR10" s="101">
        <f t="shared" si="8"/>
        <v>123.32606755639587</v>
      </c>
      <c r="AS10" s="101">
        <f t="shared" si="8"/>
        <v>122.550680866383</v>
      </c>
      <c r="AT10" s="101">
        <f t="shared" si="8"/>
        <v>121.89458443637211</v>
      </c>
      <c r="AU10" s="101">
        <f t="shared" si="8"/>
        <v>121.33221606779135</v>
      </c>
      <c r="AV10" s="101">
        <f t="shared" si="8"/>
        <v>120.84483014835469</v>
      </c>
      <c r="AW10" s="101">
        <f t="shared" si="8"/>
        <v>120.41836746884761</v>
      </c>
      <c r="AX10" s="101">
        <f t="shared" si="8"/>
        <v>119.86338179003702</v>
      </c>
      <c r="BS10" s="86"/>
    </row>
    <row r="11" spans="2:71" x14ac:dyDescent="0.35">
      <c r="B11" s="247"/>
      <c r="C11" s="271" t="str">
        <f t="shared" si="11"/>
        <v>DEFAULT</v>
      </c>
      <c r="D11" s="94" t="s">
        <v>56</v>
      </c>
      <c r="E11" s="96">
        <v>0</v>
      </c>
      <c r="F11" s="96"/>
      <c r="G11" s="96">
        <v>1</v>
      </c>
      <c r="H11" s="164">
        <v>0</v>
      </c>
      <c r="I11" s="164">
        <v>0</v>
      </c>
      <c r="J11" s="164">
        <f>fuel!L12</f>
        <v>1000</v>
      </c>
      <c r="K11" s="163">
        <v>0</v>
      </c>
      <c r="L11" s="96">
        <v>1</v>
      </c>
      <c r="M11" s="164">
        <v>1</v>
      </c>
      <c r="N11" s="164">
        <v>0</v>
      </c>
      <c r="O11" s="162">
        <v>1</v>
      </c>
      <c r="P11" s="89"/>
      <c r="Q11" s="166">
        <f t="shared" si="17"/>
        <v>0</v>
      </c>
      <c r="R11" s="284"/>
      <c r="S11" s="101">
        <f t="shared" si="18"/>
        <v>0</v>
      </c>
      <c r="T11" s="101"/>
      <c r="U11" s="169">
        <f t="shared" si="19"/>
        <v>0</v>
      </c>
      <c r="V11" s="169">
        <f t="shared" si="20"/>
        <v>0</v>
      </c>
      <c r="W11" s="169">
        <v>0</v>
      </c>
      <c r="X11" s="169">
        <f t="shared" si="9"/>
        <v>0</v>
      </c>
      <c r="Y11" s="101">
        <f t="shared" si="21"/>
        <v>0</v>
      </c>
      <c r="Z11" s="101">
        <f t="shared" si="22"/>
        <v>1000</v>
      </c>
      <c r="AA11" s="102">
        <f t="shared" si="23"/>
        <v>1000</v>
      </c>
      <c r="AC11" s="104" t="str">
        <f t="shared" si="12"/>
        <v>shed</v>
      </c>
      <c r="AD11" s="253"/>
      <c r="AE11" s="101">
        <f t="shared" si="7"/>
        <v>1000</v>
      </c>
      <c r="AF11" s="101">
        <f t="shared" si="7"/>
        <v>1000</v>
      </c>
      <c r="AG11" s="101">
        <f t="shared" si="7"/>
        <v>1000</v>
      </c>
      <c r="AH11" s="101">
        <f t="shared" si="7"/>
        <v>1000</v>
      </c>
      <c r="AI11" s="101">
        <f t="shared" si="7"/>
        <v>1000</v>
      </c>
      <c r="AJ11" s="101">
        <f t="shared" si="7"/>
        <v>1000</v>
      </c>
      <c r="AK11" s="101">
        <f t="shared" si="7"/>
        <v>1000</v>
      </c>
      <c r="AL11" s="101">
        <f t="shared" si="7"/>
        <v>1000</v>
      </c>
      <c r="AM11" s="101">
        <f t="shared" si="7"/>
        <v>1000</v>
      </c>
      <c r="AN11" s="101">
        <f t="shared" si="7"/>
        <v>1000</v>
      </c>
      <c r="AO11" s="101">
        <f t="shared" si="8"/>
        <v>1000</v>
      </c>
      <c r="AP11" s="101">
        <f t="shared" si="8"/>
        <v>1000</v>
      </c>
      <c r="AQ11" s="101">
        <f t="shared" si="8"/>
        <v>1000</v>
      </c>
      <c r="AR11" s="101">
        <f t="shared" si="8"/>
        <v>1000</v>
      </c>
      <c r="AS11" s="101">
        <f t="shared" si="8"/>
        <v>1000</v>
      </c>
      <c r="AT11" s="101">
        <f t="shared" si="8"/>
        <v>1000</v>
      </c>
      <c r="AU11" s="101">
        <f t="shared" si="8"/>
        <v>1000</v>
      </c>
      <c r="AV11" s="101">
        <f t="shared" si="8"/>
        <v>1000</v>
      </c>
      <c r="AW11" s="101">
        <f t="shared" si="8"/>
        <v>1000</v>
      </c>
      <c r="AX11" s="101">
        <f t="shared" si="8"/>
        <v>1000</v>
      </c>
      <c r="BS11" s="86"/>
    </row>
    <row r="12" spans="2:71" x14ac:dyDescent="0.35">
      <c r="B12" s="247"/>
      <c r="C12" s="271" t="str">
        <f t="shared" si="11"/>
        <v>DEFAULT</v>
      </c>
      <c r="D12" s="94" t="s">
        <v>215</v>
      </c>
      <c r="E12" s="96">
        <v>1100</v>
      </c>
      <c r="F12" s="96"/>
      <c r="G12" s="96">
        <v>25</v>
      </c>
      <c r="H12" s="96">
        <v>15</v>
      </c>
      <c r="I12" s="96"/>
      <c r="J12" s="164"/>
      <c r="K12" s="164"/>
      <c r="L12" s="96">
        <v>1</v>
      </c>
      <c r="M12" s="96">
        <v>1</v>
      </c>
      <c r="N12" s="96">
        <v>0</v>
      </c>
      <c r="O12" s="162">
        <v>1</v>
      </c>
      <c r="P12" s="84"/>
      <c r="Q12" s="166">
        <f t="shared" si="17"/>
        <v>1100</v>
      </c>
      <c r="R12" s="284"/>
      <c r="S12" s="101">
        <f t="shared" si="18"/>
        <v>94.391568942732178</v>
      </c>
      <c r="T12" s="101"/>
      <c r="U12" s="169">
        <f>N12*10</f>
        <v>0</v>
      </c>
      <c r="V12" s="169">
        <f>H12+U12</f>
        <v>15</v>
      </c>
      <c r="W12" s="169">
        <v>3</v>
      </c>
      <c r="X12" s="169">
        <f>(S12+V12)*O12+W12*AD12/1000</f>
        <v>109.39156894273218</v>
      </c>
      <c r="Y12" s="101">
        <f t="shared" si="21"/>
        <v>136.73946117841521</v>
      </c>
      <c r="Z12" s="101">
        <f t="shared" si="22"/>
        <v>0</v>
      </c>
      <c r="AA12" s="102">
        <f>Z12-N12</f>
        <v>0</v>
      </c>
      <c r="AC12" s="103" t="str">
        <f>D12</f>
        <v>wion</v>
      </c>
      <c r="AD12" s="113">
        <f>FLH!C28</f>
        <v>0</v>
      </c>
      <c r="AE12" s="114"/>
      <c r="AF12" s="113"/>
      <c r="AG12" s="113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5"/>
      <c r="BS12" s="86"/>
    </row>
    <row r="13" spans="2:71" x14ac:dyDescent="0.35">
      <c r="B13" s="247"/>
      <c r="C13" s="271" t="str">
        <f t="shared" si="11"/>
        <v>DEFAULT</v>
      </c>
      <c r="D13" s="94" t="s">
        <v>216</v>
      </c>
      <c r="E13" s="96">
        <v>2200</v>
      </c>
      <c r="F13" s="96"/>
      <c r="G13" s="96">
        <v>25</v>
      </c>
      <c r="H13" s="96">
        <v>30</v>
      </c>
      <c r="I13" s="96"/>
      <c r="J13" s="164"/>
      <c r="K13" s="164"/>
      <c r="L13" s="96">
        <v>1</v>
      </c>
      <c r="M13" s="96">
        <v>1</v>
      </c>
      <c r="N13" s="96">
        <v>0</v>
      </c>
      <c r="O13" s="162">
        <v>1</v>
      </c>
      <c r="P13" s="84"/>
      <c r="Q13" s="166">
        <f t="shared" si="17"/>
        <v>2200</v>
      </c>
      <c r="R13" s="284"/>
      <c r="S13" s="101">
        <f t="shared" si="18"/>
        <v>188.78313788546436</v>
      </c>
      <c r="T13" s="101"/>
      <c r="U13" s="169">
        <f>N13*10</f>
        <v>0</v>
      </c>
      <c r="V13" s="169">
        <f>H13+U13</f>
        <v>30</v>
      </c>
      <c r="W13" s="169">
        <v>3</v>
      </c>
      <c r="X13" s="169">
        <f>(S13+V13)*O13+W13*AD13/1000</f>
        <v>229.28313788546436</v>
      </c>
      <c r="Y13" s="101">
        <f t="shared" si="21"/>
        <v>286.60392235683042</v>
      </c>
      <c r="Z13" s="101">
        <f t="shared" si="22"/>
        <v>0</v>
      </c>
      <c r="AA13" s="102">
        <f>Z13-N13</f>
        <v>0</v>
      </c>
      <c r="AC13" s="103" t="str">
        <f>D13</f>
        <v>wiof</v>
      </c>
      <c r="AD13" s="113">
        <v>3500</v>
      </c>
      <c r="AE13" s="114"/>
      <c r="AF13" s="113"/>
      <c r="AG13" s="113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5"/>
      <c r="BS13" s="86"/>
    </row>
    <row r="14" spans="2:71" x14ac:dyDescent="0.35">
      <c r="B14" s="248"/>
      <c r="C14" s="271" t="str">
        <f t="shared" si="11"/>
        <v>DEFAULT</v>
      </c>
      <c r="D14" s="236" t="s">
        <v>20</v>
      </c>
      <c r="E14" s="237">
        <v>700</v>
      </c>
      <c r="F14" s="237"/>
      <c r="G14" s="237">
        <v>25</v>
      </c>
      <c r="H14" s="237">
        <v>8</v>
      </c>
      <c r="I14" s="237"/>
      <c r="J14" s="238"/>
      <c r="K14" s="238"/>
      <c r="L14" s="237">
        <v>1</v>
      </c>
      <c r="M14" s="237">
        <v>1</v>
      </c>
      <c r="N14" s="237">
        <v>0</v>
      </c>
      <c r="O14" s="239">
        <v>1</v>
      </c>
      <c r="P14" s="84"/>
      <c r="Q14" s="166">
        <f t="shared" si="17"/>
        <v>700</v>
      </c>
      <c r="R14" s="284"/>
      <c r="S14" s="101">
        <f t="shared" si="18"/>
        <v>60.067362054465931</v>
      </c>
      <c r="T14" s="101"/>
      <c r="U14" s="169">
        <f t="shared" ref="U14:U19" si="24">N14*10</f>
        <v>0</v>
      </c>
      <c r="V14" s="169">
        <f t="shared" ref="V14:V19" si="25">H14+U14</f>
        <v>8</v>
      </c>
      <c r="W14" s="169">
        <v>3</v>
      </c>
      <c r="X14" s="169">
        <f t="shared" ref="X14:X19" si="26">(S14+V14)*O14+W14*AD14/1000</f>
        <v>68.067362054465931</v>
      </c>
      <c r="Y14" s="101">
        <f t="shared" si="21"/>
        <v>85.084202568082404</v>
      </c>
      <c r="Z14" s="101">
        <f t="shared" si="22"/>
        <v>0</v>
      </c>
      <c r="AA14" s="102">
        <f t="shared" ref="AA14:AA19" si="27">Z14-N14</f>
        <v>0</v>
      </c>
      <c r="AC14" s="103" t="str">
        <f t="shared" ref="AC14" si="28">D14</f>
        <v>solar</v>
      </c>
      <c r="AD14" s="113">
        <f>FLH!B27</f>
        <v>0</v>
      </c>
      <c r="AE14" s="114"/>
      <c r="AF14" s="113" t="e">
        <f>$Y14/AD14*1000+$AA14</f>
        <v>#DIV/0!</v>
      </c>
      <c r="AG14" s="113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5"/>
      <c r="BS14" s="86"/>
    </row>
    <row r="15" spans="2:71" x14ac:dyDescent="0.35">
      <c r="B15" s="249" t="s">
        <v>205</v>
      </c>
      <c r="C15" s="273" t="str">
        <f t="shared" si="11"/>
        <v>DEFAULT</v>
      </c>
      <c r="D15" s="242" t="s">
        <v>134</v>
      </c>
      <c r="E15" s="243">
        <v>3000</v>
      </c>
      <c r="F15" s="243"/>
      <c r="G15" s="243">
        <v>60</v>
      </c>
      <c r="H15" s="243">
        <v>25</v>
      </c>
      <c r="I15" s="244"/>
      <c r="J15" s="244"/>
      <c r="K15" s="244"/>
      <c r="L15" s="244">
        <v>1</v>
      </c>
      <c r="M15" s="243">
        <v>1</v>
      </c>
      <c r="N15" s="243">
        <v>0</v>
      </c>
      <c r="O15" s="159">
        <v>1</v>
      </c>
      <c r="P15" s="84"/>
      <c r="Q15" s="166">
        <f t="shared" si="17"/>
        <v>3000</v>
      </c>
      <c r="R15" s="284"/>
      <c r="S15" s="101">
        <f t="shared" si="18"/>
        <v>213.68767650005836</v>
      </c>
      <c r="T15" s="101"/>
      <c r="U15" s="169">
        <f t="shared" si="24"/>
        <v>0</v>
      </c>
      <c r="V15" s="169">
        <f t="shared" si="25"/>
        <v>25</v>
      </c>
      <c r="W15" s="169">
        <v>0</v>
      </c>
      <c r="X15" s="169">
        <f t="shared" si="26"/>
        <v>238.68767650005836</v>
      </c>
      <c r="Y15" s="101">
        <f t="shared" si="21"/>
        <v>298.35959562507293</v>
      </c>
      <c r="Z15" s="101">
        <f t="shared" si="22"/>
        <v>0</v>
      </c>
      <c r="AA15" s="102">
        <f t="shared" si="27"/>
        <v>0</v>
      </c>
      <c r="AC15" s="103" t="s">
        <v>18</v>
      </c>
      <c r="AD15" s="113">
        <f>FLH!E31</f>
        <v>0</v>
      </c>
      <c r="AE15" s="114"/>
      <c r="AF15" s="113" t="e">
        <f>$Y15/AD15*1000+$AA15</f>
        <v>#DIV/0!</v>
      </c>
      <c r="AG15" s="113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5"/>
      <c r="BS15" s="86"/>
    </row>
    <row r="16" spans="2:71" x14ac:dyDescent="0.35">
      <c r="B16" s="247" t="s">
        <v>203</v>
      </c>
      <c r="C16" s="271" t="str">
        <f t="shared" si="11"/>
        <v>DEFAULT</v>
      </c>
      <c r="D16" s="94" t="s">
        <v>137</v>
      </c>
      <c r="E16" s="216">
        <v>1</v>
      </c>
      <c r="F16" s="216"/>
      <c r="G16" s="216">
        <v>1</v>
      </c>
      <c r="H16" s="216">
        <v>1</v>
      </c>
      <c r="I16" s="216">
        <v>1</v>
      </c>
      <c r="J16" s="216">
        <v>1</v>
      </c>
      <c r="K16" s="216">
        <v>1</v>
      </c>
      <c r="L16" s="216">
        <v>1</v>
      </c>
      <c r="M16" s="216">
        <v>1</v>
      </c>
      <c r="N16" s="216">
        <v>1</v>
      </c>
      <c r="O16" s="251">
        <v>1</v>
      </c>
      <c r="P16" s="84"/>
      <c r="Q16" s="166">
        <f t="shared" si="17"/>
        <v>1</v>
      </c>
      <c r="R16" s="284"/>
      <c r="S16" s="101">
        <f t="shared" si="18"/>
        <v>1.0699999999999992</v>
      </c>
      <c r="T16" s="101"/>
      <c r="U16" s="169">
        <f t="shared" si="24"/>
        <v>10</v>
      </c>
      <c r="V16" s="169">
        <f t="shared" si="25"/>
        <v>11</v>
      </c>
      <c r="W16" s="169">
        <v>0</v>
      </c>
      <c r="X16" s="169">
        <f t="shared" si="26"/>
        <v>12.069999999999999</v>
      </c>
      <c r="Y16" s="101">
        <f t="shared" si="21"/>
        <v>15.087499999999997</v>
      </c>
      <c r="Z16" s="101">
        <f t="shared" si="22"/>
        <v>102</v>
      </c>
      <c r="AA16" s="102">
        <f t="shared" si="27"/>
        <v>101</v>
      </c>
      <c r="AC16" s="116" t="s">
        <v>64</v>
      </c>
      <c r="AD16" s="262"/>
      <c r="AE16" s="117">
        <f t="shared" ref="AE16:AX16" si="29">MIN(AE3:AE11)</f>
        <v>1000</v>
      </c>
      <c r="AF16" s="117">
        <f t="shared" si="29"/>
        <v>1000</v>
      </c>
      <c r="AG16" s="117">
        <f t="shared" si="29"/>
        <v>625.77664268473598</v>
      </c>
      <c r="AH16" s="117">
        <f t="shared" si="29"/>
        <v>216.37247035794033</v>
      </c>
      <c r="AI16" s="117">
        <f t="shared" si="29"/>
        <v>165.19694881709088</v>
      </c>
      <c r="AJ16" s="117">
        <f t="shared" si="29"/>
        <v>144.24832725008696</v>
      </c>
      <c r="AK16" s="117">
        <f t="shared" si="29"/>
        <v>127.35648331693878</v>
      </c>
      <c r="AL16" s="117">
        <f t="shared" si="29"/>
        <v>117.22137695704988</v>
      </c>
      <c r="AM16" s="117">
        <f t="shared" si="29"/>
        <v>110.46463938379063</v>
      </c>
      <c r="AN16" s="117">
        <f t="shared" si="29"/>
        <v>105.63839826003399</v>
      </c>
      <c r="AO16" s="117">
        <f t="shared" si="29"/>
        <v>102.01871741721654</v>
      </c>
      <c r="AP16" s="117">
        <f t="shared" si="29"/>
        <v>99.203410095025177</v>
      </c>
      <c r="AQ16" s="117">
        <f t="shared" si="29"/>
        <v>96.951164237272081</v>
      </c>
      <c r="AR16" s="117">
        <f t="shared" si="29"/>
        <v>95.108417626383201</v>
      </c>
      <c r="AS16" s="117">
        <f t="shared" si="29"/>
        <v>93.57279545064246</v>
      </c>
      <c r="AT16" s="117">
        <f t="shared" si="29"/>
        <v>92.273422840400286</v>
      </c>
      <c r="AU16" s="117">
        <f t="shared" si="29"/>
        <v>91.159674888764144</v>
      </c>
      <c r="AV16" s="117">
        <f t="shared" si="29"/>
        <v>90.194426664012823</v>
      </c>
      <c r="AW16" s="117">
        <f t="shared" si="29"/>
        <v>89.349834467355407</v>
      </c>
      <c r="AX16" s="118">
        <f t="shared" si="29"/>
        <v>88.250707636088919</v>
      </c>
      <c r="BS16" s="86"/>
    </row>
    <row r="17" spans="2:71" x14ac:dyDescent="0.35">
      <c r="B17" s="248" t="s">
        <v>206</v>
      </c>
      <c r="C17" s="272" t="str">
        <f t="shared" si="11"/>
        <v>DEFAULT</v>
      </c>
      <c r="D17" s="236" t="s">
        <v>155</v>
      </c>
      <c r="E17" s="241">
        <v>1</v>
      </c>
      <c r="F17" s="241"/>
      <c r="G17" s="241">
        <v>1</v>
      </c>
      <c r="H17" s="241">
        <v>1</v>
      </c>
      <c r="I17" s="241">
        <v>1</v>
      </c>
      <c r="J17" s="241">
        <v>1</v>
      </c>
      <c r="K17" s="241">
        <v>1</v>
      </c>
      <c r="L17" s="241">
        <v>1</v>
      </c>
      <c r="M17" s="241">
        <v>1</v>
      </c>
      <c r="N17" s="241">
        <v>1</v>
      </c>
      <c r="O17" s="252">
        <v>1</v>
      </c>
      <c r="P17" s="84"/>
      <c r="Q17" s="166">
        <f t="shared" si="17"/>
        <v>1</v>
      </c>
      <c r="R17" s="284"/>
      <c r="S17" s="101">
        <f t="shared" si="18"/>
        <v>1.0699999999999992</v>
      </c>
      <c r="T17" s="101"/>
      <c r="U17" s="169">
        <f t="shared" si="24"/>
        <v>10</v>
      </c>
      <c r="V17" s="169">
        <f t="shared" si="25"/>
        <v>11</v>
      </c>
      <c r="W17" s="169">
        <v>0</v>
      </c>
      <c r="X17" s="169">
        <f t="shared" si="26"/>
        <v>12.069999999999999</v>
      </c>
      <c r="Y17" s="101">
        <f t="shared" si="21"/>
        <v>15.087499999999997</v>
      </c>
      <c r="Z17" s="101">
        <f t="shared" si="22"/>
        <v>102</v>
      </c>
      <c r="AA17" s="102">
        <f t="shared" si="27"/>
        <v>101</v>
      </c>
      <c r="AC17" s="259" t="s">
        <v>230</v>
      </c>
      <c r="AD17" s="263"/>
      <c r="AE17" s="254">
        <v>0.5</v>
      </c>
      <c r="AF17" s="168">
        <v>1</v>
      </c>
      <c r="AG17" s="168">
        <v>2</v>
      </c>
      <c r="AH17" s="168">
        <v>3</v>
      </c>
      <c r="AI17" s="168">
        <v>5</v>
      </c>
      <c r="AJ17" s="168">
        <v>10</v>
      </c>
      <c r="AK17" s="168">
        <v>20</v>
      </c>
      <c r="AL17" s="168">
        <v>50</v>
      </c>
      <c r="AM17" s="168">
        <v>100</v>
      </c>
      <c r="AN17" s="255">
        <v>200</v>
      </c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BS17" s="86"/>
    </row>
    <row r="18" spans="2:71" x14ac:dyDescent="0.35">
      <c r="B18" s="247" t="s">
        <v>204</v>
      </c>
      <c r="C18" s="271" t="str">
        <f t="shared" si="11"/>
        <v>DEFAULT</v>
      </c>
      <c r="D18" s="94" t="s">
        <v>138</v>
      </c>
      <c r="E18" s="164">
        <f>0.5*10*100</f>
        <v>500</v>
      </c>
      <c r="F18" s="302">
        <f>0.5*100</f>
        <v>50</v>
      </c>
      <c r="G18" s="96">
        <v>40</v>
      </c>
      <c r="H18" s="96">
        <v>15</v>
      </c>
      <c r="I18" s="164"/>
      <c r="J18" s="164"/>
      <c r="K18" s="164"/>
      <c r="L18" s="163">
        <v>0.7</v>
      </c>
      <c r="M18" s="163">
        <f>L18</f>
        <v>0.7</v>
      </c>
      <c r="N18" s="96">
        <v>0</v>
      </c>
      <c r="O18" s="162">
        <v>0.7</v>
      </c>
      <c r="P18" s="84"/>
      <c r="Q18" s="166">
        <f t="shared" si="17"/>
        <v>500</v>
      </c>
      <c r="R18" s="284">
        <f>F18</f>
        <v>50</v>
      </c>
      <c r="S18" s="101">
        <f t="shared" si="18"/>
        <v>37.504569436805156</v>
      </c>
      <c r="T18" s="101">
        <f>F18*((1+$E$40)^G18*$E$40)/((1+$E$40)^G18-1)</f>
        <v>3.7504569436805162</v>
      </c>
      <c r="U18" s="169">
        <f t="shared" si="24"/>
        <v>0</v>
      </c>
      <c r="V18" s="169">
        <f t="shared" si="25"/>
        <v>15</v>
      </c>
      <c r="W18" s="169">
        <v>0</v>
      </c>
      <c r="X18" s="169">
        <f t="shared" si="26"/>
        <v>36.753198605763608</v>
      </c>
      <c r="Y18" s="101">
        <f t="shared" si="21"/>
        <v>45.941498257204508</v>
      </c>
      <c r="Z18" s="101">
        <f t="shared" si="22"/>
        <v>0</v>
      </c>
      <c r="AA18" s="102">
        <f t="shared" si="27"/>
        <v>0</v>
      </c>
      <c r="AC18" s="256" t="str">
        <f>D18</f>
        <v>PHS</v>
      </c>
      <c r="AD18" s="264"/>
      <c r="AE18" s="257">
        <f>$Y18+AE$17*$T18</f>
        <v>47.816726729044767</v>
      </c>
      <c r="AF18" s="257">
        <f t="shared" ref="AF18:AN19" si="30">$Y18+AF$17*$T18</f>
        <v>49.691955200885026</v>
      </c>
      <c r="AG18" s="257">
        <f t="shared" si="30"/>
        <v>53.442412144565537</v>
      </c>
      <c r="AH18" s="257">
        <f t="shared" si="30"/>
        <v>57.192869088246056</v>
      </c>
      <c r="AI18" s="257">
        <f t="shared" si="30"/>
        <v>64.693782975607093</v>
      </c>
      <c r="AJ18" s="257">
        <f t="shared" si="30"/>
        <v>83.44606769400967</v>
      </c>
      <c r="AK18" s="257">
        <f t="shared" si="30"/>
        <v>120.95063713081484</v>
      </c>
      <c r="AL18" s="257">
        <f t="shared" si="30"/>
        <v>233.46434544123031</v>
      </c>
      <c r="AM18" s="257">
        <f t="shared" si="30"/>
        <v>420.98719262525611</v>
      </c>
      <c r="AN18" s="258">
        <f t="shared" si="30"/>
        <v>796.03288699330778</v>
      </c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BS18" s="86"/>
    </row>
    <row r="19" spans="2:71" x14ac:dyDescent="0.35">
      <c r="B19" s="248"/>
      <c r="C19" s="272" t="str">
        <f t="shared" si="11"/>
        <v>DEFAULT</v>
      </c>
      <c r="D19" s="236" t="s">
        <v>156</v>
      </c>
      <c r="E19" s="238">
        <f>1/3*600</f>
        <v>200</v>
      </c>
      <c r="F19" s="238">
        <f>2/3*600</f>
        <v>400</v>
      </c>
      <c r="G19" s="237">
        <v>12</v>
      </c>
      <c r="H19" s="237">
        <v>0</v>
      </c>
      <c r="I19" s="238">
        <v>0</v>
      </c>
      <c r="J19" s="238"/>
      <c r="K19" s="238"/>
      <c r="L19" s="245">
        <v>0.92</v>
      </c>
      <c r="M19" s="245">
        <f>L19</f>
        <v>0.92</v>
      </c>
      <c r="N19" s="237">
        <v>0</v>
      </c>
      <c r="O19" s="239">
        <v>0.7</v>
      </c>
      <c r="P19" s="210"/>
      <c r="Q19" s="166">
        <f t="shared" si="17"/>
        <v>200</v>
      </c>
      <c r="R19" s="284">
        <f>F19</f>
        <v>400</v>
      </c>
      <c r="S19" s="101">
        <f t="shared" si="18"/>
        <v>25.180397731004092</v>
      </c>
      <c r="T19" s="101">
        <f>F19*((1+$E$40)^G19*$E$40)/((1+$E$40)^G19-1)</f>
        <v>50.360795462008184</v>
      </c>
      <c r="U19" s="169">
        <f t="shared" si="24"/>
        <v>0</v>
      </c>
      <c r="V19" s="169">
        <f t="shared" si="25"/>
        <v>0</v>
      </c>
      <c r="W19" s="169">
        <v>0</v>
      </c>
      <c r="X19" s="169">
        <f t="shared" si="26"/>
        <v>17.626278411702863</v>
      </c>
      <c r="Y19" s="101">
        <f t="shared" si="21"/>
        <v>22.032848014628577</v>
      </c>
      <c r="Z19" s="101">
        <f t="shared" si="22"/>
        <v>0</v>
      </c>
      <c r="AA19" s="102">
        <f t="shared" si="27"/>
        <v>0</v>
      </c>
      <c r="AC19" s="116" t="str">
        <f>D19</f>
        <v>batr</v>
      </c>
      <c r="AD19" s="262"/>
      <c r="AE19" s="117">
        <f>$Y19+AE$17*$T19</f>
        <v>47.213245745632669</v>
      </c>
      <c r="AF19" s="117">
        <f t="shared" si="30"/>
        <v>72.393643476636754</v>
      </c>
      <c r="AG19" s="117">
        <f t="shared" si="30"/>
        <v>122.75443893864494</v>
      </c>
      <c r="AH19" s="117">
        <f t="shared" si="30"/>
        <v>173.11523440065312</v>
      </c>
      <c r="AI19" s="117">
        <f t="shared" si="30"/>
        <v>273.83682532466952</v>
      </c>
      <c r="AJ19" s="117">
        <f t="shared" si="30"/>
        <v>525.64080263471044</v>
      </c>
      <c r="AK19" s="117">
        <f t="shared" si="30"/>
        <v>1029.2487572547923</v>
      </c>
      <c r="AL19" s="117">
        <f t="shared" si="30"/>
        <v>2540.0726211150377</v>
      </c>
      <c r="AM19" s="117">
        <f t="shared" si="30"/>
        <v>5058.1123942154463</v>
      </c>
      <c r="AN19" s="118">
        <f t="shared" si="30"/>
        <v>10094.191940416265</v>
      </c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BS19" s="86"/>
    </row>
    <row r="20" spans="2:71" x14ac:dyDescent="0.35">
      <c r="B20" s="247" t="s">
        <v>202</v>
      </c>
      <c r="C20" s="270"/>
      <c r="D20" s="93"/>
      <c r="E20" s="160">
        <v>6000</v>
      </c>
      <c r="F20" s="160"/>
      <c r="G20" s="160">
        <v>50</v>
      </c>
      <c r="H20" s="160">
        <v>105</v>
      </c>
      <c r="I20" s="160">
        <v>8</v>
      </c>
      <c r="J20" s="212">
        <f>fuel!N4</f>
        <v>3</v>
      </c>
      <c r="K20" s="161">
        <v>0</v>
      </c>
      <c r="L20" s="160"/>
      <c r="M20" s="161">
        <v>0.38</v>
      </c>
      <c r="N20" s="160">
        <v>10</v>
      </c>
      <c r="O20" s="235">
        <v>1</v>
      </c>
      <c r="P20" s="84"/>
      <c r="Q20" s="165">
        <f t="shared" ref="Q20:Q26" si="31">E20</f>
        <v>6000</v>
      </c>
      <c r="R20" s="283"/>
      <c r="S20" s="99">
        <f t="shared" si="18"/>
        <v>434.75909723764613</v>
      </c>
      <c r="T20" s="99"/>
      <c r="U20" s="168">
        <f t="shared" ref="U20:U26" si="32">N20*10</f>
        <v>100</v>
      </c>
      <c r="V20" s="168">
        <f t="shared" ref="V20:V26" si="33">H20+U20</f>
        <v>205</v>
      </c>
      <c r="W20" s="168">
        <v>0</v>
      </c>
      <c r="X20" s="168">
        <f>(S20+V20)*O20+W20*AD20/1000</f>
        <v>639.75909723764607</v>
      </c>
      <c r="Y20" s="99">
        <f t="shared" si="21"/>
        <v>799.69887154705759</v>
      </c>
      <c r="Z20" s="99">
        <f t="shared" si="22"/>
        <v>15.894736842105264</v>
      </c>
      <c r="AA20" s="100">
        <f t="shared" ref="AA20:AA26" si="34">Z20-N20</f>
        <v>5.8947368421052637</v>
      </c>
      <c r="AC20" s="112" t="s">
        <v>52</v>
      </c>
      <c r="AD20" s="127"/>
      <c r="AE20" s="99">
        <f t="shared" ref="AE20:AN28" si="35">$Y20/AE$1*1000+$AA20</f>
        <v>799704.76628389978</v>
      </c>
      <c r="AF20" s="99">
        <f t="shared" si="35"/>
        <v>31993.84959872441</v>
      </c>
      <c r="AG20" s="99">
        <f t="shared" si="35"/>
        <v>8002.8834523126807</v>
      </c>
      <c r="AH20" s="99">
        <f t="shared" si="35"/>
        <v>1605.2924799362204</v>
      </c>
      <c r="AI20" s="99">
        <f t="shared" si="35"/>
        <v>805.59360838916291</v>
      </c>
      <c r="AJ20" s="99">
        <f t="shared" si="35"/>
        <v>539.02731787347705</v>
      </c>
      <c r="AK20" s="99">
        <f t="shared" si="35"/>
        <v>405.74417261563406</v>
      </c>
      <c r="AL20" s="99">
        <f t="shared" si="35"/>
        <v>325.7742854609283</v>
      </c>
      <c r="AM20" s="99">
        <f t="shared" si="35"/>
        <v>272.46102735779112</v>
      </c>
      <c r="AN20" s="99">
        <f t="shared" si="35"/>
        <v>234.38012871269314</v>
      </c>
      <c r="AO20" s="99">
        <f t="shared" ref="AO20:AX28" si="36">$Y20/AO$1*1000+$AA20</f>
        <v>205.81945472886966</v>
      </c>
      <c r="AP20" s="99">
        <f t="shared" si="36"/>
        <v>183.60559718589585</v>
      </c>
      <c r="AQ20" s="99">
        <f t="shared" si="36"/>
        <v>165.83451115151678</v>
      </c>
      <c r="AR20" s="99">
        <f t="shared" si="36"/>
        <v>151.29453166884301</v>
      </c>
      <c r="AS20" s="99">
        <f t="shared" si="36"/>
        <v>139.17788209994819</v>
      </c>
      <c r="AT20" s="99">
        <f t="shared" si="36"/>
        <v>128.92533246472951</v>
      </c>
      <c r="AU20" s="99">
        <f t="shared" si="36"/>
        <v>120.1374327773992</v>
      </c>
      <c r="AV20" s="99">
        <f t="shared" si="36"/>
        <v>112.52125304837961</v>
      </c>
      <c r="AW20" s="99">
        <f t="shared" si="36"/>
        <v>105.85709578548746</v>
      </c>
      <c r="AX20" s="99">
        <f t="shared" si="36"/>
        <v>97.184562361175765</v>
      </c>
      <c r="BS20" s="86"/>
    </row>
    <row r="21" spans="2:71" x14ac:dyDescent="0.35">
      <c r="B21" s="247"/>
      <c r="C21" s="271"/>
      <c r="D21" s="94"/>
      <c r="E21" s="96">
        <v>2000</v>
      </c>
      <c r="F21" s="96"/>
      <c r="G21" s="96">
        <v>40</v>
      </c>
      <c r="H21" s="96">
        <v>40</v>
      </c>
      <c r="I21" s="96">
        <v>4</v>
      </c>
      <c r="J21" s="164">
        <f>fuel!N5</f>
        <v>3</v>
      </c>
      <c r="K21" s="163">
        <v>0.4</v>
      </c>
      <c r="L21" s="163"/>
      <c r="M21" s="163">
        <v>0.44</v>
      </c>
      <c r="N21" s="164">
        <v>6</v>
      </c>
      <c r="O21" s="162">
        <v>1</v>
      </c>
      <c r="P21" s="89"/>
      <c r="Q21" s="166">
        <f t="shared" si="31"/>
        <v>2000</v>
      </c>
      <c r="R21" s="284"/>
      <c r="S21" s="101">
        <f t="shared" si="18"/>
        <v>150.01827774722062</v>
      </c>
      <c r="T21" s="101"/>
      <c r="U21" s="169">
        <f t="shared" si="32"/>
        <v>60</v>
      </c>
      <c r="V21" s="169">
        <f t="shared" si="33"/>
        <v>100</v>
      </c>
      <c r="W21" s="169">
        <v>0</v>
      </c>
      <c r="X21" s="169">
        <f t="shared" ref="X21:X28" si="37">(S21+V21)*O21+W21*AD21/1000</f>
        <v>250.01827774722062</v>
      </c>
      <c r="Y21" s="101">
        <f t="shared" si="21"/>
        <v>312.52284718402575</v>
      </c>
      <c r="Z21" s="101">
        <f t="shared" si="22"/>
        <v>101.72727272727273</v>
      </c>
      <c r="AA21" s="102">
        <f t="shared" si="34"/>
        <v>95.727272727272734</v>
      </c>
      <c r="AC21" s="104" t="s">
        <v>53</v>
      </c>
      <c r="AD21" s="253"/>
      <c r="AE21" s="101">
        <f t="shared" si="35"/>
        <v>312618.57445675303</v>
      </c>
      <c r="AF21" s="101">
        <f t="shared" si="35"/>
        <v>12596.641160088302</v>
      </c>
      <c r="AG21" s="101">
        <f t="shared" si="35"/>
        <v>3220.95574456753</v>
      </c>
      <c r="AH21" s="101">
        <f t="shared" si="35"/>
        <v>720.77296709532425</v>
      </c>
      <c r="AI21" s="101">
        <f t="shared" si="35"/>
        <v>408.2501199112985</v>
      </c>
      <c r="AJ21" s="101">
        <f t="shared" si="35"/>
        <v>304.07583751662321</v>
      </c>
      <c r="AK21" s="101">
        <f t="shared" si="35"/>
        <v>251.98869631928562</v>
      </c>
      <c r="AL21" s="101">
        <f t="shared" si="35"/>
        <v>220.736411600883</v>
      </c>
      <c r="AM21" s="101">
        <f t="shared" si="35"/>
        <v>199.90155512194798</v>
      </c>
      <c r="AN21" s="101">
        <f t="shared" si="35"/>
        <v>185.01951477985153</v>
      </c>
      <c r="AO21" s="101">
        <f t="shared" si="36"/>
        <v>173.85798452327919</v>
      </c>
      <c r="AP21" s="101">
        <f t="shared" si="36"/>
        <v>165.1767943237229</v>
      </c>
      <c r="AQ21" s="101">
        <f t="shared" si="36"/>
        <v>158.23184216407788</v>
      </c>
      <c r="AR21" s="101">
        <f t="shared" si="36"/>
        <v>152.54960857891376</v>
      </c>
      <c r="AS21" s="101">
        <f t="shared" si="36"/>
        <v>147.81441392461036</v>
      </c>
      <c r="AT21" s="101">
        <f t="shared" si="36"/>
        <v>143.8077107555844</v>
      </c>
      <c r="AU21" s="101">
        <f t="shared" si="36"/>
        <v>140.37339375356214</v>
      </c>
      <c r="AV21" s="101">
        <f t="shared" si="36"/>
        <v>137.39698568514285</v>
      </c>
      <c r="AW21" s="101">
        <f t="shared" si="36"/>
        <v>134.79262862527594</v>
      </c>
      <c r="AX21" s="101">
        <f t="shared" si="36"/>
        <v>131.40339683503822</v>
      </c>
      <c r="BS21" s="86"/>
    </row>
    <row r="22" spans="2:71" x14ac:dyDescent="0.35">
      <c r="B22" s="247"/>
      <c r="C22" s="271"/>
      <c r="D22" s="94"/>
      <c r="E22" s="96">
        <v>1700</v>
      </c>
      <c r="F22" s="96"/>
      <c r="G22" s="96">
        <v>40</v>
      </c>
      <c r="H22" s="96">
        <v>30</v>
      </c>
      <c r="I22" s="96">
        <v>3</v>
      </c>
      <c r="J22" s="164">
        <f>fuel!N6</f>
        <v>10</v>
      </c>
      <c r="K22" s="163">
        <v>0.34</v>
      </c>
      <c r="L22" s="163"/>
      <c r="M22" s="163">
        <v>0.47</v>
      </c>
      <c r="N22" s="96">
        <v>4</v>
      </c>
      <c r="O22" s="162">
        <v>1</v>
      </c>
      <c r="P22" s="89"/>
      <c r="Q22" s="166">
        <f t="shared" si="31"/>
        <v>1700</v>
      </c>
      <c r="R22" s="284"/>
      <c r="S22" s="101">
        <f t="shared" si="18"/>
        <v>127.51553608513755</v>
      </c>
      <c r="T22" s="101"/>
      <c r="U22" s="169">
        <f t="shared" si="32"/>
        <v>40</v>
      </c>
      <c r="V22" s="169">
        <f t="shared" si="33"/>
        <v>70</v>
      </c>
      <c r="W22" s="169">
        <v>0</v>
      </c>
      <c r="X22" s="169">
        <f t="shared" si="37"/>
        <v>197.51553608513757</v>
      </c>
      <c r="Y22" s="101">
        <f t="shared" si="21"/>
        <v>246.89442010642196</v>
      </c>
      <c r="Z22" s="101">
        <f t="shared" si="22"/>
        <v>96.61702127659575</v>
      </c>
      <c r="AA22" s="102">
        <f t="shared" si="34"/>
        <v>92.61702127659575</v>
      </c>
      <c r="AC22" s="104" t="s">
        <v>54</v>
      </c>
      <c r="AD22" s="253"/>
      <c r="AE22" s="101">
        <f t="shared" si="35"/>
        <v>246987.03712769854</v>
      </c>
      <c r="AF22" s="101">
        <f t="shared" si="35"/>
        <v>9968.3938255334742</v>
      </c>
      <c r="AG22" s="101">
        <f t="shared" si="35"/>
        <v>2561.5612223408152</v>
      </c>
      <c r="AH22" s="101">
        <f t="shared" si="35"/>
        <v>586.40586148943964</v>
      </c>
      <c r="AI22" s="101">
        <f t="shared" si="35"/>
        <v>339.51144138301771</v>
      </c>
      <c r="AJ22" s="101">
        <f t="shared" si="35"/>
        <v>257.21330134754373</v>
      </c>
      <c r="AK22" s="101">
        <f t="shared" si="35"/>
        <v>216.06423132980672</v>
      </c>
      <c r="AL22" s="101">
        <f t="shared" si="35"/>
        <v>191.37478931916453</v>
      </c>
      <c r="AM22" s="101">
        <f t="shared" si="35"/>
        <v>174.91516131206976</v>
      </c>
      <c r="AN22" s="101">
        <f t="shared" si="35"/>
        <v>163.15828416414487</v>
      </c>
      <c r="AO22" s="101">
        <f t="shared" si="36"/>
        <v>154.34062630320125</v>
      </c>
      <c r="AP22" s="101">
        <f t="shared" si="36"/>
        <v>147.48244796691174</v>
      </c>
      <c r="AQ22" s="101">
        <f t="shared" si="36"/>
        <v>141.99590529788014</v>
      </c>
      <c r="AR22" s="101">
        <f t="shared" si="36"/>
        <v>137.50691584139975</v>
      </c>
      <c r="AS22" s="101">
        <f t="shared" si="36"/>
        <v>133.76609129433274</v>
      </c>
      <c r="AT22" s="101">
        <f t="shared" si="36"/>
        <v>130.60077821604528</v>
      </c>
      <c r="AU22" s="101">
        <f t="shared" si="36"/>
        <v>127.88765272037031</v>
      </c>
      <c r="AV22" s="101">
        <f t="shared" si="36"/>
        <v>125.53627729078534</v>
      </c>
      <c r="AW22" s="101">
        <f t="shared" si="36"/>
        <v>123.4788237898985</v>
      </c>
      <c r="AX22" s="101">
        <f t="shared" si="36"/>
        <v>120.80131580929232</v>
      </c>
      <c r="BS22" s="86"/>
    </row>
    <row r="23" spans="2:71" x14ac:dyDescent="0.35">
      <c r="B23" s="247"/>
      <c r="C23" s="304" t="s">
        <v>229</v>
      </c>
      <c r="D23" s="94" t="s">
        <v>228</v>
      </c>
      <c r="E23" s="96">
        <v>3000</v>
      </c>
      <c r="F23" s="96"/>
      <c r="G23" s="96">
        <v>40</v>
      </c>
      <c r="H23" s="96">
        <v>60</v>
      </c>
      <c r="I23" s="96">
        <v>6</v>
      </c>
      <c r="J23" s="164">
        <f>J22</f>
        <v>10</v>
      </c>
      <c r="K23" s="163">
        <f>K21*0.1</f>
        <v>4.0000000000000008E-2</v>
      </c>
      <c r="L23" s="163"/>
      <c r="M23" s="163">
        <v>0.39</v>
      </c>
      <c r="N23" s="164">
        <v>4</v>
      </c>
      <c r="O23" s="162">
        <v>1</v>
      </c>
      <c r="P23" s="89"/>
      <c r="Q23" s="166">
        <f t="shared" si="31"/>
        <v>3000</v>
      </c>
      <c r="R23" s="284"/>
      <c r="S23" s="101">
        <f t="shared" si="18"/>
        <v>225.02741662083096</v>
      </c>
      <c r="T23" s="101"/>
      <c r="U23" s="169">
        <f t="shared" si="32"/>
        <v>40</v>
      </c>
      <c r="V23" s="169">
        <f t="shared" si="33"/>
        <v>100</v>
      </c>
      <c r="W23" s="169">
        <v>0</v>
      </c>
      <c r="X23" s="169">
        <f>(S23+V23)*O23+W23*AD23/1000</f>
        <v>325.02741662083099</v>
      </c>
      <c r="Y23" s="101">
        <f t="shared" si="21"/>
        <v>406.28427077603874</v>
      </c>
      <c r="Z23" s="101">
        <f t="shared" si="22"/>
        <v>41.897435897435898</v>
      </c>
      <c r="AA23" s="102">
        <f t="shared" si="34"/>
        <v>37.897435897435898</v>
      </c>
      <c r="AC23" s="104" t="str">
        <f>D23</f>
        <v>cCCS</v>
      </c>
      <c r="AD23" s="253"/>
      <c r="AE23" s="101">
        <f t="shared" ref="AE23:AX23" si="38">$Y23/AE$1*1000+$AA23</f>
        <v>406322.16821193619</v>
      </c>
      <c r="AF23" s="101">
        <f t="shared" si="38"/>
        <v>16289.268266938983</v>
      </c>
      <c r="AG23" s="101">
        <f t="shared" si="38"/>
        <v>4100.740143657823</v>
      </c>
      <c r="AH23" s="101">
        <f t="shared" si="38"/>
        <v>850.46597744951339</v>
      </c>
      <c r="AI23" s="101">
        <f t="shared" si="38"/>
        <v>444.18170667347465</v>
      </c>
      <c r="AJ23" s="101">
        <f t="shared" si="38"/>
        <v>308.75361641479509</v>
      </c>
      <c r="AK23" s="101">
        <f t="shared" si="38"/>
        <v>241.03957128545528</v>
      </c>
      <c r="AL23" s="101">
        <f t="shared" si="38"/>
        <v>200.41114420785141</v>
      </c>
      <c r="AM23" s="101">
        <f t="shared" si="38"/>
        <v>173.32552615611547</v>
      </c>
      <c r="AN23" s="101">
        <f t="shared" si="38"/>
        <v>153.97865611916126</v>
      </c>
      <c r="AO23" s="101">
        <f t="shared" si="38"/>
        <v>139.4685035914456</v>
      </c>
      <c r="AP23" s="101">
        <f t="shared" si="38"/>
        <v>128.18282940322229</v>
      </c>
      <c r="AQ23" s="101">
        <f t="shared" si="38"/>
        <v>119.15429005264365</v>
      </c>
      <c r="AR23" s="101">
        <f t="shared" si="38"/>
        <v>111.76730331126113</v>
      </c>
      <c r="AS23" s="101">
        <f t="shared" si="38"/>
        <v>105.61148102677569</v>
      </c>
      <c r="AT23" s="101">
        <f t="shared" si="38"/>
        <v>100.40270832451878</v>
      </c>
      <c r="AU23" s="101">
        <f t="shared" si="38"/>
        <v>95.938046008298585</v>
      </c>
      <c r="AV23" s="101">
        <f t="shared" si="38"/>
        <v>92.068672000907725</v>
      </c>
      <c r="AW23" s="101">
        <f t="shared" si="38"/>
        <v>88.68296974444074</v>
      </c>
      <c r="AX23" s="101">
        <f t="shared" si="38"/>
        <v>84.276918862737119</v>
      </c>
      <c r="BS23" s="86"/>
    </row>
    <row r="24" spans="2:71" x14ac:dyDescent="0.35">
      <c r="B24" s="247"/>
      <c r="C24" s="271" t="str">
        <f>C23</f>
        <v>DEFAULTLTE</v>
      </c>
      <c r="D24" s="94" t="s">
        <v>55</v>
      </c>
      <c r="E24" s="96">
        <v>750</v>
      </c>
      <c r="F24" s="96"/>
      <c r="G24" s="96">
        <v>30</v>
      </c>
      <c r="H24" s="96">
        <v>15</v>
      </c>
      <c r="I24" s="96">
        <v>2</v>
      </c>
      <c r="J24" s="164">
        <f>fuel!N8</f>
        <v>30</v>
      </c>
      <c r="K24" s="163">
        <v>0.2</v>
      </c>
      <c r="L24" s="163"/>
      <c r="M24" s="163">
        <v>0.63</v>
      </c>
      <c r="N24" s="164">
        <v>0</v>
      </c>
      <c r="O24" s="162">
        <v>1</v>
      </c>
      <c r="P24" s="89"/>
      <c r="Q24" s="166">
        <f t="shared" si="31"/>
        <v>750</v>
      </c>
      <c r="R24" s="284"/>
      <c r="S24" s="101">
        <f t="shared" si="18"/>
        <v>60.4398026333334</v>
      </c>
      <c r="T24" s="101"/>
      <c r="U24" s="169">
        <f t="shared" si="32"/>
        <v>0</v>
      </c>
      <c r="V24" s="169">
        <f t="shared" si="33"/>
        <v>15</v>
      </c>
      <c r="W24" s="169">
        <v>0</v>
      </c>
      <c r="X24" s="169">
        <f t="shared" si="37"/>
        <v>75.4398026333334</v>
      </c>
      <c r="Y24" s="101">
        <f t="shared" si="21"/>
        <v>94.299753291666747</v>
      </c>
      <c r="Z24" s="101">
        <f t="shared" si="22"/>
        <v>81.365079365079367</v>
      </c>
      <c r="AA24" s="102">
        <f t="shared" si="34"/>
        <v>81.365079365079367</v>
      </c>
      <c r="AC24" s="104" t="str">
        <f t="shared" ref="AC24:AC28" si="39">D24</f>
        <v>CCGT</v>
      </c>
      <c r="AD24" s="253"/>
      <c r="AE24" s="101">
        <f t="shared" si="35"/>
        <v>94381.118371031815</v>
      </c>
      <c r="AF24" s="101">
        <f t="shared" si="35"/>
        <v>3853.3552110317491</v>
      </c>
      <c r="AG24" s="101">
        <f t="shared" si="35"/>
        <v>1024.3626122817468</v>
      </c>
      <c r="AH24" s="101">
        <f t="shared" si="35"/>
        <v>269.96458594841283</v>
      </c>
      <c r="AI24" s="101">
        <f t="shared" si="35"/>
        <v>175.66483265674611</v>
      </c>
      <c r="AJ24" s="101">
        <f t="shared" si="35"/>
        <v>144.23158155952387</v>
      </c>
      <c r="AK24" s="101">
        <f t="shared" si="35"/>
        <v>128.51495601091273</v>
      </c>
      <c r="AL24" s="101">
        <f t="shared" si="35"/>
        <v>119.08498068174606</v>
      </c>
      <c r="AM24" s="101">
        <f t="shared" si="35"/>
        <v>112.79833046230161</v>
      </c>
      <c r="AN24" s="101">
        <f t="shared" si="35"/>
        <v>108.3078660198413</v>
      </c>
      <c r="AO24" s="101">
        <f t="shared" si="36"/>
        <v>104.94001768799606</v>
      </c>
      <c r="AP24" s="101">
        <f t="shared" si="36"/>
        <v>102.32058009656086</v>
      </c>
      <c r="AQ24" s="101">
        <f t="shared" si="36"/>
        <v>100.22503002341271</v>
      </c>
      <c r="AR24" s="101">
        <f t="shared" si="36"/>
        <v>98.510489054473325</v>
      </c>
      <c r="AS24" s="101">
        <f t="shared" si="36"/>
        <v>97.081704913690487</v>
      </c>
      <c r="AT24" s="101">
        <f t="shared" si="36"/>
        <v>95.872733717643484</v>
      </c>
      <c r="AU24" s="101">
        <f t="shared" si="36"/>
        <v>94.836472692460333</v>
      </c>
      <c r="AV24" s="101">
        <f t="shared" si="36"/>
        <v>93.938379803968274</v>
      </c>
      <c r="AW24" s="101">
        <f t="shared" si="36"/>
        <v>93.152548526537714</v>
      </c>
      <c r="AX24" s="101">
        <f t="shared" si="36"/>
        <v>92.129891384676029</v>
      </c>
      <c r="BS24" s="86"/>
    </row>
    <row r="25" spans="2:71" x14ac:dyDescent="0.35">
      <c r="B25" s="247"/>
      <c r="C25" s="271" t="str">
        <f t="shared" ref="C25:C36" si="40">C24</f>
        <v>DEFAULTLTE</v>
      </c>
      <c r="D25" s="94" t="s">
        <v>252</v>
      </c>
      <c r="E25" s="96">
        <v>1500</v>
      </c>
      <c r="F25" s="96"/>
      <c r="G25" s="96">
        <v>40</v>
      </c>
      <c r="H25" s="96">
        <v>34</v>
      </c>
      <c r="I25" s="96">
        <v>3</v>
      </c>
      <c r="J25" s="164">
        <f>fuel!N9</f>
        <v>30</v>
      </c>
      <c r="K25" s="163">
        <f>0.1*K24</f>
        <v>2.0000000000000004E-2</v>
      </c>
      <c r="L25" s="163"/>
      <c r="M25" s="163">
        <v>0.49</v>
      </c>
      <c r="N25" s="96">
        <v>0</v>
      </c>
      <c r="O25" s="162">
        <v>1</v>
      </c>
      <c r="P25" s="89"/>
      <c r="Q25" s="166">
        <f t="shared" ref="Q25" si="41">E25</f>
        <v>1500</v>
      </c>
      <c r="R25" s="284"/>
      <c r="S25" s="101">
        <f t="shared" ref="S25" si="42">E25*((1+$E$40)^G25*$E$40)/((1+$E$40)^G25-1)</f>
        <v>112.51370831041548</v>
      </c>
      <c r="T25" s="101"/>
      <c r="U25" s="169">
        <f t="shared" ref="U25" si="43">N25*10</f>
        <v>0</v>
      </c>
      <c r="V25" s="169">
        <f t="shared" ref="V25" si="44">H25+U25</f>
        <v>34</v>
      </c>
      <c r="W25" s="169">
        <v>0</v>
      </c>
      <c r="X25" s="169">
        <f t="shared" ref="X25" si="45">(S25+V25)*O25+W25*AD25/1000</f>
        <v>146.5137083104155</v>
      </c>
      <c r="Y25" s="101">
        <f t="shared" ref="Y25" si="46">X25/$E$41</f>
        <v>183.14213538801937</v>
      </c>
      <c r="Z25" s="101">
        <f t="shared" ref="Z25" si="47">I25+(J25+K25*$E$39)/M25</f>
        <v>68.306122448979593</v>
      </c>
      <c r="AA25" s="102">
        <f t="shared" si="34"/>
        <v>68.306122448979593</v>
      </c>
      <c r="AC25" s="104" t="str">
        <f t="shared" ref="AC25" si="48">D25</f>
        <v>gCCS</v>
      </c>
      <c r="AD25" s="253"/>
      <c r="AE25" s="101">
        <f t="shared" si="35"/>
        <v>183210.44151046837</v>
      </c>
      <c r="AF25" s="101">
        <f t="shared" si="35"/>
        <v>7393.9915379697541</v>
      </c>
      <c r="AG25" s="101">
        <f t="shared" si="35"/>
        <v>1899.7274763291732</v>
      </c>
      <c r="AH25" s="101">
        <f t="shared" si="35"/>
        <v>434.59039322501832</v>
      </c>
      <c r="AI25" s="101">
        <f t="shared" si="35"/>
        <v>251.44825783699895</v>
      </c>
      <c r="AJ25" s="101">
        <f t="shared" si="35"/>
        <v>190.40087937432583</v>
      </c>
      <c r="AK25" s="101">
        <f t="shared" si="35"/>
        <v>159.87719014298926</v>
      </c>
      <c r="AL25" s="101">
        <f t="shared" si="35"/>
        <v>141.56297660418733</v>
      </c>
      <c r="AM25" s="101">
        <f t="shared" si="35"/>
        <v>129.3535009116527</v>
      </c>
      <c r="AN25" s="101">
        <f t="shared" si="35"/>
        <v>120.63244684555656</v>
      </c>
      <c r="AO25" s="101">
        <f t="shared" si="36"/>
        <v>114.09165629598444</v>
      </c>
      <c r="AP25" s="101">
        <f t="shared" si="36"/>
        <v>109.00437475742834</v>
      </c>
      <c r="AQ25" s="101">
        <f t="shared" si="36"/>
        <v>104.93454952658347</v>
      </c>
      <c r="AR25" s="101">
        <f t="shared" si="36"/>
        <v>101.60469251952857</v>
      </c>
      <c r="AS25" s="101">
        <f t="shared" si="36"/>
        <v>98.829811680316155</v>
      </c>
      <c r="AT25" s="101">
        <f t="shared" si="36"/>
        <v>96.481835585597963</v>
      </c>
      <c r="AU25" s="101">
        <f t="shared" si="36"/>
        <v>94.469284647268069</v>
      </c>
      <c r="AV25" s="101">
        <f t="shared" si="36"/>
        <v>92.725073834048843</v>
      </c>
      <c r="AW25" s="101">
        <f t="shared" si="36"/>
        <v>91.198889372482014</v>
      </c>
      <c r="AX25" s="101">
        <f t="shared" si="36"/>
        <v>89.212758908799159</v>
      </c>
      <c r="BS25" s="86"/>
    </row>
    <row r="26" spans="2:71" x14ac:dyDescent="0.35">
      <c r="B26" s="247"/>
      <c r="C26" s="271" t="str">
        <f t="shared" si="40"/>
        <v>DEFAULTLTE</v>
      </c>
      <c r="D26" s="94" t="s">
        <v>253</v>
      </c>
      <c r="E26" s="96">
        <v>750</v>
      </c>
      <c r="F26" s="96"/>
      <c r="G26" s="96">
        <v>30</v>
      </c>
      <c r="H26" s="96">
        <v>15</v>
      </c>
      <c r="I26" s="96">
        <v>2</v>
      </c>
      <c r="J26" s="164">
        <f>fuel!N10</f>
        <v>50.761421319796952</v>
      </c>
      <c r="K26" s="163">
        <v>0</v>
      </c>
      <c r="L26" s="163"/>
      <c r="M26" s="163">
        <v>0.63</v>
      </c>
      <c r="N26" s="96">
        <v>0</v>
      </c>
      <c r="O26" s="162">
        <v>1</v>
      </c>
      <c r="P26" s="89"/>
      <c r="Q26" s="166">
        <f t="shared" si="31"/>
        <v>750</v>
      </c>
      <c r="R26" s="284"/>
      <c r="S26" s="101">
        <f t="shared" si="18"/>
        <v>60.4398026333334</v>
      </c>
      <c r="T26" s="101"/>
      <c r="U26" s="169">
        <f t="shared" si="32"/>
        <v>0</v>
      </c>
      <c r="V26" s="169">
        <f t="shared" si="33"/>
        <v>15</v>
      </c>
      <c r="W26" s="169">
        <v>0</v>
      </c>
      <c r="X26" s="169">
        <f t="shared" ref="X26" si="49">(S26+V26)*O26+W26*AD26/1000</f>
        <v>75.4398026333334</v>
      </c>
      <c r="Y26" s="101">
        <f t="shared" ref="Y26:Y36" si="50">X26/$E$41</f>
        <v>94.299753291666747</v>
      </c>
      <c r="Z26" s="101">
        <f t="shared" ref="Z26:Z36" si="51">I26+(J26+K26*$E$39)/M26</f>
        <v>82.573684634598337</v>
      </c>
      <c r="AA26" s="102">
        <f t="shared" si="34"/>
        <v>82.573684634598337</v>
      </c>
      <c r="AC26" s="104" t="str">
        <f t="shared" ref="AC26" si="52">D26</f>
        <v>CCH2</v>
      </c>
      <c r="AD26" s="253"/>
      <c r="AE26" s="101">
        <f t="shared" si="35"/>
        <v>94382.326976301338</v>
      </c>
      <c r="AF26" s="101">
        <f t="shared" si="35"/>
        <v>3854.5638163012682</v>
      </c>
      <c r="AG26" s="101">
        <f t="shared" si="35"/>
        <v>1025.5712175512658</v>
      </c>
      <c r="AH26" s="101">
        <f t="shared" si="35"/>
        <v>271.17319121793184</v>
      </c>
      <c r="AI26" s="101">
        <f t="shared" si="35"/>
        <v>176.87343792626507</v>
      </c>
      <c r="AJ26" s="101">
        <f t="shared" si="35"/>
        <v>145.44018682904283</v>
      </c>
      <c r="AK26" s="101">
        <f t="shared" si="35"/>
        <v>129.72356128043171</v>
      </c>
      <c r="AL26" s="101">
        <f t="shared" si="35"/>
        <v>120.29358595126504</v>
      </c>
      <c r="AM26" s="101">
        <f t="shared" si="35"/>
        <v>114.00693573182059</v>
      </c>
      <c r="AN26" s="101">
        <f t="shared" si="35"/>
        <v>109.51647128936027</v>
      </c>
      <c r="AO26" s="101">
        <f t="shared" si="36"/>
        <v>106.14862295751502</v>
      </c>
      <c r="AP26" s="101">
        <f t="shared" si="36"/>
        <v>103.52918536607984</v>
      </c>
      <c r="AQ26" s="101">
        <f t="shared" si="36"/>
        <v>101.43363529293168</v>
      </c>
      <c r="AR26" s="101">
        <f t="shared" si="36"/>
        <v>99.719094323992294</v>
      </c>
      <c r="AS26" s="101">
        <f t="shared" si="36"/>
        <v>98.290310183209456</v>
      </c>
      <c r="AT26" s="101">
        <f t="shared" si="36"/>
        <v>97.081338987162454</v>
      </c>
      <c r="AU26" s="101">
        <f t="shared" si="36"/>
        <v>96.045077961979302</v>
      </c>
      <c r="AV26" s="101">
        <f t="shared" si="36"/>
        <v>95.14698507348723</v>
      </c>
      <c r="AW26" s="101">
        <f t="shared" si="36"/>
        <v>94.361153796056684</v>
      </c>
      <c r="AX26" s="101">
        <f t="shared" si="36"/>
        <v>93.338496654194998</v>
      </c>
      <c r="BS26" s="86"/>
    </row>
    <row r="27" spans="2:71" x14ac:dyDescent="0.35">
      <c r="B27" s="247"/>
      <c r="C27" s="271" t="str">
        <f t="shared" si="40"/>
        <v>DEFAULTLTE</v>
      </c>
      <c r="D27" s="94" t="s">
        <v>50</v>
      </c>
      <c r="E27" s="96">
        <v>550</v>
      </c>
      <c r="F27" s="96"/>
      <c r="G27" s="96">
        <v>25</v>
      </c>
      <c r="H27" s="96">
        <v>7</v>
      </c>
      <c r="I27" s="96">
        <v>2</v>
      </c>
      <c r="J27" s="164">
        <f>fuel!N11</f>
        <v>30</v>
      </c>
      <c r="K27" s="163">
        <v>0.2</v>
      </c>
      <c r="L27" s="163"/>
      <c r="M27" s="163">
        <v>0.4</v>
      </c>
      <c r="N27" s="164">
        <v>0</v>
      </c>
      <c r="O27" s="162">
        <v>0.7</v>
      </c>
      <c r="P27" s="84"/>
      <c r="Q27" s="166">
        <f t="shared" ref="Q27:Q36" si="53">E27</f>
        <v>550</v>
      </c>
      <c r="R27" s="284"/>
      <c r="S27" s="101">
        <f t="shared" si="18"/>
        <v>47.195784471366089</v>
      </c>
      <c r="T27" s="101"/>
      <c r="U27" s="169">
        <f t="shared" ref="U27:U28" si="54">N27*10</f>
        <v>0</v>
      </c>
      <c r="V27" s="169">
        <f t="shared" ref="V27:V28" si="55">H27+U27</f>
        <v>7</v>
      </c>
      <c r="W27" s="169">
        <v>0</v>
      </c>
      <c r="X27" s="169">
        <f t="shared" si="37"/>
        <v>37.937049129956257</v>
      </c>
      <c r="Y27" s="101">
        <f t="shared" si="50"/>
        <v>47.42131141244532</v>
      </c>
      <c r="Z27" s="101">
        <f t="shared" si="51"/>
        <v>127</v>
      </c>
      <c r="AA27" s="102">
        <f t="shared" ref="AA27:AA28" si="56">Z27-N27</f>
        <v>127</v>
      </c>
      <c r="AC27" s="104" t="str">
        <f t="shared" si="39"/>
        <v>OCGT</v>
      </c>
      <c r="AD27" s="253"/>
      <c r="AE27" s="101">
        <f t="shared" si="35"/>
        <v>47548.31141244532</v>
      </c>
      <c r="AF27" s="101">
        <f t="shared" si="35"/>
        <v>2023.8524564978129</v>
      </c>
      <c r="AG27" s="101">
        <f t="shared" si="35"/>
        <v>601.21311412445323</v>
      </c>
      <c r="AH27" s="101">
        <f t="shared" si="35"/>
        <v>221.84262282489064</v>
      </c>
      <c r="AI27" s="101">
        <f t="shared" si="35"/>
        <v>174.42131141244533</v>
      </c>
      <c r="AJ27" s="101">
        <f t="shared" si="35"/>
        <v>158.61420760829688</v>
      </c>
      <c r="AK27" s="101">
        <f t="shared" si="35"/>
        <v>150.71065570622267</v>
      </c>
      <c r="AL27" s="101">
        <f t="shared" si="35"/>
        <v>145.96852456497814</v>
      </c>
      <c r="AM27" s="101">
        <f t="shared" si="35"/>
        <v>142.80710380414843</v>
      </c>
      <c r="AN27" s="101">
        <f t="shared" si="35"/>
        <v>140.54894611784152</v>
      </c>
      <c r="AO27" s="101">
        <f t="shared" si="36"/>
        <v>138.85532785311133</v>
      </c>
      <c r="AP27" s="101">
        <f t="shared" si="36"/>
        <v>137.53806920276563</v>
      </c>
      <c r="AQ27" s="101">
        <f t="shared" si="36"/>
        <v>136.48426228248906</v>
      </c>
      <c r="AR27" s="101">
        <f t="shared" si="36"/>
        <v>135.6220566204446</v>
      </c>
      <c r="AS27" s="101">
        <f t="shared" si="36"/>
        <v>134.90355190207421</v>
      </c>
      <c r="AT27" s="101">
        <f t="shared" si="36"/>
        <v>134.29558637114545</v>
      </c>
      <c r="AU27" s="101">
        <f t="shared" si="36"/>
        <v>133.77447305892076</v>
      </c>
      <c r="AV27" s="101">
        <f t="shared" si="36"/>
        <v>133.32284152165937</v>
      </c>
      <c r="AW27" s="101">
        <f t="shared" si="36"/>
        <v>132.92766392655565</v>
      </c>
      <c r="AX27" s="101">
        <f t="shared" si="36"/>
        <v>132.41339171374946</v>
      </c>
      <c r="BS27" s="86"/>
    </row>
    <row r="28" spans="2:71" x14ac:dyDescent="0.35">
      <c r="B28" s="247"/>
      <c r="C28" s="271" t="str">
        <f t="shared" si="40"/>
        <v>DEFAULTLTE</v>
      </c>
      <c r="D28" s="94" t="s">
        <v>56</v>
      </c>
      <c r="E28" s="96">
        <v>0</v>
      </c>
      <c r="F28" s="96"/>
      <c r="G28" s="96">
        <v>1</v>
      </c>
      <c r="H28" s="164">
        <v>0</v>
      </c>
      <c r="I28" s="164">
        <v>0</v>
      </c>
      <c r="J28" s="164">
        <f>fuel!N12</f>
        <v>1000</v>
      </c>
      <c r="K28" s="163">
        <v>0</v>
      </c>
      <c r="L28" s="96"/>
      <c r="M28" s="164">
        <v>1</v>
      </c>
      <c r="N28" s="164">
        <v>0</v>
      </c>
      <c r="O28" s="162">
        <v>1</v>
      </c>
      <c r="P28" s="89"/>
      <c r="Q28" s="166">
        <f t="shared" si="53"/>
        <v>0</v>
      </c>
      <c r="R28" s="284"/>
      <c r="S28" s="101">
        <f t="shared" si="18"/>
        <v>0</v>
      </c>
      <c r="T28" s="101"/>
      <c r="U28" s="169">
        <f t="shared" si="54"/>
        <v>0</v>
      </c>
      <c r="V28" s="169">
        <f t="shared" si="55"/>
        <v>0</v>
      </c>
      <c r="W28" s="169">
        <v>0</v>
      </c>
      <c r="X28" s="169">
        <f t="shared" si="37"/>
        <v>0</v>
      </c>
      <c r="Y28" s="101">
        <f t="shared" si="50"/>
        <v>0</v>
      </c>
      <c r="Z28" s="101">
        <f t="shared" si="51"/>
        <v>1000</v>
      </c>
      <c r="AA28" s="102">
        <f t="shared" si="56"/>
        <v>1000</v>
      </c>
      <c r="AC28" s="104" t="str">
        <f t="shared" si="39"/>
        <v>shed</v>
      </c>
      <c r="AD28" s="253"/>
      <c r="AE28" s="101">
        <f t="shared" si="35"/>
        <v>1000</v>
      </c>
      <c r="AF28" s="101">
        <f t="shared" si="35"/>
        <v>1000</v>
      </c>
      <c r="AG28" s="101">
        <f t="shared" si="35"/>
        <v>1000</v>
      </c>
      <c r="AH28" s="101">
        <f t="shared" si="35"/>
        <v>1000</v>
      </c>
      <c r="AI28" s="101">
        <f t="shared" si="35"/>
        <v>1000</v>
      </c>
      <c r="AJ28" s="101">
        <f t="shared" si="35"/>
        <v>1000</v>
      </c>
      <c r="AK28" s="101">
        <f t="shared" si="35"/>
        <v>1000</v>
      </c>
      <c r="AL28" s="101">
        <f t="shared" si="35"/>
        <v>1000</v>
      </c>
      <c r="AM28" s="101">
        <f t="shared" si="35"/>
        <v>1000</v>
      </c>
      <c r="AN28" s="101">
        <f t="shared" si="35"/>
        <v>1000</v>
      </c>
      <c r="AO28" s="101">
        <f t="shared" si="36"/>
        <v>1000</v>
      </c>
      <c r="AP28" s="101">
        <f t="shared" si="36"/>
        <v>1000</v>
      </c>
      <c r="AQ28" s="101">
        <f t="shared" si="36"/>
        <v>1000</v>
      </c>
      <c r="AR28" s="101">
        <f t="shared" si="36"/>
        <v>1000</v>
      </c>
      <c r="AS28" s="101">
        <f t="shared" si="36"/>
        <v>1000</v>
      </c>
      <c r="AT28" s="101">
        <f t="shared" si="36"/>
        <v>1000</v>
      </c>
      <c r="AU28" s="101">
        <f t="shared" si="36"/>
        <v>1000</v>
      </c>
      <c r="AV28" s="101">
        <f t="shared" si="36"/>
        <v>1000</v>
      </c>
      <c r="AW28" s="101">
        <f t="shared" si="36"/>
        <v>1000</v>
      </c>
      <c r="AX28" s="101">
        <f t="shared" si="36"/>
        <v>1000</v>
      </c>
      <c r="BS28" s="86"/>
    </row>
    <row r="29" spans="2:71" x14ac:dyDescent="0.35">
      <c r="B29" s="247"/>
      <c r="C29" s="271" t="str">
        <f t="shared" si="40"/>
        <v>DEFAULTLTE</v>
      </c>
      <c r="D29" s="94" t="s">
        <v>215</v>
      </c>
      <c r="E29" s="96">
        <v>800</v>
      </c>
      <c r="F29" s="96"/>
      <c r="G29" s="96">
        <v>25</v>
      </c>
      <c r="H29" s="96">
        <v>15</v>
      </c>
      <c r="I29" s="96"/>
      <c r="J29" s="164"/>
      <c r="K29" s="164"/>
      <c r="L29" s="96"/>
      <c r="M29" s="96">
        <v>1</v>
      </c>
      <c r="N29" s="96">
        <v>0</v>
      </c>
      <c r="O29" s="162">
        <v>1</v>
      </c>
      <c r="P29" s="84"/>
      <c r="Q29" s="166">
        <f t="shared" si="53"/>
        <v>800</v>
      </c>
      <c r="R29" s="284"/>
      <c r="S29" s="101">
        <f t="shared" si="18"/>
        <v>68.648413776532493</v>
      </c>
      <c r="T29" s="101"/>
      <c r="U29" s="169">
        <f>N29*10</f>
        <v>0</v>
      </c>
      <c r="V29" s="169">
        <f>H29+U29</f>
        <v>15</v>
      </c>
      <c r="W29" s="169">
        <v>3</v>
      </c>
      <c r="X29" s="169">
        <f>(S29+V29)*O29+W29*AD29/1000</f>
        <v>83.648413776532493</v>
      </c>
      <c r="Y29" s="101">
        <f t="shared" si="50"/>
        <v>104.56051722066562</v>
      </c>
      <c r="Z29" s="101">
        <f t="shared" si="51"/>
        <v>0</v>
      </c>
      <c r="AA29" s="102">
        <f>Z29-N29</f>
        <v>0</v>
      </c>
      <c r="AC29" s="103" t="str">
        <f>D29</f>
        <v>wion</v>
      </c>
      <c r="AD29" s="113">
        <f>FLH!C43</f>
        <v>0</v>
      </c>
      <c r="AE29" s="114"/>
      <c r="AF29" s="113"/>
      <c r="AG29" s="113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5"/>
      <c r="BS29" s="86"/>
    </row>
    <row r="30" spans="2:71" x14ac:dyDescent="0.35">
      <c r="B30" s="247"/>
      <c r="C30" s="271" t="str">
        <f t="shared" si="40"/>
        <v>DEFAULTLTE</v>
      </c>
      <c r="D30" s="94" t="s">
        <v>216</v>
      </c>
      <c r="E30" s="96">
        <v>1750</v>
      </c>
      <c r="F30" s="96"/>
      <c r="G30" s="96">
        <v>25</v>
      </c>
      <c r="H30" s="96">
        <v>30</v>
      </c>
      <c r="I30" s="96"/>
      <c r="J30" s="164"/>
      <c r="K30" s="164"/>
      <c r="L30" s="96"/>
      <c r="M30" s="96">
        <v>1</v>
      </c>
      <c r="N30" s="96">
        <v>0</v>
      </c>
      <c r="O30" s="162">
        <v>1</v>
      </c>
      <c r="P30" s="84"/>
      <c r="Q30" s="166">
        <f t="shared" si="53"/>
        <v>1750</v>
      </c>
      <c r="R30" s="284"/>
      <c r="S30" s="101">
        <f t="shared" si="18"/>
        <v>150.16840513616484</v>
      </c>
      <c r="T30" s="101"/>
      <c r="U30" s="169">
        <f>N30*10</f>
        <v>0</v>
      </c>
      <c r="V30" s="169">
        <f>H30+U30</f>
        <v>30</v>
      </c>
      <c r="W30" s="169">
        <v>3</v>
      </c>
      <c r="X30" s="169">
        <f>(S30+V30)*O30+W30*AD30/1000</f>
        <v>190.66840513616484</v>
      </c>
      <c r="Y30" s="101">
        <f t="shared" si="50"/>
        <v>238.33550642020603</v>
      </c>
      <c r="Z30" s="101">
        <f t="shared" si="51"/>
        <v>0</v>
      </c>
      <c r="AA30" s="102">
        <f>Z30-N30</f>
        <v>0</v>
      </c>
      <c r="AC30" s="103" t="str">
        <f>D30</f>
        <v>wiof</v>
      </c>
      <c r="AD30" s="113">
        <v>3500</v>
      </c>
      <c r="AE30" s="114"/>
      <c r="AF30" s="113"/>
      <c r="AG30" s="113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5"/>
      <c r="BS30" s="86"/>
    </row>
    <row r="31" spans="2:71" x14ac:dyDescent="0.35">
      <c r="B31" s="248"/>
      <c r="C31" s="272" t="str">
        <f t="shared" si="40"/>
        <v>DEFAULTLTE</v>
      </c>
      <c r="D31" s="236" t="s">
        <v>20</v>
      </c>
      <c r="E31" s="237">
        <v>450</v>
      </c>
      <c r="F31" s="237"/>
      <c r="G31" s="237">
        <v>25</v>
      </c>
      <c r="H31" s="237">
        <v>8</v>
      </c>
      <c r="I31" s="237"/>
      <c r="J31" s="238"/>
      <c r="K31" s="238"/>
      <c r="L31" s="237"/>
      <c r="M31" s="237">
        <v>1</v>
      </c>
      <c r="N31" s="237">
        <v>0</v>
      </c>
      <c r="O31" s="239">
        <v>1</v>
      </c>
      <c r="P31" s="84"/>
      <c r="Q31" s="166">
        <f t="shared" si="53"/>
        <v>450</v>
      </c>
      <c r="R31" s="284"/>
      <c r="S31" s="101">
        <f t="shared" si="18"/>
        <v>38.614732749299534</v>
      </c>
      <c r="T31" s="101"/>
      <c r="U31" s="169">
        <f t="shared" ref="U31:U36" si="57">N31*10</f>
        <v>0</v>
      </c>
      <c r="V31" s="169">
        <f t="shared" ref="V31:V36" si="58">H31+U31</f>
        <v>8</v>
      </c>
      <c r="W31" s="169">
        <v>3</v>
      </c>
      <c r="X31" s="169">
        <f t="shared" ref="X31:X36" si="59">(S31+V31)*O31+W31*AD31/1000</f>
        <v>46.614732749299534</v>
      </c>
      <c r="Y31" s="101">
        <f t="shared" si="50"/>
        <v>58.268415936624415</v>
      </c>
      <c r="Z31" s="101">
        <f t="shared" si="51"/>
        <v>0</v>
      </c>
      <c r="AA31" s="102">
        <f t="shared" ref="AA31:AA36" si="60">Z31-N31</f>
        <v>0</v>
      </c>
      <c r="AC31" s="103" t="str">
        <f t="shared" ref="AC31" si="61">D31</f>
        <v>solar</v>
      </c>
      <c r="AD31" s="113">
        <f>FLH!B42</f>
        <v>0</v>
      </c>
      <c r="AE31" s="114"/>
      <c r="AF31" s="113" t="e">
        <f>$Y31/AD31*1000+$AA31</f>
        <v>#DIV/0!</v>
      </c>
      <c r="AG31" s="113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5"/>
      <c r="BS31" s="86"/>
    </row>
    <row r="32" spans="2:71" x14ac:dyDescent="0.35">
      <c r="B32" s="249" t="s">
        <v>205</v>
      </c>
      <c r="C32" s="273" t="str">
        <f t="shared" si="40"/>
        <v>DEFAULTLTE</v>
      </c>
      <c r="D32" s="242" t="s">
        <v>134</v>
      </c>
      <c r="E32" s="243">
        <v>3000</v>
      </c>
      <c r="F32" s="243"/>
      <c r="G32" s="243">
        <v>60</v>
      </c>
      <c r="H32" s="243">
        <v>25</v>
      </c>
      <c r="I32" s="244"/>
      <c r="J32" s="244"/>
      <c r="K32" s="244"/>
      <c r="L32" s="244"/>
      <c r="M32" s="243">
        <v>1</v>
      </c>
      <c r="N32" s="243">
        <v>0</v>
      </c>
      <c r="O32" s="159">
        <v>1</v>
      </c>
      <c r="P32" s="84"/>
      <c r="Q32" s="166">
        <f t="shared" si="53"/>
        <v>3000</v>
      </c>
      <c r="R32" s="284"/>
      <c r="S32" s="101">
        <f t="shared" si="18"/>
        <v>213.68767650005836</v>
      </c>
      <c r="T32" s="101"/>
      <c r="U32" s="169">
        <f t="shared" si="57"/>
        <v>0</v>
      </c>
      <c r="V32" s="169">
        <f t="shared" si="58"/>
        <v>25</v>
      </c>
      <c r="W32" s="169">
        <v>0</v>
      </c>
      <c r="X32" s="169">
        <f t="shared" si="59"/>
        <v>238.68767650005836</v>
      </c>
      <c r="Y32" s="101">
        <f t="shared" si="50"/>
        <v>298.35959562507293</v>
      </c>
      <c r="Z32" s="101">
        <f t="shared" si="51"/>
        <v>0</v>
      </c>
      <c r="AA32" s="102">
        <f t="shared" si="60"/>
        <v>0</v>
      </c>
      <c r="AC32" s="103" t="s">
        <v>18</v>
      </c>
      <c r="AD32" s="113">
        <f>FLH!E46</f>
        <v>0</v>
      </c>
      <c r="AE32" s="114"/>
      <c r="AF32" s="113" t="e">
        <f>$Y32/AD32*1000+$AA32</f>
        <v>#DIV/0!</v>
      </c>
      <c r="AG32" s="113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5"/>
      <c r="BS32" s="86"/>
    </row>
    <row r="33" spans="2:72" x14ac:dyDescent="0.35">
      <c r="B33" s="247" t="s">
        <v>203</v>
      </c>
      <c r="C33" s="271" t="str">
        <f t="shared" si="40"/>
        <v>DEFAULTLTE</v>
      </c>
      <c r="D33" s="94" t="s">
        <v>137</v>
      </c>
      <c r="E33" s="216">
        <v>1</v>
      </c>
      <c r="F33" s="216"/>
      <c r="G33" s="216">
        <v>1</v>
      </c>
      <c r="H33" s="216">
        <v>1</v>
      </c>
      <c r="I33" s="216">
        <v>1</v>
      </c>
      <c r="J33" s="216">
        <v>1</v>
      </c>
      <c r="K33" s="216">
        <v>1</v>
      </c>
      <c r="L33" s="216"/>
      <c r="M33" s="216">
        <v>1</v>
      </c>
      <c r="N33" s="216">
        <v>1</v>
      </c>
      <c r="O33" s="251">
        <v>1</v>
      </c>
      <c r="P33" s="84"/>
      <c r="Q33" s="166">
        <f t="shared" si="53"/>
        <v>1</v>
      </c>
      <c r="R33" s="284"/>
      <c r="S33" s="101">
        <f t="shared" si="18"/>
        <v>1.0699999999999992</v>
      </c>
      <c r="T33" s="101"/>
      <c r="U33" s="169">
        <f t="shared" si="57"/>
        <v>10</v>
      </c>
      <c r="V33" s="169">
        <f t="shared" si="58"/>
        <v>11</v>
      </c>
      <c r="W33" s="169">
        <v>0</v>
      </c>
      <c r="X33" s="169">
        <f t="shared" si="59"/>
        <v>12.069999999999999</v>
      </c>
      <c r="Y33" s="101">
        <f t="shared" si="50"/>
        <v>15.087499999999997</v>
      </c>
      <c r="Z33" s="101">
        <f t="shared" si="51"/>
        <v>102</v>
      </c>
      <c r="AA33" s="102">
        <f t="shared" si="60"/>
        <v>101</v>
      </c>
      <c r="AC33" s="116" t="s">
        <v>64</v>
      </c>
      <c r="AD33" s="262"/>
      <c r="AE33" s="117">
        <f t="shared" ref="AE33:AX33" si="62">MIN(AE20:AE28)</f>
        <v>1000</v>
      </c>
      <c r="AF33" s="117">
        <f t="shared" si="62"/>
        <v>1000</v>
      </c>
      <c r="AG33" s="117">
        <f t="shared" si="62"/>
        <v>601.21311412445323</v>
      </c>
      <c r="AH33" s="117">
        <f t="shared" si="62"/>
        <v>221.84262282489064</v>
      </c>
      <c r="AI33" s="117">
        <f t="shared" si="62"/>
        <v>174.42131141244533</v>
      </c>
      <c r="AJ33" s="117">
        <f t="shared" si="62"/>
        <v>144.23158155952387</v>
      </c>
      <c r="AK33" s="117">
        <f t="shared" si="62"/>
        <v>128.51495601091273</v>
      </c>
      <c r="AL33" s="117">
        <f t="shared" si="62"/>
        <v>119.08498068174606</v>
      </c>
      <c r="AM33" s="117">
        <f t="shared" si="62"/>
        <v>112.79833046230161</v>
      </c>
      <c r="AN33" s="117">
        <f t="shared" si="62"/>
        <v>108.3078660198413</v>
      </c>
      <c r="AO33" s="117">
        <f t="shared" si="62"/>
        <v>104.94001768799606</v>
      </c>
      <c r="AP33" s="117">
        <f t="shared" si="62"/>
        <v>102.32058009656086</v>
      </c>
      <c r="AQ33" s="117">
        <f t="shared" si="62"/>
        <v>100.22503002341271</v>
      </c>
      <c r="AR33" s="117">
        <f t="shared" si="62"/>
        <v>98.510489054473325</v>
      </c>
      <c r="AS33" s="117">
        <f t="shared" si="62"/>
        <v>97.081704913690487</v>
      </c>
      <c r="AT33" s="117">
        <f t="shared" si="62"/>
        <v>95.872733717643484</v>
      </c>
      <c r="AU33" s="117">
        <f t="shared" si="62"/>
        <v>94.469284647268069</v>
      </c>
      <c r="AV33" s="117">
        <f t="shared" si="62"/>
        <v>92.068672000907725</v>
      </c>
      <c r="AW33" s="117">
        <f t="shared" si="62"/>
        <v>88.68296974444074</v>
      </c>
      <c r="AX33" s="118">
        <f t="shared" si="62"/>
        <v>84.276918862737119</v>
      </c>
      <c r="BS33" s="86"/>
    </row>
    <row r="34" spans="2:72" x14ac:dyDescent="0.35">
      <c r="B34" s="248" t="s">
        <v>206</v>
      </c>
      <c r="C34" s="272" t="str">
        <f t="shared" si="40"/>
        <v>DEFAULTLTE</v>
      </c>
      <c r="D34" s="236" t="s">
        <v>155</v>
      </c>
      <c r="E34" s="241">
        <v>1</v>
      </c>
      <c r="F34" s="241"/>
      <c r="G34" s="241">
        <v>1</v>
      </c>
      <c r="H34" s="241">
        <v>1</v>
      </c>
      <c r="I34" s="241">
        <v>1</v>
      </c>
      <c r="J34" s="241">
        <v>1</v>
      </c>
      <c r="K34" s="241">
        <v>1</v>
      </c>
      <c r="L34" s="241"/>
      <c r="M34" s="241">
        <v>1</v>
      </c>
      <c r="N34" s="241">
        <v>1</v>
      </c>
      <c r="O34" s="252">
        <v>1</v>
      </c>
      <c r="P34" s="84"/>
      <c r="Q34" s="166">
        <f t="shared" si="53"/>
        <v>1</v>
      </c>
      <c r="R34" s="284"/>
      <c r="S34" s="101">
        <f t="shared" si="18"/>
        <v>1.0699999999999992</v>
      </c>
      <c r="T34" s="101"/>
      <c r="U34" s="169">
        <f t="shared" si="57"/>
        <v>10</v>
      </c>
      <c r="V34" s="169">
        <f t="shared" si="58"/>
        <v>11</v>
      </c>
      <c r="W34" s="169">
        <v>0</v>
      </c>
      <c r="X34" s="169">
        <f t="shared" si="59"/>
        <v>12.069999999999999</v>
      </c>
      <c r="Y34" s="101">
        <f t="shared" si="50"/>
        <v>15.087499999999997</v>
      </c>
      <c r="Z34" s="101">
        <f t="shared" si="51"/>
        <v>102</v>
      </c>
      <c r="AA34" s="102">
        <f t="shared" si="60"/>
        <v>101</v>
      </c>
      <c r="AC34" s="259" t="s">
        <v>230</v>
      </c>
      <c r="AD34" s="263"/>
      <c r="AE34" s="254">
        <v>0.5</v>
      </c>
      <c r="AF34" s="168">
        <v>1</v>
      </c>
      <c r="AG34" s="168">
        <v>2</v>
      </c>
      <c r="AH34" s="168">
        <v>3</v>
      </c>
      <c r="AI34" s="168">
        <v>5</v>
      </c>
      <c r="AJ34" s="168">
        <v>10</v>
      </c>
      <c r="AK34" s="168">
        <v>20</v>
      </c>
      <c r="AL34" s="168">
        <v>50</v>
      </c>
      <c r="AM34" s="168">
        <v>100</v>
      </c>
      <c r="AN34" s="255">
        <v>200</v>
      </c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BS34" s="86"/>
    </row>
    <row r="35" spans="2:72" x14ac:dyDescent="0.35">
      <c r="B35" s="247" t="s">
        <v>204</v>
      </c>
      <c r="C35" s="271" t="str">
        <f t="shared" si="40"/>
        <v>DEFAULTLTE</v>
      </c>
      <c r="D35" s="94" t="s">
        <v>138</v>
      </c>
      <c r="E35" s="164">
        <f>0.5*10*88.7</f>
        <v>443.5</v>
      </c>
      <c r="F35" s="302">
        <f>0.5*88.7</f>
        <v>44.35</v>
      </c>
      <c r="G35" s="96">
        <v>40</v>
      </c>
      <c r="H35" s="96">
        <v>20</v>
      </c>
      <c r="I35" s="164"/>
      <c r="J35" s="164"/>
      <c r="K35" s="164"/>
      <c r="L35" s="163"/>
      <c r="M35" s="163">
        <v>0.7</v>
      </c>
      <c r="N35" s="96">
        <v>0</v>
      </c>
      <c r="O35" s="162">
        <v>0.7</v>
      </c>
      <c r="P35" s="84"/>
      <c r="Q35" s="166">
        <f t="shared" si="53"/>
        <v>443.5</v>
      </c>
      <c r="R35" s="284">
        <f>F35</f>
        <v>44.35</v>
      </c>
      <c r="S35" s="101">
        <f t="shared" si="18"/>
        <v>33.26655309044618</v>
      </c>
      <c r="T35" s="101">
        <f>F35*((1+$E$40)^G35*$E$40)/((1+$E$40)^G35-1)</f>
        <v>3.326655309044618</v>
      </c>
      <c r="U35" s="169">
        <f t="shared" si="57"/>
        <v>0</v>
      </c>
      <c r="V35" s="169">
        <f t="shared" si="58"/>
        <v>20</v>
      </c>
      <c r="W35" s="169">
        <v>0</v>
      </c>
      <c r="X35" s="169">
        <f t="shared" si="59"/>
        <v>37.286587163312326</v>
      </c>
      <c r="Y35" s="101">
        <f t="shared" si="50"/>
        <v>46.608233954140402</v>
      </c>
      <c r="Z35" s="101">
        <f t="shared" si="51"/>
        <v>0</v>
      </c>
      <c r="AA35" s="102">
        <f t="shared" si="60"/>
        <v>0</v>
      </c>
      <c r="AC35" s="256" t="str">
        <f>D35</f>
        <v>PHS</v>
      </c>
      <c r="AD35" s="264"/>
      <c r="AE35" s="257">
        <f>$Y35+AE$17*$T35</f>
        <v>48.271561608662708</v>
      </c>
      <c r="AF35" s="257">
        <f t="shared" ref="AF35:AN36" si="63">$Y35+AF$17*$T35</f>
        <v>49.934889263185021</v>
      </c>
      <c r="AG35" s="257">
        <f t="shared" si="63"/>
        <v>53.261544572229639</v>
      </c>
      <c r="AH35" s="257">
        <f t="shared" si="63"/>
        <v>56.588199881274257</v>
      </c>
      <c r="AI35" s="257">
        <f t="shared" si="63"/>
        <v>63.241510499363493</v>
      </c>
      <c r="AJ35" s="257">
        <f t="shared" si="63"/>
        <v>79.874787044586583</v>
      </c>
      <c r="AK35" s="257">
        <f t="shared" si="63"/>
        <v>113.14134013503276</v>
      </c>
      <c r="AL35" s="257">
        <f t="shared" si="63"/>
        <v>212.9409994063713</v>
      </c>
      <c r="AM35" s="257">
        <f t="shared" si="63"/>
        <v>379.27376485860219</v>
      </c>
      <c r="AN35" s="258">
        <f t="shared" si="63"/>
        <v>711.93929576306391</v>
      </c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BS35" s="86"/>
    </row>
    <row r="36" spans="2:72" x14ac:dyDescent="0.35">
      <c r="B36" s="248"/>
      <c r="C36" s="272" t="str">
        <f t="shared" si="40"/>
        <v>DEFAULTLTE</v>
      </c>
      <c r="D36" s="236" t="s">
        <v>156</v>
      </c>
      <c r="E36" s="238">
        <f>1/3*225</f>
        <v>75</v>
      </c>
      <c r="F36" s="238">
        <f>2/3*225</f>
        <v>150</v>
      </c>
      <c r="G36" s="237">
        <v>12</v>
      </c>
      <c r="H36" s="237">
        <v>13</v>
      </c>
      <c r="I36" s="238">
        <v>0</v>
      </c>
      <c r="J36" s="238"/>
      <c r="K36" s="238"/>
      <c r="L36" s="245"/>
      <c r="M36" s="245">
        <v>0.92</v>
      </c>
      <c r="N36" s="237">
        <v>0</v>
      </c>
      <c r="O36" s="239">
        <v>0.7</v>
      </c>
      <c r="P36" s="210"/>
      <c r="Q36" s="166">
        <f t="shared" si="53"/>
        <v>75</v>
      </c>
      <c r="R36" s="284">
        <f>F36</f>
        <v>150</v>
      </c>
      <c r="S36" s="101">
        <f t="shared" si="18"/>
        <v>9.4426491491265345</v>
      </c>
      <c r="T36" s="101">
        <f>F36*((1+$E$40)^G36*$E$40)/((1+$E$40)^G36-1)</f>
        <v>18.885298298253069</v>
      </c>
      <c r="U36" s="169">
        <f t="shared" si="57"/>
        <v>0</v>
      </c>
      <c r="V36" s="169">
        <f t="shared" si="58"/>
        <v>13</v>
      </c>
      <c r="W36" s="169">
        <v>0</v>
      </c>
      <c r="X36" s="169">
        <f t="shared" si="59"/>
        <v>15.709854404388572</v>
      </c>
      <c r="Y36" s="101">
        <f t="shared" si="50"/>
        <v>19.637318005485714</v>
      </c>
      <c r="Z36" s="101">
        <f t="shared" si="51"/>
        <v>0</v>
      </c>
      <c r="AA36" s="102">
        <f t="shared" si="60"/>
        <v>0</v>
      </c>
      <c r="AC36" s="116" t="str">
        <f>D36</f>
        <v>batr</v>
      </c>
      <c r="AD36" s="262"/>
      <c r="AE36" s="117">
        <f>$Y36+AE$17*$T36</f>
        <v>29.079967154612248</v>
      </c>
      <c r="AF36" s="117">
        <f t="shared" si="63"/>
        <v>38.522616303738786</v>
      </c>
      <c r="AG36" s="117">
        <f t="shared" si="63"/>
        <v>57.407914601991848</v>
      </c>
      <c r="AH36" s="117">
        <f t="shared" si="63"/>
        <v>76.293212900244924</v>
      </c>
      <c r="AI36" s="117">
        <f t="shared" si="63"/>
        <v>114.06380949675106</v>
      </c>
      <c r="AJ36" s="117">
        <f t="shared" si="63"/>
        <v>208.49030098801643</v>
      </c>
      <c r="AK36" s="117">
        <f t="shared" si="63"/>
        <v>397.34328397054713</v>
      </c>
      <c r="AL36" s="117">
        <f t="shared" si="63"/>
        <v>963.90223291813913</v>
      </c>
      <c r="AM36" s="117">
        <f t="shared" si="63"/>
        <v>1908.1671478307926</v>
      </c>
      <c r="AN36" s="118">
        <f t="shared" si="63"/>
        <v>3796.6969776560995</v>
      </c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BS36" s="86"/>
    </row>
    <row r="37" spans="2:72" x14ac:dyDescent="0.35">
      <c r="D37" s="149" t="s">
        <v>121</v>
      </c>
      <c r="P37" s="84"/>
      <c r="Q37" s="213"/>
      <c r="R37" s="213"/>
      <c r="S37" s="214"/>
      <c r="T37" s="214"/>
      <c r="U37" s="214"/>
      <c r="V37" s="214"/>
      <c r="W37" s="214"/>
      <c r="X37" s="214"/>
      <c r="Y37" s="214"/>
      <c r="Z37" s="215"/>
      <c r="AA37" s="214"/>
      <c r="AC37" s="90"/>
      <c r="AD37" s="90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0"/>
      <c r="BS37" s="86"/>
    </row>
    <row r="38" spans="2:72" x14ac:dyDescent="0.35">
      <c r="Q38" s="112">
        <v>265</v>
      </c>
      <c r="R38" s="127"/>
      <c r="S38" s="99" t="e">
        <f>#REF!*1000/8760*Q38/0.8+#REF!</f>
        <v>#REF!</v>
      </c>
      <c r="T38" s="99"/>
      <c r="U38" s="127" t="s">
        <v>10</v>
      </c>
      <c r="V38" s="99" t="e">
        <f>#REF!*1000/8760*Q38/0.8+#REF!</f>
        <v>#REF!</v>
      </c>
      <c r="W38" s="99"/>
      <c r="X38" s="122" t="s">
        <v>11</v>
      </c>
      <c r="AC38" s="90"/>
      <c r="AD38" s="90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8"/>
      <c r="BT38" s="87"/>
    </row>
    <row r="39" spans="2:72" x14ac:dyDescent="0.35">
      <c r="D39" s="112" t="s">
        <v>63</v>
      </c>
      <c r="E39" s="122">
        <v>100</v>
      </c>
      <c r="Q39" s="124">
        <v>8760</v>
      </c>
      <c r="R39" s="128"/>
      <c r="S39" s="105" t="e">
        <f>#REF!*1000/8760*Q39/0.8+#REF!</f>
        <v>#REF!</v>
      </c>
      <c r="T39" s="105"/>
      <c r="U39" s="128" t="s">
        <v>10</v>
      </c>
      <c r="V39" s="105" t="e">
        <f>#REF!*1000/8760*Q39/0.8+#REF!</f>
        <v>#REF!</v>
      </c>
      <c r="W39" s="105"/>
      <c r="X39" s="125" t="s">
        <v>11</v>
      </c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8"/>
    </row>
    <row r="40" spans="2:72" x14ac:dyDescent="0.35">
      <c r="D40" s="104" t="s">
        <v>210</v>
      </c>
      <c r="E40" s="123">
        <v>7.0000000000000007E-2</v>
      </c>
      <c r="Y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8"/>
    </row>
    <row r="41" spans="2:72" x14ac:dyDescent="0.35">
      <c r="D41" s="104" t="s">
        <v>139</v>
      </c>
      <c r="E41" s="181">
        <v>0.8</v>
      </c>
      <c r="Y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8"/>
    </row>
    <row r="42" spans="2:72" x14ac:dyDescent="0.35">
      <c r="D42" s="124" t="s">
        <v>140</v>
      </c>
      <c r="E42" s="182">
        <v>1</v>
      </c>
      <c r="Y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8"/>
    </row>
    <row r="43" spans="2:72" x14ac:dyDescent="0.35">
      <c r="D43" s="149" t="s">
        <v>141</v>
      </c>
      <c r="Y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8"/>
    </row>
    <row r="44" spans="2:72" x14ac:dyDescent="0.35">
      <c r="D44" s="149"/>
      <c r="S44" s="92"/>
      <c r="T44" s="92"/>
      <c r="U44" s="92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8"/>
    </row>
    <row r="45" spans="2:72" x14ac:dyDescent="0.35"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8"/>
    </row>
    <row r="46" spans="2:72" x14ac:dyDescent="0.35"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</row>
    <row r="48" spans="2:72" x14ac:dyDescent="0.35">
      <c r="D48" s="260"/>
    </row>
    <row r="49" spans="4:9" x14ac:dyDescent="0.35">
      <c r="D49" s="260"/>
    </row>
    <row r="50" spans="4:9" x14ac:dyDescent="0.35">
      <c r="D50" s="260"/>
    </row>
    <row r="53" spans="4:9" x14ac:dyDescent="0.35">
      <c r="D53" s="85" t="s">
        <v>255</v>
      </c>
    </row>
    <row r="54" spans="4:9" x14ac:dyDescent="0.35">
      <c r="D54" s="85" t="s">
        <v>254</v>
      </c>
    </row>
    <row r="55" spans="4:9" x14ac:dyDescent="0.35">
      <c r="D55" s="363" t="s">
        <v>256</v>
      </c>
    </row>
    <row r="60" spans="4:9" x14ac:dyDescent="0.35">
      <c r="I60" s="85" t="s">
        <v>207</v>
      </c>
    </row>
  </sheetData>
  <phoneticPr fontId="33" type="noConversion"/>
  <conditionalFormatting sqref="Q3:AA7 Q27:AA34 Q10:AA24">
    <cfRule type="containsText" dxfId="53" priority="64" operator="containsText" text="&quot;&quot;">
      <formula>NOT(ISERROR(SEARCH("""""",Q3)))</formula>
    </cfRule>
    <cfRule type="cellIs" dxfId="52" priority="65" operator="equal">
      <formula>0</formula>
    </cfRule>
  </conditionalFormatting>
  <conditionalFormatting sqref="Q35:AA36">
    <cfRule type="containsText" dxfId="51" priority="51" operator="containsText" text="&quot;&quot;">
      <formula>NOT(ISERROR(SEARCH("""""",Q35)))</formula>
    </cfRule>
    <cfRule type="cellIs" dxfId="50" priority="52" operator="equal">
      <formula>0</formula>
    </cfRule>
  </conditionalFormatting>
  <conditionalFormatting sqref="Q26:AA26">
    <cfRule type="containsText" dxfId="49" priority="47" operator="containsText" text="&quot;&quot;">
      <formula>NOT(ISERROR(SEARCH("""""",Q26)))</formula>
    </cfRule>
    <cfRule type="cellIs" dxfId="48" priority="48" operator="equal">
      <formula>0</formula>
    </cfRule>
  </conditionalFormatting>
  <conditionalFormatting sqref="Q8:AA8">
    <cfRule type="containsText" dxfId="47" priority="45" operator="containsText" text="&quot;&quot;">
      <formula>NOT(ISERROR(SEARCH("""""",Q8)))</formula>
    </cfRule>
    <cfRule type="cellIs" dxfId="46" priority="46" operator="equal">
      <formula>0</formula>
    </cfRule>
  </conditionalFormatting>
  <conditionalFormatting sqref="Q9:AA9">
    <cfRule type="containsText" dxfId="45" priority="43" operator="containsText" text="&quot;&quot;">
      <formula>NOT(ISERROR(SEARCH("""""",Q9)))</formula>
    </cfRule>
    <cfRule type="cellIs" dxfId="44" priority="44" operator="equal">
      <formula>0</formula>
    </cfRule>
  </conditionalFormatting>
  <conditionalFormatting sqref="Q25:AA25">
    <cfRule type="containsText" dxfId="43" priority="41" operator="containsText" text="&quot;&quot;">
      <formula>NOT(ISERROR(SEARCH("""""",Q25)))</formula>
    </cfRule>
    <cfRule type="cellIs" dxfId="42" priority="42" operator="equal">
      <formula>0</formula>
    </cfRule>
  </conditionalFormatting>
  <conditionalFormatting sqref="AE3:AE11">
    <cfRule type="top10" dxfId="41" priority="40" bottom="1" rank="1"/>
  </conditionalFormatting>
  <conditionalFormatting sqref="AF3:AF11">
    <cfRule type="top10" dxfId="40" priority="39" bottom="1" rank="1"/>
  </conditionalFormatting>
  <conditionalFormatting sqref="AG3:AG11">
    <cfRule type="top10" dxfId="39" priority="38" bottom="1" rank="1"/>
  </conditionalFormatting>
  <conditionalFormatting sqref="AH3:AH11">
    <cfRule type="top10" dxfId="38" priority="37" bottom="1" rank="1"/>
  </conditionalFormatting>
  <conditionalFormatting sqref="AI3:AI11">
    <cfRule type="top10" dxfId="37" priority="36" bottom="1" rank="1"/>
  </conditionalFormatting>
  <conditionalFormatting sqref="AJ3:AJ11">
    <cfRule type="top10" dxfId="36" priority="35" bottom="1" rank="1"/>
  </conditionalFormatting>
  <conditionalFormatting sqref="AK3:AK11">
    <cfRule type="top10" dxfId="35" priority="34" bottom="1" rank="1"/>
  </conditionalFormatting>
  <conditionalFormatting sqref="AL3:AL11">
    <cfRule type="top10" dxfId="34" priority="33" bottom="1" rank="1"/>
  </conditionalFormatting>
  <conditionalFormatting sqref="AM3:AM11">
    <cfRule type="top10" dxfId="33" priority="32" bottom="1" rank="1"/>
  </conditionalFormatting>
  <conditionalFormatting sqref="AN3:AN11">
    <cfRule type="top10" dxfId="32" priority="31" bottom="1" rank="1"/>
  </conditionalFormatting>
  <conditionalFormatting sqref="AO3:AO11">
    <cfRule type="top10" dxfId="31" priority="30" bottom="1" rank="1"/>
  </conditionalFormatting>
  <conditionalFormatting sqref="AP3:AP11">
    <cfRule type="top10" dxfId="30" priority="29" bottom="1" rank="1"/>
  </conditionalFormatting>
  <conditionalFormatting sqref="AQ3:AQ11">
    <cfRule type="top10" dxfId="29" priority="28" bottom="1" rank="1"/>
  </conditionalFormatting>
  <conditionalFormatting sqref="AR3:AR11">
    <cfRule type="top10" dxfId="28" priority="27" bottom="1" rank="1"/>
  </conditionalFormatting>
  <conditionalFormatting sqref="AS3:AS11">
    <cfRule type="top10" dxfId="27" priority="26" bottom="1" rank="1"/>
  </conditionalFormatting>
  <conditionalFormatting sqref="AT3:AT11">
    <cfRule type="top10" dxfId="26" priority="25" bottom="1" rank="1"/>
  </conditionalFormatting>
  <conditionalFormatting sqref="AU3:AU11">
    <cfRule type="top10" dxfId="25" priority="24" bottom="1" rank="1"/>
  </conditionalFormatting>
  <conditionalFormatting sqref="AV3:AV11">
    <cfRule type="top10" dxfId="24" priority="23" bottom="1" rank="1"/>
  </conditionalFormatting>
  <conditionalFormatting sqref="AW3:AW11">
    <cfRule type="top10" dxfId="23" priority="22" bottom="1" rank="1"/>
  </conditionalFormatting>
  <conditionalFormatting sqref="AX3:AX11">
    <cfRule type="top10" dxfId="22" priority="21" bottom="1" rank="1"/>
  </conditionalFormatting>
  <conditionalFormatting sqref="AE20:AE28">
    <cfRule type="top10" dxfId="21" priority="20" bottom="1" rank="1"/>
  </conditionalFormatting>
  <conditionalFormatting sqref="AF20:AF28">
    <cfRule type="top10" dxfId="20" priority="19" bottom="1" rank="1"/>
  </conditionalFormatting>
  <conditionalFormatting sqref="AG20:AG28">
    <cfRule type="top10" dxfId="19" priority="18" bottom="1" rank="1"/>
  </conditionalFormatting>
  <conditionalFormatting sqref="AH20:AH28">
    <cfRule type="top10" dxfId="18" priority="17" bottom="1" rank="1"/>
  </conditionalFormatting>
  <conditionalFormatting sqref="AI20:AI28">
    <cfRule type="top10" dxfId="17" priority="16" bottom="1" rank="1"/>
  </conditionalFormatting>
  <conditionalFormatting sqref="AJ20:AJ28">
    <cfRule type="top10" dxfId="16" priority="15" bottom="1" rank="1"/>
  </conditionalFormatting>
  <conditionalFormatting sqref="AK20:AK28">
    <cfRule type="top10" dxfId="15" priority="14" bottom="1" rank="1"/>
  </conditionalFormatting>
  <conditionalFormatting sqref="AL20:AL28">
    <cfRule type="top10" dxfId="14" priority="13" bottom="1" rank="1"/>
  </conditionalFormatting>
  <conditionalFormatting sqref="AM20:AM28">
    <cfRule type="top10" dxfId="13" priority="12" bottom="1" rank="1"/>
  </conditionalFormatting>
  <conditionalFormatting sqref="AN20:AN28">
    <cfRule type="top10" dxfId="12" priority="11" bottom="1" rank="1"/>
  </conditionalFormatting>
  <conditionalFormatting sqref="AO20:AO28">
    <cfRule type="top10" dxfId="11" priority="10" bottom="1" rank="1"/>
  </conditionalFormatting>
  <conditionalFormatting sqref="AP20:AP28">
    <cfRule type="top10" dxfId="10" priority="9" bottom="1" rank="1"/>
  </conditionalFormatting>
  <conditionalFormatting sqref="AQ20:AQ28">
    <cfRule type="top10" dxfId="9" priority="8" bottom="1" rank="1"/>
  </conditionalFormatting>
  <conditionalFormatting sqref="AR20:AR28">
    <cfRule type="top10" dxfId="8" priority="7" bottom="1" rank="1"/>
  </conditionalFormatting>
  <conditionalFormatting sqref="AS20:AS28">
    <cfRule type="top10" dxfId="7" priority="6" bottom="1" rank="1"/>
  </conditionalFormatting>
  <conditionalFormatting sqref="AT20:AT28">
    <cfRule type="top10" dxfId="6" priority="5" bottom="1" rank="1"/>
  </conditionalFormatting>
  <conditionalFormatting sqref="AU20:AU28">
    <cfRule type="top10" dxfId="5" priority="4" bottom="1" rank="1"/>
  </conditionalFormatting>
  <conditionalFormatting sqref="AV20:AV28">
    <cfRule type="top10" dxfId="4" priority="3" bottom="1" rank="1"/>
  </conditionalFormatting>
  <conditionalFormatting sqref="AW20:AW28">
    <cfRule type="top10" dxfId="3" priority="2" bottom="1" rank="1"/>
  </conditionalFormatting>
  <conditionalFormatting sqref="AX20:AX28">
    <cfRule type="top10" dxfId="2" priority="1" bottom="1" rank="1"/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1"/>
  </sheetPr>
  <dimension ref="A1:AA36"/>
  <sheetViews>
    <sheetView workbookViewId="0">
      <selection activeCell="A4" sqref="A4:A6"/>
    </sheetView>
  </sheetViews>
  <sheetFormatPr baseColWidth="10" defaultColWidth="11.453125" defaultRowHeight="12.75" customHeight="1" x14ac:dyDescent="0.35"/>
  <cols>
    <col min="1" max="15" width="9" style="75" customWidth="1"/>
    <col min="16" max="16" width="7" style="75" customWidth="1"/>
    <col min="17" max="17" width="10.7265625" style="75" customWidth="1"/>
    <col min="18" max="18" width="9" style="75" customWidth="1"/>
    <col min="19" max="16384" width="11.453125" style="75"/>
  </cols>
  <sheetData>
    <row r="1" spans="1:27" s="74" customFormat="1" ht="18.75" customHeight="1" x14ac:dyDescent="0.25">
      <c r="A1" s="305" t="s">
        <v>124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</row>
    <row r="2" spans="1:27" s="74" customFormat="1" ht="15" customHeight="1" x14ac:dyDescent="0.25">
      <c r="A2" s="193"/>
      <c r="B2" s="277" t="s">
        <v>226</v>
      </c>
      <c r="C2" s="277" t="s">
        <v>226</v>
      </c>
      <c r="D2" s="277" t="s">
        <v>226</v>
      </c>
      <c r="E2" s="277" t="s">
        <v>226</v>
      </c>
      <c r="F2" s="277" t="s">
        <v>226</v>
      </c>
      <c r="G2" s="277" t="s">
        <v>226</v>
      </c>
      <c r="H2" s="277" t="s">
        <v>226</v>
      </c>
      <c r="I2" s="277" t="s">
        <v>226</v>
      </c>
      <c r="J2" s="277" t="s">
        <v>226</v>
      </c>
      <c r="K2" s="277" t="s">
        <v>226</v>
      </c>
      <c r="L2" s="277" t="s">
        <v>226</v>
      </c>
      <c r="M2" s="277" t="s">
        <v>226</v>
      </c>
      <c r="N2" s="277" t="s">
        <v>226</v>
      </c>
      <c r="O2" s="194"/>
      <c r="Q2" s="317" t="s">
        <v>237</v>
      </c>
      <c r="R2" s="318"/>
      <c r="S2" s="318"/>
      <c r="T2" s="318"/>
      <c r="U2" s="318"/>
      <c r="V2" s="318"/>
      <c r="W2" s="318"/>
      <c r="X2" s="318"/>
      <c r="Y2" s="318"/>
      <c r="Z2" s="318"/>
      <c r="AA2" s="319"/>
    </row>
    <row r="3" spans="1:27" s="74" customFormat="1" ht="14.5" x14ac:dyDescent="0.25">
      <c r="A3" s="278"/>
      <c r="B3" s="279">
        <v>2008</v>
      </c>
      <c r="C3" s="279">
        <v>2009</v>
      </c>
      <c r="D3" s="279">
        <v>2010</v>
      </c>
      <c r="E3" s="279">
        <v>2011</v>
      </c>
      <c r="F3" s="279">
        <v>2012</v>
      </c>
      <c r="G3" s="279">
        <v>2013</v>
      </c>
      <c r="H3" s="279">
        <v>2014</v>
      </c>
      <c r="I3" s="279">
        <v>2015</v>
      </c>
      <c r="J3" s="279">
        <v>2016</v>
      </c>
      <c r="K3" s="279">
        <v>2017</v>
      </c>
      <c r="L3" s="279">
        <v>2018</v>
      </c>
      <c r="M3" s="279">
        <v>2019</v>
      </c>
      <c r="N3" s="280" t="s">
        <v>209</v>
      </c>
      <c r="O3" s="281"/>
      <c r="P3" s="211"/>
      <c r="Q3" s="320"/>
      <c r="R3" s="321"/>
      <c r="S3" s="321"/>
      <c r="T3" s="321"/>
      <c r="U3" s="321"/>
      <c r="V3" s="321"/>
      <c r="W3" s="321"/>
      <c r="X3" s="321"/>
      <c r="Y3" s="321"/>
      <c r="Z3" s="321"/>
      <c r="AA3" s="322"/>
    </row>
    <row r="4" spans="1:27" s="185" customFormat="1" ht="12.75" customHeight="1" x14ac:dyDescent="0.35">
      <c r="A4" s="183"/>
      <c r="B4" s="184">
        <v>3</v>
      </c>
      <c r="C4" s="184">
        <v>3</v>
      </c>
      <c r="D4" s="184">
        <v>3</v>
      </c>
      <c r="E4" s="184">
        <v>3</v>
      </c>
      <c r="F4" s="184">
        <v>3</v>
      </c>
      <c r="G4" s="184">
        <v>3</v>
      </c>
      <c r="H4" s="184">
        <v>3</v>
      </c>
      <c r="I4" s="184">
        <v>3</v>
      </c>
      <c r="J4" s="184">
        <v>3</v>
      </c>
      <c r="K4" s="184">
        <v>3</v>
      </c>
      <c r="L4" s="184">
        <v>3</v>
      </c>
      <c r="M4" s="184">
        <v>3</v>
      </c>
      <c r="N4" s="184">
        <v>3</v>
      </c>
      <c r="O4" s="218"/>
      <c r="P4" s="217" t="s">
        <v>52</v>
      </c>
      <c r="Q4" s="320"/>
      <c r="R4" s="321"/>
      <c r="S4" s="321"/>
      <c r="T4" s="321"/>
      <c r="U4" s="321"/>
      <c r="V4" s="321"/>
      <c r="W4" s="321"/>
      <c r="X4" s="321"/>
      <c r="Y4" s="321"/>
      <c r="Z4" s="321"/>
      <c r="AA4" s="322"/>
    </row>
    <row r="5" spans="1:27" s="185" customFormat="1" ht="12.75" customHeight="1" x14ac:dyDescent="0.35">
      <c r="A5" s="183"/>
      <c r="B5" s="184">
        <v>3</v>
      </c>
      <c r="C5" s="184">
        <v>3</v>
      </c>
      <c r="D5" s="184">
        <v>3</v>
      </c>
      <c r="E5" s="184">
        <v>3</v>
      </c>
      <c r="F5" s="184">
        <v>3</v>
      </c>
      <c r="G5" s="184">
        <v>3</v>
      </c>
      <c r="H5" s="184">
        <v>3</v>
      </c>
      <c r="I5" s="184">
        <v>3</v>
      </c>
      <c r="J5" s="184">
        <v>3</v>
      </c>
      <c r="K5" s="184">
        <v>3</v>
      </c>
      <c r="L5" s="184">
        <v>3</v>
      </c>
      <c r="M5" s="184">
        <v>3</v>
      </c>
      <c r="N5" s="184">
        <v>3</v>
      </c>
      <c r="O5" s="218"/>
      <c r="P5" s="217" t="s">
        <v>53</v>
      </c>
      <c r="Q5" s="320"/>
      <c r="R5" s="321"/>
      <c r="S5" s="321"/>
      <c r="T5" s="321"/>
      <c r="U5" s="321"/>
      <c r="V5" s="321"/>
      <c r="W5" s="321"/>
      <c r="X5" s="321"/>
      <c r="Y5" s="321"/>
      <c r="Z5" s="321"/>
      <c r="AA5" s="322"/>
    </row>
    <row r="6" spans="1:27" ht="12.75" customHeight="1" x14ac:dyDescent="0.35">
      <c r="A6" s="131"/>
      <c r="B6" s="95">
        <v>16.677454532122887</v>
      </c>
      <c r="C6" s="95">
        <v>7.9798259636144575</v>
      </c>
      <c r="D6" s="95">
        <v>10.446400489448624</v>
      </c>
      <c r="E6" s="95">
        <v>13.724086291610366</v>
      </c>
      <c r="F6" s="95">
        <v>10.446400489448624</v>
      </c>
      <c r="G6" s="95">
        <v>9.2255130772021996</v>
      </c>
      <c r="H6" s="95">
        <v>8.5130916632843032</v>
      </c>
      <c r="I6" s="95">
        <v>6.3965691016576711</v>
      </c>
      <c r="J6" s="95">
        <v>6.7857442884862378</v>
      </c>
      <c r="K6" s="95">
        <v>9.5441437337554476</v>
      </c>
      <c r="L6" s="95">
        <v>10.370445503292055</v>
      </c>
      <c r="M6" s="95"/>
      <c r="N6" s="95">
        <v>10</v>
      </c>
      <c r="O6" s="218"/>
      <c r="P6" s="217" t="s">
        <v>54</v>
      </c>
      <c r="Q6" s="320"/>
      <c r="R6" s="321"/>
      <c r="S6" s="321"/>
      <c r="T6" s="321"/>
      <c r="U6" s="321"/>
      <c r="V6" s="321"/>
      <c r="W6" s="321"/>
      <c r="X6" s="321"/>
      <c r="Y6" s="321"/>
      <c r="Z6" s="321"/>
      <c r="AA6" s="322"/>
    </row>
    <row r="7" spans="1:27" s="185" customFormat="1" ht="12.75" customHeight="1" x14ac:dyDescent="0.35">
      <c r="A7" s="183" t="s">
        <v>228</v>
      </c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>
        <f>L6</f>
        <v>10.370445503292055</v>
      </c>
      <c r="M7" s="285"/>
      <c r="N7" s="285">
        <f>N6</f>
        <v>10</v>
      </c>
      <c r="O7" s="218"/>
      <c r="P7" s="217"/>
      <c r="Q7" s="320"/>
      <c r="R7" s="321"/>
      <c r="S7" s="321"/>
      <c r="T7" s="321"/>
      <c r="U7" s="321"/>
      <c r="V7" s="321"/>
      <c r="W7" s="321"/>
      <c r="X7" s="321"/>
      <c r="Y7" s="321"/>
      <c r="Z7" s="321"/>
      <c r="AA7" s="322"/>
    </row>
    <row r="8" spans="1:27" ht="12.75" customHeight="1" x14ac:dyDescent="0.35">
      <c r="A8" s="131" t="s">
        <v>55</v>
      </c>
      <c r="B8" s="95">
        <v>30.48537119869756</v>
      </c>
      <c r="C8" s="95">
        <v>21.66751003972826</v>
      </c>
      <c r="D8" s="95">
        <v>21.168544868175765</v>
      </c>
      <c r="E8" s="95">
        <v>25.981392125325279</v>
      </c>
      <c r="F8" s="95">
        <v>31.826133370735736</v>
      </c>
      <c r="G8" s="95">
        <v>28.754071334081836</v>
      </c>
      <c r="H8" s="95">
        <v>26.880719057093916</v>
      </c>
      <c r="I8" s="95">
        <v>22.471149719995019</v>
      </c>
      <c r="J8" s="95">
        <v>13.645168449599996</v>
      </c>
      <c r="K8" s="95">
        <v>18.00269313492738</v>
      </c>
      <c r="L8" s="95">
        <v>24.808570910496567</v>
      </c>
      <c r="M8" s="95">
        <v>13.946519228144208</v>
      </c>
      <c r="N8" s="95">
        <v>30</v>
      </c>
      <c r="O8" s="218"/>
      <c r="P8" s="217"/>
      <c r="Q8" s="320"/>
      <c r="R8" s="321"/>
      <c r="S8" s="321"/>
      <c r="T8" s="321"/>
      <c r="U8" s="321"/>
      <c r="V8" s="321"/>
      <c r="W8" s="321"/>
      <c r="X8" s="321"/>
      <c r="Y8" s="321"/>
      <c r="Z8" s="321"/>
      <c r="AA8" s="322"/>
    </row>
    <row r="9" spans="1:27" ht="12.75" customHeight="1" x14ac:dyDescent="0.35">
      <c r="A9" s="131" t="s">
        <v>252</v>
      </c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>
        <f>L8</f>
        <v>24.808570910496567</v>
      </c>
      <c r="M9" s="303"/>
      <c r="N9" s="303">
        <f>N8</f>
        <v>30</v>
      </c>
      <c r="O9" s="218"/>
      <c r="P9" s="217"/>
      <c r="Q9" s="320"/>
      <c r="R9" s="321"/>
      <c r="S9" s="321"/>
      <c r="T9" s="321"/>
      <c r="U9" s="321"/>
      <c r="V9" s="321"/>
      <c r="W9" s="321"/>
      <c r="X9" s="321"/>
      <c r="Y9" s="321"/>
      <c r="Z9" s="321"/>
      <c r="AA9" s="322"/>
    </row>
    <row r="10" spans="1:27" ht="12.75" customHeight="1" x14ac:dyDescent="0.35">
      <c r="A10" s="131" t="s">
        <v>253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>
        <f>N10</f>
        <v>50.761421319796952</v>
      </c>
      <c r="M10" s="303"/>
      <c r="N10" s="303">
        <f t="shared" ref="N10" si="0">2/39.4*1000</f>
        <v>50.761421319796952</v>
      </c>
      <c r="O10" s="218"/>
      <c r="P10" s="217"/>
      <c r="Q10" s="320"/>
      <c r="R10" s="321"/>
      <c r="S10" s="321"/>
      <c r="T10" s="321"/>
      <c r="U10" s="321"/>
      <c r="V10" s="321"/>
      <c r="W10" s="321"/>
      <c r="X10" s="321"/>
      <c r="Y10" s="321"/>
      <c r="Z10" s="321"/>
      <c r="AA10" s="322"/>
    </row>
    <row r="11" spans="1:27" ht="12.75" customHeight="1" x14ac:dyDescent="0.35">
      <c r="A11" s="131" t="s">
        <v>50</v>
      </c>
      <c r="B11" s="303">
        <f>B8</f>
        <v>30.48537119869756</v>
      </c>
      <c r="C11" s="303">
        <f t="shared" ref="C11:M11" si="1">C8</f>
        <v>21.66751003972826</v>
      </c>
      <c r="D11" s="303">
        <f t="shared" si="1"/>
        <v>21.168544868175765</v>
      </c>
      <c r="E11" s="303">
        <f t="shared" si="1"/>
        <v>25.981392125325279</v>
      </c>
      <c r="F11" s="303">
        <f t="shared" si="1"/>
        <v>31.826133370735736</v>
      </c>
      <c r="G11" s="303">
        <f t="shared" si="1"/>
        <v>28.754071334081836</v>
      </c>
      <c r="H11" s="303">
        <f t="shared" si="1"/>
        <v>26.880719057093916</v>
      </c>
      <c r="I11" s="303">
        <f t="shared" si="1"/>
        <v>22.471149719995019</v>
      </c>
      <c r="J11" s="303">
        <f t="shared" si="1"/>
        <v>13.645168449599996</v>
      </c>
      <c r="K11" s="303">
        <f t="shared" si="1"/>
        <v>18.00269313492738</v>
      </c>
      <c r="L11" s="303">
        <f t="shared" si="1"/>
        <v>24.808570910496567</v>
      </c>
      <c r="M11" s="303">
        <f t="shared" si="1"/>
        <v>13.946519228144208</v>
      </c>
      <c r="N11" s="303">
        <f>N8</f>
        <v>30</v>
      </c>
      <c r="O11" s="218"/>
      <c r="P11" s="217"/>
      <c r="Q11" s="320"/>
      <c r="R11" s="321"/>
      <c r="S11" s="321"/>
      <c r="T11" s="321"/>
      <c r="U11" s="321"/>
      <c r="V11" s="321"/>
      <c r="W11" s="321"/>
      <c r="X11" s="321"/>
      <c r="Y11" s="321"/>
      <c r="Z11" s="321"/>
      <c r="AA11" s="322"/>
    </row>
    <row r="12" spans="1:27" s="185" customFormat="1" ht="12.75" customHeight="1" x14ac:dyDescent="0.35">
      <c r="A12" s="186" t="s">
        <v>56</v>
      </c>
      <c r="B12" s="187">
        <v>1000</v>
      </c>
      <c r="C12" s="187">
        <f t="shared" ref="C12:N12" si="2">$B$12</f>
        <v>1000</v>
      </c>
      <c r="D12" s="187">
        <f t="shared" si="2"/>
        <v>1000</v>
      </c>
      <c r="E12" s="187">
        <f t="shared" si="2"/>
        <v>1000</v>
      </c>
      <c r="F12" s="187">
        <f t="shared" si="2"/>
        <v>1000</v>
      </c>
      <c r="G12" s="187">
        <f t="shared" si="2"/>
        <v>1000</v>
      </c>
      <c r="H12" s="187">
        <f t="shared" si="2"/>
        <v>1000</v>
      </c>
      <c r="I12" s="187">
        <f t="shared" si="2"/>
        <v>1000</v>
      </c>
      <c r="J12" s="187">
        <f t="shared" si="2"/>
        <v>1000</v>
      </c>
      <c r="K12" s="187">
        <f t="shared" si="2"/>
        <v>1000</v>
      </c>
      <c r="L12" s="187">
        <f t="shared" si="2"/>
        <v>1000</v>
      </c>
      <c r="M12" s="187">
        <f t="shared" si="2"/>
        <v>1000</v>
      </c>
      <c r="N12" s="187">
        <f t="shared" si="2"/>
        <v>1000</v>
      </c>
      <c r="O12" s="208"/>
      <c r="Q12" s="320"/>
      <c r="R12" s="321"/>
      <c r="S12" s="321"/>
      <c r="T12" s="321"/>
      <c r="U12" s="321"/>
      <c r="V12" s="321"/>
      <c r="W12" s="321"/>
      <c r="X12" s="321"/>
      <c r="Y12" s="321"/>
      <c r="Z12" s="321"/>
      <c r="AA12" s="322"/>
    </row>
    <row r="13" spans="1:27" ht="12.75" customHeight="1" x14ac:dyDescent="0.35">
      <c r="A13" s="190" t="s">
        <v>121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Q13" s="320"/>
      <c r="R13" s="321"/>
      <c r="S13" s="321"/>
      <c r="T13" s="321"/>
      <c r="U13" s="321"/>
      <c r="V13" s="321"/>
      <c r="W13" s="321"/>
      <c r="X13" s="321"/>
      <c r="Y13" s="321"/>
      <c r="Z13" s="321"/>
      <c r="AA13" s="322"/>
    </row>
    <row r="14" spans="1:27" ht="12.75" customHeight="1" x14ac:dyDescent="0.35">
      <c r="Q14" s="320"/>
      <c r="R14" s="321"/>
      <c r="S14" s="321"/>
      <c r="T14" s="321"/>
      <c r="U14" s="321"/>
      <c r="V14" s="321"/>
      <c r="W14" s="321"/>
      <c r="X14" s="321"/>
      <c r="Y14" s="321"/>
      <c r="Z14" s="321"/>
      <c r="AA14" s="322"/>
    </row>
    <row r="15" spans="1:27" ht="12.75" customHeight="1" x14ac:dyDescent="0.35">
      <c r="Q15" s="320"/>
      <c r="R15" s="321"/>
      <c r="S15" s="321"/>
      <c r="T15" s="321"/>
      <c r="U15" s="321"/>
      <c r="V15" s="321"/>
      <c r="W15" s="321"/>
      <c r="X15" s="321"/>
      <c r="Y15" s="321"/>
      <c r="Z15" s="321"/>
      <c r="AA15" s="322"/>
    </row>
    <row r="16" spans="1:27" ht="12.75" customHeight="1" x14ac:dyDescent="0.35">
      <c r="Q16" s="320"/>
      <c r="R16" s="321"/>
      <c r="S16" s="321"/>
      <c r="T16" s="321"/>
      <c r="U16" s="321"/>
      <c r="V16" s="321"/>
      <c r="W16" s="321"/>
      <c r="X16" s="321"/>
      <c r="Y16" s="321"/>
      <c r="Z16" s="321"/>
      <c r="AA16" s="322"/>
    </row>
    <row r="17" spans="1:27" ht="12.75" customHeight="1" x14ac:dyDescent="0.35">
      <c r="Q17" s="323"/>
      <c r="R17" s="324"/>
      <c r="S17" s="324"/>
      <c r="T17" s="324"/>
      <c r="U17" s="324"/>
      <c r="V17" s="324"/>
      <c r="W17" s="324"/>
      <c r="X17" s="324"/>
      <c r="Y17" s="324"/>
      <c r="Z17" s="324"/>
      <c r="AA17" s="325"/>
    </row>
    <row r="18" spans="1:27" ht="12.75" customHeight="1" x14ac:dyDescent="0.35"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</row>
    <row r="19" spans="1:27" ht="12.75" customHeight="1" x14ac:dyDescent="0.35"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</row>
    <row r="20" spans="1:27" ht="12.75" customHeight="1" x14ac:dyDescent="0.35">
      <c r="Q20" s="293"/>
      <c r="R20" s="293"/>
      <c r="S20" s="293"/>
      <c r="T20" s="293"/>
      <c r="U20" s="293"/>
      <c r="V20" s="293"/>
      <c r="W20" s="293"/>
      <c r="X20" s="293"/>
    </row>
    <row r="21" spans="1:27" ht="12.75" customHeight="1" x14ac:dyDescent="0.35">
      <c r="Q21" s="293"/>
      <c r="R21" s="293"/>
      <c r="S21" s="293"/>
      <c r="T21" s="293"/>
      <c r="U21" s="293"/>
      <c r="V21" s="293"/>
      <c r="W21" s="293"/>
      <c r="X21" s="293"/>
    </row>
    <row r="22" spans="1:27" ht="23.25" customHeight="1" x14ac:dyDescent="0.35">
      <c r="A22" s="305" t="s">
        <v>142</v>
      </c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7"/>
      <c r="Q22" s="294" t="s">
        <v>214</v>
      </c>
      <c r="R22" s="295"/>
      <c r="S22" s="295"/>
      <c r="T22" s="295"/>
      <c r="U22" s="295"/>
      <c r="V22" s="295"/>
      <c r="W22" s="295"/>
      <c r="X22" s="295"/>
      <c r="Y22" s="296"/>
      <c r="Z22" s="296"/>
      <c r="AA22" s="296"/>
    </row>
    <row r="23" spans="1:27" ht="15" customHeight="1" x14ac:dyDescent="0.35">
      <c r="A23" s="193"/>
      <c r="B23" s="277" t="s">
        <v>226</v>
      </c>
      <c r="C23" s="277" t="s">
        <v>226</v>
      </c>
      <c r="D23" s="277" t="s">
        <v>226</v>
      </c>
      <c r="E23" s="277" t="s">
        <v>226</v>
      </c>
      <c r="F23" s="277" t="s">
        <v>226</v>
      </c>
      <c r="G23" s="277" t="s">
        <v>226</v>
      </c>
      <c r="H23" s="277" t="s">
        <v>226</v>
      </c>
      <c r="I23" s="277" t="s">
        <v>226</v>
      </c>
      <c r="J23" s="277" t="s">
        <v>226</v>
      </c>
      <c r="K23" s="277" t="s">
        <v>226</v>
      </c>
      <c r="L23" s="277" t="s">
        <v>226</v>
      </c>
      <c r="M23" s="277" t="s">
        <v>226</v>
      </c>
      <c r="N23" s="277" t="s">
        <v>226</v>
      </c>
      <c r="O23" s="194"/>
      <c r="Q23" s="317" t="s">
        <v>238</v>
      </c>
      <c r="R23" s="318"/>
      <c r="S23" s="318"/>
      <c r="T23" s="318"/>
      <c r="U23" s="318"/>
      <c r="V23" s="318"/>
      <c r="W23" s="318"/>
      <c r="X23" s="318"/>
      <c r="Y23" s="318"/>
      <c r="Z23" s="318"/>
      <c r="AA23" s="319"/>
    </row>
    <row r="24" spans="1:27" s="74" customFormat="1" ht="14.5" x14ac:dyDescent="0.25">
      <c r="A24" s="278"/>
      <c r="B24" s="279">
        <v>2008</v>
      </c>
      <c r="C24" s="279">
        <v>2009</v>
      </c>
      <c r="D24" s="279">
        <v>2010</v>
      </c>
      <c r="E24" s="279">
        <v>2011</v>
      </c>
      <c r="F24" s="279">
        <v>2012</v>
      </c>
      <c r="G24" s="279">
        <v>2013</v>
      </c>
      <c r="H24" s="279">
        <v>2014</v>
      </c>
      <c r="I24" s="279">
        <v>2015</v>
      </c>
      <c r="J24" s="279">
        <v>2016</v>
      </c>
      <c r="K24" s="279">
        <v>2017</v>
      </c>
      <c r="L24" s="279">
        <v>2018</v>
      </c>
      <c r="M24" s="279">
        <v>2019</v>
      </c>
      <c r="N24" s="280" t="s">
        <v>209</v>
      </c>
      <c r="O24" s="281"/>
      <c r="Q24" s="320"/>
      <c r="R24" s="321"/>
      <c r="S24" s="321"/>
      <c r="T24" s="321"/>
      <c r="U24" s="321"/>
      <c r="V24" s="321"/>
      <c r="W24" s="321"/>
      <c r="X24" s="321"/>
      <c r="Y24" s="321"/>
      <c r="Z24" s="321"/>
      <c r="AA24" s="322"/>
    </row>
    <row r="25" spans="1:27" s="191" customFormat="1" ht="12.75" customHeight="1" x14ac:dyDescent="0.35">
      <c r="A25" s="93" t="s">
        <v>217</v>
      </c>
      <c r="B25" s="289">
        <v>22.450871794871802</v>
      </c>
      <c r="C25" s="289">
        <v>13.151230158730142</v>
      </c>
      <c r="D25" s="289">
        <v>14.335669291338593</v>
      </c>
      <c r="E25" s="289">
        <v>12.940748031496073</v>
      </c>
      <c r="F25" s="289">
        <v>7.3826294820717138</v>
      </c>
      <c r="G25" s="289">
        <v>4.4698000000000029</v>
      </c>
      <c r="H25" s="289">
        <v>5.9490118577075126</v>
      </c>
      <c r="I25" s="289">
        <v>7.6819367588932801</v>
      </c>
      <c r="J25" s="289">
        <v>5.3497665369649781</v>
      </c>
      <c r="K25" s="289">
        <v>5.8285490196078449</v>
      </c>
      <c r="L25" s="289">
        <v>15.820316205533592</v>
      </c>
      <c r="M25" s="289">
        <v>24.839328063241091</v>
      </c>
      <c r="N25" s="289">
        <v>30</v>
      </c>
      <c r="O25" s="290"/>
      <c r="Q25" s="320"/>
      <c r="R25" s="321"/>
      <c r="S25" s="321"/>
      <c r="T25" s="321"/>
      <c r="U25" s="321"/>
      <c r="V25" s="321"/>
      <c r="W25" s="321"/>
      <c r="X25" s="321"/>
      <c r="Y25" s="321"/>
      <c r="Z25" s="321"/>
      <c r="AA25" s="322"/>
    </row>
    <row r="26" spans="1:27" s="191" customFormat="1" ht="12.75" customHeight="1" x14ac:dyDescent="0.35">
      <c r="A26" s="94" t="s">
        <v>49</v>
      </c>
      <c r="B26" s="291">
        <f>B25+B34</f>
        <v>22.450871794871802</v>
      </c>
      <c r="C26" s="291">
        <f t="shared" ref="C26:M26" si="3">C25+C34</f>
        <v>13.151230158730142</v>
      </c>
      <c r="D26" s="291">
        <f t="shared" si="3"/>
        <v>14.335669291338593</v>
      </c>
      <c r="E26" s="291">
        <f t="shared" si="3"/>
        <v>12.940748031496073</v>
      </c>
      <c r="F26" s="291">
        <f t="shared" si="3"/>
        <v>7.3826294820717138</v>
      </c>
      <c r="G26" s="291">
        <f t="shared" si="3"/>
        <v>10.129800000000003</v>
      </c>
      <c r="H26" s="291">
        <f t="shared" si="3"/>
        <v>16.889011857707512</v>
      </c>
      <c r="I26" s="291">
        <f t="shared" si="3"/>
        <v>28.39193675889328</v>
      </c>
      <c r="J26" s="291">
        <f t="shared" si="3"/>
        <v>25.959766536964977</v>
      </c>
      <c r="K26" s="291">
        <f t="shared" si="3"/>
        <v>26.438549019607844</v>
      </c>
      <c r="L26" s="291">
        <f t="shared" si="3"/>
        <v>36.430316205533593</v>
      </c>
      <c r="M26" s="291">
        <f t="shared" si="3"/>
        <v>45.44932806324109</v>
      </c>
      <c r="N26" s="291">
        <f t="shared" ref="N26" si="4">N25+N34</f>
        <v>30</v>
      </c>
      <c r="O26" s="266"/>
      <c r="Q26" s="320"/>
      <c r="R26" s="321"/>
      <c r="S26" s="321"/>
      <c r="T26" s="321"/>
      <c r="U26" s="321"/>
      <c r="V26" s="321"/>
      <c r="W26" s="321"/>
      <c r="X26" s="321"/>
      <c r="Y26" s="321"/>
      <c r="Z26" s="321"/>
      <c r="AA26" s="322"/>
    </row>
    <row r="27" spans="1:27" s="191" customFormat="1" ht="12.75" customHeight="1" x14ac:dyDescent="0.35">
      <c r="A27" s="94"/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66"/>
      <c r="Q27" s="320"/>
      <c r="R27" s="321"/>
      <c r="S27" s="321"/>
      <c r="T27" s="321"/>
      <c r="U27" s="321"/>
      <c r="V27" s="321"/>
      <c r="W27" s="321"/>
      <c r="X27" s="321"/>
      <c r="Y27" s="321"/>
      <c r="Z27" s="321"/>
      <c r="AA27" s="322"/>
    </row>
    <row r="28" spans="1:27" s="191" customFormat="1" ht="12.75" customHeight="1" x14ac:dyDescent="0.35">
      <c r="A28" s="94"/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66"/>
      <c r="Q28" s="320"/>
      <c r="R28" s="321"/>
      <c r="S28" s="321"/>
      <c r="T28" s="321"/>
      <c r="U28" s="321"/>
      <c r="V28" s="321"/>
      <c r="W28" s="321"/>
      <c r="X28" s="321"/>
      <c r="Y28" s="321"/>
      <c r="Z28" s="321"/>
      <c r="AA28" s="322"/>
    </row>
    <row r="29" spans="1:27" s="191" customFormat="1" ht="12.75" customHeight="1" x14ac:dyDescent="0.35">
      <c r="A29" s="94"/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66"/>
      <c r="Q29" s="320"/>
      <c r="R29" s="321"/>
      <c r="S29" s="321"/>
      <c r="T29" s="321"/>
      <c r="U29" s="321"/>
      <c r="V29" s="321"/>
      <c r="W29" s="321"/>
      <c r="X29" s="321"/>
      <c r="Y29" s="321"/>
      <c r="Z29" s="321"/>
      <c r="AA29" s="322"/>
    </row>
    <row r="30" spans="1:27" s="191" customFormat="1" ht="12.75" customHeight="1" x14ac:dyDescent="0.35">
      <c r="A30" s="94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66"/>
      <c r="Q30" s="320"/>
      <c r="R30" s="321"/>
      <c r="S30" s="321"/>
      <c r="T30" s="321"/>
      <c r="U30" s="321"/>
      <c r="V30" s="321"/>
      <c r="W30" s="321"/>
      <c r="X30" s="321"/>
      <c r="Y30" s="321"/>
      <c r="Z30" s="321"/>
      <c r="AA30" s="322"/>
    </row>
    <row r="31" spans="1:27" s="191" customFormat="1" ht="12.75" customHeight="1" x14ac:dyDescent="0.35">
      <c r="A31" s="94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66"/>
      <c r="Q31" s="320"/>
      <c r="R31" s="321"/>
      <c r="S31" s="321"/>
      <c r="T31" s="321"/>
      <c r="U31" s="321"/>
      <c r="V31" s="321"/>
      <c r="W31" s="321"/>
      <c r="X31" s="321"/>
      <c r="Y31" s="321"/>
      <c r="Z31" s="321"/>
      <c r="AA31" s="322"/>
    </row>
    <row r="32" spans="1:27" ht="12" customHeight="1" x14ac:dyDescent="0.35">
      <c r="A32" s="188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267"/>
      <c r="Q32" s="320"/>
      <c r="R32" s="321"/>
      <c r="S32" s="321"/>
      <c r="T32" s="321"/>
      <c r="U32" s="321"/>
      <c r="V32" s="321"/>
      <c r="W32" s="321"/>
      <c r="X32" s="321"/>
      <c r="Y32" s="321"/>
      <c r="Z32" s="321"/>
      <c r="AA32" s="322"/>
    </row>
    <row r="33" spans="1:27" ht="12.75" customHeight="1" x14ac:dyDescent="0.35">
      <c r="A33" s="190" t="s">
        <v>121</v>
      </c>
      <c r="Q33" s="320"/>
      <c r="R33" s="321"/>
      <c r="S33" s="321"/>
      <c r="T33" s="321"/>
      <c r="U33" s="321"/>
      <c r="V33" s="321"/>
      <c r="W33" s="321"/>
      <c r="X33" s="321"/>
      <c r="Y33" s="321"/>
      <c r="Z33" s="321"/>
      <c r="AA33" s="322"/>
    </row>
    <row r="34" spans="1:27" ht="12.75" customHeight="1" x14ac:dyDescent="0.35">
      <c r="A34" s="286" t="s">
        <v>236</v>
      </c>
      <c r="B34" s="287"/>
      <c r="C34" s="287"/>
      <c r="D34" s="287"/>
      <c r="E34" s="287"/>
      <c r="F34" s="287"/>
      <c r="G34" s="292">
        <v>5.66</v>
      </c>
      <c r="H34" s="292">
        <v>10.94</v>
      </c>
      <c r="I34" s="292">
        <v>20.71</v>
      </c>
      <c r="J34" s="292">
        <v>20.61</v>
      </c>
      <c r="K34" s="292">
        <v>20.61</v>
      </c>
      <c r="L34" s="292">
        <v>20.61</v>
      </c>
      <c r="M34" s="292">
        <v>20.61</v>
      </c>
      <c r="N34" s="292">
        <v>0</v>
      </c>
      <c r="O34" s="288"/>
      <c r="Q34" s="323"/>
      <c r="R34" s="324"/>
      <c r="S34" s="324"/>
      <c r="T34" s="324"/>
      <c r="U34" s="324"/>
      <c r="V34" s="324"/>
      <c r="W34" s="324"/>
      <c r="X34" s="324"/>
      <c r="Y34" s="324"/>
      <c r="Z34" s="324"/>
      <c r="AA34" s="325"/>
    </row>
    <row r="35" spans="1:27" ht="12.75" customHeight="1" x14ac:dyDescent="0.35"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</row>
    <row r="36" spans="1:27" ht="12.75" customHeight="1" x14ac:dyDescent="0.35">
      <c r="G36" s="276"/>
      <c r="H36" s="276"/>
      <c r="I36" s="276"/>
      <c r="J36" s="276"/>
      <c r="K36" s="276"/>
      <c r="L36" s="276"/>
      <c r="M36" s="276"/>
      <c r="N36" s="276"/>
      <c r="O36" s="276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</row>
  </sheetData>
  <mergeCells count="4">
    <mergeCell ref="Q23:AA34"/>
    <mergeCell ref="A1:O1"/>
    <mergeCell ref="A22:O22"/>
    <mergeCell ref="Q2:AA17"/>
  </mergeCell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1"/>
  </sheetPr>
  <dimension ref="A1:AL37"/>
  <sheetViews>
    <sheetView zoomScale="85" zoomScaleNormal="85" workbookViewId="0">
      <selection activeCell="O2" sqref="O1:Q1048576"/>
    </sheetView>
  </sheetViews>
  <sheetFormatPr baseColWidth="10" defaultColWidth="11.453125" defaultRowHeight="12.75" customHeight="1" x14ac:dyDescent="0.35"/>
  <cols>
    <col min="1" max="15" width="9" style="75" customWidth="1"/>
    <col min="16" max="16" width="5" style="75" customWidth="1"/>
    <col min="17" max="17" width="8.54296875" style="75" bestFit="1" customWidth="1"/>
    <col min="18" max="16384" width="11.453125" style="75"/>
  </cols>
  <sheetData>
    <row r="1" spans="1:38" s="74" customFormat="1" ht="18.75" customHeight="1" x14ac:dyDescent="0.25">
      <c r="A1" s="305" t="s">
        <v>232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</row>
    <row r="2" spans="1:38" s="74" customFormat="1" ht="18.75" customHeight="1" x14ac:dyDescent="0.25">
      <c r="A2" s="193"/>
      <c r="B2" s="277" t="s">
        <v>226</v>
      </c>
      <c r="C2" s="277" t="s">
        <v>226</v>
      </c>
      <c r="D2" s="277" t="s">
        <v>226</v>
      </c>
      <c r="E2" s="277" t="s">
        <v>226</v>
      </c>
      <c r="F2" s="277" t="s">
        <v>226</v>
      </c>
      <c r="G2" s="277" t="s">
        <v>226</v>
      </c>
      <c r="H2" s="277" t="s">
        <v>226</v>
      </c>
      <c r="I2" s="277" t="s">
        <v>226</v>
      </c>
      <c r="J2" s="277" t="s">
        <v>226</v>
      </c>
      <c r="K2" s="277" t="s">
        <v>226</v>
      </c>
      <c r="L2" s="277" t="s">
        <v>226</v>
      </c>
      <c r="M2" s="277" t="s">
        <v>226</v>
      </c>
      <c r="N2" s="277" t="s">
        <v>226</v>
      </c>
      <c r="O2" s="194"/>
      <c r="R2" s="308" t="s">
        <v>235</v>
      </c>
      <c r="S2" s="309"/>
      <c r="T2" s="309"/>
      <c r="U2" s="310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</row>
    <row r="3" spans="1:38" s="74" customFormat="1" ht="20.25" customHeight="1" x14ac:dyDescent="0.25">
      <c r="A3" s="278"/>
      <c r="B3" s="279">
        <v>2008</v>
      </c>
      <c r="C3" s="279">
        <v>2009</v>
      </c>
      <c r="D3" s="279">
        <v>2010</v>
      </c>
      <c r="E3" s="279">
        <v>2011</v>
      </c>
      <c r="F3" s="279">
        <v>2012</v>
      </c>
      <c r="G3" s="279">
        <v>2013</v>
      </c>
      <c r="H3" s="279">
        <v>2014</v>
      </c>
      <c r="I3" s="279">
        <v>2015</v>
      </c>
      <c r="J3" s="279">
        <v>2016</v>
      </c>
      <c r="K3" s="279">
        <v>2017</v>
      </c>
      <c r="L3" s="279">
        <v>2018</v>
      </c>
      <c r="M3" s="279">
        <v>2019</v>
      </c>
      <c r="N3" s="280" t="s">
        <v>209</v>
      </c>
      <c r="O3" s="281"/>
      <c r="Q3" s="195"/>
      <c r="R3" s="311"/>
      <c r="S3" s="312"/>
      <c r="T3" s="312"/>
      <c r="U3" s="313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</row>
    <row r="4" spans="1:38" s="185" customFormat="1" ht="12.75" customHeight="1" x14ac:dyDescent="0.35">
      <c r="A4" s="196" t="s">
        <v>75</v>
      </c>
      <c r="B4" s="95">
        <v>64.67124625000001</v>
      </c>
      <c r="C4" s="95">
        <v>63.579246250000011</v>
      </c>
      <c r="D4" s="95">
        <v>66.77724624999999</v>
      </c>
      <c r="E4" s="95">
        <v>67.154246250000014</v>
      </c>
      <c r="F4" s="95">
        <v>68.493246249999999</v>
      </c>
      <c r="G4" s="95">
        <v>68.317246249999997</v>
      </c>
      <c r="H4" s="95">
        <v>67.753246250000018</v>
      </c>
      <c r="I4" s="95">
        <v>68.738389250000012</v>
      </c>
      <c r="J4" s="95">
        <v>67.766610999999997</v>
      </c>
      <c r="K4" s="95">
        <v>68.848191999999997</v>
      </c>
      <c r="L4" s="95">
        <v>69.003731000000002</v>
      </c>
      <c r="M4" s="95">
        <v>69.395273000000003</v>
      </c>
      <c r="N4" s="95">
        <f>AVERAGE(J4:M4)</f>
        <v>68.753451750000011</v>
      </c>
      <c r="O4" s="199"/>
      <c r="Q4" s="195"/>
      <c r="R4" s="311"/>
      <c r="S4" s="312"/>
      <c r="T4" s="312"/>
      <c r="U4" s="313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</row>
    <row r="5" spans="1:38" s="185" customFormat="1" ht="12.75" customHeight="1" x14ac:dyDescent="0.35">
      <c r="A5" s="196" t="s">
        <v>45</v>
      </c>
      <c r="B5" s="95">
        <v>90.648891500000019</v>
      </c>
      <c r="C5" s="95">
        <v>84.355891500000013</v>
      </c>
      <c r="D5" s="95">
        <v>90.6568915</v>
      </c>
      <c r="E5" s="95">
        <v>87.93189150000002</v>
      </c>
      <c r="F5" s="95">
        <v>88.550891500000006</v>
      </c>
      <c r="G5" s="95">
        <v>88.497891499999994</v>
      </c>
      <c r="H5" s="95">
        <v>86.055891500000001</v>
      </c>
      <c r="I5" s="95">
        <v>87.026189500000001</v>
      </c>
      <c r="J5" s="95">
        <v>87.164795999999996</v>
      </c>
      <c r="K5" s="95">
        <v>87.653001000000017</v>
      </c>
      <c r="L5" s="95">
        <v>88.222448999999983</v>
      </c>
      <c r="M5" s="95">
        <v>86.898236999999995</v>
      </c>
      <c r="N5" s="95">
        <f t="shared" ref="N5:N19" si="0">AVERAGE(J5:M5)</f>
        <v>87.484620750000005</v>
      </c>
      <c r="O5" s="199"/>
      <c r="Q5" s="74"/>
      <c r="R5" s="311"/>
      <c r="S5" s="312"/>
      <c r="T5" s="312"/>
      <c r="U5" s="313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</row>
    <row r="6" spans="1:38" s="185" customFormat="1" ht="12.75" customHeight="1" x14ac:dyDescent="0.35">
      <c r="A6" s="196" t="s">
        <v>73</v>
      </c>
      <c r="B6" s="95">
        <v>62.000348500000001</v>
      </c>
      <c r="C6" s="95">
        <v>60.506348500000001</v>
      </c>
      <c r="D6" s="95">
        <v>62.960348500000009</v>
      </c>
      <c r="E6" s="95">
        <v>61.856348499999996</v>
      </c>
      <c r="F6" s="95">
        <v>62.318348499999999</v>
      </c>
      <c r="G6" s="95">
        <v>62.527348500000002</v>
      </c>
      <c r="H6" s="95">
        <v>60.555348499999994</v>
      </c>
      <c r="I6" s="95">
        <v>61.174649500000001</v>
      </c>
      <c r="J6" s="95">
        <v>62.695549</v>
      </c>
      <c r="K6" s="95">
        <v>63.041786000000016</v>
      </c>
      <c r="L6" s="95">
        <v>61.973660000000002</v>
      </c>
      <c r="M6" s="95">
        <v>61.948701999999997</v>
      </c>
      <c r="N6" s="95">
        <f t="shared" si="0"/>
        <v>62.414924250000006</v>
      </c>
      <c r="O6" s="199"/>
      <c r="Q6" s="74"/>
      <c r="R6" s="311"/>
      <c r="S6" s="312"/>
      <c r="T6" s="312"/>
      <c r="U6" s="313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</row>
    <row r="7" spans="1:38" s="185" customFormat="1" ht="12.75" customHeight="1" x14ac:dyDescent="0.35">
      <c r="A7" s="196" t="s">
        <v>77</v>
      </c>
      <c r="B7" s="95">
        <v>64.164374749999993</v>
      </c>
      <c r="C7" s="95">
        <v>60.889374750000002</v>
      </c>
      <c r="D7" s="95">
        <v>63.060374750000008</v>
      </c>
      <c r="E7" s="95">
        <v>62.532374749999988</v>
      </c>
      <c r="F7" s="95">
        <v>62.515374749999992</v>
      </c>
      <c r="G7" s="95">
        <v>62.519374749999997</v>
      </c>
      <c r="H7" s="95">
        <v>61.498374749999996</v>
      </c>
      <c r="I7" s="95">
        <v>63.701015749999996</v>
      </c>
      <c r="J7" s="95">
        <v>63.853998000000004</v>
      </c>
      <c r="K7" s="95">
        <v>65.318359999999984</v>
      </c>
      <c r="L7" s="95">
        <v>65.507002</v>
      </c>
      <c r="M7" s="95">
        <v>65.231313</v>
      </c>
      <c r="N7" s="95">
        <f t="shared" si="0"/>
        <v>64.977668249999994</v>
      </c>
      <c r="O7" s="199"/>
      <c r="Q7" s="74"/>
      <c r="R7" s="311"/>
      <c r="S7" s="312"/>
      <c r="T7" s="312"/>
      <c r="U7" s="313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</row>
    <row r="8" spans="1:38" s="185" customFormat="1" ht="12.75" customHeight="1" x14ac:dyDescent="0.35">
      <c r="A8" s="196" t="s">
        <v>143</v>
      </c>
      <c r="B8" s="95">
        <v>36.304000000000002</v>
      </c>
      <c r="C8" s="95">
        <v>34.798000000000002</v>
      </c>
      <c r="D8" s="95">
        <v>35.736000000000004</v>
      </c>
      <c r="E8" s="95">
        <v>34.868000000000002</v>
      </c>
      <c r="F8" s="95">
        <v>34.436999999999998</v>
      </c>
      <c r="G8" s="95">
        <v>34.228000000000002</v>
      </c>
      <c r="H8" s="95">
        <v>33.491999999999997</v>
      </c>
      <c r="I8" s="95">
        <v>33.606997</v>
      </c>
      <c r="J8" s="95">
        <v>34.138159999999999</v>
      </c>
      <c r="K8" s="95">
        <v>34.218817999999999</v>
      </c>
      <c r="L8" s="95">
        <v>33.970233999999991</v>
      </c>
      <c r="M8" s="95">
        <v>34.651379999999996</v>
      </c>
      <c r="N8" s="95">
        <f t="shared" si="0"/>
        <v>34.244647999999998</v>
      </c>
      <c r="O8" s="199"/>
      <c r="Q8" s="74"/>
      <c r="R8" s="311"/>
      <c r="S8" s="312"/>
      <c r="T8" s="312"/>
      <c r="U8" s="313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</row>
    <row r="9" spans="1:38" ht="12.75" customHeight="1" x14ac:dyDescent="0.35">
      <c r="A9" s="196" t="s">
        <v>70</v>
      </c>
      <c r="B9" s="95">
        <v>286.93260475</v>
      </c>
      <c r="C9" s="95">
        <v>271.76860475000001</v>
      </c>
      <c r="D9" s="95">
        <v>279.04460475000002</v>
      </c>
      <c r="E9" s="95">
        <v>273.61560474999999</v>
      </c>
      <c r="F9" s="95">
        <v>271.79660475000003</v>
      </c>
      <c r="G9" s="95">
        <v>264.15060475000007</v>
      </c>
      <c r="H9" s="95">
        <v>261.52160475000005</v>
      </c>
      <c r="I9" s="95">
        <v>275.23325775000006</v>
      </c>
      <c r="J9" s="240">
        <v>267.19199699999996</v>
      </c>
      <c r="K9" s="240">
        <v>270.48000200000001</v>
      </c>
      <c r="L9" s="240">
        <v>271.23665</v>
      </c>
      <c r="M9" s="240">
        <v>267.60234100000002</v>
      </c>
      <c r="N9" s="240">
        <f t="shared" si="0"/>
        <v>269.1277475</v>
      </c>
      <c r="O9" s="199"/>
      <c r="P9" s="185"/>
      <c r="Q9" s="74"/>
      <c r="R9" s="311"/>
      <c r="S9" s="312"/>
      <c r="T9" s="312"/>
      <c r="U9" s="313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</row>
    <row r="10" spans="1:38" ht="12.75" customHeight="1" x14ac:dyDescent="0.35">
      <c r="A10" s="196" t="s">
        <v>72</v>
      </c>
      <c r="B10" s="95">
        <v>87.250999999999991</v>
      </c>
      <c r="C10" s="95">
        <v>81.293000000000006</v>
      </c>
      <c r="D10" s="95">
        <v>87.702000000000012</v>
      </c>
      <c r="E10" s="95">
        <v>84.242000000000004</v>
      </c>
      <c r="F10" s="95">
        <v>85.128</v>
      </c>
      <c r="G10" s="95">
        <v>84.046000000000021</v>
      </c>
      <c r="H10" s="95">
        <v>83.291000000000011</v>
      </c>
      <c r="I10" s="95">
        <v>82.285793000000012</v>
      </c>
      <c r="J10" s="95">
        <v>85.151173</v>
      </c>
      <c r="K10" s="95">
        <v>85.463127</v>
      </c>
      <c r="L10" s="95">
        <v>87.396467000000001</v>
      </c>
      <c r="M10" s="95">
        <v>86.221756999999997</v>
      </c>
      <c r="N10" s="95">
        <f t="shared" si="0"/>
        <v>86.058131000000003</v>
      </c>
      <c r="O10" s="199"/>
      <c r="P10" s="185"/>
      <c r="Q10" s="74"/>
      <c r="R10" s="311"/>
      <c r="S10" s="312"/>
      <c r="T10" s="312"/>
      <c r="U10" s="313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</row>
    <row r="11" spans="1:38" ht="12.75" customHeight="1" x14ac:dyDescent="0.35">
      <c r="A11" s="196" t="s">
        <v>46</v>
      </c>
      <c r="B11" s="95">
        <v>493.61901949999992</v>
      </c>
      <c r="C11" s="95">
        <v>479.50601949999998</v>
      </c>
      <c r="D11" s="95">
        <v>506.82801949999998</v>
      </c>
      <c r="E11" s="95">
        <v>473.35801950000001</v>
      </c>
      <c r="F11" s="95">
        <v>490.0220195</v>
      </c>
      <c r="G11" s="95">
        <v>493.50501949999995</v>
      </c>
      <c r="H11" s="95">
        <v>465.36301950000001</v>
      </c>
      <c r="I11" s="95">
        <v>472.17428150000001</v>
      </c>
      <c r="J11" s="95">
        <v>492.11609800000002</v>
      </c>
      <c r="K11" s="95">
        <v>490.85975299999996</v>
      </c>
      <c r="L11" s="95">
        <v>486.56136500000002</v>
      </c>
      <c r="M11" s="95">
        <v>486.77330499999994</v>
      </c>
      <c r="N11" s="95">
        <f t="shared" si="0"/>
        <v>489.07763024999997</v>
      </c>
      <c r="O11" s="199"/>
      <c r="P11" s="185"/>
      <c r="Q11" s="74"/>
      <c r="R11" s="311"/>
      <c r="S11" s="312"/>
      <c r="T11" s="312"/>
      <c r="U11" s="313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</row>
    <row r="12" spans="1:38" ht="12.75" customHeight="1" x14ac:dyDescent="0.35">
      <c r="A12" s="196" t="s">
        <v>49</v>
      </c>
      <c r="B12" s="95">
        <v>380.22400924999999</v>
      </c>
      <c r="C12" s="95">
        <v>359.65800925000002</v>
      </c>
      <c r="D12" s="95">
        <v>364.91400924999994</v>
      </c>
      <c r="E12" s="95">
        <v>353.70400925000001</v>
      </c>
      <c r="F12" s="95">
        <v>353.98100925000006</v>
      </c>
      <c r="G12" s="95">
        <v>352.34600925000001</v>
      </c>
      <c r="H12" s="95">
        <v>336.79900924999998</v>
      </c>
      <c r="I12" s="95">
        <v>332.40905825000004</v>
      </c>
      <c r="J12" s="95">
        <v>337.54176899999999</v>
      </c>
      <c r="K12" s="95">
        <v>333.60108200000002</v>
      </c>
      <c r="L12" s="95">
        <v>337.90776099999999</v>
      </c>
      <c r="M12" s="95">
        <v>332.00026499999996</v>
      </c>
      <c r="N12" s="95">
        <f t="shared" si="0"/>
        <v>335.26271924999998</v>
      </c>
      <c r="O12" s="199"/>
      <c r="P12" s="185"/>
      <c r="Q12" s="74"/>
      <c r="R12" s="311"/>
      <c r="S12" s="312"/>
      <c r="T12" s="312"/>
      <c r="U12" s="313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</row>
    <row r="13" spans="1:38" ht="12.75" customHeight="1" x14ac:dyDescent="0.35">
      <c r="A13" s="196" t="s">
        <v>16</v>
      </c>
      <c r="B13" s="95">
        <v>573.00951199999997</v>
      </c>
      <c r="C13" s="95">
        <v>538.41751199999999</v>
      </c>
      <c r="D13" s="95">
        <v>572.01651199999992</v>
      </c>
      <c r="E13" s="95">
        <v>565.29651200000001</v>
      </c>
      <c r="F13" s="95">
        <v>564.34451200000001</v>
      </c>
      <c r="G13" s="95">
        <v>556.65251199999989</v>
      </c>
      <c r="H13" s="95">
        <v>537.99351200000001</v>
      </c>
      <c r="I13" s="95">
        <v>555.75856799999997</v>
      </c>
      <c r="J13" s="95">
        <v>556.31000100000006</v>
      </c>
      <c r="K13" s="95">
        <v>558.34199700000011</v>
      </c>
      <c r="L13" s="95">
        <v>558.92639199999996</v>
      </c>
      <c r="M13" s="95">
        <v>541.89911400000005</v>
      </c>
      <c r="N13" s="95">
        <f t="shared" si="0"/>
        <v>553.8693760000001</v>
      </c>
      <c r="O13" s="199"/>
      <c r="P13" s="185"/>
      <c r="Q13" s="201"/>
      <c r="R13" s="311"/>
      <c r="S13" s="312"/>
      <c r="T13" s="312"/>
      <c r="U13" s="313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</row>
    <row r="14" spans="1:38" ht="12.75" customHeight="1" x14ac:dyDescent="0.35">
      <c r="A14" s="196" t="s">
        <v>80</v>
      </c>
      <c r="B14" s="95">
        <v>41.283000000000001</v>
      </c>
      <c r="C14" s="95">
        <v>38.856999999999992</v>
      </c>
      <c r="D14" s="95">
        <v>39.808</v>
      </c>
      <c r="E14" s="95">
        <v>40.174000000000014</v>
      </c>
      <c r="F14" s="95">
        <v>40.309000000000005</v>
      </c>
      <c r="G14" s="95">
        <v>39.905999999999999</v>
      </c>
      <c r="H14" s="95">
        <v>40.674999999999997</v>
      </c>
      <c r="I14" s="95">
        <v>41.916790000000006</v>
      </c>
      <c r="J14" s="95">
        <v>42.259014000000001</v>
      </c>
      <c r="K14" s="95">
        <v>43.576991</v>
      </c>
      <c r="L14" s="95">
        <v>43.99417900000001</v>
      </c>
      <c r="M14" s="95">
        <v>44.271807999999993</v>
      </c>
      <c r="N14" s="95">
        <f t="shared" si="0"/>
        <v>43.525497999999999</v>
      </c>
      <c r="O14" s="199"/>
      <c r="P14" s="185"/>
      <c r="Q14" s="201"/>
      <c r="R14" s="311"/>
      <c r="S14" s="312"/>
      <c r="T14" s="312"/>
      <c r="U14" s="313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</row>
    <row r="15" spans="1:38" s="185" customFormat="1" ht="12.75" customHeight="1" x14ac:dyDescent="0.35">
      <c r="A15" s="196" t="s">
        <v>74</v>
      </c>
      <c r="B15" s="95">
        <v>344.77145875000002</v>
      </c>
      <c r="C15" s="95">
        <v>323.73745874999997</v>
      </c>
      <c r="D15" s="95">
        <v>332.57645874999997</v>
      </c>
      <c r="E15" s="95">
        <v>334.84445875</v>
      </c>
      <c r="F15" s="95">
        <v>328.57845874999998</v>
      </c>
      <c r="G15" s="95">
        <v>318.63945875000007</v>
      </c>
      <c r="H15" s="95">
        <v>309.60645875</v>
      </c>
      <c r="I15" s="95">
        <v>314.98892375000003</v>
      </c>
      <c r="J15" s="95">
        <v>314.26162199999993</v>
      </c>
      <c r="K15" s="95">
        <v>320.548137</v>
      </c>
      <c r="L15" s="95">
        <v>322.07867999999996</v>
      </c>
      <c r="M15" s="95">
        <v>319.67281800000001</v>
      </c>
      <c r="N15" s="95">
        <f t="shared" si="0"/>
        <v>319.14031424999996</v>
      </c>
      <c r="O15" s="199"/>
      <c r="Q15" s="74"/>
      <c r="R15" s="311"/>
      <c r="S15" s="312"/>
      <c r="T15" s="312"/>
      <c r="U15" s="313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</row>
    <row r="16" spans="1:38" ht="12.75" customHeight="1" x14ac:dyDescent="0.35">
      <c r="A16" s="196" t="s">
        <v>44</v>
      </c>
      <c r="B16" s="95">
        <v>119.22399999999999</v>
      </c>
      <c r="C16" s="95">
        <v>113.83500000000001</v>
      </c>
      <c r="D16" s="95">
        <v>117.12099999999998</v>
      </c>
      <c r="E16" s="95">
        <v>118.13000000000002</v>
      </c>
      <c r="F16" s="95">
        <v>115.761</v>
      </c>
      <c r="G16" s="95">
        <v>115.045</v>
      </c>
      <c r="H16" s="95">
        <v>113.42099999999999</v>
      </c>
      <c r="I16" s="95">
        <v>115.080108</v>
      </c>
      <c r="J16" s="95">
        <v>115.94662</v>
      </c>
      <c r="K16" s="95">
        <v>116.978785</v>
      </c>
      <c r="L16" s="95">
        <v>117.54177299999999</v>
      </c>
      <c r="M16" s="95">
        <v>117.65814500000002</v>
      </c>
      <c r="N16" s="95">
        <f t="shared" si="0"/>
        <v>117.03133075</v>
      </c>
      <c r="O16" s="199"/>
      <c r="P16" s="185"/>
      <c r="Q16" s="74"/>
      <c r="R16" s="311"/>
      <c r="S16" s="312"/>
      <c r="T16" s="312"/>
      <c r="U16" s="313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</row>
    <row r="17" spans="1:38" ht="12.75" customHeight="1" x14ac:dyDescent="0.35">
      <c r="A17" s="196" t="s">
        <v>47</v>
      </c>
      <c r="B17" s="95">
        <v>126.35046625000001</v>
      </c>
      <c r="C17" s="95">
        <v>120.89546625</v>
      </c>
      <c r="D17" s="95">
        <v>129.33446624999999</v>
      </c>
      <c r="E17" s="95">
        <v>122.70246625</v>
      </c>
      <c r="F17" s="95">
        <v>128.05446625000002</v>
      </c>
      <c r="G17" s="95">
        <v>127.31346624999999</v>
      </c>
      <c r="H17" s="95">
        <v>124.85646625</v>
      </c>
      <c r="I17" s="95">
        <v>128.43442824999997</v>
      </c>
      <c r="J17" s="240">
        <v>131.19600700000001</v>
      </c>
      <c r="K17" s="240">
        <v>132.531002</v>
      </c>
      <c r="L17" s="240">
        <v>135.65373199999999</v>
      </c>
      <c r="M17" s="240">
        <v>133.578766</v>
      </c>
      <c r="N17" s="240">
        <f t="shared" si="0"/>
        <v>133.23987675000001</v>
      </c>
      <c r="O17" s="199"/>
      <c r="P17" s="185"/>
      <c r="Q17" s="74"/>
      <c r="R17" s="311"/>
      <c r="S17" s="312"/>
      <c r="T17" s="312"/>
      <c r="U17" s="313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</row>
    <row r="18" spans="1:38" ht="12.75" customHeight="1" x14ac:dyDescent="0.35">
      <c r="A18" s="196" t="s">
        <v>43</v>
      </c>
      <c r="B18" s="95">
        <v>140.04662875000002</v>
      </c>
      <c r="C18" s="95">
        <v>134.93862875000002</v>
      </c>
      <c r="D18" s="95">
        <v>141.34162875000001</v>
      </c>
      <c r="E18" s="95">
        <v>142.91262875000001</v>
      </c>
      <c r="F18" s="95">
        <v>144.04962875000004</v>
      </c>
      <c r="G18" s="95">
        <v>144.76062875000002</v>
      </c>
      <c r="H18" s="95">
        <v>146.53662875000001</v>
      </c>
      <c r="I18" s="95">
        <v>149.91188675000004</v>
      </c>
      <c r="J18" s="240">
        <v>153.25787</v>
      </c>
      <c r="K18" s="240">
        <v>156.42146299999999</v>
      </c>
      <c r="L18" s="240">
        <v>159.824071</v>
      </c>
      <c r="M18" s="240">
        <v>158.975098</v>
      </c>
      <c r="N18" s="240">
        <f t="shared" si="0"/>
        <v>157.11962549999998</v>
      </c>
      <c r="O18" s="199"/>
      <c r="P18" s="185"/>
      <c r="Q18" s="74"/>
      <c r="R18" s="311"/>
      <c r="S18" s="312"/>
      <c r="T18" s="312"/>
      <c r="U18" s="313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</row>
    <row r="19" spans="1:38" ht="12.75" customHeight="1" x14ac:dyDescent="0.35">
      <c r="A19" s="197" t="s">
        <v>26</v>
      </c>
      <c r="B19" s="198">
        <v>144.37579875</v>
      </c>
      <c r="C19" s="198">
        <v>137.95879875000003</v>
      </c>
      <c r="D19" s="198">
        <v>147.28779875000001</v>
      </c>
      <c r="E19" s="198">
        <v>139.62979875000002</v>
      </c>
      <c r="F19" s="198">
        <v>143.18779875000001</v>
      </c>
      <c r="G19" s="198">
        <v>139.46379875</v>
      </c>
      <c r="H19" s="198">
        <v>134.92279875</v>
      </c>
      <c r="I19" s="198">
        <v>135.56808774999999</v>
      </c>
      <c r="J19" s="265">
        <v>140.62603900000002</v>
      </c>
      <c r="K19" s="265">
        <v>141.49800200000001</v>
      </c>
      <c r="L19" s="265">
        <v>138.475348</v>
      </c>
      <c r="M19" s="265">
        <v>136.26907499999999</v>
      </c>
      <c r="N19" s="265">
        <f t="shared" si="0"/>
        <v>139.217116</v>
      </c>
      <c r="O19" s="200"/>
      <c r="R19" s="311"/>
      <c r="S19" s="312"/>
      <c r="T19" s="312"/>
      <c r="U19" s="313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</row>
    <row r="20" spans="1:38" ht="12.75" customHeight="1" x14ac:dyDescent="0.35">
      <c r="A20" s="203" t="s">
        <v>144</v>
      </c>
      <c r="B20" s="202">
        <f t="shared" ref="B20:N20" si="1">SUM(B4:B19)</f>
        <v>3054.8763589999999</v>
      </c>
      <c r="C20" s="202">
        <f t="shared" si="1"/>
        <v>2904.9943590000003</v>
      </c>
      <c r="D20" s="202">
        <f t="shared" si="1"/>
        <v>3037.1653589999996</v>
      </c>
      <c r="E20" s="202">
        <f t="shared" si="1"/>
        <v>2962.9523589999994</v>
      </c>
      <c r="F20" s="202">
        <f t="shared" si="1"/>
        <v>2981.5273590000006</v>
      </c>
      <c r="G20" s="202">
        <f t="shared" si="1"/>
        <v>2951.9183590000002</v>
      </c>
      <c r="H20" s="202">
        <f t="shared" si="1"/>
        <v>2864.3413589999996</v>
      </c>
      <c r="I20" s="202">
        <f t="shared" si="1"/>
        <v>2918.0084240000006</v>
      </c>
      <c r="J20" s="202">
        <f t="shared" ref="J20:L20" si="2">SUM(J4:J19)</f>
        <v>2951.4773240000004</v>
      </c>
      <c r="K20" s="202">
        <f t="shared" si="2"/>
        <v>2969.3804979999995</v>
      </c>
      <c r="L20" s="202">
        <f t="shared" si="2"/>
        <v>2978.273494</v>
      </c>
      <c r="M20" s="202">
        <f t="shared" ref="M20" si="3">SUM(M4:M19)</f>
        <v>2943.0473969999998</v>
      </c>
      <c r="N20" s="202">
        <f t="shared" si="1"/>
        <v>2960.5446782499994</v>
      </c>
      <c r="O20" s="192"/>
      <c r="R20" s="311"/>
      <c r="S20" s="312"/>
      <c r="T20" s="312"/>
      <c r="U20" s="313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</row>
    <row r="21" spans="1:38" ht="12.75" customHeight="1" x14ac:dyDescent="0.35">
      <c r="A21" s="203" t="s">
        <v>145</v>
      </c>
      <c r="B21" s="202">
        <f>B5+B11+B13+B16+B17+B18+B19</f>
        <v>1687.27431675</v>
      </c>
      <c r="C21" s="202">
        <f t="shared" ref="C21:N21" si="4">C5+C11+C13+C16+C17+C18+C19</f>
        <v>1609.9073167500001</v>
      </c>
      <c r="D21" s="202">
        <f t="shared" si="4"/>
        <v>1704.5863167499997</v>
      </c>
      <c r="E21" s="202">
        <f t="shared" si="4"/>
        <v>1649.9613167500004</v>
      </c>
      <c r="F21" s="202">
        <f t="shared" si="4"/>
        <v>1673.9703167499999</v>
      </c>
      <c r="G21" s="202">
        <f t="shared" si="4"/>
        <v>1665.2383167499997</v>
      </c>
      <c r="H21" s="202">
        <f t="shared" si="4"/>
        <v>1609.1493167500003</v>
      </c>
      <c r="I21" s="202">
        <f t="shared" si="4"/>
        <v>1643.9535497499999</v>
      </c>
      <c r="J21" s="202">
        <f t="shared" si="4"/>
        <v>1676.6174309999999</v>
      </c>
      <c r="K21" s="202">
        <f t="shared" si="4"/>
        <v>1684.284003</v>
      </c>
      <c r="L21" s="202">
        <f t="shared" si="4"/>
        <v>1685.2051299999998</v>
      </c>
      <c r="M21" s="202">
        <f t="shared" ref="M21" si="5">M5+M11+M13+M16+M17+M18+M19</f>
        <v>1662.0517400000001</v>
      </c>
      <c r="N21" s="202">
        <f t="shared" si="4"/>
        <v>1677.0395759999999</v>
      </c>
      <c r="R21" s="311"/>
      <c r="S21" s="312"/>
      <c r="T21" s="312"/>
      <c r="U21" s="313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</row>
    <row r="22" spans="1:38" ht="12.75" customHeight="1" x14ac:dyDescent="0.35">
      <c r="A22" s="203"/>
      <c r="B22" s="204" t="s">
        <v>146</v>
      </c>
      <c r="C22" s="204" t="s">
        <v>147</v>
      </c>
      <c r="D22" s="204" t="s">
        <v>148</v>
      </c>
      <c r="E22" s="204" t="s">
        <v>149</v>
      </c>
      <c r="F22" s="204" t="s">
        <v>150</v>
      </c>
      <c r="G22" s="204" t="s">
        <v>151</v>
      </c>
      <c r="H22" s="204" t="s">
        <v>152</v>
      </c>
      <c r="I22" s="204" t="s">
        <v>153</v>
      </c>
      <c r="J22" s="204" t="s">
        <v>154</v>
      </c>
      <c r="K22" s="204" t="s">
        <v>233</v>
      </c>
      <c r="L22" s="204" t="s">
        <v>234</v>
      </c>
      <c r="M22" s="204" t="s">
        <v>239</v>
      </c>
      <c r="N22" s="204"/>
      <c r="R22" s="311"/>
      <c r="S22" s="312"/>
      <c r="T22" s="312"/>
      <c r="U22" s="313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</row>
    <row r="23" spans="1:38" ht="12.75" customHeight="1" x14ac:dyDescent="0.35">
      <c r="A23" s="203"/>
      <c r="B23" s="202"/>
      <c r="C23" s="202"/>
      <c r="D23" s="202"/>
      <c r="E23" s="202"/>
      <c r="F23" s="202"/>
      <c r="G23" s="202"/>
      <c r="H23" s="202"/>
      <c r="I23" s="205"/>
      <c r="J23" s="202"/>
      <c r="K23" s="202"/>
      <c r="L23" s="202"/>
      <c r="M23" s="202"/>
      <c r="N23" s="202"/>
      <c r="R23" s="311"/>
      <c r="S23" s="312"/>
      <c r="T23" s="312"/>
      <c r="U23" s="313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</row>
    <row r="24" spans="1:38" ht="12.75" customHeight="1" x14ac:dyDescent="0.35">
      <c r="A24" s="203"/>
      <c r="R24" s="311"/>
      <c r="S24" s="312"/>
      <c r="T24" s="312"/>
      <c r="U24" s="313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</row>
    <row r="25" spans="1:38" ht="12.75" customHeight="1" x14ac:dyDescent="0.35">
      <c r="R25" s="314"/>
      <c r="S25" s="315"/>
      <c r="T25" s="315"/>
      <c r="U25" s="316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</row>
    <row r="26" spans="1:38" s="120" customFormat="1" ht="12.75" customHeight="1" x14ac:dyDescent="0.35">
      <c r="R26" s="120" t="s">
        <v>207</v>
      </c>
    </row>
    <row r="27" spans="1:38" s="120" customFormat="1" ht="12.75" customHeight="1" x14ac:dyDescent="0.35"/>
    <row r="28" spans="1:38" s="120" customFormat="1" ht="12.75" customHeight="1" x14ac:dyDescent="0.35"/>
    <row r="29" spans="1:38" s="120" customFormat="1" ht="12.75" customHeight="1" x14ac:dyDescent="0.35">
      <c r="B29" s="121"/>
      <c r="C29" s="121"/>
      <c r="D29" s="121"/>
      <c r="E29" s="121"/>
      <c r="F29" s="121"/>
      <c r="G29" s="121"/>
      <c r="H29" s="121"/>
      <c r="I29" s="121"/>
    </row>
    <row r="30" spans="1:38" s="120" customFormat="1" ht="12.75" customHeight="1" x14ac:dyDescent="0.35">
      <c r="B30" s="121"/>
      <c r="C30" s="121"/>
      <c r="D30" s="121"/>
      <c r="E30" s="121"/>
      <c r="F30" s="121"/>
      <c r="G30" s="121"/>
      <c r="H30" s="121"/>
      <c r="I30" s="121"/>
    </row>
    <row r="31" spans="1:38" s="120" customFormat="1" ht="12.75" customHeight="1" x14ac:dyDescent="0.35">
      <c r="B31" s="121"/>
      <c r="C31" s="121"/>
      <c r="D31" s="121"/>
      <c r="E31" s="121"/>
      <c r="F31" s="121"/>
      <c r="G31" s="121"/>
      <c r="H31" s="121"/>
      <c r="I31" s="121"/>
    </row>
    <row r="32" spans="1:38" s="120" customFormat="1" ht="12.75" customHeight="1" x14ac:dyDescent="0.35">
      <c r="B32" s="121"/>
      <c r="C32" s="121"/>
      <c r="D32" s="121"/>
      <c r="E32" s="121"/>
      <c r="F32" s="121"/>
      <c r="G32" s="121"/>
      <c r="H32" s="121"/>
      <c r="I32" s="121"/>
    </row>
    <row r="33" spans="2:9" s="120" customFormat="1" ht="12.75" customHeight="1" x14ac:dyDescent="0.35">
      <c r="B33" s="121"/>
      <c r="C33" s="121"/>
      <c r="D33" s="121"/>
      <c r="E33" s="121"/>
      <c r="F33" s="121"/>
      <c r="G33" s="121"/>
      <c r="H33" s="121"/>
      <c r="I33" s="121"/>
    </row>
    <row r="34" spans="2:9" s="120" customFormat="1" ht="12.75" customHeight="1" x14ac:dyDescent="0.35">
      <c r="B34" s="121"/>
      <c r="C34" s="121"/>
      <c r="D34" s="121"/>
      <c r="E34" s="121"/>
      <c r="F34" s="121"/>
      <c r="G34" s="121"/>
      <c r="H34" s="121"/>
      <c r="I34" s="121"/>
    </row>
    <row r="35" spans="2:9" s="120" customFormat="1" ht="12.75" customHeight="1" x14ac:dyDescent="0.35">
      <c r="B35" s="121"/>
      <c r="C35" s="121"/>
      <c r="D35" s="121"/>
      <c r="E35" s="121"/>
      <c r="F35" s="121"/>
      <c r="G35" s="121"/>
      <c r="H35" s="121"/>
      <c r="I35" s="121"/>
    </row>
    <row r="36" spans="2:9" s="120" customFormat="1" ht="12.75" customHeight="1" x14ac:dyDescent="0.35">
      <c r="B36" s="121"/>
      <c r="C36" s="121"/>
      <c r="D36" s="121"/>
      <c r="E36" s="121"/>
      <c r="F36" s="121"/>
      <c r="G36" s="121"/>
      <c r="H36" s="121"/>
      <c r="I36" s="121"/>
    </row>
    <row r="37" spans="2:9" s="120" customFormat="1" ht="12.75" customHeight="1" x14ac:dyDescent="0.35">
      <c r="B37" s="121"/>
      <c r="C37" s="121"/>
      <c r="D37" s="121"/>
      <c r="E37" s="121"/>
      <c r="F37" s="121"/>
      <c r="G37" s="121"/>
      <c r="H37" s="121"/>
      <c r="I37" s="121"/>
    </row>
  </sheetData>
  <mergeCells count="2">
    <mergeCell ref="A1:O1"/>
    <mergeCell ref="R2:U25"/>
  </mergeCells>
  <phoneticPr fontId="4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1"/>
  </sheetPr>
  <dimension ref="A1:O38"/>
  <sheetViews>
    <sheetView workbookViewId="0">
      <selection activeCell="A17" sqref="A17"/>
    </sheetView>
  </sheetViews>
  <sheetFormatPr baseColWidth="10" defaultColWidth="11.453125" defaultRowHeight="12.75" customHeight="1" x14ac:dyDescent="0.35"/>
  <cols>
    <col min="1" max="1" width="6.453125" style="75" customWidth="1"/>
    <col min="2" max="2" width="7.453125" style="75" customWidth="1"/>
    <col min="3" max="6" width="14.54296875" style="75" customWidth="1"/>
    <col min="7" max="7" width="13.54296875" style="75" customWidth="1"/>
    <col min="8" max="16384" width="11.453125" style="75"/>
  </cols>
  <sheetData>
    <row r="1" spans="1:15" s="74" customFormat="1" ht="18.75" customHeight="1" x14ac:dyDescent="0.25">
      <c r="A1" s="275" t="s">
        <v>125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40"/>
      <c r="M1" s="148"/>
      <c r="N1" s="74" t="s">
        <v>135</v>
      </c>
      <c r="O1" s="74" t="s">
        <v>136</v>
      </c>
    </row>
    <row r="2" spans="1:15" ht="12.75" customHeight="1" x14ac:dyDescent="0.35">
      <c r="A2" s="275"/>
      <c r="B2" s="129"/>
      <c r="C2" s="144" t="s">
        <v>118</v>
      </c>
      <c r="D2" s="144" t="s">
        <v>128</v>
      </c>
      <c r="E2" s="144" t="s">
        <v>130</v>
      </c>
      <c r="F2" s="144" t="s">
        <v>119</v>
      </c>
      <c r="G2" s="144" t="s">
        <v>135</v>
      </c>
      <c r="H2" s="144" t="s">
        <v>136</v>
      </c>
      <c r="I2" s="144"/>
      <c r="J2" s="144"/>
      <c r="K2" s="144"/>
      <c r="L2" s="145"/>
      <c r="M2" s="326" t="s">
        <v>123</v>
      </c>
      <c r="N2" s="179">
        <f>SUM(N3:N14)</f>
        <v>70.599999999999994</v>
      </c>
      <c r="O2" s="179">
        <f>SUM(O3:O14)</f>
        <v>4840</v>
      </c>
    </row>
    <row r="3" spans="1:15" ht="12.75" customHeight="1" x14ac:dyDescent="0.35">
      <c r="A3" s="275" t="s">
        <v>12</v>
      </c>
      <c r="B3" s="274">
        <v>1</v>
      </c>
      <c r="C3" s="133">
        <v>0.8</v>
      </c>
      <c r="D3" s="154">
        <v>0.9</v>
      </c>
      <c r="E3" s="154">
        <f>D3-(D3-0.8)/2</f>
        <v>0.85000000000000009</v>
      </c>
      <c r="F3" s="154">
        <v>1.3</v>
      </c>
      <c r="G3" s="154">
        <f>N3/$N$2</f>
        <v>3.5410764872521247E-2</v>
      </c>
      <c r="H3" s="154">
        <f>O3/$O$2</f>
        <v>6.8181818181818177E-2</v>
      </c>
      <c r="I3" s="154"/>
      <c r="J3" s="154"/>
      <c r="K3" s="154"/>
      <c r="L3" s="146"/>
      <c r="M3" s="326"/>
      <c r="N3" s="75">
        <v>2.5</v>
      </c>
      <c r="O3" s="75">
        <v>330</v>
      </c>
    </row>
    <row r="4" spans="1:15" ht="12.75" customHeight="1" x14ac:dyDescent="0.35">
      <c r="A4" s="275" t="s">
        <v>13</v>
      </c>
      <c r="B4" s="274">
        <v>2</v>
      </c>
      <c r="C4" s="133">
        <v>0.8</v>
      </c>
      <c r="D4" s="154">
        <v>0.9</v>
      </c>
      <c r="E4" s="154">
        <f t="shared" ref="E4:E14" si="0">D4-(D4-0.8)/2</f>
        <v>0.85000000000000009</v>
      </c>
      <c r="F4" s="154">
        <v>1.3</v>
      </c>
      <c r="G4" s="154">
        <f t="shared" ref="G4:G14" si="1">N4/$N$2</f>
        <v>2.6912181303116147E-2</v>
      </c>
      <c r="H4" s="154">
        <f t="shared" ref="H4:H14" si="2">O4/$O$2</f>
        <v>5.578512396694215E-2</v>
      </c>
      <c r="I4" s="154"/>
      <c r="J4" s="154"/>
      <c r="K4" s="154"/>
      <c r="L4" s="146"/>
      <c r="M4" s="326"/>
      <c r="N4" s="75">
        <v>1.9</v>
      </c>
      <c r="O4" s="75">
        <v>270</v>
      </c>
    </row>
    <row r="5" spans="1:15" ht="12.75" customHeight="1" x14ac:dyDescent="0.35">
      <c r="A5" s="275" t="s">
        <v>14</v>
      </c>
      <c r="B5" s="274">
        <v>3</v>
      </c>
      <c r="C5" s="133">
        <v>0.8</v>
      </c>
      <c r="D5" s="154">
        <v>0.85</v>
      </c>
      <c r="E5" s="154">
        <f t="shared" si="0"/>
        <v>0.82499999999999996</v>
      </c>
      <c r="F5" s="154">
        <v>1.2</v>
      </c>
      <c r="G5" s="154">
        <f t="shared" si="1"/>
        <v>1.8413597733711051E-2</v>
      </c>
      <c r="H5" s="154">
        <f t="shared" si="2"/>
        <v>6.1983471074380167E-2</v>
      </c>
      <c r="I5" s="154"/>
      <c r="J5" s="154"/>
      <c r="K5" s="154"/>
      <c r="L5" s="146"/>
      <c r="M5" s="326"/>
      <c r="N5" s="75">
        <v>1.3</v>
      </c>
      <c r="O5" s="75">
        <v>300</v>
      </c>
    </row>
    <row r="6" spans="1:15" ht="12.75" customHeight="1" x14ac:dyDescent="0.35">
      <c r="A6" s="275" t="s">
        <v>0</v>
      </c>
      <c r="B6" s="274">
        <v>4</v>
      </c>
      <c r="C6" s="133">
        <v>0.7</v>
      </c>
      <c r="D6" s="154">
        <v>0.8</v>
      </c>
      <c r="E6" s="154">
        <f t="shared" si="0"/>
        <v>0.8</v>
      </c>
      <c r="F6" s="154">
        <v>1</v>
      </c>
      <c r="G6" s="154">
        <f t="shared" si="1"/>
        <v>7.2237960339943341E-2</v>
      </c>
      <c r="H6" s="154">
        <f t="shared" si="2"/>
        <v>7.43801652892562E-2</v>
      </c>
      <c r="I6" s="154"/>
      <c r="J6" s="154"/>
      <c r="K6" s="154"/>
      <c r="L6" s="146"/>
      <c r="M6" s="326"/>
      <c r="N6" s="75">
        <v>5.0999999999999996</v>
      </c>
      <c r="O6" s="75">
        <v>360</v>
      </c>
    </row>
    <row r="7" spans="1:15" ht="12.75" customHeight="1" x14ac:dyDescent="0.35">
      <c r="A7" s="275" t="s">
        <v>6</v>
      </c>
      <c r="B7" s="274">
        <v>5</v>
      </c>
      <c r="C7" s="133">
        <v>0.7</v>
      </c>
      <c r="D7" s="154">
        <v>0.75</v>
      </c>
      <c r="E7" s="154">
        <f t="shared" si="0"/>
        <v>0.77500000000000002</v>
      </c>
      <c r="F7" s="154">
        <v>0.9</v>
      </c>
      <c r="G7" s="154">
        <f t="shared" si="1"/>
        <v>0.21671388101983005</v>
      </c>
      <c r="H7" s="154">
        <f t="shared" si="2"/>
        <v>0.11363636363636363</v>
      </c>
      <c r="I7" s="154"/>
      <c r="J7" s="154"/>
      <c r="K7" s="154"/>
      <c r="L7" s="146"/>
      <c r="M7" s="326"/>
      <c r="N7" s="75">
        <v>15.3</v>
      </c>
      <c r="O7" s="75">
        <v>550</v>
      </c>
    </row>
    <row r="8" spans="1:15" ht="12.75" customHeight="1" x14ac:dyDescent="0.35">
      <c r="A8" s="275" t="s">
        <v>1</v>
      </c>
      <c r="B8" s="274">
        <v>6</v>
      </c>
      <c r="C8" s="133">
        <v>0.6</v>
      </c>
      <c r="D8" s="154">
        <v>0.7</v>
      </c>
      <c r="E8" s="154">
        <f t="shared" si="0"/>
        <v>0.75</v>
      </c>
      <c r="F8" s="154">
        <v>0.7</v>
      </c>
      <c r="G8" s="154">
        <f t="shared" si="1"/>
        <v>0.17988668555240794</v>
      </c>
      <c r="H8" s="154">
        <f t="shared" si="2"/>
        <v>0.1115702479338843</v>
      </c>
      <c r="I8" s="154"/>
      <c r="J8" s="154"/>
      <c r="K8" s="154"/>
      <c r="L8" s="146"/>
      <c r="M8" s="326"/>
      <c r="N8" s="75">
        <v>12.7</v>
      </c>
      <c r="O8" s="75">
        <v>540</v>
      </c>
    </row>
    <row r="9" spans="1:15" ht="12.75" customHeight="1" x14ac:dyDescent="0.35">
      <c r="A9" s="275" t="s">
        <v>2</v>
      </c>
      <c r="B9" s="274">
        <v>7</v>
      </c>
      <c r="C9" s="133">
        <v>0.6</v>
      </c>
      <c r="D9" s="154">
        <v>0.7</v>
      </c>
      <c r="E9" s="154">
        <f t="shared" si="0"/>
        <v>0.75</v>
      </c>
      <c r="F9" s="154">
        <v>0.7</v>
      </c>
      <c r="G9" s="154">
        <f t="shared" si="1"/>
        <v>0.10764872521246459</v>
      </c>
      <c r="H9" s="154">
        <f t="shared" si="2"/>
        <v>0.11983471074380166</v>
      </c>
      <c r="I9" s="154"/>
      <c r="J9" s="154"/>
      <c r="K9" s="154"/>
      <c r="L9" s="146"/>
      <c r="M9" s="326"/>
      <c r="N9" s="75">
        <v>7.6</v>
      </c>
      <c r="O9" s="75">
        <v>580</v>
      </c>
    </row>
    <row r="10" spans="1:15" ht="12.75" customHeight="1" x14ac:dyDescent="0.35">
      <c r="A10" s="275" t="s">
        <v>3</v>
      </c>
      <c r="B10" s="274">
        <v>8</v>
      </c>
      <c r="C10" s="133">
        <v>0.6</v>
      </c>
      <c r="D10" s="154">
        <v>0.75</v>
      </c>
      <c r="E10" s="154">
        <f t="shared" si="0"/>
        <v>0.77500000000000002</v>
      </c>
      <c r="F10" s="154">
        <v>0.7</v>
      </c>
      <c r="G10" s="154">
        <f t="shared" si="1"/>
        <v>9.0651558073654409E-2</v>
      </c>
      <c r="H10" s="154">
        <f t="shared" si="2"/>
        <v>0.10330578512396695</v>
      </c>
      <c r="I10" s="154"/>
      <c r="J10" s="154"/>
      <c r="K10" s="154"/>
      <c r="L10" s="146"/>
      <c r="M10" s="326"/>
      <c r="N10" s="75">
        <v>6.4</v>
      </c>
      <c r="O10" s="75">
        <v>500</v>
      </c>
    </row>
    <row r="11" spans="1:15" ht="12.75" customHeight="1" x14ac:dyDescent="0.35">
      <c r="A11" s="275" t="s">
        <v>4</v>
      </c>
      <c r="B11" s="274">
        <v>9</v>
      </c>
      <c r="C11" s="133">
        <v>0.6</v>
      </c>
      <c r="D11" s="154">
        <v>0.75</v>
      </c>
      <c r="E11" s="154">
        <f t="shared" si="0"/>
        <v>0.77500000000000002</v>
      </c>
      <c r="F11" s="154">
        <v>0.9</v>
      </c>
      <c r="G11" s="154">
        <f t="shared" si="1"/>
        <v>9.0651558073654409E-2</v>
      </c>
      <c r="H11" s="154">
        <f t="shared" si="2"/>
        <v>8.8842975206611566E-2</v>
      </c>
      <c r="I11" s="154"/>
      <c r="J11" s="154"/>
      <c r="K11" s="154"/>
      <c r="L11" s="146"/>
      <c r="M11" s="326"/>
      <c r="N11" s="75">
        <v>6.4</v>
      </c>
      <c r="O11" s="75">
        <v>430</v>
      </c>
    </row>
    <row r="12" spans="1:15" ht="12.75" customHeight="1" x14ac:dyDescent="0.35">
      <c r="A12" s="275" t="s">
        <v>7</v>
      </c>
      <c r="B12" s="274">
        <v>10</v>
      </c>
      <c r="C12" s="133">
        <v>0.7</v>
      </c>
      <c r="D12" s="154">
        <v>0.8</v>
      </c>
      <c r="E12" s="154">
        <f t="shared" si="0"/>
        <v>0.8</v>
      </c>
      <c r="F12" s="154">
        <v>1</v>
      </c>
      <c r="G12" s="154">
        <f t="shared" si="1"/>
        <v>7.2237960339943341E-2</v>
      </c>
      <c r="H12" s="154">
        <f t="shared" si="2"/>
        <v>7.6446280991735532E-2</v>
      </c>
      <c r="I12" s="154"/>
      <c r="J12" s="154"/>
      <c r="K12" s="154"/>
      <c r="L12" s="146"/>
      <c r="M12" s="326"/>
      <c r="N12" s="75">
        <v>5.0999999999999996</v>
      </c>
      <c r="O12" s="75">
        <v>370</v>
      </c>
    </row>
    <row r="13" spans="1:15" ht="12.75" customHeight="1" x14ac:dyDescent="0.35">
      <c r="A13" s="275" t="s">
        <v>5</v>
      </c>
      <c r="B13" s="274">
        <v>11</v>
      </c>
      <c r="C13" s="133">
        <v>0.7</v>
      </c>
      <c r="D13" s="209">
        <v>0.8</v>
      </c>
      <c r="E13" s="154">
        <f t="shared" si="0"/>
        <v>0.8</v>
      </c>
      <c r="F13" s="154">
        <v>1</v>
      </c>
      <c r="G13" s="154">
        <f t="shared" si="1"/>
        <v>5.3824362606232294E-2</v>
      </c>
      <c r="H13" s="154">
        <f t="shared" si="2"/>
        <v>6.8181818181818177E-2</v>
      </c>
      <c r="I13" s="154"/>
      <c r="J13" s="154"/>
      <c r="K13" s="154"/>
      <c r="L13" s="146"/>
      <c r="M13" s="326"/>
      <c r="N13" s="75">
        <v>3.8</v>
      </c>
      <c r="O13" s="75">
        <v>330</v>
      </c>
    </row>
    <row r="14" spans="1:15" ht="12.75" customHeight="1" x14ac:dyDescent="0.35">
      <c r="A14" s="275" t="s">
        <v>8</v>
      </c>
      <c r="B14" s="137">
        <v>12</v>
      </c>
      <c r="C14" s="137">
        <v>0.7</v>
      </c>
      <c r="D14" s="155">
        <v>0.9</v>
      </c>
      <c r="E14" s="155">
        <f t="shared" si="0"/>
        <v>0.85000000000000009</v>
      </c>
      <c r="F14" s="155">
        <v>1.3</v>
      </c>
      <c r="G14" s="155">
        <f t="shared" si="1"/>
        <v>3.5410764872521247E-2</v>
      </c>
      <c r="H14" s="155">
        <f t="shared" si="2"/>
        <v>5.7851239669421489E-2</v>
      </c>
      <c r="I14" s="155"/>
      <c r="J14" s="155"/>
      <c r="K14" s="155"/>
      <c r="L14" s="147"/>
      <c r="M14" s="326"/>
      <c r="N14" s="75">
        <v>2.5</v>
      </c>
      <c r="O14" s="75">
        <v>280</v>
      </c>
    </row>
    <row r="15" spans="1:15" ht="12.75" customHeight="1" x14ac:dyDescent="0.35">
      <c r="G15" s="172"/>
    </row>
    <row r="18" spans="2:10" ht="12.75" customHeight="1" x14ac:dyDescent="0.35">
      <c r="B18" s="178"/>
      <c r="C18" s="178"/>
      <c r="D18" s="178"/>
      <c r="E18" s="178"/>
      <c r="F18" s="178"/>
      <c r="G18" s="178"/>
      <c r="H18" s="178"/>
      <c r="I18" s="178"/>
      <c r="J18" s="178"/>
    </row>
    <row r="19" spans="2:10" ht="12.75" customHeight="1" x14ac:dyDescent="0.35">
      <c r="B19" s="178"/>
      <c r="C19" s="178"/>
      <c r="D19" s="178"/>
      <c r="E19" s="178"/>
      <c r="F19" s="178"/>
      <c r="G19" s="178"/>
      <c r="H19" s="178"/>
      <c r="I19" s="178"/>
      <c r="J19" s="178"/>
    </row>
    <row r="20" spans="2:10" ht="12.75" customHeight="1" x14ac:dyDescent="0.35">
      <c r="B20" s="178"/>
      <c r="C20" s="178"/>
      <c r="D20" s="178"/>
      <c r="E20" s="178"/>
      <c r="F20" s="178"/>
      <c r="G20" s="178"/>
      <c r="H20" s="178"/>
      <c r="I20" s="178"/>
      <c r="J20" s="178"/>
    </row>
    <row r="21" spans="2:10" ht="12.75" customHeight="1" x14ac:dyDescent="0.35">
      <c r="B21" s="178"/>
      <c r="C21" s="178"/>
      <c r="D21" s="178"/>
      <c r="E21" s="178"/>
      <c r="F21" s="178"/>
      <c r="G21" s="178"/>
      <c r="H21" s="178"/>
      <c r="I21" s="178"/>
      <c r="J21" s="178"/>
    </row>
    <row r="22" spans="2:10" ht="12.75" customHeight="1" x14ac:dyDescent="0.35">
      <c r="B22" s="178"/>
      <c r="C22" s="178"/>
      <c r="D22" s="178"/>
      <c r="E22" s="178"/>
      <c r="F22" s="178"/>
      <c r="G22" s="178"/>
      <c r="H22" s="178"/>
      <c r="I22" s="178"/>
      <c r="J22" s="178"/>
    </row>
    <row r="23" spans="2:10" ht="12.75" customHeight="1" x14ac:dyDescent="0.35">
      <c r="B23" s="178"/>
      <c r="C23" s="178"/>
      <c r="D23" s="178"/>
      <c r="E23" s="178"/>
      <c r="F23" s="178"/>
      <c r="G23" s="178"/>
      <c r="H23" s="178"/>
      <c r="I23" s="178"/>
      <c r="J23" s="178"/>
    </row>
    <row r="24" spans="2:10" ht="12.75" customHeight="1" x14ac:dyDescent="0.35">
      <c r="B24" s="178"/>
      <c r="C24" s="178"/>
      <c r="D24" s="178"/>
      <c r="E24" s="178"/>
      <c r="F24" s="178"/>
      <c r="G24" s="178"/>
      <c r="H24" s="178"/>
      <c r="I24" s="178"/>
      <c r="J24" s="178"/>
    </row>
    <row r="25" spans="2:10" ht="12.75" customHeight="1" x14ac:dyDescent="0.35">
      <c r="B25" s="178"/>
      <c r="C25" s="178"/>
      <c r="D25" s="178"/>
      <c r="E25" s="178"/>
      <c r="F25" s="178"/>
      <c r="G25" s="178"/>
      <c r="H25" s="178"/>
      <c r="I25" s="178"/>
      <c r="J25" s="178"/>
    </row>
    <row r="26" spans="2:10" ht="12.75" customHeight="1" x14ac:dyDescent="0.35">
      <c r="B26" s="178"/>
      <c r="C26" s="178"/>
      <c r="D26" s="178"/>
      <c r="E26" s="178"/>
      <c r="F26" s="178"/>
      <c r="G26" s="178"/>
      <c r="H26" s="178"/>
      <c r="I26" s="178"/>
      <c r="J26" s="178"/>
    </row>
    <row r="27" spans="2:10" ht="12.75" customHeight="1" x14ac:dyDescent="0.35">
      <c r="B27" s="178"/>
      <c r="C27" s="178"/>
      <c r="D27" s="178"/>
      <c r="E27" s="178"/>
      <c r="F27" s="178"/>
      <c r="G27" s="178"/>
      <c r="H27" s="178"/>
      <c r="I27" s="178"/>
      <c r="J27" s="178"/>
    </row>
    <row r="28" spans="2:10" ht="12.75" customHeight="1" x14ac:dyDescent="0.35">
      <c r="B28" s="178"/>
      <c r="C28" s="178"/>
      <c r="D28" s="178"/>
      <c r="E28" s="178"/>
      <c r="F28" s="178"/>
      <c r="G28" s="178"/>
      <c r="H28" s="178"/>
      <c r="I28" s="178"/>
      <c r="J28" s="178"/>
    </row>
    <row r="29" spans="2:10" ht="12.75" customHeight="1" x14ac:dyDescent="0.35">
      <c r="B29" s="178"/>
      <c r="C29" s="178"/>
      <c r="D29" s="178"/>
      <c r="E29" s="178"/>
      <c r="F29" s="178"/>
      <c r="G29" s="178"/>
      <c r="H29" s="178"/>
      <c r="I29" s="178"/>
      <c r="J29" s="178"/>
    </row>
    <row r="30" spans="2:10" ht="12.75" customHeight="1" x14ac:dyDescent="0.35">
      <c r="B30" s="178"/>
      <c r="C30" s="178"/>
      <c r="D30" s="178"/>
      <c r="E30" s="178"/>
      <c r="F30" s="178"/>
      <c r="G30" s="178"/>
      <c r="H30" s="178"/>
      <c r="I30" s="178"/>
      <c r="J30" s="178"/>
    </row>
    <row r="31" spans="2:10" ht="12.75" customHeight="1" x14ac:dyDescent="0.35">
      <c r="B31" s="178"/>
      <c r="C31" s="178"/>
      <c r="D31" s="178"/>
      <c r="E31" s="178"/>
      <c r="F31" s="178"/>
      <c r="G31" s="178"/>
      <c r="H31" s="178"/>
      <c r="I31" s="178"/>
      <c r="J31" s="178"/>
    </row>
    <row r="32" spans="2:10" ht="12.75" customHeight="1" x14ac:dyDescent="0.35">
      <c r="B32" s="178"/>
      <c r="C32" s="178"/>
      <c r="D32" s="178"/>
      <c r="E32" s="178"/>
      <c r="F32" s="178"/>
      <c r="G32" s="178"/>
      <c r="H32" s="178"/>
      <c r="I32" s="178"/>
      <c r="J32" s="178"/>
    </row>
    <row r="33" spans="2:10" ht="12.75" customHeight="1" x14ac:dyDescent="0.35">
      <c r="B33" s="178"/>
      <c r="C33" s="178"/>
      <c r="D33" s="178"/>
      <c r="E33" s="178"/>
      <c r="F33" s="178"/>
      <c r="G33" s="178"/>
      <c r="H33" s="178"/>
      <c r="I33" s="178"/>
      <c r="J33" s="178"/>
    </row>
    <row r="34" spans="2:10" ht="12.75" customHeight="1" x14ac:dyDescent="0.35">
      <c r="B34" s="178"/>
      <c r="C34" s="178"/>
      <c r="D34" s="178"/>
      <c r="E34" s="178"/>
      <c r="F34" s="178"/>
      <c r="G34" s="178"/>
      <c r="H34" s="178"/>
      <c r="I34" s="178"/>
      <c r="J34" s="178"/>
    </row>
    <row r="35" spans="2:10" ht="12.75" customHeight="1" x14ac:dyDescent="0.35">
      <c r="B35" s="178"/>
      <c r="C35" s="178"/>
      <c r="D35" s="178"/>
      <c r="E35" s="178"/>
      <c r="F35" s="178"/>
      <c r="G35" s="178"/>
      <c r="H35" s="178"/>
      <c r="I35" s="178"/>
      <c r="J35" s="178"/>
    </row>
    <row r="36" spans="2:10" ht="12.75" customHeight="1" x14ac:dyDescent="0.35">
      <c r="B36" s="178"/>
      <c r="C36" s="178"/>
      <c r="D36" s="178"/>
      <c r="E36" s="178"/>
      <c r="F36" s="178"/>
      <c r="G36" s="178"/>
      <c r="H36" s="178"/>
      <c r="I36" s="178"/>
      <c r="J36" s="178"/>
    </row>
    <row r="37" spans="2:10" ht="12.75" customHeight="1" x14ac:dyDescent="0.35">
      <c r="B37" s="178"/>
      <c r="C37" s="178"/>
      <c r="D37" s="178"/>
      <c r="E37" s="178"/>
      <c r="F37" s="178"/>
      <c r="G37" s="178"/>
      <c r="H37" s="178"/>
      <c r="I37" s="178"/>
      <c r="J37" s="178"/>
    </row>
    <row r="38" spans="2:10" ht="12.75" customHeight="1" x14ac:dyDescent="0.35">
      <c r="B38" s="178"/>
      <c r="C38" s="178"/>
      <c r="D38" s="178"/>
      <c r="E38" s="178"/>
      <c r="F38" s="178"/>
      <c r="G38" s="178"/>
      <c r="H38" s="178"/>
      <c r="I38" s="178"/>
      <c r="J38" s="178"/>
    </row>
  </sheetData>
  <mergeCells count="1">
    <mergeCell ref="M2:M14"/>
  </mergeCells>
  <phoneticPr fontId="26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1"/>
  </sheetPr>
  <dimension ref="A1:K28"/>
  <sheetViews>
    <sheetView workbookViewId="0">
      <selection activeCell="I26" sqref="I26"/>
    </sheetView>
  </sheetViews>
  <sheetFormatPr baseColWidth="10" defaultColWidth="11.453125" defaultRowHeight="12.75" customHeight="1" x14ac:dyDescent="0.35"/>
  <cols>
    <col min="1" max="1" width="8.453125" style="75" customWidth="1"/>
    <col min="2" max="6" width="6.453125" style="75" customWidth="1"/>
    <col min="7" max="7" width="3.453125" style="75" customWidth="1"/>
    <col min="8" max="9" width="16.26953125" style="75" customWidth="1"/>
    <col min="10" max="11" width="20.81640625" style="75" customWidth="1"/>
    <col min="12" max="16384" width="11.453125" style="75"/>
  </cols>
  <sheetData>
    <row r="1" spans="1:11" s="74" customFormat="1" ht="18.75" customHeight="1" x14ac:dyDescent="0.35">
      <c r="A1" s="76" t="s">
        <v>129</v>
      </c>
      <c r="B1" s="76"/>
      <c r="C1" s="76"/>
      <c r="D1" s="76"/>
      <c r="E1" s="76"/>
      <c r="F1" s="76"/>
      <c r="H1" s="297" t="s">
        <v>242</v>
      </c>
      <c r="I1" s="224"/>
      <c r="J1" s="297" t="s">
        <v>243</v>
      </c>
      <c r="K1" s="300" t="s">
        <v>244</v>
      </c>
    </row>
    <row r="2" spans="1:11" ht="12.75" customHeight="1" x14ac:dyDescent="0.35">
      <c r="A2" s="135"/>
      <c r="B2" s="133" t="s">
        <v>20</v>
      </c>
      <c r="C2" s="132" t="s">
        <v>215</v>
      </c>
      <c r="D2" s="132" t="s">
        <v>216</v>
      </c>
      <c r="E2" s="133" t="s">
        <v>134</v>
      </c>
      <c r="F2" s="143" t="s">
        <v>137</v>
      </c>
      <c r="H2" s="230" t="s">
        <v>245</v>
      </c>
      <c r="I2" s="298" t="s">
        <v>246</v>
      </c>
      <c r="J2" s="230" t="s">
        <v>247</v>
      </c>
      <c r="K2" s="298" t="s">
        <v>247</v>
      </c>
    </row>
    <row r="3" spans="1:11" ht="12.75" customHeight="1" x14ac:dyDescent="0.35">
      <c r="A3" s="135" t="s">
        <v>75</v>
      </c>
      <c r="B3" s="132">
        <f>H3/I3*1000</f>
        <v>972.78911564625844</v>
      </c>
      <c r="C3" s="132">
        <f>J3*8760</f>
        <v>2452.8000000000002</v>
      </c>
      <c r="D3" s="132"/>
      <c r="E3" s="132">
        <v>3489.4089253870725</v>
      </c>
      <c r="F3" s="143"/>
      <c r="G3" s="80"/>
      <c r="H3" s="141">
        <v>143</v>
      </c>
      <c r="I3" s="299">
        <v>147</v>
      </c>
      <c r="J3" s="301">
        <v>0.28000000000000003</v>
      </c>
      <c r="K3" s="299"/>
    </row>
    <row r="4" spans="1:11" ht="12.75" customHeight="1" x14ac:dyDescent="0.35">
      <c r="A4" s="135" t="s">
        <v>45</v>
      </c>
      <c r="B4" s="132">
        <f>H4/I4*1000</f>
        <v>703.7037037037037</v>
      </c>
      <c r="C4" s="132">
        <f>J4*8760</f>
        <v>2102.4</v>
      </c>
      <c r="D4" s="132">
        <f>K4*8760</f>
        <v>4117.2</v>
      </c>
      <c r="E4" s="132"/>
      <c r="F4" s="143"/>
      <c r="G4" s="80"/>
      <c r="H4" s="141">
        <v>95</v>
      </c>
      <c r="I4" s="299">
        <v>135</v>
      </c>
      <c r="J4" s="301">
        <v>0.24</v>
      </c>
      <c r="K4" s="299">
        <v>0.47</v>
      </c>
    </row>
    <row r="5" spans="1:11" ht="12.75" customHeight="1" x14ac:dyDescent="0.35">
      <c r="A5" s="135" t="s">
        <v>73</v>
      </c>
      <c r="B5" s="132">
        <f>B3</f>
        <v>972.78911564625844</v>
      </c>
      <c r="C5" s="132">
        <f>C3</f>
        <v>2452.8000000000002</v>
      </c>
      <c r="D5" s="132"/>
      <c r="E5" s="132">
        <v>2287.3118780545688</v>
      </c>
      <c r="F5" s="143"/>
      <c r="H5" s="141" t="s">
        <v>227</v>
      </c>
      <c r="I5" s="299" t="s">
        <v>227</v>
      </c>
      <c r="J5" s="301" t="s">
        <v>227</v>
      </c>
      <c r="K5" s="299"/>
    </row>
    <row r="6" spans="1:11" ht="12.75" customHeight="1" x14ac:dyDescent="0.35">
      <c r="A6" s="135" t="s">
        <v>77</v>
      </c>
      <c r="B6" s="132">
        <f t="shared" ref="B6:B12" si="0">H6/I6*1000</f>
        <v>928.25112107623318</v>
      </c>
      <c r="C6" s="132">
        <f t="shared" ref="C6:C17" si="1">J6*8760</f>
        <v>2102.4</v>
      </c>
      <c r="D6" s="132"/>
      <c r="E6" s="132"/>
      <c r="F6" s="134"/>
      <c r="H6" s="141">
        <v>207</v>
      </c>
      <c r="I6" s="299">
        <v>223</v>
      </c>
      <c r="J6" s="301">
        <v>0.24</v>
      </c>
      <c r="K6" s="299"/>
    </row>
    <row r="7" spans="1:11" ht="12.75" customHeight="1" x14ac:dyDescent="0.35">
      <c r="A7" s="135" t="s">
        <v>143</v>
      </c>
      <c r="B7" s="132">
        <f t="shared" si="0"/>
        <v>881.57894736842104</v>
      </c>
      <c r="C7" s="132">
        <f t="shared" si="1"/>
        <v>3241.2</v>
      </c>
      <c r="D7" s="132">
        <f t="shared" ref="D7:D17" si="2">K7*8760</f>
        <v>4117.2</v>
      </c>
      <c r="E7" s="132"/>
      <c r="F7" s="134"/>
      <c r="H7" s="141">
        <v>134</v>
      </c>
      <c r="I7" s="299">
        <v>152</v>
      </c>
      <c r="J7" s="301">
        <v>0.37</v>
      </c>
      <c r="K7" s="299">
        <v>0.47</v>
      </c>
    </row>
    <row r="8" spans="1:11" ht="12.75" customHeight="1" x14ac:dyDescent="0.35">
      <c r="A8" s="135" t="s">
        <v>46</v>
      </c>
      <c r="B8" s="132">
        <f t="shared" si="0"/>
        <v>1072.3844282238445</v>
      </c>
      <c r="C8" s="132">
        <f t="shared" si="1"/>
        <v>2365.2000000000003</v>
      </c>
      <c r="D8" s="132">
        <f t="shared" si="2"/>
        <v>3679.2</v>
      </c>
      <c r="E8" s="132">
        <v>2956.0386418561357</v>
      </c>
      <c r="F8" s="143"/>
      <c r="G8" s="80"/>
      <c r="H8" s="141">
        <v>1763</v>
      </c>
      <c r="I8" s="299">
        <v>1644</v>
      </c>
      <c r="J8" s="301">
        <v>0.27</v>
      </c>
      <c r="K8" s="299">
        <v>0.42</v>
      </c>
    </row>
    <row r="9" spans="1:11" ht="12.75" customHeight="1" x14ac:dyDescent="0.35">
      <c r="A9" s="135" t="s">
        <v>49</v>
      </c>
      <c r="B9" s="132">
        <f t="shared" si="0"/>
        <v>836.94083694083702</v>
      </c>
      <c r="C9" s="132">
        <f t="shared" si="1"/>
        <v>2978.4</v>
      </c>
      <c r="D9" s="132">
        <f t="shared" si="2"/>
        <v>4292.3999999999996</v>
      </c>
      <c r="E9" s="132">
        <v>3004.659361765182</v>
      </c>
      <c r="F9" s="143"/>
      <c r="G9" s="80"/>
      <c r="H9" s="141">
        <v>580</v>
      </c>
      <c r="I9" s="299">
        <v>693</v>
      </c>
      <c r="J9" s="301">
        <v>0.34</v>
      </c>
      <c r="K9" s="299">
        <v>0.49</v>
      </c>
    </row>
    <row r="10" spans="1:11" ht="12.75" customHeight="1" x14ac:dyDescent="0.35">
      <c r="A10" s="135" t="s">
        <v>16</v>
      </c>
      <c r="B10" s="132">
        <f t="shared" si="0"/>
        <v>906.88259109311741</v>
      </c>
      <c r="C10" s="132">
        <f t="shared" si="1"/>
        <v>2102.4</v>
      </c>
      <c r="D10" s="132">
        <f t="shared" si="2"/>
        <v>3854.4</v>
      </c>
      <c r="E10" s="132"/>
      <c r="F10" s="143"/>
      <c r="G10" s="80"/>
      <c r="H10" s="141">
        <v>896</v>
      </c>
      <c r="I10" s="299">
        <v>988</v>
      </c>
      <c r="J10" s="301">
        <v>0.24</v>
      </c>
      <c r="K10" s="299">
        <v>0.44</v>
      </c>
    </row>
    <row r="11" spans="1:11" ht="12.75" customHeight="1" x14ac:dyDescent="0.35">
      <c r="A11" s="135" t="s">
        <v>80</v>
      </c>
      <c r="B11" s="132">
        <f t="shared" si="0"/>
        <v>1353.5031847133757</v>
      </c>
      <c r="C11" s="132">
        <f t="shared" si="1"/>
        <v>2452.8000000000002</v>
      </c>
      <c r="D11" s="132">
        <f t="shared" si="2"/>
        <v>2540.3999999999996</v>
      </c>
      <c r="E11" s="132"/>
      <c r="F11" s="143"/>
      <c r="G11" s="80"/>
      <c r="H11" s="141">
        <v>425</v>
      </c>
      <c r="I11" s="299">
        <v>314</v>
      </c>
      <c r="J11" s="301">
        <v>0.28000000000000003</v>
      </c>
      <c r="K11" s="299">
        <v>0.28999999999999998</v>
      </c>
    </row>
    <row r="12" spans="1:11" ht="12.75" customHeight="1" x14ac:dyDescent="0.35">
      <c r="A12" s="135" t="s">
        <v>44</v>
      </c>
      <c r="B12" s="132">
        <f t="shared" si="0"/>
        <v>896.2962962962963</v>
      </c>
      <c r="C12" s="132">
        <f t="shared" si="1"/>
        <v>2803.2000000000003</v>
      </c>
      <c r="D12" s="132">
        <f t="shared" si="2"/>
        <v>4117.2</v>
      </c>
      <c r="E12" s="132"/>
      <c r="F12" s="143"/>
      <c r="G12" s="80"/>
      <c r="H12" s="141">
        <v>121</v>
      </c>
      <c r="I12" s="299">
        <v>135</v>
      </c>
      <c r="J12" s="301">
        <v>0.32</v>
      </c>
      <c r="K12" s="299">
        <v>0.47</v>
      </c>
    </row>
    <row r="13" spans="1:11" ht="12.75" customHeight="1" x14ac:dyDescent="0.35">
      <c r="A13" s="135" t="s">
        <v>47</v>
      </c>
      <c r="B13" s="132">
        <f>B15</f>
        <v>836.87943262411341</v>
      </c>
      <c r="C13" s="132">
        <f t="shared" si="1"/>
        <v>3241.2</v>
      </c>
      <c r="D13" s="132">
        <f t="shared" si="2"/>
        <v>4117.2</v>
      </c>
      <c r="E13" s="132">
        <v>3114.275719616056</v>
      </c>
      <c r="F13" s="143"/>
      <c r="H13" s="141" t="s">
        <v>227</v>
      </c>
      <c r="I13" s="299" t="s">
        <v>227</v>
      </c>
      <c r="J13" s="301">
        <f>J7</f>
        <v>0.37</v>
      </c>
      <c r="K13" s="299">
        <f>K7</f>
        <v>0.47</v>
      </c>
    </row>
    <row r="14" spans="1:11" ht="12.75" customHeight="1" x14ac:dyDescent="0.35">
      <c r="A14" s="135" t="s">
        <v>43</v>
      </c>
      <c r="B14" s="132">
        <f>H14/I14*1000</f>
        <v>913.77379619260921</v>
      </c>
      <c r="C14" s="132">
        <f t="shared" si="1"/>
        <v>2277.6</v>
      </c>
      <c r="D14" s="132">
        <f t="shared" si="2"/>
        <v>3942</v>
      </c>
      <c r="E14" s="132"/>
      <c r="F14" s="143"/>
      <c r="G14" s="80"/>
      <c r="H14" s="141">
        <v>816</v>
      </c>
      <c r="I14" s="299">
        <v>893</v>
      </c>
      <c r="J14" s="301">
        <v>0.26</v>
      </c>
      <c r="K14" s="299">
        <v>0.45</v>
      </c>
    </row>
    <row r="15" spans="1:11" ht="12.75" customHeight="1" x14ac:dyDescent="0.35">
      <c r="A15" s="135" t="s">
        <v>26</v>
      </c>
      <c r="B15" s="132">
        <f>H15/I15*1000</f>
        <v>836.87943262411341</v>
      </c>
      <c r="C15" s="132">
        <f t="shared" si="1"/>
        <v>2628</v>
      </c>
      <c r="D15" s="132">
        <f t="shared" si="2"/>
        <v>3854.4</v>
      </c>
      <c r="E15" s="132">
        <v>2247.4311279512044</v>
      </c>
      <c r="F15" s="143"/>
      <c r="H15" s="141">
        <v>118</v>
      </c>
      <c r="I15" s="299">
        <v>141</v>
      </c>
      <c r="J15" s="301">
        <v>0.3</v>
      </c>
      <c r="K15" s="299">
        <v>0.44</v>
      </c>
    </row>
    <row r="16" spans="1:11" ht="12.75" customHeight="1" x14ac:dyDescent="0.35">
      <c r="A16" s="135" t="s">
        <v>70</v>
      </c>
      <c r="B16" s="132">
        <f>H16/I16*1000</f>
        <v>1445.7099468488989</v>
      </c>
      <c r="C16" s="132">
        <f t="shared" si="1"/>
        <v>2277.6</v>
      </c>
      <c r="D16" s="132">
        <f t="shared" si="2"/>
        <v>2715.6</v>
      </c>
      <c r="E16" s="132"/>
      <c r="F16" s="143"/>
      <c r="G16" s="80"/>
      <c r="H16" s="141">
        <v>1904</v>
      </c>
      <c r="I16" s="299">
        <v>1317</v>
      </c>
      <c r="J16" s="301">
        <v>0.26</v>
      </c>
      <c r="K16" s="299">
        <v>0.31</v>
      </c>
    </row>
    <row r="17" spans="1:11" ht="12.75" customHeight="1" x14ac:dyDescent="0.35">
      <c r="A17" s="135" t="s">
        <v>74</v>
      </c>
      <c r="B17" s="132">
        <f>H17/I17*1000</f>
        <v>1267.4943566591421</v>
      </c>
      <c r="C17" s="132">
        <f t="shared" si="1"/>
        <v>2190</v>
      </c>
      <c r="D17" s="132">
        <f t="shared" si="2"/>
        <v>2190</v>
      </c>
      <c r="E17" s="132"/>
      <c r="F17" s="143"/>
      <c r="G17" s="80"/>
      <c r="H17" s="141">
        <v>1123</v>
      </c>
      <c r="I17" s="299">
        <v>886</v>
      </c>
      <c r="J17" s="301">
        <v>0.25</v>
      </c>
      <c r="K17" s="299">
        <v>0.25</v>
      </c>
    </row>
    <row r="18" spans="1:11" ht="12.75" customHeight="1" x14ac:dyDescent="0.35">
      <c r="A18" s="135"/>
      <c r="B18" s="133"/>
      <c r="C18" s="133"/>
      <c r="D18" s="133"/>
      <c r="E18" s="133"/>
      <c r="F18" s="134"/>
      <c r="H18" s="327" t="s">
        <v>248</v>
      </c>
      <c r="I18" s="328"/>
      <c r="J18" s="327" t="s">
        <v>249</v>
      </c>
      <c r="K18" s="328"/>
    </row>
    <row r="19" spans="1:11" ht="12.75" customHeight="1" x14ac:dyDescent="0.35">
      <c r="A19" s="135"/>
      <c r="B19" s="133"/>
      <c r="C19" s="133"/>
      <c r="D19" s="133"/>
      <c r="E19" s="133"/>
      <c r="F19" s="134"/>
      <c r="H19" s="327"/>
      <c r="I19" s="328"/>
      <c r="J19" s="327"/>
      <c r="K19" s="328"/>
    </row>
    <row r="20" spans="1:11" ht="12.75" customHeight="1" x14ac:dyDescent="0.35">
      <c r="A20" s="135"/>
      <c r="B20" s="133"/>
      <c r="C20" s="133"/>
      <c r="D20" s="133"/>
      <c r="E20" s="133"/>
      <c r="F20" s="134"/>
      <c r="H20" s="327"/>
      <c r="I20" s="328"/>
      <c r="J20" s="327"/>
      <c r="K20" s="328"/>
    </row>
    <row r="21" spans="1:11" ht="12.75" customHeight="1" x14ac:dyDescent="0.35">
      <c r="A21" s="136"/>
      <c r="B21" s="137"/>
      <c r="C21" s="137"/>
      <c r="D21" s="137"/>
      <c r="E21" s="137"/>
      <c r="F21" s="138"/>
      <c r="H21" s="329"/>
      <c r="I21" s="330"/>
      <c r="J21" s="329"/>
      <c r="K21" s="330"/>
    </row>
    <row r="22" spans="1:11" ht="12.75" customHeight="1" x14ac:dyDescent="0.35">
      <c r="A22" s="149" t="s">
        <v>121</v>
      </c>
      <c r="B22" s="149"/>
      <c r="C22" s="149"/>
      <c r="D22" s="149"/>
      <c r="E22" s="149"/>
    </row>
    <row r="25" spans="1:11" ht="12.75" customHeight="1" x14ac:dyDescent="0.35">
      <c r="A25" s="120"/>
      <c r="B25" s="120"/>
      <c r="C25" s="120"/>
      <c r="D25" s="120"/>
      <c r="E25" s="120"/>
      <c r="F25" s="121"/>
      <c r="G25" s="120"/>
    </row>
    <row r="27" spans="1:11" s="180" customFormat="1" ht="12.75" customHeight="1" x14ac:dyDescent="0.35">
      <c r="C27" s="75"/>
      <c r="D27" s="75"/>
      <c r="E27" s="75"/>
      <c r="F27" s="75"/>
      <c r="G27" s="75"/>
      <c r="H27" s="75"/>
      <c r="I27" s="75"/>
      <c r="J27" s="75"/>
    </row>
    <row r="28" spans="1:11" s="180" customFormat="1" ht="12.75" customHeight="1" x14ac:dyDescent="0.35">
      <c r="C28" s="75"/>
      <c r="D28" s="75"/>
      <c r="E28" s="75"/>
      <c r="F28" s="75"/>
      <c r="G28" s="75"/>
      <c r="H28" s="75"/>
      <c r="I28" s="75"/>
      <c r="J28" s="75"/>
    </row>
  </sheetData>
  <mergeCells count="2">
    <mergeCell ref="H18:I21"/>
    <mergeCell ref="J18:K21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7"/>
  </sheetPr>
  <dimension ref="A1:AK35"/>
  <sheetViews>
    <sheetView zoomScale="80" zoomScaleNormal="80" zoomScaleSheetLayoutView="70" workbookViewId="0">
      <selection activeCell="AK8" sqref="AK8"/>
    </sheetView>
  </sheetViews>
  <sheetFormatPr baseColWidth="10" defaultColWidth="11.453125" defaultRowHeight="12.5" x14ac:dyDescent="0.25"/>
  <cols>
    <col min="1" max="1" width="17" style="78" bestFit="1" customWidth="1"/>
    <col min="2" max="2" width="5.54296875" style="78" customWidth="1"/>
    <col min="3" max="22" width="5" style="78" customWidth="1"/>
    <col min="23" max="23" width="5.453125" style="78" customWidth="1"/>
    <col min="24" max="35" width="5" style="78" customWidth="1"/>
    <col min="36" max="16384" width="11.453125" style="78"/>
  </cols>
  <sheetData>
    <row r="1" spans="1:37" ht="19.5" customHeight="1" x14ac:dyDescent="0.25">
      <c r="A1" s="331" t="s">
        <v>126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</row>
    <row r="2" spans="1:37" ht="14.5" x14ac:dyDescent="0.35">
      <c r="A2" s="268" t="s">
        <v>218</v>
      </c>
      <c r="B2" s="150"/>
      <c r="C2" s="129" t="s">
        <v>75</v>
      </c>
      <c r="D2" s="129" t="s">
        <v>45</v>
      </c>
      <c r="E2" s="129" t="s">
        <v>87</v>
      </c>
      <c r="F2" s="129" t="s">
        <v>83</v>
      </c>
      <c r="G2" s="129" t="s">
        <v>73</v>
      </c>
      <c r="H2" s="129" t="s">
        <v>77</v>
      </c>
      <c r="I2" s="129" t="s">
        <v>143</v>
      </c>
      <c r="J2" s="129" t="s">
        <v>66</v>
      </c>
      <c r="K2" s="129" t="s">
        <v>65</v>
      </c>
      <c r="L2" s="129" t="s">
        <v>70</v>
      </c>
      <c r="M2" s="129" t="s">
        <v>72</v>
      </c>
      <c r="N2" s="129" t="s">
        <v>46</v>
      </c>
      <c r="O2" s="129" t="s">
        <v>49</v>
      </c>
      <c r="P2" s="129" t="s">
        <v>16</v>
      </c>
      <c r="Q2" s="129" t="s">
        <v>80</v>
      </c>
      <c r="R2" s="129" t="s">
        <v>82</v>
      </c>
      <c r="S2" s="129" t="s">
        <v>79</v>
      </c>
      <c r="T2" s="129" t="s">
        <v>68</v>
      </c>
      <c r="U2" s="129" t="s">
        <v>86</v>
      </c>
      <c r="V2" s="129" t="s">
        <v>85</v>
      </c>
      <c r="W2" s="129" t="s">
        <v>44</v>
      </c>
      <c r="X2" s="129" t="s">
        <v>47</v>
      </c>
      <c r="Y2" s="129" t="s">
        <v>43</v>
      </c>
      <c r="Z2" s="129" t="s">
        <v>69</v>
      </c>
      <c r="AA2" s="129" t="s">
        <v>81</v>
      </c>
      <c r="AB2" s="129" t="s">
        <v>26</v>
      </c>
      <c r="AC2" s="129" t="s">
        <v>162</v>
      </c>
      <c r="AD2" s="129" t="s">
        <v>163</v>
      </c>
      <c r="AE2" s="129" t="s">
        <v>164</v>
      </c>
      <c r="AF2" s="129" t="s">
        <v>165</v>
      </c>
      <c r="AG2" s="129" t="s">
        <v>84</v>
      </c>
      <c r="AH2" s="129" t="s">
        <v>78</v>
      </c>
      <c r="AI2" s="130" t="s">
        <v>76</v>
      </c>
      <c r="AJ2" s="332" t="s">
        <v>123</v>
      </c>
    </row>
    <row r="3" spans="1:37" ht="14.5" x14ac:dyDescent="0.35">
      <c r="A3" s="75"/>
      <c r="B3" s="135" t="s">
        <v>75</v>
      </c>
      <c r="C3" s="133"/>
      <c r="D3" s="133"/>
      <c r="E3" s="133">
        <v>0</v>
      </c>
      <c r="F3" s="133">
        <v>0</v>
      </c>
      <c r="G3" s="177">
        <v>426</v>
      </c>
      <c r="H3" s="133">
        <v>263</v>
      </c>
      <c r="I3" s="133"/>
      <c r="J3" s="133">
        <v>0</v>
      </c>
      <c r="K3" s="133">
        <v>0</v>
      </c>
      <c r="L3" s="133">
        <v>0</v>
      </c>
      <c r="M3" s="133">
        <v>0</v>
      </c>
      <c r="N3" s="133"/>
      <c r="O3" s="133"/>
      <c r="P3" s="133">
        <v>463</v>
      </c>
      <c r="Q3" s="133">
        <v>0</v>
      </c>
      <c r="R3" s="133">
        <v>0</v>
      </c>
      <c r="S3" s="133">
        <v>434</v>
      </c>
      <c r="T3" s="133">
        <v>0</v>
      </c>
      <c r="U3" s="133"/>
      <c r="V3" s="133"/>
      <c r="W3" s="133"/>
      <c r="X3" s="133"/>
      <c r="Y3" s="133"/>
      <c r="Z3" s="133"/>
      <c r="AA3" s="133"/>
      <c r="AB3" s="133"/>
      <c r="AC3" s="133">
        <v>0</v>
      </c>
      <c r="AD3" s="133">
        <v>0</v>
      </c>
      <c r="AE3" s="133">
        <v>0</v>
      </c>
      <c r="AF3" s="133">
        <v>0</v>
      </c>
      <c r="AG3" s="133">
        <v>0</v>
      </c>
      <c r="AH3" s="133">
        <v>0</v>
      </c>
      <c r="AI3" s="134">
        <v>1</v>
      </c>
      <c r="AJ3" s="332"/>
    </row>
    <row r="4" spans="1:37" ht="14.5" x14ac:dyDescent="0.35">
      <c r="A4" s="75"/>
      <c r="B4" s="135" t="s">
        <v>45</v>
      </c>
      <c r="C4" s="133"/>
      <c r="D4" s="133"/>
      <c r="E4" s="133">
        <v>0</v>
      </c>
      <c r="F4" s="133">
        <v>0</v>
      </c>
      <c r="G4" s="133"/>
      <c r="H4" s="133"/>
      <c r="I4" s="133"/>
      <c r="J4" s="133">
        <v>0</v>
      </c>
      <c r="K4" s="133">
        <v>0</v>
      </c>
      <c r="L4" s="133">
        <v>0</v>
      </c>
      <c r="M4" s="133">
        <v>0</v>
      </c>
      <c r="N4" s="133">
        <v>260</v>
      </c>
      <c r="O4" s="133">
        <v>614</v>
      </c>
      <c r="P4" s="133">
        <v>409</v>
      </c>
      <c r="Q4" s="133">
        <v>0</v>
      </c>
      <c r="R4" s="133">
        <v>0</v>
      </c>
      <c r="S4" s="133">
        <v>0</v>
      </c>
      <c r="T4" s="133">
        <v>0</v>
      </c>
      <c r="U4" s="133">
        <v>0</v>
      </c>
      <c r="V4" s="133">
        <v>0</v>
      </c>
      <c r="W4" s="133">
        <v>176</v>
      </c>
      <c r="X4" s="133"/>
      <c r="Y4" s="133"/>
      <c r="Z4" s="133"/>
      <c r="AA4" s="133"/>
      <c r="AB4" s="133"/>
      <c r="AC4" s="133">
        <v>0</v>
      </c>
      <c r="AD4" s="133">
        <v>0</v>
      </c>
      <c r="AE4" s="133">
        <v>0</v>
      </c>
      <c r="AF4" s="133">
        <v>0</v>
      </c>
      <c r="AG4" s="133">
        <v>0</v>
      </c>
      <c r="AH4" s="133">
        <v>0</v>
      </c>
      <c r="AI4" s="134">
        <v>0</v>
      </c>
      <c r="AJ4" s="332"/>
      <c r="AK4" s="78" t="s">
        <v>224</v>
      </c>
    </row>
    <row r="5" spans="1:37" ht="14.5" x14ac:dyDescent="0.35">
      <c r="A5" s="75"/>
      <c r="B5" s="135" t="s">
        <v>87</v>
      </c>
      <c r="C5" s="133">
        <v>0</v>
      </c>
      <c r="D5" s="133">
        <v>0</v>
      </c>
      <c r="E5" s="133">
        <v>0</v>
      </c>
      <c r="F5" s="133">
        <v>0</v>
      </c>
      <c r="G5" s="133">
        <v>0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  <c r="P5" s="133">
        <v>0</v>
      </c>
      <c r="Q5" s="133">
        <v>1</v>
      </c>
      <c r="R5" s="133">
        <v>0</v>
      </c>
      <c r="S5" s="133">
        <v>0</v>
      </c>
      <c r="T5" s="133">
        <v>0</v>
      </c>
      <c r="U5" s="133">
        <v>1</v>
      </c>
      <c r="V5" s="133">
        <v>0</v>
      </c>
      <c r="W5" s="133">
        <v>0</v>
      </c>
      <c r="X5" s="133">
        <v>0</v>
      </c>
      <c r="Y5" s="133">
        <v>0</v>
      </c>
      <c r="Z5" s="133">
        <v>0</v>
      </c>
      <c r="AA5" s="133">
        <v>1</v>
      </c>
      <c r="AB5" s="133">
        <v>0</v>
      </c>
      <c r="AC5" s="133">
        <v>0</v>
      </c>
      <c r="AD5" s="133">
        <v>0</v>
      </c>
      <c r="AE5" s="133">
        <v>0</v>
      </c>
      <c r="AF5" s="133">
        <v>0</v>
      </c>
      <c r="AG5" s="133">
        <v>1</v>
      </c>
      <c r="AH5" s="133">
        <v>0</v>
      </c>
      <c r="AI5" s="134">
        <v>0</v>
      </c>
      <c r="AJ5" s="332"/>
      <c r="AK5" s="269" t="s">
        <v>219</v>
      </c>
    </row>
    <row r="6" spans="1:37" ht="14.5" x14ac:dyDescent="0.35">
      <c r="A6" s="75"/>
      <c r="B6" s="135" t="s">
        <v>83</v>
      </c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1</v>
      </c>
      <c r="S6" s="133">
        <v>0</v>
      </c>
      <c r="T6" s="133">
        <v>0</v>
      </c>
      <c r="U6" s="133">
        <v>0</v>
      </c>
      <c r="V6" s="133">
        <v>1</v>
      </c>
      <c r="W6" s="133">
        <v>0</v>
      </c>
      <c r="X6" s="133">
        <v>0</v>
      </c>
      <c r="Y6" s="133">
        <v>0</v>
      </c>
      <c r="Z6" s="133">
        <v>0</v>
      </c>
      <c r="AA6" s="133">
        <v>0</v>
      </c>
      <c r="AB6" s="133">
        <v>0</v>
      </c>
      <c r="AC6" s="133">
        <v>0</v>
      </c>
      <c r="AD6" s="133">
        <v>0</v>
      </c>
      <c r="AE6" s="133">
        <v>0</v>
      </c>
      <c r="AF6" s="133">
        <v>0</v>
      </c>
      <c r="AG6" s="133">
        <v>1</v>
      </c>
      <c r="AH6" s="133">
        <v>0</v>
      </c>
      <c r="AI6" s="134">
        <v>0</v>
      </c>
      <c r="AJ6" s="332"/>
      <c r="AK6" s="269" t="s">
        <v>220</v>
      </c>
    </row>
    <row r="7" spans="1:37" ht="14.5" x14ac:dyDescent="0.35">
      <c r="A7" s="75"/>
      <c r="B7" s="135" t="s">
        <v>73</v>
      </c>
      <c r="C7" s="177">
        <v>426</v>
      </c>
      <c r="D7" s="133"/>
      <c r="E7" s="133">
        <v>0</v>
      </c>
      <c r="F7" s="133">
        <v>0</v>
      </c>
      <c r="G7" s="133"/>
      <c r="H7" s="133"/>
      <c r="I7" s="133"/>
      <c r="J7" s="133">
        <v>0</v>
      </c>
      <c r="K7" s="133">
        <v>0</v>
      </c>
      <c r="L7" s="133">
        <v>0</v>
      </c>
      <c r="M7" s="133">
        <v>0</v>
      </c>
      <c r="N7" s="133">
        <v>491</v>
      </c>
      <c r="O7" s="133"/>
      <c r="P7" s="133">
        <v>501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/>
      <c r="X7" s="133"/>
      <c r="Y7" s="133"/>
      <c r="Z7" s="133"/>
      <c r="AA7" s="133"/>
      <c r="AB7" s="133"/>
      <c r="AC7" s="133">
        <v>0</v>
      </c>
      <c r="AD7" s="133">
        <v>0</v>
      </c>
      <c r="AE7" s="133">
        <v>0</v>
      </c>
      <c r="AF7" s="133">
        <v>0</v>
      </c>
      <c r="AG7" s="133">
        <v>0</v>
      </c>
      <c r="AH7" s="133">
        <v>0</v>
      </c>
      <c r="AI7" s="134">
        <v>0</v>
      </c>
      <c r="AJ7" s="332"/>
    </row>
    <row r="8" spans="1:37" ht="14.5" x14ac:dyDescent="0.35">
      <c r="A8" s="75"/>
      <c r="B8" s="135" t="s">
        <v>77</v>
      </c>
      <c r="C8" s="133">
        <v>263</v>
      </c>
      <c r="D8" s="133"/>
      <c r="E8" s="133">
        <v>0</v>
      </c>
      <c r="F8" s="133">
        <v>0</v>
      </c>
      <c r="G8" s="133"/>
      <c r="H8" s="133"/>
      <c r="I8" s="133"/>
      <c r="J8" s="133">
        <v>0</v>
      </c>
      <c r="K8" s="133">
        <v>0</v>
      </c>
      <c r="L8" s="133">
        <v>0</v>
      </c>
      <c r="M8" s="133">
        <v>0</v>
      </c>
      <c r="N8" s="133"/>
      <c r="O8" s="133"/>
      <c r="P8" s="133">
        <v>381</v>
      </c>
      <c r="Q8" s="133">
        <v>0</v>
      </c>
      <c r="R8" s="133">
        <v>0</v>
      </c>
      <c r="S8" s="133">
        <v>0</v>
      </c>
      <c r="T8" s="133">
        <v>0</v>
      </c>
      <c r="U8" s="133">
        <v>0</v>
      </c>
      <c r="V8" s="133">
        <v>0</v>
      </c>
      <c r="W8" s="133"/>
      <c r="X8" s="133"/>
      <c r="Y8" s="177">
        <v>389</v>
      </c>
      <c r="Z8" s="133">
        <v>0</v>
      </c>
      <c r="AA8" s="133">
        <v>0</v>
      </c>
      <c r="AB8" s="133"/>
      <c r="AC8" s="133">
        <v>0</v>
      </c>
      <c r="AD8" s="133">
        <v>0</v>
      </c>
      <c r="AE8" s="133">
        <v>0</v>
      </c>
      <c r="AF8" s="133">
        <v>0</v>
      </c>
      <c r="AG8" s="133">
        <v>0</v>
      </c>
      <c r="AH8" s="133">
        <v>1</v>
      </c>
      <c r="AI8" s="134">
        <v>0</v>
      </c>
      <c r="AJ8" s="332"/>
      <c r="AK8" s="78" t="s">
        <v>221</v>
      </c>
    </row>
    <row r="9" spans="1:37" ht="14.5" x14ac:dyDescent="0.35">
      <c r="A9" s="75"/>
      <c r="B9" s="135" t="s">
        <v>143</v>
      </c>
      <c r="C9" s="133"/>
      <c r="D9" s="133"/>
      <c r="E9" s="133">
        <v>0</v>
      </c>
      <c r="F9" s="133">
        <v>0</v>
      </c>
      <c r="G9" s="133"/>
      <c r="H9" s="133"/>
      <c r="I9" s="133"/>
      <c r="J9" s="133">
        <v>0</v>
      </c>
      <c r="K9" s="133">
        <v>0</v>
      </c>
      <c r="L9" s="133">
        <v>0</v>
      </c>
      <c r="M9" s="133">
        <v>0</v>
      </c>
      <c r="N9" s="133"/>
      <c r="O9" s="133">
        <v>839</v>
      </c>
      <c r="P9" s="133">
        <v>537</v>
      </c>
      <c r="Q9" s="133">
        <v>0</v>
      </c>
      <c r="R9" s="133">
        <v>0</v>
      </c>
      <c r="S9" s="133">
        <v>0</v>
      </c>
      <c r="T9" s="133">
        <v>0</v>
      </c>
      <c r="U9" s="133">
        <v>0</v>
      </c>
      <c r="V9" s="133">
        <v>0</v>
      </c>
      <c r="W9" s="225"/>
      <c r="X9" s="133">
        <v>830</v>
      </c>
      <c r="Y9" s="225"/>
      <c r="Z9" s="133">
        <v>0</v>
      </c>
      <c r="AA9" s="133">
        <v>0</v>
      </c>
      <c r="AB9" s="133">
        <v>794</v>
      </c>
      <c r="AC9" s="133">
        <v>0</v>
      </c>
      <c r="AD9" s="133">
        <v>0</v>
      </c>
      <c r="AE9" s="133">
        <v>0</v>
      </c>
      <c r="AF9" s="133">
        <v>0</v>
      </c>
      <c r="AG9" s="133">
        <v>0</v>
      </c>
      <c r="AH9" s="133">
        <v>0</v>
      </c>
      <c r="AI9" s="134">
        <v>0</v>
      </c>
      <c r="AJ9" s="332"/>
      <c r="AK9" s="78" t="s">
        <v>222</v>
      </c>
    </row>
    <row r="10" spans="1:37" ht="14.5" x14ac:dyDescent="0.35">
      <c r="A10" s="75"/>
      <c r="B10" s="135" t="s">
        <v>66</v>
      </c>
      <c r="C10" s="133">
        <v>0</v>
      </c>
      <c r="D10" s="133">
        <v>0</v>
      </c>
      <c r="E10" s="133">
        <v>0</v>
      </c>
      <c r="F10" s="133">
        <v>0</v>
      </c>
      <c r="G10" s="133">
        <v>0</v>
      </c>
      <c r="H10" s="133">
        <v>0</v>
      </c>
      <c r="I10" s="133">
        <v>0</v>
      </c>
      <c r="J10" s="133">
        <v>0</v>
      </c>
      <c r="K10" s="133">
        <v>200</v>
      </c>
      <c r="L10" s="133">
        <v>0</v>
      </c>
      <c r="M10" s="133">
        <v>0</v>
      </c>
      <c r="N10" s="133">
        <v>0</v>
      </c>
      <c r="O10" s="133">
        <v>0</v>
      </c>
      <c r="P10" s="133">
        <v>524</v>
      </c>
      <c r="Q10" s="133">
        <v>0</v>
      </c>
      <c r="R10" s="133">
        <v>0</v>
      </c>
      <c r="S10" s="133">
        <v>0</v>
      </c>
      <c r="T10" s="133">
        <v>0</v>
      </c>
      <c r="U10" s="133">
        <v>0</v>
      </c>
      <c r="V10" s="133">
        <v>0</v>
      </c>
      <c r="W10" s="133">
        <v>0</v>
      </c>
      <c r="X10" s="133">
        <v>0</v>
      </c>
      <c r="Y10" s="133">
        <v>0</v>
      </c>
      <c r="Z10" s="133">
        <v>0</v>
      </c>
      <c r="AA10" s="133">
        <v>0</v>
      </c>
      <c r="AB10" s="133">
        <v>453</v>
      </c>
      <c r="AC10" s="133">
        <v>0</v>
      </c>
      <c r="AD10" s="133">
        <v>0</v>
      </c>
      <c r="AE10" s="133">
        <v>0</v>
      </c>
      <c r="AF10" s="133">
        <v>0</v>
      </c>
      <c r="AG10" s="133">
        <v>0</v>
      </c>
      <c r="AH10" s="133">
        <v>0</v>
      </c>
      <c r="AI10" s="134">
        <v>0</v>
      </c>
      <c r="AJ10" s="332"/>
      <c r="AK10" s="78" t="s">
        <v>223</v>
      </c>
    </row>
    <row r="11" spans="1:37" ht="14.5" x14ac:dyDescent="0.35">
      <c r="A11" s="75"/>
      <c r="B11" s="135" t="s">
        <v>65</v>
      </c>
      <c r="C11" s="133">
        <v>0</v>
      </c>
      <c r="D11" s="133">
        <v>0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200</v>
      </c>
      <c r="K11" s="133">
        <v>0</v>
      </c>
      <c r="L11" s="133">
        <v>0</v>
      </c>
      <c r="M11" s="133">
        <v>0</v>
      </c>
      <c r="N11" s="133">
        <v>0</v>
      </c>
      <c r="O11" s="133">
        <v>797</v>
      </c>
      <c r="P11" s="133">
        <v>587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X11" s="133">
        <v>571</v>
      </c>
      <c r="Y11" s="133">
        <v>0</v>
      </c>
      <c r="Z11" s="133">
        <v>0</v>
      </c>
      <c r="AA11" s="133">
        <v>0</v>
      </c>
      <c r="AB11" s="133">
        <v>506</v>
      </c>
      <c r="AC11" s="133">
        <v>0</v>
      </c>
      <c r="AD11" s="133">
        <v>0</v>
      </c>
      <c r="AE11" s="133">
        <v>0</v>
      </c>
      <c r="AF11" s="133">
        <v>0</v>
      </c>
      <c r="AG11" s="133">
        <v>0</v>
      </c>
      <c r="AH11" s="133">
        <v>0</v>
      </c>
      <c r="AI11" s="134">
        <v>0</v>
      </c>
      <c r="AJ11" s="332"/>
    </row>
    <row r="12" spans="1:37" ht="14.5" x14ac:dyDescent="0.35">
      <c r="A12" s="75"/>
      <c r="B12" s="135" t="s">
        <v>70</v>
      </c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1054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X12" s="133">
        <v>0</v>
      </c>
      <c r="Y12" s="133">
        <v>0</v>
      </c>
      <c r="Z12" s="133">
        <v>1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33">
        <v>0</v>
      </c>
      <c r="AI12" s="134">
        <v>0</v>
      </c>
      <c r="AJ12" s="332"/>
    </row>
    <row r="13" spans="1:37" ht="14.5" x14ac:dyDescent="0.35">
      <c r="A13" s="75"/>
      <c r="B13" s="135" t="s">
        <v>72</v>
      </c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3"/>
      <c r="Z13" s="133">
        <v>0</v>
      </c>
      <c r="AA13" s="133">
        <v>0</v>
      </c>
      <c r="AB13" s="133">
        <v>659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33">
        <v>0</v>
      </c>
      <c r="AI13" s="134">
        <v>0</v>
      </c>
      <c r="AJ13" s="332"/>
    </row>
    <row r="14" spans="1:37" ht="14.5" x14ac:dyDescent="0.35">
      <c r="A14" s="75"/>
      <c r="B14" s="135" t="s">
        <v>46</v>
      </c>
      <c r="C14" s="133"/>
      <c r="D14" s="133">
        <v>260</v>
      </c>
      <c r="E14" s="133">
        <v>0</v>
      </c>
      <c r="F14" s="133">
        <v>0</v>
      </c>
      <c r="G14" s="133">
        <v>491</v>
      </c>
      <c r="H14" s="133"/>
      <c r="I14" s="133"/>
      <c r="J14" s="133">
        <v>0</v>
      </c>
      <c r="K14" s="133">
        <v>0</v>
      </c>
      <c r="L14" s="133">
        <v>1054</v>
      </c>
      <c r="M14" s="133">
        <v>0</v>
      </c>
      <c r="N14" s="133">
        <v>0</v>
      </c>
      <c r="O14" s="133">
        <v>662</v>
      </c>
      <c r="P14" s="133">
        <v>633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/>
      <c r="X14" s="133"/>
      <c r="Y14" s="133"/>
      <c r="Z14" s="133"/>
      <c r="AA14" s="133"/>
      <c r="AB14" s="133"/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33">
        <v>0</v>
      </c>
      <c r="AI14" s="134">
        <v>0</v>
      </c>
      <c r="AJ14" s="332"/>
    </row>
    <row r="15" spans="1:37" ht="14.5" x14ac:dyDescent="0.35">
      <c r="A15" s="75"/>
      <c r="B15" s="135" t="s">
        <v>49</v>
      </c>
      <c r="C15" s="133"/>
      <c r="D15" s="133">
        <v>614</v>
      </c>
      <c r="E15" s="133">
        <v>0</v>
      </c>
      <c r="F15" s="133">
        <v>0</v>
      </c>
      <c r="G15" s="133"/>
      <c r="H15" s="133"/>
      <c r="I15" s="133">
        <v>839</v>
      </c>
      <c r="J15" s="133">
        <v>0</v>
      </c>
      <c r="K15" s="133">
        <v>797</v>
      </c>
      <c r="L15" s="133">
        <v>0</v>
      </c>
      <c r="M15" s="133">
        <v>0</v>
      </c>
      <c r="N15" s="133">
        <v>662</v>
      </c>
      <c r="O15" s="225"/>
      <c r="P15" s="225"/>
      <c r="Q15" s="133">
        <v>0</v>
      </c>
      <c r="R15" s="133">
        <v>0</v>
      </c>
      <c r="S15" s="133">
        <v>0</v>
      </c>
      <c r="T15" s="133">
        <v>1</v>
      </c>
      <c r="U15" s="133">
        <v>0</v>
      </c>
      <c r="V15" s="133">
        <v>0</v>
      </c>
      <c r="W15" s="133">
        <v>566</v>
      </c>
      <c r="X15" s="133">
        <v>1287</v>
      </c>
      <c r="Y15" s="133"/>
      <c r="Z15" s="133">
        <v>0</v>
      </c>
      <c r="AA15" s="133">
        <v>0</v>
      </c>
      <c r="AB15" s="133"/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33">
        <v>0</v>
      </c>
      <c r="AI15" s="134">
        <v>0</v>
      </c>
      <c r="AJ15" s="332"/>
    </row>
    <row r="16" spans="1:37" ht="14.5" x14ac:dyDescent="0.35">
      <c r="A16" s="75"/>
      <c r="B16" s="135" t="s">
        <v>16</v>
      </c>
      <c r="C16" s="133">
        <v>463</v>
      </c>
      <c r="D16" s="133">
        <v>409</v>
      </c>
      <c r="E16" s="133">
        <v>0</v>
      </c>
      <c r="F16" s="133">
        <v>0</v>
      </c>
      <c r="G16" s="133">
        <v>501</v>
      </c>
      <c r="H16" s="133">
        <v>381</v>
      </c>
      <c r="I16" s="133">
        <v>537</v>
      </c>
      <c r="J16" s="133">
        <v>524</v>
      </c>
      <c r="K16" s="133">
        <v>587</v>
      </c>
      <c r="L16" s="133">
        <v>0</v>
      </c>
      <c r="M16" s="133">
        <v>0</v>
      </c>
      <c r="N16" s="133">
        <v>633</v>
      </c>
      <c r="O16" s="225"/>
      <c r="P16" s="225"/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366</v>
      </c>
      <c r="X16" s="225">
        <v>1366</v>
      </c>
      <c r="Y16" s="133">
        <v>632</v>
      </c>
      <c r="Z16" s="133">
        <v>0</v>
      </c>
      <c r="AA16" s="133">
        <v>0</v>
      </c>
      <c r="AB16" s="133">
        <v>1298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33">
        <v>0</v>
      </c>
      <c r="AI16" s="134">
        <v>0</v>
      </c>
    </row>
    <row r="17" spans="1:35" ht="14.5" x14ac:dyDescent="0.35">
      <c r="A17" s="75"/>
      <c r="B17" s="135" t="s">
        <v>80</v>
      </c>
      <c r="C17" s="133">
        <v>0</v>
      </c>
      <c r="D17" s="133">
        <v>0</v>
      </c>
      <c r="E17" s="133">
        <v>1</v>
      </c>
      <c r="F17" s="133">
        <v>0</v>
      </c>
      <c r="G17" s="133">
        <v>0</v>
      </c>
      <c r="H17" s="133">
        <v>0</v>
      </c>
      <c r="I17" s="133">
        <v>0</v>
      </c>
      <c r="J17" s="133">
        <v>0</v>
      </c>
      <c r="K17" s="133">
        <v>0</v>
      </c>
      <c r="L17" s="133">
        <v>0</v>
      </c>
      <c r="M17" s="133">
        <v>0</v>
      </c>
      <c r="N17" s="133">
        <v>0</v>
      </c>
      <c r="O17" s="133">
        <v>0</v>
      </c>
      <c r="P17" s="133">
        <v>0</v>
      </c>
      <c r="Q17" s="133">
        <v>0</v>
      </c>
      <c r="R17" s="133">
        <v>0</v>
      </c>
      <c r="S17" s="133">
        <v>0</v>
      </c>
      <c r="T17" s="133">
        <v>0</v>
      </c>
      <c r="U17" s="133">
        <v>1</v>
      </c>
      <c r="V17" s="133">
        <v>0</v>
      </c>
      <c r="W17" s="133">
        <v>0</v>
      </c>
      <c r="X17" s="133">
        <v>0</v>
      </c>
      <c r="Y17" s="133">
        <v>0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33">
        <v>0</v>
      </c>
      <c r="AI17" s="134">
        <v>0</v>
      </c>
    </row>
    <row r="18" spans="1:35" ht="14.5" x14ac:dyDescent="0.35">
      <c r="A18" s="75"/>
      <c r="B18" s="135" t="s">
        <v>82</v>
      </c>
      <c r="C18" s="133">
        <v>0</v>
      </c>
      <c r="D18" s="133">
        <v>0</v>
      </c>
      <c r="E18" s="133">
        <v>0</v>
      </c>
      <c r="F18" s="133">
        <v>1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1</v>
      </c>
      <c r="T18" s="133">
        <v>0</v>
      </c>
      <c r="U18" s="133">
        <v>0</v>
      </c>
      <c r="V18" s="133">
        <v>0</v>
      </c>
      <c r="W18" s="133">
        <v>0</v>
      </c>
      <c r="X18" s="133">
        <v>0</v>
      </c>
      <c r="Y18" s="133">
        <v>0</v>
      </c>
      <c r="Z18" s="133">
        <v>0</v>
      </c>
      <c r="AA18" s="133">
        <v>0</v>
      </c>
      <c r="AB18" s="133">
        <v>0</v>
      </c>
      <c r="AC18" s="133">
        <v>0</v>
      </c>
      <c r="AD18" s="133">
        <v>0</v>
      </c>
      <c r="AE18" s="133">
        <v>0</v>
      </c>
      <c r="AF18" s="133">
        <v>0</v>
      </c>
      <c r="AG18" s="133">
        <v>1</v>
      </c>
      <c r="AH18" s="133">
        <v>0</v>
      </c>
      <c r="AI18" s="134">
        <v>1</v>
      </c>
    </row>
    <row r="19" spans="1:35" ht="14.5" x14ac:dyDescent="0.35">
      <c r="A19" s="75"/>
      <c r="B19" s="135" t="s">
        <v>79</v>
      </c>
      <c r="C19" s="133">
        <v>434</v>
      </c>
      <c r="D19" s="133">
        <v>0</v>
      </c>
      <c r="E19" s="133">
        <v>0</v>
      </c>
      <c r="F19" s="133">
        <v>0</v>
      </c>
      <c r="G19" s="133">
        <v>0</v>
      </c>
      <c r="H19" s="133">
        <v>0</v>
      </c>
      <c r="I19" s="133">
        <v>0</v>
      </c>
      <c r="J19" s="133">
        <v>0</v>
      </c>
      <c r="K19" s="133">
        <v>0</v>
      </c>
      <c r="L19" s="133">
        <v>0</v>
      </c>
      <c r="M19" s="133">
        <v>0</v>
      </c>
      <c r="N19" s="133">
        <v>0</v>
      </c>
      <c r="O19" s="133">
        <v>0</v>
      </c>
      <c r="P19" s="133">
        <v>0</v>
      </c>
      <c r="Q19" s="133">
        <v>0</v>
      </c>
      <c r="R19" s="133">
        <v>1</v>
      </c>
      <c r="S19" s="133">
        <v>0</v>
      </c>
      <c r="T19" s="133">
        <v>0</v>
      </c>
      <c r="U19" s="133">
        <v>0</v>
      </c>
      <c r="V19" s="133">
        <v>0</v>
      </c>
      <c r="W19" s="133">
        <v>0</v>
      </c>
      <c r="X19" s="133">
        <v>0</v>
      </c>
      <c r="Y19" s="133">
        <v>0</v>
      </c>
      <c r="Z19" s="133">
        <v>0</v>
      </c>
      <c r="AA19" s="133">
        <v>612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1</v>
      </c>
      <c r="AH19" s="133">
        <v>1</v>
      </c>
      <c r="AI19" s="134">
        <v>0</v>
      </c>
    </row>
    <row r="20" spans="1:35" ht="14.5" x14ac:dyDescent="0.35">
      <c r="A20" s="75"/>
      <c r="B20" s="135" t="s">
        <v>68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1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X20" s="133">
        <v>0</v>
      </c>
      <c r="Y20" s="133">
        <v>0</v>
      </c>
      <c r="Z20" s="133">
        <v>0</v>
      </c>
      <c r="AA20" s="133">
        <v>1</v>
      </c>
      <c r="AB20" s="133">
        <v>0</v>
      </c>
      <c r="AC20" s="133">
        <v>0</v>
      </c>
      <c r="AD20" s="133">
        <v>0</v>
      </c>
      <c r="AE20" s="133">
        <v>0</v>
      </c>
      <c r="AF20" s="133">
        <v>0</v>
      </c>
      <c r="AG20" s="133">
        <v>0</v>
      </c>
      <c r="AH20" s="133">
        <v>0</v>
      </c>
      <c r="AI20" s="134">
        <v>0</v>
      </c>
    </row>
    <row r="21" spans="1:35" ht="14.5" x14ac:dyDescent="0.35">
      <c r="A21" s="75"/>
      <c r="B21" s="135" t="s">
        <v>86</v>
      </c>
      <c r="C21" s="133">
        <v>0</v>
      </c>
      <c r="D21" s="133">
        <v>0</v>
      </c>
      <c r="E21" s="133">
        <v>1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133">
        <v>0</v>
      </c>
      <c r="N21" s="133">
        <v>0</v>
      </c>
      <c r="O21" s="133">
        <v>0</v>
      </c>
      <c r="P21" s="133">
        <v>0</v>
      </c>
      <c r="Q21" s="133">
        <v>1</v>
      </c>
      <c r="R21" s="133">
        <v>0</v>
      </c>
      <c r="S21" s="133">
        <v>0</v>
      </c>
      <c r="T21" s="133">
        <v>0</v>
      </c>
      <c r="U21" s="133">
        <v>0</v>
      </c>
      <c r="V21" s="133">
        <v>0</v>
      </c>
      <c r="W21" s="133">
        <v>0</v>
      </c>
      <c r="X21" s="133">
        <v>0</v>
      </c>
      <c r="Y21" s="133">
        <v>0</v>
      </c>
      <c r="Z21" s="133">
        <v>0</v>
      </c>
      <c r="AA21" s="133">
        <v>0</v>
      </c>
      <c r="AB21" s="133">
        <v>0</v>
      </c>
      <c r="AC21" s="133">
        <v>0</v>
      </c>
      <c r="AD21" s="133">
        <v>0</v>
      </c>
      <c r="AE21" s="133">
        <v>0</v>
      </c>
      <c r="AF21" s="133">
        <v>0</v>
      </c>
      <c r="AG21" s="133">
        <v>1</v>
      </c>
      <c r="AH21" s="133">
        <v>0</v>
      </c>
      <c r="AI21" s="134">
        <v>0</v>
      </c>
    </row>
    <row r="22" spans="1:35" ht="14.5" x14ac:dyDescent="0.35">
      <c r="A22" s="75"/>
      <c r="B22" s="135" t="s">
        <v>85</v>
      </c>
      <c r="C22" s="133"/>
      <c r="D22" s="133">
        <v>0</v>
      </c>
      <c r="E22" s="133">
        <v>0</v>
      </c>
      <c r="F22" s="133">
        <v>1</v>
      </c>
      <c r="G22" s="133">
        <v>0</v>
      </c>
      <c r="H22" s="133">
        <v>0</v>
      </c>
      <c r="I22" s="133">
        <v>0</v>
      </c>
      <c r="J22" s="133">
        <v>0</v>
      </c>
      <c r="K22" s="133">
        <v>0</v>
      </c>
      <c r="L22" s="133">
        <v>0</v>
      </c>
      <c r="M22" s="133">
        <v>0</v>
      </c>
      <c r="N22" s="133">
        <v>0</v>
      </c>
      <c r="O22" s="133">
        <v>0</v>
      </c>
      <c r="P22" s="133">
        <v>0</v>
      </c>
      <c r="Q22" s="133">
        <v>0</v>
      </c>
      <c r="R22" s="133">
        <v>0</v>
      </c>
      <c r="S22" s="133">
        <v>0</v>
      </c>
      <c r="T22" s="133">
        <v>0</v>
      </c>
      <c r="U22" s="133">
        <v>0</v>
      </c>
      <c r="V22" s="133">
        <v>0</v>
      </c>
      <c r="W22" s="133">
        <v>0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3">
        <v>0</v>
      </c>
      <c r="AF22" s="133">
        <v>0</v>
      </c>
      <c r="AG22" s="133">
        <v>1</v>
      </c>
      <c r="AH22" s="133">
        <v>0</v>
      </c>
      <c r="AI22" s="134">
        <v>0</v>
      </c>
    </row>
    <row r="23" spans="1:35" ht="14.5" x14ac:dyDescent="0.35">
      <c r="A23" s="75"/>
      <c r="B23" s="135" t="s">
        <v>44</v>
      </c>
      <c r="C23" s="133"/>
      <c r="D23" s="133">
        <v>176</v>
      </c>
      <c r="E23" s="133">
        <v>0</v>
      </c>
      <c r="F23" s="133">
        <v>0</v>
      </c>
      <c r="G23" s="133"/>
      <c r="H23" s="133"/>
      <c r="I23" s="225"/>
      <c r="J23" s="133">
        <v>0</v>
      </c>
      <c r="K23" s="133">
        <v>0</v>
      </c>
      <c r="L23" s="133">
        <v>0</v>
      </c>
      <c r="M23" s="133">
        <v>0</v>
      </c>
      <c r="N23" s="133"/>
      <c r="O23" s="133">
        <v>566</v>
      </c>
      <c r="P23" s="133">
        <v>366</v>
      </c>
      <c r="Q23" s="133">
        <v>0</v>
      </c>
      <c r="R23" s="133">
        <v>0</v>
      </c>
      <c r="S23" s="133">
        <v>0</v>
      </c>
      <c r="T23" s="133">
        <v>0</v>
      </c>
      <c r="U23" s="133">
        <v>0</v>
      </c>
      <c r="V23" s="133">
        <v>0</v>
      </c>
      <c r="W23" s="133">
        <v>0</v>
      </c>
      <c r="X23" s="133">
        <v>1289</v>
      </c>
      <c r="Y23" s="133"/>
      <c r="Z23" s="133">
        <v>0</v>
      </c>
      <c r="AA23" s="133">
        <v>0</v>
      </c>
      <c r="AB23" s="133"/>
      <c r="AC23" s="133">
        <v>0</v>
      </c>
      <c r="AD23" s="133">
        <v>0</v>
      </c>
      <c r="AE23" s="133">
        <v>0</v>
      </c>
      <c r="AF23" s="133">
        <v>0</v>
      </c>
      <c r="AG23" s="133">
        <v>0</v>
      </c>
      <c r="AH23" s="133">
        <v>0</v>
      </c>
      <c r="AI23" s="134">
        <v>0</v>
      </c>
    </row>
    <row r="24" spans="1:35" ht="14.5" x14ac:dyDescent="0.35">
      <c r="A24" s="75"/>
      <c r="B24" s="135" t="s">
        <v>47</v>
      </c>
      <c r="C24" s="133"/>
      <c r="D24" s="133"/>
      <c r="E24" s="133">
        <v>0</v>
      </c>
      <c r="F24" s="133">
        <v>0</v>
      </c>
      <c r="G24" s="133"/>
      <c r="H24" s="133"/>
      <c r="I24" s="133">
        <v>830</v>
      </c>
      <c r="J24" s="133">
        <v>0</v>
      </c>
      <c r="K24" s="133">
        <v>571</v>
      </c>
      <c r="L24" s="133">
        <v>0</v>
      </c>
      <c r="M24" s="133">
        <v>0</v>
      </c>
      <c r="N24" s="133"/>
      <c r="O24" s="133">
        <v>1287</v>
      </c>
      <c r="P24" s="225">
        <v>1366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1289</v>
      </c>
      <c r="X24" s="133"/>
      <c r="Y24" s="133"/>
      <c r="Z24" s="133">
        <v>0</v>
      </c>
      <c r="AA24" s="133">
        <v>0</v>
      </c>
      <c r="AB24" s="133">
        <v>321</v>
      </c>
      <c r="AC24" s="133">
        <v>0</v>
      </c>
      <c r="AD24" s="133">
        <v>0</v>
      </c>
      <c r="AE24" s="133">
        <v>0</v>
      </c>
      <c r="AF24" s="133">
        <v>0</v>
      </c>
      <c r="AG24" s="133">
        <v>0</v>
      </c>
      <c r="AH24" s="133">
        <v>0</v>
      </c>
      <c r="AI24" s="134">
        <v>0</v>
      </c>
    </row>
    <row r="25" spans="1:35" ht="14.5" x14ac:dyDescent="0.35">
      <c r="A25" s="75"/>
      <c r="B25" s="135" t="s">
        <v>43</v>
      </c>
      <c r="C25" s="133"/>
      <c r="D25" s="133"/>
      <c r="E25" s="133">
        <v>0</v>
      </c>
      <c r="F25" s="133">
        <v>0</v>
      </c>
      <c r="G25" s="133"/>
      <c r="H25" s="177">
        <v>389</v>
      </c>
      <c r="I25" s="225"/>
      <c r="J25" s="133">
        <v>0</v>
      </c>
      <c r="K25" s="133">
        <v>0</v>
      </c>
      <c r="L25" s="133">
        <v>0</v>
      </c>
      <c r="M25" s="133"/>
      <c r="N25" s="133"/>
      <c r="O25" s="133"/>
      <c r="P25" s="133">
        <v>632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/>
      <c r="X25" s="133"/>
      <c r="Y25" s="133"/>
      <c r="Z25" s="133">
        <v>0</v>
      </c>
      <c r="AA25" s="133">
        <v>0</v>
      </c>
      <c r="AB25" s="177">
        <v>1164</v>
      </c>
      <c r="AC25" s="133">
        <v>0</v>
      </c>
      <c r="AD25" s="133">
        <v>0</v>
      </c>
      <c r="AE25" s="133">
        <v>0</v>
      </c>
      <c r="AF25" s="133">
        <v>0</v>
      </c>
      <c r="AG25" s="133">
        <v>0</v>
      </c>
      <c r="AH25" s="133">
        <v>1</v>
      </c>
      <c r="AI25" s="134">
        <v>0</v>
      </c>
    </row>
    <row r="26" spans="1:35" ht="14.5" x14ac:dyDescent="0.35">
      <c r="A26" s="75"/>
      <c r="B26" s="135" t="s">
        <v>69</v>
      </c>
      <c r="C26" s="133"/>
      <c r="D26" s="133"/>
      <c r="E26" s="133">
        <v>0</v>
      </c>
      <c r="F26" s="133">
        <v>0</v>
      </c>
      <c r="G26" s="133"/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/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3">
        <v>0</v>
      </c>
      <c r="X26" s="133">
        <v>0</v>
      </c>
      <c r="Y26" s="133">
        <v>0</v>
      </c>
      <c r="Z26" s="133">
        <v>0</v>
      </c>
      <c r="AA26" s="133">
        <v>0</v>
      </c>
      <c r="AB26" s="133">
        <v>0</v>
      </c>
      <c r="AC26" s="133">
        <v>0</v>
      </c>
      <c r="AD26" s="133">
        <v>0</v>
      </c>
      <c r="AE26" s="133">
        <v>0</v>
      </c>
      <c r="AF26" s="133">
        <v>0</v>
      </c>
      <c r="AG26" s="133">
        <v>0</v>
      </c>
      <c r="AH26" s="133">
        <v>0</v>
      </c>
      <c r="AI26" s="134">
        <v>0</v>
      </c>
    </row>
    <row r="27" spans="1:35" ht="14.5" x14ac:dyDescent="0.35">
      <c r="A27" s="75"/>
      <c r="B27" s="135" t="s">
        <v>81</v>
      </c>
      <c r="C27" s="133"/>
      <c r="D27" s="133"/>
      <c r="E27" s="133">
        <v>1</v>
      </c>
      <c r="F27" s="133">
        <v>0</v>
      </c>
      <c r="G27" s="133"/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133">
        <v>0</v>
      </c>
      <c r="N27" s="133"/>
      <c r="O27" s="133">
        <v>0</v>
      </c>
      <c r="P27" s="133">
        <v>0</v>
      </c>
      <c r="Q27" s="133">
        <v>0</v>
      </c>
      <c r="R27" s="133">
        <v>0</v>
      </c>
      <c r="S27" s="133">
        <v>1</v>
      </c>
      <c r="T27" s="133">
        <v>0</v>
      </c>
      <c r="U27" s="133">
        <v>0</v>
      </c>
      <c r="V27" s="133">
        <v>0</v>
      </c>
      <c r="W27" s="133">
        <v>0</v>
      </c>
      <c r="X27" s="133">
        <v>0</v>
      </c>
      <c r="Y27" s="133">
        <v>0</v>
      </c>
      <c r="Z27" s="133">
        <v>0</v>
      </c>
      <c r="AA27" s="133">
        <v>0</v>
      </c>
      <c r="AB27" s="133">
        <v>0</v>
      </c>
      <c r="AC27" s="133">
        <v>0</v>
      </c>
      <c r="AD27" s="133">
        <v>0</v>
      </c>
      <c r="AE27" s="133">
        <v>0</v>
      </c>
      <c r="AF27" s="133">
        <v>0</v>
      </c>
      <c r="AG27" s="133">
        <v>1</v>
      </c>
      <c r="AH27" s="133">
        <v>0</v>
      </c>
      <c r="AI27" s="134">
        <v>0</v>
      </c>
    </row>
    <row r="28" spans="1:35" ht="14.5" x14ac:dyDescent="0.35">
      <c r="A28" s="75"/>
      <c r="B28" s="135" t="s">
        <v>26</v>
      </c>
      <c r="C28" s="133"/>
      <c r="D28" s="133"/>
      <c r="E28" s="133">
        <v>0</v>
      </c>
      <c r="F28" s="133">
        <v>0</v>
      </c>
      <c r="G28" s="133"/>
      <c r="H28" s="133"/>
      <c r="I28" s="133">
        <v>794</v>
      </c>
      <c r="J28" s="133">
        <v>453</v>
      </c>
      <c r="K28" s="133">
        <v>506</v>
      </c>
      <c r="L28" s="133">
        <v>0</v>
      </c>
      <c r="M28" s="133">
        <v>659</v>
      </c>
      <c r="N28" s="133"/>
      <c r="O28" s="133"/>
      <c r="P28" s="133">
        <v>1298</v>
      </c>
      <c r="Q28" s="133">
        <v>0</v>
      </c>
      <c r="R28" s="133">
        <v>0</v>
      </c>
      <c r="S28" s="133">
        <v>0</v>
      </c>
      <c r="T28" s="133">
        <v>0</v>
      </c>
      <c r="U28" s="133">
        <v>0</v>
      </c>
      <c r="V28" s="133">
        <v>0</v>
      </c>
      <c r="W28" s="133"/>
      <c r="X28" s="133">
        <v>321</v>
      </c>
      <c r="Y28" s="177">
        <v>1164</v>
      </c>
      <c r="Z28" s="133">
        <v>0</v>
      </c>
      <c r="AA28" s="133">
        <v>0</v>
      </c>
      <c r="AB28" s="133">
        <v>0</v>
      </c>
      <c r="AC28" s="133">
        <v>0</v>
      </c>
      <c r="AD28" s="133">
        <v>0</v>
      </c>
      <c r="AE28" s="133">
        <v>0</v>
      </c>
      <c r="AF28" s="133">
        <v>0</v>
      </c>
      <c r="AG28" s="133">
        <v>0</v>
      </c>
      <c r="AH28" s="133">
        <v>0</v>
      </c>
      <c r="AI28" s="134">
        <v>0</v>
      </c>
    </row>
    <row r="29" spans="1:35" ht="14.5" x14ac:dyDescent="0.35">
      <c r="A29" s="75"/>
      <c r="B29" s="135" t="s">
        <v>162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0</v>
      </c>
      <c r="M29" s="133">
        <v>0</v>
      </c>
      <c r="N29" s="133">
        <v>0</v>
      </c>
      <c r="O29" s="133">
        <v>0</v>
      </c>
      <c r="P29" s="133">
        <v>0</v>
      </c>
      <c r="Q29" s="133">
        <v>0</v>
      </c>
      <c r="R29" s="133">
        <v>0</v>
      </c>
      <c r="S29" s="133">
        <v>0</v>
      </c>
      <c r="T29" s="133">
        <v>0</v>
      </c>
      <c r="U29" s="133">
        <v>0</v>
      </c>
      <c r="V29" s="133">
        <v>0</v>
      </c>
      <c r="W29" s="133">
        <v>0</v>
      </c>
      <c r="X29" s="133">
        <v>0</v>
      </c>
      <c r="Y29" s="133">
        <v>0</v>
      </c>
      <c r="Z29" s="133">
        <v>0</v>
      </c>
      <c r="AA29" s="133">
        <v>0</v>
      </c>
      <c r="AB29" s="133">
        <v>0</v>
      </c>
      <c r="AC29" s="133">
        <v>0</v>
      </c>
      <c r="AD29" s="133">
        <v>0</v>
      </c>
      <c r="AE29" s="133">
        <v>0</v>
      </c>
      <c r="AF29" s="133">
        <v>0</v>
      </c>
      <c r="AG29" s="133">
        <v>0</v>
      </c>
      <c r="AH29" s="133">
        <v>0</v>
      </c>
      <c r="AI29" s="134">
        <v>0</v>
      </c>
    </row>
    <row r="30" spans="1:35" ht="14.5" x14ac:dyDescent="0.35">
      <c r="A30" s="75"/>
      <c r="B30" s="135" t="s">
        <v>163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0</v>
      </c>
      <c r="M30" s="133">
        <v>0</v>
      </c>
      <c r="N30" s="133">
        <v>0</v>
      </c>
      <c r="O30" s="133">
        <v>0</v>
      </c>
      <c r="P30" s="133">
        <v>0</v>
      </c>
      <c r="Q30" s="133">
        <v>0</v>
      </c>
      <c r="R30" s="133">
        <v>0</v>
      </c>
      <c r="S30" s="133">
        <v>0</v>
      </c>
      <c r="T30" s="133">
        <v>0</v>
      </c>
      <c r="U30" s="133">
        <v>0</v>
      </c>
      <c r="V30" s="133">
        <v>0</v>
      </c>
      <c r="W30" s="133">
        <v>0</v>
      </c>
      <c r="X30" s="133">
        <v>0</v>
      </c>
      <c r="Y30" s="133">
        <v>0</v>
      </c>
      <c r="Z30" s="133">
        <v>0</v>
      </c>
      <c r="AA30" s="133">
        <v>0</v>
      </c>
      <c r="AB30" s="133">
        <v>0</v>
      </c>
      <c r="AC30" s="133">
        <v>0</v>
      </c>
      <c r="AD30" s="133">
        <v>0</v>
      </c>
      <c r="AE30" s="133">
        <v>0</v>
      </c>
      <c r="AF30" s="133">
        <v>0</v>
      </c>
      <c r="AG30" s="133">
        <v>0</v>
      </c>
      <c r="AH30" s="133">
        <v>0</v>
      </c>
      <c r="AI30" s="134">
        <v>0</v>
      </c>
    </row>
    <row r="31" spans="1:35" ht="14.5" x14ac:dyDescent="0.35">
      <c r="A31" s="75"/>
      <c r="B31" s="135" t="s">
        <v>164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0</v>
      </c>
      <c r="M31" s="133">
        <v>0</v>
      </c>
      <c r="N31" s="133">
        <v>0</v>
      </c>
      <c r="O31" s="133">
        <v>0</v>
      </c>
      <c r="P31" s="133">
        <v>0</v>
      </c>
      <c r="Q31" s="133">
        <v>0</v>
      </c>
      <c r="R31" s="133">
        <v>0</v>
      </c>
      <c r="S31" s="133">
        <v>0</v>
      </c>
      <c r="T31" s="133">
        <v>0</v>
      </c>
      <c r="U31" s="133">
        <v>0</v>
      </c>
      <c r="V31" s="133">
        <v>0</v>
      </c>
      <c r="W31" s="133">
        <v>0</v>
      </c>
      <c r="X31" s="133">
        <v>0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3">
        <v>0</v>
      </c>
      <c r="AE31" s="133">
        <v>0</v>
      </c>
      <c r="AF31" s="133">
        <v>0</v>
      </c>
      <c r="AG31" s="133">
        <v>0</v>
      </c>
      <c r="AH31" s="133">
        <v>0</v>
      </c>
      <c r="AI31" s="134">
        <v>0</v>
      </c>
    </row>
    <row r="32" spans="1:35" ht="14.5" x14ac:dyDescent="0.35">
      <c r="A32" s="75"/>
      <c r="B32" s="135" t="s">
        <v>165</v>
      </c>
      <c r="C32" s="133">
        <v>0</v>
      </c>
      <c r="D32" s="133">
        <v>0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0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3">
        <v>0</v>
      </c>
      <c r="AG32" s="133">
        <v>0</v>
      </c>
      <c r="AH32" s="133">
        <v>0</v>
      </c>
      <c r="AI32" s="134">
        <v>0</v>
      </c>
    </row>
    <row r="33" spans="1:35" ht="14.5" x14ac:dyDescent="0.35">
      <c r="A33" s="75"/>
      <c r="B33" s="135" t="s">
        <v>84</v>
      </c>
      <c r="C33" s="133">
        <v>0</v>
      </c>
      <c r="D33" s="133">
        <v>0</v>
      </c>
      <c r="E33" s="133">
        <v>1</v>
      </c>
      <c r="F33" s="133">
        <v>1</v>
      </c>
      <c r="G33" s="133">
        <v>0</v>
      </c>
      <c r="H33" s="133">
        <v>0</v>
      </c>
      <c r="I33" s="133">
        <v>0</v>
      </c>
      <c r="J33" s="133">
        <v>0</v>
      </c>
      <c r="K33" s="133">
        <v>0</v>
      </c>
      <c r="L33" s="133">
        <v>0</v>
      </c>
      <c r="M33" s="133">
        <v>0</v>
      </c>
      <c r="N33" s="133">
        <v>0</v>
      </c>
      <c r="O33" s="133">
        <v>0</v>
      </c>
      <c r="P33" s="133">
        <v>0</v>
      </c>
      <c r="Q33" s="133">
        <v>0</v>
      </c>
      <c r="R33" s="133">
        <v>1</v>
      </c>
      <c r="S33" s="133">
        <v>1</v>
      </c>
      <c r="T33" s="133">
        <v>0</v>
      </c>
      <c r="U33" s="133">
        <v>1</v>
      </c>
      <c r="V33" s="133">
        <v>1</v>
      </c>
      <c r="W33" s="133">
        <v>0</v>
      </c>
      <c r="X33" s="133">
        <v>0</v>
      </c>
      <c r="Y33" s="133">
        <v>0</v>
      </c>
      <c r="Z33" s="133">
        <v>0</v>
      </c>
      <c r="AA33" s="133">
        <v>1</v>
      </c>
      <c r="AB33" s="133">
        <v>0</v>
      </c>
      <c r="AC33" s="133">
        <v>0</v>
      </c>
      <c r="AD33" s="133">
        <v>0</v>
      </c>
      <c r="AE33" s="133">
        <v>0</v>
      </c>
      <c r="AF33" s="133">
        <v>0</v>
      </c>
      <c r="AG33" s="133">
        <v>0</v>
      </c>
      <c r="AH33" s="133">
        <v>0</v>
      </c>
      <c r="AI33" s="134">
        <v>0</v>
      </c>
    </row>
    <row r="34" spans="1:35" ht="14.5" x14ac:dyDescent="0.35">
      <c r="A34" s="75"/>
      <c r="B34" s="135" t="s">
        <v>78</v>
      </c>
      <c r="C34" s="133">
        <v>0</v>
      </c>
      <c r="D34" s="133">
        <v>0</v>
      </c>
      <c r="E34" s="133">
        <v>0</v>
      </c>
      <c r="F34" s="133">
        <v>0</v>
      </c>
      <c r="G34" s="133">
        <v>0</v>
      </c>
      <c r="H34" s="133">
        <v>1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1</v>
      </c>
      <c r="T34" s="133">
        <v>0</v>
      </c>
      <c r="U34" s="133">
        <v>0</v>
      </c>
      <c r="V34" s="133">
        <v>0</v>
      </c>
      <c r="W34" s="133">
        <v>0</v>
      </c>
      <c r="X34" s="133">
        <v>0</v>
      </c>
      <c r="Y34" s="133">
        <v>1</v>
      </c>
      <c r="Z34" s="133">
        <v>0</v>
      </c>
      <c r="AA34" s="133">
        <v>0</v>
      </c>
      <c r="AB34" s="133">
        <v>0</v>
      </c>
      <c r="AC34" s="133">
        <v>0</v>
      </c>
      <c r="AD34" s="133">
        <v>0</v>
      </c>
      <c r="AE34" s="133">
        <v>0</v>
      </c>
      <c r="AF34" s="133">
        <v>0</v>
      </c>
      <c r="AG34" s="133">
        <v>0</v>
      </c>
      <c r="AH34" s="133">
        <v>0</v>
      </c>
      <c r="AI34" s="134">
        <v>0</v>
      </c>
    </row>
    <row r="35" spans="1:35" ht="14.5" x14ac:dyDescent="0.35">
      <c r="A35" s="75"/>
      <c r="B35" s="136" t="s">
        <v>76</v>
      </c>
      <c r="C35" s="137">
        <v>1</v>
      </c>
      <c r="D35" s="137">
        <v>0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1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8">
        <v>0</v>
      </c>
    </row>
  </sheetData>
  <mergeCells count="2">
    <mergeCell ref="A1:AI1"/>
    <mergeCell ref="AJ2:AJ15"/>
  </mergeCells>
  <phoneticPr fontId="26" type="noConversion"/>
  <conditionalFormatting sqref="B2:AI35">
    <cfRule type="cellIs" dxfId="1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</sheetPr>
  <dimension ref="A1:AG32"/>
  <sheetViews>
    <sheetView workbookViewId="0">
      <selection activeCell="AD16" sqref="AD16"/>
    </sheetView>
  </sheetViews>
  <sheetFormatPr baseColWidth="10" defaultColWidth="11.453125" defaultRowHeight="13" x14ac:dyDescent="0.3"/>
  <cols>
    <col min="1" max="1" width="18.54296875" style="77" bestFit="1" customWidth="1"/>
    <col min="2" max="2" width="5.453125" style="77" bestFit="1" customWidth="1"/>
    <col min="3" max="32" width="5" style="77" customWidth="1"/>
    <col min="33" max="16384" width="11.453125" style="77"/>
  </cols>
  <sheetData>
    <row r="1" spans="1:33" s="79" customFormat="1" ht="18.75" customHeight="1" x14ac:dyDescent="0.25">
      <c r="A1" s="333" t="s">
        <v>117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5"/>
    </row>
    <row r="2" spans="1:33" ht="29" x14ac:dyDescent="0.35">
      <c r="A2" s="151"/>
      <c r="B2" s="150" t="s">
        <v>67</v>
      </c>
      <c r="C2" s="129" t="s">
        <v>68</v>
      </c>
      <c r="D2" s="129" t="s">
        <v>49</v>
      </c>
      <c r="E2" s="129" t="s">
        <v>69</v>
      </c>
      <c r="F2" s="129" t="s">
        <v>70</v>
      </c>
      <c r="G2" s="129" t="s">
        <v>46</v>
      </c>
      <c r="H2" s="129" t="s">
        <v>45</v>
      </c>
      <c r="I2" s="129" t="s">
        <v>44</v>
      </c>
      <c r="J2" s="129" t="s">
        <v>71</v>
      </c>
      <c r="K2" s="129" t="s">
        <v>16</v>
      </c>
      <c r="L2" s="129" t="s">
        <v>65</v>
      </c>
      <c r="M2" s="129" t="s">
        <v>66</v>
      </c>
      <c r="N2" s="129" t="s">
        <v>47</v>
      </c>
      <c r="O2" s="129" t="s">
        <v>26</v>
      </c>
      <c r="P2" s="129" t="s">
        <v>72</v>
      </c>
      <c r="Q2" s="129" t="s">
        <v>73</v>
      </c>
      <c r="R2" s="129" t="s">
        <v>74</v>
      </c>
      <c r="S2" s="129" t="s">
        <v>75</v>
      </c>
      <c r="T2" s="129" t="s">
        <v>76</v>
      </c>
      <c r="U2" s="129" t="s">
        <v>43</v>
      </c>
      <c r="V2" s="129" t="s">
        <v>77</v>
      </c>
      <c r="W2" s="129" t="s">
        <v>78</v>
      </c>
      <c r="X2" s="129" t="s">
        <v>79</v>
      </c>
      <c r="Y2" s="129" t="s">
        <v>80</v>
      </c>
      <c r="Z2" s="129" t="s">
        <v>81</v>
      </c>
      <c r="AA2" s="129" t="s">
        <v>82</v>
      </c>
      <c r="AB2" s="129" t="s">
        <v>83</v>
      </c>
      <c r="AC2" s="129" t="s">
        <v>84</v>
      </c>
      <c r="AD2" s="129" t="s">
        <v>85</v>
      </c>
      <c r="AE2" s="129" t="s">
        <v>86</v>
      </c>
      <c r="AF2" s="130" t="s">
        <v>87</v>
      </c>
      <c r="AG2" s="332" t="s">
        <v>123</v>
      </c>
    </row>
    <row r="3" spans="1:33" ht="14.5" x14ac:dyDescent="0.35">
      <c r="A3" s="152" t="s">
        <v>88</v>
      </c>
      <c r="B3" s="135" t="s">
        <v>68</v>
      </c>
      <c r="C3" s="133">
        <v>0</v>
      </c>
      <c r="D3" s="133">
        <v>2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  <c r="P3" s="133">
        <v>0</v>
      </c>
      <c r="Q3" s="133">
        <v>0</v>
      </c>
      <c r="R3" s="133">
        <v>0</v>
      </c>
      <c r="S3" s="133">
        <v>0</v>
      </c>
      <c r="T3" s="133">
        <v>0</v>
      </c>
      <c r="U3" s="133">
        <v>0</v>
      </c>
      <c r="V3" s="133">
        <v>0</v>
      </c>
      <c r="W3" s="133">
        <v>0</v>
      </c>
      <c r="X3" s="133">
        <v>0</v>
      </c>
      <c r="Y3" s="133">
        <v>0</v>
      </c>
      <c r="Z3" s="133">
        <v>0</v>
      </c>
      <c r="AA3" s="133">
        <v>0</v>
      </c>
      <c r="AB3" s="133">
        <v>0</v>
      </c>
      <c r="AC3" s="133">
        <v>0</v>
      </c>
      <c r="AD3" s="133">
        <v>0</v>
      </c>
      <c r="AE3" s="133">
        <v>0</v>
      </c>
      <c r="AF3" s="134">
        <v>0</v>
      </c>
      <c r="AG3" s="332"/>
    </row>
    <row r="4" spans="1:33" ht="14.5" x14ac:dyDescent="0.35">
      <c r="A4" s="152" t="s">
        <v>89</v>
      </c>
      <c r="B4" s="135" t="s">
        <v>49</v>
      </c>
      <c r="C4" s="133">
        <v>2</v>
      </c>
      <c r="D4" s="133">
        <v>0</v>
      </c>
      <c r="E4" s="133">
        <v>0</v>
      </c>
      <c r="F4" s="133">
        <v>0</v>
      </c>
      <c r="G4" s="133">
        <v>2</v>
      </c>
      <c r="H4" s="133">
        <v>0</v>
      </c>
      <c r="I4" s="133">
        <v>2</v>
      </c>
      <c r="J4" s="133">
        <v>0</v>
      </c>
      <c r="K4" s="133">
        <v>0</v>
      </c>
      <c r="L4" s="133">
        <v>0</v>
      </c>
      <c r="M4" s="133">
        <v>0</v>
      </c>
      <c r="N4" s="133">
        <v>2</v>
      </c>
      <c r="O4" s="133">
        <v>0</v>
      </c>
      <c r="P4" s="133">
        <v>0</v>
      </c>
      <c r="Q4" s="133">
        <v>0</v>
      </c>
      <c r="R4" s="133">
        <v>0</v>
      </c>
      <c r="S4" s="133">
        <v>0</v>
      </c>
      <c r="T4" s="133">
        <v>0</v>
      </c>
      <c r="U4" s="133">
        <v>0</v>
      </c>
      <c r="V4" s="133">
        <v>0</v>
      </c>
      <c r="W4" s="133">
        <v>0</v>
      </c>
      <c r="X4" s="133">
        <v>0</v>
      </c>
      <c r="Y4" s="133">
        <v>0</v>
      </c>
      <c r="Z4" s="133">
        <v>0</v>
      </c>
      <c r="AA4" s="133">
        <v>0</v>
      </c>
      <c r="AB4" s="133">
        <v>0</v>
      </c>
      <c r="AC4" s="133">
        <v>0</v>
      </c>
      <c r="AD4" s="133">
        <v>0</v>
      </c>
      <c r="AE4" s="133">
        <v>0</v>
      </c>
      <c r="AF4" s="134">
        <v>0</v>
      </c>
      <c r="AG4" s="332"/>
    </row>
    <row r="5" spans="1:33" ht="14.5" x14ac:dyDescent="0.35">
      <c r="A5" s="152" t="s">
        <v>90</v>
      </c>
      <c r="B5" s="135" t="s">
        <v>69</v>
      </c>
      <c r="C5" s="133">
        <v>0</v>
      </c>
      <c r="D5" s="133">
        <v>0</v>
      </c>
      <c r="E5" s="133">
        <v>0</v>
      </c>
      <c r="F5" s="133">
        <v>1</v>
      </c>
      <c r="G5" s="133">
        <v>0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  <c r="P5" s="133">
        <v>0</v>
      </c>
      <c r="Q5" s="133">
        <v>0</v>
      </c>
      <c r="R5" s="133">
        <v>0</v>
      </c>
      <c r="S5" s="133">
        <v>0</v>
      </c>
      <c r="T5" s="133">
        <v>0</v>
      </c>
      <c r="U5" s="133">
        <v>0</v>
      </c>
      <c r="V5" s="133">
        <v>0</v>
      </c>
      <c r="W5" s="133">
        <v>0</v>
      </c>
      <c r="X5" s="133">
        <v>0</v>
      </c>
      <c r="Y5" s="133">
        <v>0</v>
      </c>
      <c r="Z5" s="133">
        <v>0</v>
      </c>
      <c r="AA5" s="133">
        <v>0</v>
      </c>
      <c r="AB5" s="133">
        <v>0</v>
      </c>
      <c r="AC5" s="133">
        <v>0</v>
      </c>
      <c r="AD5" s="133">
        <v>0</v>
      </c>
      <c r="AE5" s="133">
        <v>0</v>
      </c>
      <c r="AF5" s="134">
        <v>0</v>
      </c>
      <c r="AG5" s="332"/>
    </row>
    <row r="6" spans="1:33" ht="14.5" x14ac:dyDescent="0.35">
      <c r="A6" s="152" t="s">
        <v>91</v>
      </c>
      <c r="B6" s="135" t="s">
        <v>70</v>
      </c>
      <c r="C6" s="133">
        <v>0</v>
      </c>
      <c r="D6" s="133">
        <v>0</v>
      </c>
      <c r="E6" s="133">
        <v>1</v>
      </c>
      <c r="F6" s="133">
        <v>0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X6" s="133">
        <v>0</v>
      </c>
      <c r="Y6" s="133">
        <v>0</v>
      </c>
      <c r="Z6" s="133">
        <v>0</v>
      </c>
      <c r="AA6" s="133">
        <v>0</v>
      </c>
      <c r="AB6" s="133">
        <v>0</v>
      </c>
      <c r="AC6" s="133">
        <v>0</v>
      </c>
      <c r="AD6" s="133">
        <v>0</v>
      </c>
      <c r="AE6" s="133">
        <v>0</v>
      </c>
      <c r="AF6" s="134">
        <v>0</v>
      </c>
      <c r="AG6" s="332"/>
    </row>
    <row r="7" spans="1:33" ht="14.5" x14ac:dyDescent="0.35">
      <c r="A7" s="152" t="s">
        <v>92</v>
      </c>
      <c r="B7" s="135" t="s">
        <v>46</v>
      </c>
      <c r="C7" s="133">
        <v>0</v>
      </c>
      <c r="D7" s="133">
        <v>2</v>
      </c>
      <c r="E7" s="133">
        <v>0</v>
      </c>
      <c r="F7" s="133">
        <v>1</v>
      </c>
      <c r="G7" s="133">
        <v>0</v>
      </c>
      <c r="H7" s="133">
        <v>1</v>
      </c>
      <c r="I7" s="133">
        <v>0</v>
      </c>
      <c r="J7" s="133">
        <v>0</v>
      </c>
      <c r="K7" s="133">
        <v>1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1</v>
      </c>
      <c r="R7" s="133">
        <v>1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0</v>
      </c>
      <c r="Z7" s="133">
        <v>0</v>
      </c>
      <c r="AA7" s="133">
        <v>0</v>
      </c>
      <c r="AB7" s="133">
        <v>0</v>
      </c>
      <c r="AC7" s="133">
        <v>0</v>
      </c>
      <c r="AD7" s="133">
        <v>0</v>
      </c>
      <c r="AE7" s="133">
        <v>0</v>
      </c>
      <c r="AF7" s="134">
        <v>0</v>
      </c>
      <c r="AG7" s="332"/>
    </row>
    <row r="8" spans="1:33" ht="14.5" x14ac:dyDescent="0.35">
      <c r="A8" s="152" t="s">
        <v>93</v>
      </c>
      <c r="B8" s="135" t="s">
        <v>45</v>
      </c>
      <c r="C8" s="133">
        <v>0</v>
      </c>
      <c r="D8" s="133">
        <v>0</v>
      </c>
      <c r="E8" s="133">
        <v>0</v>
      </c>
      <c r="F8" s="133">
        <v>0</v>
      </c>
      <c r="G8" s="133">
        <v>1</v>
      </c>
      <c r="H8" s="133">
        <v>0</v>
      </c>
      <c r="I8" s="133">
        <v>1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  <c r="P8" s="133">
        <v>0</v>
      </c>
      <c r="Q8" s="133">
        <v>0</v>
      </c>
      <c r="R8" s="133">
        <v>0</v>
      </c>
      <c r="S8" s="133">
        <v>0</v>
      </c>
      <c r="T8" s="133">
        <v>0</v>
      </c>
      <c r="U8" s="133">
        <v>0</v>
      </c>
      <c r="V8" s="133">
        <v>0</v>
      </c>
      <c r="W8" s="133">
        <v>0</v>
      </c>
      <c r="X8" s="133">
        <v>0</v>
      </c>
      <c r="Y8" s="133">
        <v>0</v>
      </c>
      <c r="Z8" s="133">
        <v>0</v>
      </c>
      <c r="AA8" s="133">
        <v>0</v>
      </c>
      <c r="AB8" s="133">
        <v>0</v>
      </c>
      <c r="AC8" s="133">
        <v>0</v>
      </c>
      <c r="AD8" s="133">
        <v>0</v>
      </c>
      <c r="AE8" s="133">
        <v>0</v>
      </c>
      <c r="AF8" s="134">
        <v>0</v>
      </c>
      <c r="AG8" s="332"/>
    </row>
    <row r="9" spans="1:33" ht="14.5" x14ac:dyDescent="0.35">
      <c r="A9" s="152" t="s">
        <v>94</v>
      </c>
      <c r="B9" s="135" t="s">
        <v>44</v>
      </c>
      <c r="C9" s="133">
        <v>0</v>
      </c>
      <c r="D9" s="133">
        <v>2</v>
      </c>
      <c r="E9" s="133">
        <v>0</v>
      </c>
      <c r="F9" s="133">
        <v>0</v>
      </c>
      <c r="G9" s="133">
        <v>0</v>
      </c>
      <c r="H9" s="133">
        <v>1</v>
      </c>
      <c r="I9" s="133">
        <v>0</v>
      </c>
      <c r="J9" s="133">
        <v>0</v>
      </c>
      <c r="K9" s="133">
        <v>1</v>
      </c>
      <c r="L9" s="133">
        <v>0</v>
      </c>
      <c r="M9" s="133">
        <v>0</v>
      </c>
      <c r="N9" s="133">
        <v>2</v>
      </c>
      <c r="O9" s="133">
        <v>0</v>
      </c>
      <c r="P9" s="133">
        <v>0</v>
      </c>
      <c r="Q9" s="133">
        <v>0</v>
      </c>
      <c r="R9" s="133">
        <v>0</v>
      </c>
      <c r="S9" s="133">
        <v>0</v>
      </c>
      <c r="T9" s="133">
        <v>0</v>
      </c>
      <c r="U9" s="133">
        <v>0</v>
      </c>
      <c r="V9" s="133">
        <v>0</v>
      </c>
      <c r="W9" s="133">
        <v>0</v>
      </c>
      <c r="X9" s="133">
        <v>0</v>
      </c>
      <c r="Y9" s="133">
        <v>0</v>
      </c>
      <c r="Z9" s="133">
        <v>0</v>
      </c>
      <c r="AA9" s="133">
        <v>0</v>
      </c>
      <c r="AB9" s="133">
        <v>0</v>
      </c>
      <c r="AC9" s="133">
        <v>0</v>
      </c>
      <c r="AD9" s="133">
        <v>0</v>
      </c>
      <c r="AE9" s="133">
        <v>0</v>
      </c>
      <c r="AF9" s="134">
        <v>0</v>
      </c>
      <c r="AG9" s="332"/>
    </row>
    <row r="10" spans="1:33" ht="14.5" x14ac:dyDescent="0.35">
      <c r="A10" s="152" t="s">
        <v>95</v>
      </c>
      <c r="B10" s="135" t="s">
        <v>71</v>
      </c>
      <c r="C10" s="133">
        <v>0</v>
      </c>
      <c r="D10" s="133">
        <v>0</v>
      </c>
      <c r="E10" s="133">
        <v>0</v>
      </c>
      <c r="F10" s="133">
        <v>0</v>
      </c>
      <c r="G10" s="133">
        <v>0</v>
      </c>
      <c r="H10" s="133">
        <v>0</v>
      </c>
      <c r="I10" s="133">
        <v>0</v>
      </c>
      <c r="J10" s="133">
        <v>0</v>
      </c>
      <c r="K10" s="133">
        <v>1</v>
      </c>
      <c r="L10" s="133">
        <v>0</v>
      </c>
      <c r="M10" s="133">
        <v>0</v>
      </c>
      <c r="N10" s="133">
        <v>0</v>
      </c>
      <c r="O10" s="133">
        <v>0</v>
      </c>
      <c r="P10" s="133">
        <v>0</v>
      </c>
      <c r="Q10" s="133">
        <v>0</v>
      </c>
      <c r="R10" s="133">
        <v>0</v>
      </c>
      <c r="S10" s="133">
        <v>0</v>
      </c>
      <c r="T10" s="133">
        <v>0</v>
      </c>
      <c r="U10" s="133">
        <v>0</v>
      </c>
      <c r="V10" s="133">
        <v>0</v>
      </c>
      <c r="W10" s="133">
        <v>0</v>
      </c>
      <c r="X10" s="133">
        <v>0</v>
      </c>
      <c r="Y10" s="133">
        <v>0</v>
      </c>
      <c r="Z10" s="133">
        <v>0</v>
      </c>
      <c r="AA10" s="133">
        <v>0</v>
      </c>
      <c r="AB10" s="133">
        <v>0</v>
      </c>
      <c r="AC10" s="133">
        <v>0</v>
      </c>
      <c r="AD10" s="133">
        <v>0</v>
      </c>
      <c r="AE10" s="133">
        <v>0</v>
      </c>
      <c r="AF10" s="134">
        <v>0</v>
      </c>
      <c r="AG10" s="332"/>
    </row>
    <row r="11" spans="1:33" ht="14.5" x14ac:dyDescent="0.35">
      <c r="A11" s="152" t="s">
        <v>57</v>
      </c>
      <c r="B11" s="135" t="s">
        <v>16</v>
      </c>
      <c r="C11" s="133">
        <v>0</v>
      </c>
      <c r="D11" s="133">
        <v>0</v>
      </c>
      <c r="E11" s="133">
        <v>0</v>
      </c>
      <c r="F11" s="133">
        <v>0</v>
      </c>
      <c r="G11" s="133">
        <v>1</v>
      </c>
      <c r="H11" s="133">
        <v>0</v>
      </c>
      <c r="I11" s="133">
        <v>1</v>
      </c>
      <c r="J11" s="133">
        <v>1</v>
      </c>
      <c r="K11" s="133">
        <v>0</v>
      </c>
      <c r="L11" s="133">
        <v>1</v>
      </c>
      <c r="M11" s="133">
        <v>2</v>
      </c>
      <c r="N11" s="133">
        <v>2</v>
      </c>
      <c r="O11" s="133">
        <v>2</v>
      </c>
      <c r="P11" s="133">
        <v>0</v>
      </c>
      <c r="Q11" s="133">
        <v>1</v>
      </c>
      <c r="R11" s="133">
        <v>0</v>
      </c>
      <c r="S11" s="133">
        <v>1</v>
      </c>
      <c r="T11" s="133">
        <v>0</v>
      </c>
      <c r="U11" s="133">
        <v>1</v>
      </c>
      <c r="V11" s="133">
        <v>1</v>
      </c>
      <c r="W11" s="133">
        <v>0</v>
      </c>
      <c r="X11" s="133">
        <v>0</v>
      </c>
      <c r="Y11" s="133">
        <v>0</v>
      </c>
      <c r="Z11" s="133">
        <v>0</v>
      </c>
      <c r="AA11" s="133">
        <v>0</v>
      </c>
      <c r="AB11" s="133">
        <v>0</v>
      </c>
      <c r="AC11" s="133">
        <v>0</v>
      </c>
      <c r="AD11" s="133">
        <v>0</v>
      </c>
      <c r="AE11" s="133">
        <v>0</v>
      </c>
      <c r="AF11" s="134">
        <v>0</v>
      </c>
      <c r="AG11" s="332"/>
    </row>
    <row r="12" spans="1:33" ht="14.5" x14ac:dyDescent="0.35">
      <c r="A12" s="152" t="s">
        <v>96</v>
      </c>
      <c r="B12" s="135" t="s">
        <v>65</v>
      </c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1</v>
      </c>
      <c r="L12" s="133">
        <v>0</v>
      </c>
      <c r="M12" s="133">
        <v>2</v>
      </c>
      <c r="N12" s="133">
        <v>2</v>
      </c>
      <c r="O12" s="133">
        <v>2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X12" s="133">
        <v>0</v>
      </c>
      <c r="Y12" s="133">
        <v>0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4">
        <v>0</v>
      </c>
      <c r="AG12" s="332"/>
    </row>
    <row r="13" spans="1:33" ht="14.5" x14ac:dyDescent="0.35">
      <c r="A13" s="152" t="s">
        <v>97</v>
      </c>
      <c r="B13" s="135" t="s">
        <v>66</v>
      </c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2</v>
      </c>
      <c r="L13" s="133">
        <v>2</v>
      </c>
      <c r="M13" s="133">
        <v>0</v>
      </c>
      <c r="N13" s="133">
        <v>0</v>
      </c>
      <c r="O13" s="133">
        <v>2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4">
        <v>0</v>
      </c>
      <c r="AG13" s="332"/>
    </row>
    <row r="14" spans="1:33" ht="14.5" x14ac:dyDescent="0.35">
      <c r="A14" s="152" t="s">
        <v>98</v>
      </c>
      <c r="B14" s="135" t="s">
        <v>47</v>
      </c>
      <c r="C14" s="133">
        <v>0</v>
      </c>
      <c r="D14" s="133">
        <v>2</v>
      </c>
      <c r="E14" s="133">
        <v>0</v>
      </c>
      <c r="F14" s="133">
        <v>0</v>
      </c>
      <c r="G14" s="133">
        <v>0</v>
      </c>
      <c r="H14" s="133">
        <v>0</v>
      </c>
      <c r="I14" s="133">
        <v>2</v>
      </c>
      <c r="J14" s="133">
        <v>0</v>
      </c>
      <c r="K14" s="133">
        <v>2</v>
      </c>
      <c r="L14" s="133">
        <v>2</v>
      </c>
      <c r="M14" s="133">
        <v>0</v>
      </c>
      <c r="N14" s="133">
        <v>0</v>
      </c>
      <c r="O14" s="133">
        <v>1</v>
      </c>
      <c r="P14" s="133">
        <v>0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>
        <v>0</v>
      </c>
      <c r="X14" s="133">
        <v>0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4">
        <v>0</v>
      </c>
      <c r="AG14" s="332"/>
    </row>
    <row r="15" spans="1:33" ht="14.5" x14ac:dyDescent="0.35">
      <c r="A15" s="152" t="s">
        <v>99</v>
      </c>
      <c r="B15" s="135" t="s">
        <v>26</v>
      </c>
      <c r="C15" s="133">
        <v>0</v>
      </c>
      <c r="D15" s="133">
        <v>0</v>
      </c>
      <c r="E15" s="133">
        <v>0</v>
      </c>
      <c r="F15" s="133">
        <v>0</v>
      </c>
      <c r="G15" s="133">
        <v>0</v>
      </c>
      <c r="H15" s="133">
        <v>0</v>
      </c>
      <c r="I15" s="133">
        <v>0</v>
      </c>
      <c r="J15" s="133">
        <v>0</v>
      </c>
      <c r="K15" s="133">
        <v>2</v>
      </c>
      <c r="L15" s="133">
        <v>2</v>
      </c>
      <c r="M15" s="133">
        <v>2</v>
      </c>
      <c r="N15" s="133">
        <v>1</v>
      </c>
      <c r="O15" s="133">
        <v>0</v>
      </c>
      <c r="P15" s="133">
        <v>2</v>
      </c>
      <c r="Q15" s="133">
        <v>0</v>
      </c>
      <c r="R15" s="133">
        <v>0</v>
      </c>
      <c r="S15" s="133">
        <v>0</v>
      </c>
      <c r="T15" s="133">
        <v>0</v>
      </c>
      <c r="U15" s="133">
        <v>2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4">
        <v>0</v>
      </c>
      <c r="AG15" s="332"/>
    </row>
    <row r="16" spans="1:33" ht="14.5" x14ac:dyDescent="0.35">
      <c r="A16" s="152" t="s">
        <v>100</v>
      </c>
      <c r="B16" s="135" t="s">
        <v>72</v>
      </c>
      <c r="C16" s="133">
        <v>0</v>
      </c>
      <c r="D16" s="133">
        <v>0</v>
      </c>
      <c r="E16" s="133">
        <v>0</v>
      </c>
      <c r="F16" s="133">
        <v>0</v>
      </c>
      <c r="G16" s="133">
        <v>0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2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</v>
      </c>
      <c r="V16" s="133">
        <v>0</v>
      </c>
      <c r="W16" s="133">
        <v>0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4">
        <v>0</v>
      </c>
    </row>
    <row r="17" spans="1:32" ht="14.5" x14ac:dyDescent="0.35">
      <c r="A17" s="152" t="s">
        <v>101</v>
      </c>
      <c r="B17" s="135" t="s">
        <v>73</v>
      </c>
      <c r="C17" s="133">
        <v>0</v>
      </c>
      <c r="D17" s="133">
        <v>0</v>
      </c>
      <c r="E17" s="133">
        <v>0</v>
      </c>
      <c r="F17" s="133">
        <v>0</v>
      </c>
      <c r="G17" s="133">
        <v>1</v>
      </c>
      <c r="H17" s="133">
        <v>0</v>
      </c>
      <c r="I17" s="133">
        <v>0</v>
      </c>
      <c r="J17" s="133">
        <v>0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  <c r="P17" s="133">
        <v>0</v>
      </c>
      <c r="Q17" s="133">
        <v>0</v>
      </c>
      <c r="R17" s="133">
        <v>1</v>
      </c>
      <c r="S17" s="133">
        <v>1</v>
      </c>
      <c r="T17" s="133">
        <v>0</v>
      </c>
      <c r="U17" s="133">
        <v>0</v>
      </c>
      <c r="V17" s="133">
        <v>0</v>
      </c>
      <c r="W17" s="133">
        <v>0</v>
      </c>
      <c r="X17" s="133">
        <v>0</v>
      </c>
      <c r="Y17" s="133">
        <v>0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3">
        <v>0</v>
      </c>
      <c r="AF17" s="134">
        <v>0</v>
      </c>
    </row>
    <row r="18" spans="1:32" ht="14.5" x14ac:dyDescent="0.35">
      <c r="A18" s="152" t="s">
        <v>102</v>
      </c>
      <c r="B18" s="135" t="s">
        <v>74</v>
      </c>
      <c r="C18" s="133">
        <v>0</v>
      </c>
      <c r="D18" s="133">
        <v>0</v>
      </c>
      <c r="E18" s="133">
        <v>0</v>
      </c>
      <c r="F18" s="133">
        <v>0</v>
      </c>
      <c r="G18" s="133">
        <v>1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1</v>
      </c>
      <c r="R18" s="133">
        <v>0</v>
      </c>
      <c r="S18" s="133">
        <v>1</v>
      </c>
      <c r="T18" s="133">
        <v>1</v>
      </c>
      <c r="U18" s="133">
        <v>0</v>
      </c>
      <c r="V18" s="133">
        <v>0</v>
      </c>
      <c r="W18" s="133">
        <v>0</v>
      </c>
      <c r="X18" s="133">
        <v>0</v>
      </c>
      <c r="Y18" s="133">
        <v>0</v>
      </c>
      <c r="Z18" s="133">
        <v>0</v>
      </c>
      <c r="AA18" s="133">
        <v>0</v>
      </c>
      <c r="AB18" s="133">
        <v>0</v>
      </c>
      <c r="AC18" s="133">
        <v>0</v>
      </c>
      <c r="AD18" s="133">
        <v>0</v>
      </c>
      <c r="AE18" s="133">
        <v>0</v>
      </c>
      <c r="AF18" s="134">
        <v>0</v>
      </c>
    </row>
    <row r="19" spans="1:32" ht="14.5" x14ac:dyDescent="0.35">
      <c r="A19" s="152" t="s">
        <v>103</v>
      </c>
      <c r="B19" s="135" t="s">
        <v>75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0</v>
      </c>
      <c r="I19" s="133">
        <v>0</v>
      </c>
      <c r="J19" s="133">
        <v>0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  <c r="P19" s="133">
        <v>0</v>
      </c>
      <c r="Q19" s="133">
        <v>1</v>
      </c>
      <c r="R19" s="133">
        <v>1</v>
      </c>
      <c r="S19" s="133">
        <v>0</v>
      </c>
      <c r="T19" s="133">
        <v>1</v>
      </c>
      <c r="U19" s="133">
        <v>0</v>
      </c>
      <c r="V19" s="133">
        <v>1</v>
      </c>
      <c r="W19" s="133">
        <v>0</v>
      </c>
      <c r="X19" s="133">
        <v>1</v>
      </c>
      <c r="Y19" s="133">
        <v>0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4">
        <v>0</v>
      </c>
    </row>
    <row r="20" spans="1:32" ht="14.5" x14ac:dyDescent="0.35">
      <c r="A20" s="152" t="s">
        <v>104</v>
      </c>
      <c r="B20" s="135" t="s">
        <v>76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/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1</v>
      </c>
      <c r="S20" s="133">
        <v>1</v>
      </c>
      <c r="T20" s="133">
        <v>0</v>
      </c>
      <c r="U20" s="133">
        <v>0</v>
      </c>
      <c r="V20" s="133">
        <v>0</v>
      </c>
      <c r="W20" s="133">
        <v>0</v>
      </c>
      <c r="X20" s="133">
        <v>0</v>
      </c>
      <c r="Y20" s="133">
        <v>0</v>
      </c>
      <c r="Z20" s="133">
        <v>0</v>
      </c>
      <c r="AA20" s="133">
        <v>0</v>
      </c>
      <c r="AB20" s="133">
        <v>0</v>
      </c>
      <c r="AC20" s="133">
        <v>0</v>
      </c>
      <c r="AD20" s="133">
        <v>0</v>
      </c>
      <c r="AE20" s="133">
        <v>0</v>
      </c>
      <c r="AF20" s="134">
        <v>0</v>
      </c>
    </row>
    <row r="21" spans="1:32" ht="14.5" x14ac:dyDescent="0.35">
      <c r="A21" s="152" t="s">
        <v>105</v>
      </c>
      <c r="B21" s="135" t="s">
        <v>43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1</v>
      </c>
      <c r="L21" s="133">
        <v>0</v>
      </c>
      <c r="M21" s="133">
        <v>0</v>
      </c>
      <c r="N21" s="133">
        <v>0</v>
      </c>
      <c r="O21" s="133">
        <v>2</v>
      </c>
      <c r="P21" s="133">
        <v>0</v>
      </c>
      <c r="Q21" s="133">
        <v>0</v>
      </c>
      <c r="R21" s="133">
        <v>0</v>
      </c>
      <c r="S21" s="133">
        <v>0</v>
      </c>
      <c r="T21" s="133">
        <v>0</v>
      </c>
      <c r="U21" s="133">
        <v>0</v>
      </c>
      <c r="V21" s="133">
        <v>1</v>
      </c>
      <c r="W21" s="133">
        <v>0</v>
      </c>
      <c r="X21" s="133">
        <v>0</v>
      </c>
      <c r="Y21" s="133">
        <v>0</v>
      </c>
      <c r="Z21" s="133">
        <v>0</v>
      </c>
      <c r="AA21" s="133">
        <v>0</v>
      </c>
      <c r="AB21" s="133">
        <v>0</v>
      </c>
      <c r="AC21" s="133">
        <v>0</v>
      </c>
      <c r="AD21" s="133">
        <v>0</v>
      </c>
      <c r="AE21" s="133">
        <v>0</v>
      </c>
      <c r="AF21" s="134">
        <v>0</v>
      </c>
    </row>
    <row r="22" spans="1:32" ht="14.5" x14ac:dyDescent="0.35">
      <c r="A22" s="152" t="s">
        <v>106</v>
      </c>
      <c r="B22" s="135" t="s">
        <v>77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0</v>
      </c>
      <c r="I22" s="133">
        <v>0</v>
      </c>
      <c r="J22" s="133">
        <v>0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  <c r="P22" s="133">
        <v>0</v>
      </c>
      <c r="Q22" s="133">
        <v>0</v>
      </c>
      <c r="R22" s="133">
        <v>0</v>
      </c>
      <c r="S22" s="133">
        <v>1</v>
      </c>
      <c r="T22" s="133">
        <v>0</v>
      </c>
      <c r="U22" s="133">
        <v>1</v>
      </c>
      <c r="V22" s="133">
        <v>0</v>
      </c>
      <c r="W22" s="133">
        <v>0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3">
        <v>0</v>
      </c>
      <c r="AF22" s="134">
        <v>0</v>
      </c>
    </row>
    <row r="23" spans="1:32" ht="14.5" x14ac:dyDescent="0.35">
      <c r="A23" s="152" t="s">
        <v>107</v>
      </c>
      <c r="B23" s="135" t="s">
        <v>78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0</v>
      </c>
      <c r="I23" s="133">
        <v>0</v>
      </c>
      <c r="J23" s="133">
        <v>0</v>
      </c>
      <c r="K23" s="133">
        <v>0</v>
      </c>
      <c r="L23" s="133">
        <v>0</v>
      </c>
      <c r="M23" s="133">
        <v>0</v>
      </c>
      <c r="N23" s="133">
        <v>0</v>
      </c>
      <c r="O23" s="133">
        <v>0</v>
      </c>
      <c r="P23" s="133">
        <v>0</v>
      </c>
      <c r="Q23" s="133">
        <v>0</v>
      </c>
      <c r="R23" s="133">
        <v>0</v>
      </c>
      <c r="S23" s="133">
        <v>0</v>
      </c>
      <c r="T23" s="133">
        <v>0</v>
      </c>
      <c r="U23" s="133">
        <v>0</v>
      </c>
      <c r="V23" s="133">
        <v>0</v>
      </c>
      <c r="W23" s="133">
        <v>0</v>
      </c>
      <c r="X23" s="133">
        <v>0</v>
      </c>
      <c r="Y23" s="133">
        <v>0</v>
      </c>
      <c r="Z23" s="133">
        <v>0</v>
      </c>
      <c r="AA23" s="133">
        <v>0</v>
      </c>
      <c r="AB23" s="133">
        <v>0</v>
      </c>
      <c r="AC23" s="133">
        <v>0</v>
      </c>
      <c r="AD23" s="133">
        <v>0</v>
      </c>
      <c r="AE23" s="133">
        <v>0</v>
      </c>
      <c r="AF23" s="134">
        <v>0</v>
      </c>
    </row>
    <row r="24" spans="1:32" ht="14.5" x14ac:dyDescent="0.35">
      <c r="A24" s="152" t="s">
        <v>108</v>
      </c>
      <c r="B24" s="135" t="s">
        <v>79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X24" s="133">
        <v>0</v>
      </c>
      <c r="Y24" s="133">
        <v>0</v>
      </c>
      <c r="Z24" s="133">
        <v>0</v>
      </c>
      <c r="AA24" s="133">
        <v>0</v>
      </c>
      <c r="AB24" s="133">
        <v>0</v>
      </c>
      <c r="AC24" s="133">
        <v>0</v>
      </c>
      <c r="AD24" s="133">
        <v>0</v>
      </c>
      <c r="AE24" s="133">
        <v>0</v>
      </c>
      <c r="AF24" s="134">
        <v>0</v>
      </c>
    </row>
    <row r="25" spans="1:32" ht="14.5" x14ac:dyDescent="0.35">
      <c r="A25" s="152" t="s">
        <v>109</v>
      </c>
      <c r="B25" s="135" t="s">
        <v>80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>
        <v>0</v>
      </c>
      <c r="X25" s="133">
        <v>0</v>
      </c>
      <c r="Y25" s="133">
        <v>0</v>
      </c>
      <c r="Z25" s="133">
        <v>0</v>
      </c>
      <c r="AA25" s="133">
        <v>0</v>
      </c>
      <c r="AB25" s="133">
        <v>0</v>
      </c>
      <c r="AC25" s="133">
        <v>0</v>
      </c>
      <c r="AD25" s="133">
        <v>0</v>
      </c>
      <c r="AE25" s="133">
        <v>1</v>
      </c>
      <c r="AF25" s="134">
        <v>0</v>
      </c>
    </row>
    <row r="26" spans="1:32" ht="14.5" x14ac:dyDescent="0.35">
      <c r="A26" s="152" t="s">
        <v>110</v>
      </c>
      <c r="B26" s="135" t="s">
        <v>81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3">
        <v>0</v>
      </c>
      <c r="X26" s="133">
        <v>0</v>
      </c>
      <c r="Y26" s="133">
        <v>0</v>
      </c>
      <c r="Z26" s="133">
        <v>0</v>
      </c>
      <c r="AA26" s="133">
        <v>0</v>
      </c>
      <c r="AB26" s="133">
        <v>0</v>
      </c>
      <c r="AC26" s="133">
        <v>1</v>
      </c>
      <c r="AD26" s="133">
        <v>0</v>
      </c>
      <c r="AE26" s="133">
        <v>0</v>
      </c>
      <c r="AF26" s="134">
        <v>0</v>
      </c>
    </row>
    <row r="27" spans="1:32" ht="14.5" x14ac:dyDescent="0.35">
      <c r="A27" s="152" t="s">
        <v>111</v>
      </c>
      <c r="B27" s="135" t="s">
        <v>82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133">
        <v>0</v>
      </c>
      <c r="N27" s="133">
        <v>0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33">
        <v>0</v>
      </c>
      <c r="U27" s="133">
        <v>0</v>
      </c>
      <c r="V27" s="133">
        <v>0</v>
      </c>
      <c r="W27" s="133">
        <v>0</v>
      </c>
      <c r="X27" s="133">
        <v>0</v>
      </c>
      <c r="Y27" s="133">
        <v>0</v>
      </c>
      <c r="Z27" s="133">
        <v>0</v>
      </c>
      <c r="AA27" s="133">
        <v>0</v>
      </c>
      <c r="AB27" s="133">
        <v>0</v>
      </c>
      <c r="AC27" s="133">
        <v>0</v>
      </c>
      <c r="AD27" s="133">
        <v>0</v>
      </c>
      <c r="AE27" s="133">
        <v>0</v>
      </c>
      <c r="AF27" s="134">
        <v>0</v>
      </c>
    </row>
    <row r="28" spans="1:32" ht="14.5" x14ac:dyDescent="0.35">
      <c r="A28" s="152" t="s">
        <v>112</v>
      </c>
      <c r="B28" s="135" t="s">
        <v>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0</v>
      </c>
      <c r="M28" s="133">
        <v>0</v>
      </c>
      <c r="N28" s="133">
        <v>0</v>
      </c>
      <c r="O28" s="133">
        <v>0</v>
      </c>
      <c r="P28" s="133">
        <v>0</v>
      </c>
      <c r="Q28" s="133">
        <v>0</v>
      </c>
      <c r="R28" s="133">
        <v>0</v>
      </c>
      <c r="S28" s="133">
        <v>0</v>
      </c>
      <c r="T28" s="133">
        <v>0</v>
      </c>
      <c r="U28" s="133">
        <v>0</v>
      </c>
      <c r="V28" s="133">
        <v>0</v>
      </c>
      <c r="W28" s="133">
        <v>0</v>
      </c>
      <c r="X28" s="133">
        <v>0</v>
      </c>
      <c r="Y28" s="133">
        <v>0</v>
      </c>
      <c r="Z28" s="133">
        <v>0</v>
      </c>
      <c r="AA28" s="133">
        <v>0</v>
      </c>
      <c r="AB28" s="133">
        <v>0</v>
      </c>
      <c r="AC28" s="133">
        <v>0</v>
      </c>
      <c r="AD28" s="133">
        <v>0</v>
      </c>
      <c r="AE28" s="133">
        <v>0</v>
      </c>
      <c r="AF28" s="134">
        <v>0</v>
      </c>
    </row>
    <row r="29" spans="1:32" ht="14.5" x14ac:dyDescent="0.35">
      <c r="A29" s="152" t="s">
        <v>113</v>
      </c>
      <c r="B29" s="135" t="s">
        <v>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0</v>
      </c>
      <c r="M29" s="133">
        <v>0</v>
      </c>
      <c r="N29" s="133">
        <v>0</v>
      </c>
      <c r="O29" s="133">
        <v>0</v>
      </c>
      <c r="P29" s="133">
        <v>0</v>
      </c>
      <c r="Q29" s="133">
        <v>0</v>
      </c>
      <c r="R29" s="133">
        <v>0</v>
      </c>
      <c r="S29" s="133">
        <v>0</v>
      </c>
      <c r="T29" s="133">
        <v>0</v>
      </c>
      <c r="U29" s="133">
        <v>0</v>
      </c>
      <c r="V29" s="133">
        <v>0</v>
      </c>
      <c r="W29" s="133">
        <v>0</v>
      </c>
      <c r="X29" s="133">
        <v>0</v>
      </c>
      <c r="Y29" s="133">
        <v>0</v>
      </c>
      <c r="Z29" s="133">
        <v>0</v>
      </c>
      <c r="AA29" s="133">
        <v>0</v>
      </c>
      <c r="AB29" s="133">
        <v>0</v>
      </c>
      <c r="AC29" s="133">
        <v>0</v>
      </c>
      <c r="AD29" s="133">
        <v>0</v>
      </c>
      <c r="AE29" s="133">
        <v>0</v>
      </c>
      <c r="AF29" s="134">
        <v>0</v>
      </c>
    </row>
    <row r="30" spans="1:32" ht="14.5" x14ac:dyDescent="0.35">
      <c r="A30" s="152" t="s">
        <v>114</v>
      </c>
      <c r="B30" s="135" t="s">
        <v>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0</v>
      </c>
      <c r="M30" s="133">
        <v>0</v>
      </c>
      <c r="N30" s="133">
        <v>0</v>
      </c>
      <c r="O30" s="133">
        <v>0</v>
      </c>
      <c r="P30" s="133">
        <v>0</v>
      </c>
      <c r="Q30" s="133">
        <v>0</v>
      </c>
      <c r="R30" s="133">
        <v>0</v>
      </c>
      <c r="S30" s="133">
        <v>0</v>
      </c>
      <c r="T30" s="133">
        <v>0</v>
      </c>
      <c r="U30" s="133">
        <v>0</v>
      </c>
      <c r="V30" s="133">
        <v>0</v>
      </c>
      <c r="W30" s="133">
        <v>0</v>
      </c>
      <c r="X30" s="133">
        <v>0</v>
      </c>
      <c r="Y30" s="133">
        <v>0</v>
      </c>
      <c r="Z30" s="133">
        <v>0</v>
      </c>
      <c r="AA30" s="133">
        <v>0</v>
      </c>
      <c r="AB30" s="133">
        <v>0</v>
      </c>
      <c r="AC30" s="133">
        <v>0</v>
      </c>
      <c r="AD30" s="133">
        <v>0</v>
      </c>
      <c r="AE30" s="133">
        <v>0</v>
      </c>
      <c r="AF30" s="134">
        <v>0</v>
      </c>
    </row>
    <row r="31" spans="1:32" ht="14.5" x14ac:dyDescent="0.35">
      <c r="A31" s="152" t="s">
        <v>115</v>
      </c>
      <c r="B31" s="135" t="s">
        <v>86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0</v>
      </c>
      <c r="M31" s="133">
        <v>0</v>
      </c>
      <c r="N31" s="133">
        <v>0</v>
      </c>
      <c r="O31" s="133">
        <v>0</v>
      </c>
      <c r="P31" s="133">
        <v>0</v>
      </c>
      <c r="Q31" s="133">
        <v>0</v>
      </c>
      <c r="R31" s="133">
        <v>0</v>
      </c>
      <c r="S31" s="133">
        <v>0</v>
      </c>
      <c r="T31" s="133">
        <v>0</v>
      </c>
      <c r="U31" s="133">
        <v>0</v>
      </c>
      <c r="V31" s="133">
        <v>0</v>
      </c>
      <c r="W31" s="133">
        <v>0</v>
      </c>
      <c r="X31" s="133">
        <v>0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3">
        <v>0</v>
      </c>
      <c r="AE31" s="133">
        <v>0</v>
      </c>
      <c r="AF31" s="134">
        <v>0</v>
      </c>
    </row>
    <row r="32" spans="1:32" ht="14.5" x14ac:dyDescent="0.35">
      <c r="A32" s="153" t="s">
        <v>116</v>
      </c>
      <c r="B32" s="136" t="s">
        <v>87</v>
      </c>
      <c r="C32" s="137">
        <v>0</v>
      </c>
      <c r="D32" s="137">
        <v>0</v>
      </c>
      <c r="E32" s="137">
        <v>0</v>
      </c>
      <c r="F32" s="137">
        <v>0</v>
      </c>
      <c r="G32" s="137">
        <v>0</v>
      </c>
      <c r="H32" s="137">
        <v>0</v>
      </c>
      <c r="I32" s="137">
        <v>0</v>
      </c>
      <c r="J32" s="137">
        <v>0</v>
      </c>
      <c r="K32" s="137">
        <v>0</v>
      </c>
      <c r="L32" s="137">
        <v>0</v>
      </c>
      <c r="M32" s="137">
        <v>0</v>
      </c>
      <c r="N32" s="137">
        <v>0</v>
      </c>
      <c r="O32" s="137">
        <v>0</v>
      </c>
      <c r="P32" s="137">
        <v>0</v>
      </c>
      <c r="Q32" s="137">
        <v>0</v>
      </c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  <c r="AD32" s="137">
        <v>0</v>
      </c>
      <c r="AE32" s="137">
        <v>0</v>
      </c>
      <c r="AF32" s="138">
        <v>0</v>
      </c>
    </row>
  </sheetData>
  <mergeCells count="2">
    <mergeCell ref="A1:AF1"/>
    <mergeCell ref="AG2:AG15"/>
  </mergeCells>
  <phoneticPr fontId="26" type="noConversion"/>
  <conditionalFormatting sqref="B2:AF32">
    <cfRule type="cellIs" dxfId="0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F016-EE5E-4066-B0B9-D3974B31AE6C}">
  <dimension ref="B2:K25"/>
  <sheetViews>
    <sheetView workbookViewId="0">
      <selection activeCell="B21" sqref="B21"/>
    </sheetView>
  </sheetViews>
  <sheetFormatPr baseColWidth="10" defaultColWidth="11.453125" defaultRowHeight="12.5" x14ac:dyDescent="0.25"/>
  <cols>
    <col min="1" max="1" width="2.26953125" style="227" customWidth="1"/>
    <col min="2" max="16384" width="11.453125" style="227"/>
  </cols>
  <sheetData>
    <row r="2" spans="2:11" ht="14.5" x14ac:dyDescent="0.25">
      <c r="B2" s="222" t="s">
        <v>166</v>
      </c>
      <c r="C2" s="223" t="s">
        <v>167</v>
      </c>
      <c r="D2" s="223" t="s">
        <v>167</v>
      </c>
      <c r="E2" s="223" t="s">
        <v>168</v>
      </c>
      <c r="F2" s="223" t="s">
        <v>168</v>
      </c>
      <c r="G2" s="223" t="s">
        <v>169</v>
      </c>
      <c r="H2" s="223" t="s">
        <v>169</v>
      </c>
      <c r="I2" s="223"/>
      <c r="J2" s="223" t="s">
        <v>161</v>
      </c>
      <c r="K2" s="224"/>
    </row>
    <row r="3" spans="2:11" ht="14.5" x14ac:dyDescent="0.35">
      <c r="B3" s="230" t="s">
        <v>170</v>
      </c>
      <c r="C3" s="232" t="s">
        <v>171</v>
      </c>
      <c r="D3" s="232" t="s">
        <v>172</v>
      </c>
      <c r="E3" s="232" t="s">
        <v>171</v>
      </c>
      <c r="F3" s="232" t="s">
        <v>172</v>
      </c>
      <c r="G3" s="232" t="s">
        <v>171</v>
      </c>
      <c r="H3" s="232" t="s">
        <v>172</v>
      </c>
      <c r="I3" s="232"/>
      <c r="J3" s="232"/>
      <c r="K3" s="231"/>
    </row>
    <row r="4" spans="2:11" ht="14.5" x14ac:dyDescent="0.35">
      <c r="B4" s="226"/>
      <c r="C4" s="233"/>
      <c r="D4" s="233"/>
      <c r="E4" s="233"/>
      <c r="F4" s="233"/>
      <c r="G4" s="233"/>
      <c r="H4" s="233"/>
      <c r="I4" s="233"/>
      <c r="J4" s="233" t="s">
        <v>182</v>
      </c>
      <c r="K4" s="229"/>
    </row>
    <row r="5" spans="2:11" ht="14.5" x14ac:dyDescent="0.35">
      <c r="B5" s="141" t="s">
        <v>173</v>
      </c>
      <c r="C5" s="219">
        <f>E21+F21+H21</f>
        <v>250</v>
      </c>
      <c r="D5" s="219">
        <f>E21+F21+H21</f>
        <v>250</v>
      </c>
      <c r="E5" s="219">
        <v>1.5</v>
      </c>
      <c r="F5" s="219">
        <v>1.5</v>
      </c>
      <c r="G5" s="228">
        <f t="shared" ref="G5:H8" si="0">E5*1000/C5</f>
        <v>6</v>
      </c>
      <c r="H5" s="228">
        <f t="shared" si="0"/>
        <v>6</v>
      </c>
      <c r="I5" s="219"/>
      <c r="J5" s="219"/>
      <c r="K5" s="229"/>
    </row>
    <row r="6" spans="2:11" ht="14.5" x14ac:dyDescent="0.35">
      <c r="B6" s="141" t="s">
        <v>174</v>
      </c>
      <c r="C6" s="219">
        <f>E22+F22+H22</f>
        <v>3870</v>
      </c>
      <c r="D6" s="219">
        <f>E23+F23+H23</f>
        <v>4710</v>
      </c>
      <c r="E6" s="219">
        <v>25</v>
      </c>
      <c r="F6" s="219">
        <v>30</v>
      </c>
      <c r="G6" s="228">
        <f t="shared" si="0"/>
        <v>6.4599483204134369</v>
      </c>
      <c r="H6" s="228">
        <f t="shared" si="0"/>
        <v>6.369426751592357</v>
      </c>
      <c r="I6" s="219"/>
      <c r="J6" s="219"/>
      <c r="K6" s="229"/>
    </row>
    <row r="7" spans="2:11" ht="14.5" x14ac:dyDescent="0.35">
      <c r="B7" s="141" t="s">
        <v>175</v>
      </c>
      <c r="C7" s="219">
        <f>C21+D21+G21</f>
        <v>2380</v>
      </c>
      <c r="D7" s="219">
        <f>C21+D21+G21</f>
        <v>2380</v>
      </c>
      <c r="E7" s="219">
        <v>10</v>
      </c>
      <c r="F7" s="219">
        <v>10</v>
      </c>
      <c r="G7" s="228">
        <f t="shared" si="0"/>
        <v>4.2016806722689077</v>
      </c>
      <c r="H7" s="228">
        <f t="shared" si="0"/>
        <v>4.2016806722689077</v>
      </c>
      <c r="I7" s="219"/>
      <c r="J7" s="219"/>
      <c r="K7" s="229"/>
    </row>
    <row r="8" spans="2:11" ht="14.5" x14ac:dyDescent="0.35">
      <c r="B8" s="141" t="s">
        <v>176</v>
      </c>
      <c r="C8" s="219">
        <f>C22+D22+G22</f>
        <v>5060</v>
      </c>
      <c r="D8" s="219">
        <f>C23+D23+G23</f>
        <v>5370</v>
      </c>
      <c r="E8" s="219">
        <v>15.5</v>
      </c>
      <c r="F8" s="219">
        <v>16.5</v>
      </c>
      <c r="G8" s="228">
        <f t="shared" si="0"/>
        <v>3.0632411067193677</v>
      </c>
      <c r="H8" s="228">
        <f t="shared" si="0"/>
        <v>3.0726256983240225</v>
      </c>
      <c r="I8" s="219"/>
      <c r="J8" s="219"/>
      <c r="K8" s="229"/>
    </row>
    <row r="9" spans="2:11" ht="14.5" x14ac:dyDescent="0.35">
      <c r="B9" s="141"/>
      <c r="C9" s="219"/>
      <c r="D9" s="219"/>
      <c r="E9" s="219"/>
      <c r="F9" s="219"/>
      <c r="G9" s="228"/>
      <c r="H9" s="228"/>
      <c r="I9" s="219"/>
      <c r="J9" s="219"/>
      <c r="K9" s="229"/>
    </row>
    <row r="10" spans="2:11" ht="14.5" x14ac:dyDescent="0.35">
      <c r="B10" s="141" t="s">
        <v>177</v>
      </c>
      <c r="C10" s="219">
        <f>E24+F24+H24</f>
        <v>4120</v>
      </c>
      <c r="D10" s="219">
        <f>E25+F25+H25</f>
        <v>4960</v>
      </c>
      <c r="E10" s="219">
        <f>E6+E5</f>
        <v>26.5</v>
      </c>
      <c r="F10" s="219">
        <f>F6+F5</f>
        <v>31.5</v>
      </c>
      <c r="G10" s="228">
        <f>E10*1000/C10</f>
        <v>6.4320388349514559</v>
      </c>
      <c r="H10" s="228">
        <f>F10*1000/D10</f>
        <v>6.350806451612903</v>
      </c>
      <c r="I10" s="219"/>
      <c r="J10" s="219"/>
      <c r="K10" s="229"/>
    </row>
    <row r="11" spans="2:11" ht="14.5" x14ac:dyDescent="0.35">
      <c r="B11" s="141" t="s">
        <v>178</v>
      </c>
      <c r="C11" s="219">
        <f>C24+D24+G24</f>
        <v>7440</v>
      </c>
      <c r="D11" s="219">
        <f>C25+D25+G25</f>
        <v>7750</v>
      </c>
      <c r="E11" s="219">
        <f>E8+E7</f>
        <v>25.5</v>
      </c>
      <c r="F11" s="219">
        <f>F8+F7</f>
        <v>26.5</v>
      </c>
      <c r="G11" s="228">
        <f>E11*1000/C11</f>
        <v>3.4274193548387095</v>
      </c>
      <c r="H11" s="228">
        <f>F11*1000/D11</f>
        <v>3.4193548387096775</v>
      </c>
      <c r="I11" s="219"/>
      <c r="J11" s="219"/>
      <c r="K11" s="229"/>
    </row>
    <row r="12" spans="2:11" ht="14.5" x14ac:dyDescent="0.35">
      <c r="B12" s="141"/>
      <c r="C12" s="219"/>
      <c r="D12" s="219"/>
      <c r="E12" s="219"/>
      <c r="F12" s="219"/>
      <c r="G12" s="228"/>
      <c r="H12" s="228"/>
      <c r="I12" s="219"/>
      <c r="J12" s="219"/>
      <c r="K12" s="229"/>
    </row>
    <row r="13" spans="2:11" ht="14.5" x14ac:dyDescent="0.35">
      <c r="B13" s="141" t="s">
        <v>179</v>
      </c>
      <c r="C13" s="219">
        <f t="shared" ref="C13:F14" si="1">C5+C7</f>
        <v>2630</v>
      </c>
      <c r="D13" s="219">
        <f t="shared" si="1"/>
        <v>2630</v>
      </c>
      <c r="E13" s="219">
        <f t="shared" si="1"/>
        <v>11.5</v>
      </c>
      <c r="F13" s="219">
        <f t="shared" si="1"/>
        <v>11.5</v>
      </c>
      <c r="G13" s="228">
        <f>E13*1000/C13</f>
        <v>4.3726235741444865</v>
      </c>
      <c r="H13" s="228">
        <f>F13*1000/D13</f>
        <v>4.3726235741444865</v>
      </c>
      <c r="I13" s="219"/>
      <c r="J13" s="219"/>
      <c r="K13" s="229"/>
    </row>
    <row r="14" spans="2:11" ht="14.5" x14ac:dyDescent="0.35">
      <c r="B14" s="141" t="s">
        <v>180</v>
      </c>
      <c r="C14" s="219">
        <f t="shared" si="1"/>
        <v>8930</v>
      </c>
      <c r="D14" s="219">
        <f t="shared" si="1"/>
        <v>10080</v>
      </c>
      <c r="E14" s="219">
        <f t="shared" si="1"/>
        <v>40.5</v>
      </c>
      <c r="F14" s="219">
        <f t="shared" si="1"/>
        <v>46.5</v>
      </c>
      <c r="G14" s="228">
        <f>E14*1000/C14</f>
        <v>4.5352743561030238</v>
      </c>
      <c r="H14" s="228">
        <f>F14*1000/D14</f>
        <v>4.6130952380952381</v>
      </c>
      <c r="I14" s="219"/>
      <c r="J14" s="219"/>
      <c r="K14" s="229"/>
    </row>
    <row r="15" spans="2:11" ht="14.5" x14ac:dyDescent="0.35">
      <c r="B15" s="141"/>
      <c r="C15" s="219"/>
      <c r="D15" s="219"/>
      <c r="E15" s="219"/>
      <c r="F15" s="219"/>
      <c r="G15" s="228"/>
      <c r="H15" s="228"/>
      <c r="I15" s="219"/>
      <c r="J15" s="219"/>
      <c r="K15" s="229"/>
    </row>
    <row r="16" spans="2:11" ht="14.5" x14ac:dyDescent="0.35">
      <c r="B16" s="141" t="s">
        <v>181</v>
      </c>
      <c r="C16" s="219">
        <f>SUM(C5:C8)</f>
        <v>11560</v>
      </c>
      <c r="D16" s="219">
        <f>SUM(D5:D8)</f>
        <v>12710</v>
      </c>
      <c r="E16" s="219">
        <v>52</v>
      </c>
      <c r="F16" s="219">
        <v>58</v>
      </c>
      <c r="G16" s="228">
        <f>E16*1000/C16</f>
        <v>4.4982698961937713</v>
      </c>
      <c r="H16" s="228">
        <f>F16*1000/D16</f>
        <v>4.5633359559402047</v>
      </c>
      <c r="I16" s="219"/>
      <c r="J16" s="219"/>
      <c r="K16" s="229"/>
    </row>
    <row r="17" spans="2:11" ht="14.5" x14ac:dyDescent="0.35">
      <c r="B17" s="141"/>
      <c r="C17" s="219"/>
      <c r="D17" s="219"/>
      <c r="E17" s="219"/>
      <c r="F17" s="219"/>
      <c r="G17" s="219"/>
      <c r="H17" s="219"/>
      <c r="I17" s="219"/>
      <c r="J17" s="219"/>
      <c r="K17" s="229"/>
    </row>
    <row r="18" spans="2:11" ht="14.5" x14ac:dyDescent="0.35">
      <c r="B18" s="141"/>
      <c r="C18" s="219"/>
      <c r="D18" s="219"/>
      <c r="E18" s="219"/>
      <c r="F18" s="219"/>
      <c r="G18" s="219"/>
      <c r="H18" s="219"/>
      <c r="I18" s="219"/>
      <c r="J18" s="219"/>
      <c r="K18" s="229"/>
    </row>
    <row r="19" spans="2:11" ht="14.5" x14ac:dyDescent="0.35">
      <c r="B19" s="230"/>
      <c r="C19" s="232" t="s">
        <v>183</v>
      </c>
      <c r="D19" s="232" t="s">
        <v>183</v>
      </c>
      <c r="E19" s="232" t="s">
        <v>184</v>
      </c>
      <c r="F19" s="232" t="s">
        <v>184</v>
      </c>
      <c r="G19" s="232" t="s">
        <v>185</v>
      </c>
      <c r="H19" s="232" t="s">
        <v>186</v>
      </c>
      <c r="I19" s="232" t="s">
        <v>181</v>
      </c>
      <c r="J19" s="232"/>
      <c r="K19" s="234"/>
    </row>
    <row r="20" spans="2:11" ht="14.5" x14ac:dyDescent="0.35">
      <c r="B20" s="230" t="s">
        <v>250</v>
      </c>
      <c r="C20" s="232" t="s">
        <v>187</v>
      </c>
      <c r="D20" s="232" t="s">
        <v>188</v>
      </c>
      <c r="E20" s="232" t="s">
        <v>187</v>
      </c>
      <c r="F20" s="232" t="s">
        <v>188</v>
      </c>
      <c r="G20" s="232"/>
      <c r="H20" s="232"/>
      <c r="I20" s="232"/>
      <c r="J20" s="232"/>
      <c r="K20" s="234"/>
    </row>
    <row r="21" spans="2:11" ht="14.5" x14ac:dyDescent="0.35">
      <c r="B21" s="141" t="s">
        <v>179</v>
      </c>
      <c r="C21" s="219">
        <v>130</v>
      </c>
      <c r="D21" s="219">
        <v>1650</v>
      </c>
      <c r="E21" s="219">
        <v>0</v>
      </c>
      <c r="F21" s="219">
        <v>0</v>
      </c>
      <c r="G21" s="219">
        <v>600</v>
      </c>
      <c r="H21" s="219">
        <v>250</v>
      </c>
      <c r="I21" s="219">
        <v>2630</v>
      </c>
      <c r="J21" s="219"/>
      <c r="K21" s="229"/>
    </row>
    <row r="22" spans="2:11" ht="14.5" x14ac:dyDescent="0.35">
      <c r="B22" s="141" t="s">
        <v>189</v>
      </c>
      <c r="C22" s="219">
        <v>1680</v>
      </c>
      <c r="D22" s="219">
        <v>2950</v>
      </c>
      <c r="E22" s="219">
        <v>300</v>
      </c>
      <c r="F22" s="219">
        <v>40</v>
      </c>
      <c r="G22" s="219">
        <v>430</v>
      </c>
      <c r="H22" s="219">
        <v>3530</v>
      </c>
      <c r="I22" s="219">
        <v>8930</v>
      </c>
      <c r="J22" s="219"/>
      <c r="K22" s="229"/>
    </row>
    <row r="23" spans="2:11" ht="14.5" x14ac:dyDescent="0.35">
      <c r="B23" s="141" t="s">
        <v>190</v>
      </c>
      <c r="C23" s="219">
        <v>1680</v>
      </c>
      <c r="D23" s="219">
        <v>3150</v>
      </c>
      <c r="E23" s="219">
        <v>300</v>
      </c>
      <c r="F23" s="219">
        <v>580</v>
      </c>
      <c r="G23" s="219">
        <v>540</v>
      </c>
      <c r="H23" s="219">
        <v>3830</v>
      </c>
      <c r="I23" s="219">
        <v>10080</v>
      </c>
      <c r="J23" s="219"/>
      <c r="K23" s="229"/>
    </row>
    <row r="24" spans="2:11" ht="14.5" x14ac:dyDescent="0.35">
      <c r="B24" s="141" t="s">
        <v>191</v>
      </c>
      <c r="C24" s="219">
        <v>1810</v>
      </c>
      <c r="D24" s="219">
        <v>4600</v>
      </c>
      <c r="E24" s="219">
        <v>300</v>
      </c>
      <c r="F24" s="219">
        <v>40</v>
      </c>
      <c r="G24" s="219">
        <v>1030</v>
      </c>
      <c r="H24" s="219">
        <v>3780</v>
      </c>
      <c r="I24" s="219">
        <v>11560</v>
      </c>
      <c r="J24" s="219"/>
      <c r="K24" s="229"/>
    </row>
    <row r="25" spans="2:11" ht="14.5" x14ac:dyDescent="0.35">
      <c r="B25" s="142" t="s">
        <v>192</v>
      </c>
      <c r="C25" s="220">
        <v>1810</v>
      </c>
      <c r="D25" s="220">
        <v>4800</v>
      </c>
      <c r="E25" s="220">
        <v>300</v>
      </c>
      <c r="F25" s="220">
        <v>580</v>
      </c>
      <c r="G25" s="220">
        <v>1140</v>
      </c>
      <c r="H25" s="220">
        <v>4080</v>
      </c>
      <c r="I25" s="220">
        <v>12710</v>
      </c>
      <c r="J25" s="220"/>
      <c r="K25" s="221"/>
    </row>
  </sheetData>
  <hyperlinks>
    <hyperlink ref="J4" r:id="rId1" location="page=10" xr:uid="{75D5CC3C-6B09-4898-8383-68014BC3112D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baseColWidth="10" defaultColWidth="10.7265625" defaultRowHeight="12.5" x14ac:dyDescent="0.25"/>
  <cols>
    <col min="3" max="3" width="12.54296875" customWidth="1"/>
    <col min="4" max="9" width="7.453125" customWidth="1"/>
    <col min="11" max="16" width="7.453125" customWidth="1"/>
  </cols>
  <sheetData>
    <row r="1" spans="1:16" ht="22.5" customHeight="1" x14ac:dyDescent="0.25">
      <c r="A1" s="362" t="s">
        <v>29</v>
      </c>
      <c r="B1" s="362"/>
      <c r="C1" s="362"/>
      <c r="D1" s="362"/>
      <c r="E1" s="362"/>
      <c r="F1" s="362"/>
      <c r="G1" s="362"/>
      <c r="H1" s="362"/>
      <c r="I1" s="362"/>
    </row>
    <row r="2" spans="1:16" ht="29.25" customHeight="1" thickBot="1" x14ac:dyDescent="0.3">
      <c r="A2" s="1"/>
      <c r="B2" s="2"/>
      <c r="C2" s="1"/>
      <c r="D2" s="30" t="s">
        <v>34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34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">
      <c r="A3" s="354" t="s">
        <v>16</v>
      </c>
      <c r="B3" s="336" t="s">
        <v>23</v>
      </c>
      <c r="C3" s="31" t="s">
        <v>30</v>
      </c>
      <c r="D3" s="32"/>
      <c r="E3" s="32"/>
      <c r="F3" s="32"/>
      <c r="G3" s="33"/>
      <c r="H3" s="33"/>
      <c r="I3" s="34"/>
      <c r="J3" s="359" t="s">
        <v>17</v>
      </c>
      <c r="K3" s="44"/>
      <c r="L3" s="44"/>
      <c r="M3" s="44"/>
      <c r="N3" s="45"/>
      <c r="O3" s="45"/>
      <c r="P3" s="46"/>
    </row>
    <row r="4" spans="1:16" ht="12.75" customHeight="1" x14ac:dyDescent="0.3">
      <c r="A4" s="355"/>
      <c r="B4" s="337"/>
      <c r="C4" s="35" t="s">
        <v>31</v>
      </c>
      <c r="D4" s="36"/>
      <c r="E4" s="36"/>
      <c r="F4" s="36"/>
      <c r="G4" s="37"/>
      <c r="H4" s="37"/>
      <c r="I4" s="38"/>
      <c r="J4" s="337"/>
      <c r="K4" s="36"/>
      <c r="L4" s="36"/>
      <c r="M4" s="36"/>
      <c r="N4" s="37"/>
      <c r="O4" s="37"/>
      <c r="P4" s="38"/>
    </row>
    <row r="5" spans="1:16" ht="12.75" customHeight="1" x14ac:dyDescent="0.3">
      <c r="A5" s="355"/>
      <c r="B5" s="337"/>
      <c r="C5" s="35" t="s">
        <v>18</v>
      </c>
      <c r="D5" s="36"/>
      <c r="E5" s="36"/>
      <c r="F5" s="36"/>
      <c r="G5" s="37"/>
      <c r="H5" s="37"/>
      <c r="I5" s="38"/>
      <c r="J5" s="360"/>
      <c r="K5" s="36"/>
      <c r="L5" s="36"/>
      <c r="M5" s="36"/>
      <c r="N5" s="37"/>
      <c r="O5" s="37"/>
      <c r="P5" s="38"/>
    </row>
    <row r="6" spans="1:16" ht="12.75" customHeight="1" x14ac:dyDescent="0.3">
      <c r="A6" s="355"/>
      <c r="B6" s="337"/>
      <c r="C6" s="35" t="s">
        <v>19</v>
      </c>
      <c r="D6" s="36"/>
      <c r="E6" s="36"/>
      <c r="F6" s="36"/>
      <c r="G6" s="37"/>
      <c r="H6" s="37"/>
      <c r="I6" s="38"/>
      <c r="J6" s="360"/>
      <c r="K6" s="36"/>
      <c r="L6" s="36"/>
      <c r="M6" s="36"/>
      <c r="N6" s="37"/>
      <c r="O6" s="37"/>
      <c r="P6" s="38"/>
    </row>
    <row r="7" spans="1:16" ht="12.75" customHeight="1" x14ac:dyDescent="0.3">
      <c r="A7" s="355"/>
      <c r="B7" s="337"/>
      <c r="C7" s="35" t="s">
        <v>20</v>
      </c>
      <c r="D7" s="36"/>
      <c r="E7" s="36"/>
      <c r="F7" s="36"/>
      <c r="G7" s="37"/>
      <c r="H7" s="37"/>
      <c r="I7" s="38"/>
      <c r="J7" s="360"/>
      <c r="K7" s="36"/>
      <c r="L7" s="36"/>
      <c r="M7" s="36"/>
      <c r="N7" s="37"/>
      <c r="O7" s="37"/>
      <c r="P7" s="38"/>
    </row>
    <row r="8" spans="1:16" ht="12.75" customHeight="1" x14ac:dyDescent="0.3">
      <c r="A8" s="355"/>
      <c r="B8" s="337"/>
      <c r="C8" s="35" t="s">
        <v>21</v>
      </c>
      <c r="D8" s="36"/>
      <c r="E8" s="36"/>
      <c r="F8" s="36"/>
      <c r="G8" s="37"/>
      <c r="H8" s="37"/>
      <c r="I8" s="38"/>
      <c r="J8" s="360"/>
      <c r="K8" s="36"/>
      <c r="L8" s="36"/>
      <c r="M8" s="36"/>
      <c r="N8" s="37"/>
      <c r="O8" s="37"/>
      <c r="P8" s="38"/>
    </row>
    <row r="9" spans="1:16" ht="12.75" customHeight="1" x14ac:dyDescent="0.3">
      <c r="A9" s="355"/>
      <c r="B9" s="338"/>
      <c r="C9" s="39" t="s">
        <v>22</v>
      </c>
      <c r="D9" s="40"/>
      <c r="E9" s="40"/>
      <c r="F9" s="40"/>
      <c r="G9" s="41"/>
      <c r="H9" s="41"/>
      <c r="I9" s="42"/>
      <c r="J9" s="361"/>
      <c r="K9" s="40"/>
      <c r="L9" s="40"/>
      <c r="M9" s="40"/>
      <c r="N9" s="41"/>
      <c r="O9" s="41"/>
      <c r="P9" s="42"/>
    </row>
    <row r="10" spans="1:16" ht="12.75" customHeight="1" x14ac:dyDescent="0.3">
      <c r="A10" s="355"/>
      <c r="B10" s="339" t="s">
        <v>23</v>
      </c>
      <c r="C10" s="4" t="s">
        <v>35</v>
      </c>
      <c r="D10" s="8"/>
      <c r="E10" s="9"/>
      <c r="F10" s="9"/>
      <c r="G10" s="22"/>
      <c r="H10" s="22"/>
      <c r="I10" s="10"/>
      <c r="J10" s="339" t="s">
        <v>17</v>
      </c>
      <c r="K10" s="8"/>
      <c r="L10" s="9"/>
      <c r="M10" s="9"/>
      <c r="N10" s="22"/>
      <c r="O10" s="22"/>
      <c r="P10" s="10"/>
    </row>
    <row r="11" spans="1:16" ht="12.75" customHeight="1" x14ac:dyDescent="0.3">
      <c r="A11" s="355"/>
      <c r="B11" s="340"/>
      <c r="C11" s="4" t="s">
        <v>36</v>
      </c>
      <c r="D11" s="8"/>
      <c r="E11" s="9"/>
      <c r="F11" s="9"/>
      <c r="G11" s="22"/>
      <c r="H11" s="22"/>
      <c r="I11" s="10"/>
      <c r="J11" s="340"/>
      <c r="K11" s="8"/>
      <c r="L11" s="9"/>
      <c r="M11" s="9"/>
      <c r="N11" s="22"/>
      <c r="O11" s="22"/>
      <c r="P11" s="10"/>
    </row>
    <row r="12" spans="1:16" ht="12.75" customHeight="1" x14ac:dyDescent="0.3">
      <c r="A12" s="355"/>
      <c r="B12" s="340"/>
      <c r="C12" s="4" t="s">
        <v>37</v>
      </c>
      <c r="D12" s="8"/>
      <c r="E12" s="9"/>
      <c r="F12" s="9"/>
      <c r="G12" s="22"/>
      <c r="H12" s="22"/>
      <c r="I12" s="10"/>
      <c r="J12" s="340"/>
      <c r="K12" s="8"/>
      <c r="L12" s="9"/>
      <c r="M12" s="9"/>
      <c r="N12" s="22"/>
      <c r="O12" s="22"/>
      <c r="P12" s="10"/>
    </row>
    <row r="13" spans="1:16" ht="12.75" customHeight="1" x14ac:dyDescent="0.3">
      <c r="A13" s="355"/>
      <c r="B13" s="340"/>
      <c r="C13" s="4" t="s">
        <v>38</v>
      </c>
      <c r="D13" s="8"/>
      <c r="E13" s="9"/>
      <c r="F13" s="9"/>
      <c r="G13" s="22"/>
      <c r="H13" s="22"/>
      <c r="I13" s="10"/>
      <c r="J13" s="340"/>
      <c r="K13" s="8"/>
      <c r="L13" s="9"/>
      <c r="M13" s="9"/>
      <c r="N13" s="22"/>
      <c r="O13" s="22"/>
      <c r="P13" s="10"/>
    </row>
    <row r="14" spans="1:16" ht="12.75" customHeight="1" x14ac:dyDescent="0.3">
      <c r="A14" s="355"/>
      <c r="B14" s="340"/>
      <c r="C14" s="4" t="s">
        <v>39</v>
      </c>
      <c r="D14" s="8"/>
      <c r="E14" s="9"/>
      <c r="F14" s="9"/>
      <c r="G14" s="22"/>
      <c r="H14" s="22"/>
      <c r="I14" s="10"/>
      <c r="J14" s="340"/>
      <c r="K14" s="8"/>
      <c r="L14" s="9"/>
      <c r="M14" s="9"/>
      <c r="N14" s="22"/>
      <c r="O14" s="22"/>
      <c r="P14" s="10"/>
    </row>
    <row r="15" spans="1:16" ht="12.75" customHeight="1" x14ac:dyDescent="0.3">
      <c r="A15" s="355"/>
      <c r="B15" s="340"/>
      <c r="C15" s="4" t="s">
        <v>40</v>
      </c>
      <c r="D15" s="8"/>
      <c r="E15" s="9"/>
      <c r="F15" s="9"/>
      <c r="G15" s="22"/>
      <c r="H15" s="22"/>
      <c r="I15" s="10"/>
      <c r="J15" s="340"/>
      <c r="K15" s="8"/>
      <c r="L15" s="9"/>
      <c r="M15" s="9"/>
      <c r="N15" s="22"/>
      <c r="O15" s="22"/>
      <c r="P15" s="10"/>
    </row>
    <row r="16" spans="1:16" ht="12.75" customHeight="1" thickBot="1" x14ac:dyDescent="0.35">
      <c r="A16" s="355"/>
      <c r="B16" s="357" t="s">
        <v>28</v>
      </c>
      <c r="C16" s="11" t="s">
        <v>41</v>
      </c>
      <c r="D16" s="11"/>
      <c r="E16" s="11"/>
      <c r="F16" s="11"/>
      <c r="G16" s="23"/>
      <c r="H16" s="23"/>
      <c r="I16" s="12"/>
      <c r="J16" s="47" t="s">
        <v>32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35">
      <c r="A17" s="355"/>
      <c r="B17" s="358"/>
      <c r="C17" s="5" t="s">
        <v>24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35">
      <c r="A18" s="355"/>
      <c r="B18" s="358"/>
      <c r="C18" s="5" t="s">
        <v>25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35">
      <c r="A19" s="355"/>
      <c r="B19" s="358"/>
      <c r="C19" s="5" t="s">
        <v>27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">
      <c r="A20" s="355"/>
      <c r="B20" s="344" t="s">
        <v>17</v>
      </c>
      <c r="C20" s="52" t="s">
        <v>30</v>
      </c>
      <c r="D20" s="53"/>
      <c r="E20" s="53"/>
      <c r="F20" s="53"/>
      <c r="G20" s="53"/>
      <c r="H20" s="53"/>
      <c r="I20" s="54"/>
    </row>
    <row r="21" spans="1:16" ht="12.75" customHeight="1" x14ac:dyDescent="0.3">
      <c r="A21" s="355"/>
      <c r="B21" s="345"/>
      <c r="C21" s="55" t="s">
        <v>31</v>
      </c>
      <c r="D21" s="56"/>
      <c r="E21" s="56"/>
      <c r="F21" s="56"/>
      <c r="G21" s="56"/>
      <c r="H21" s="56"/>
      <c r="I21" s="57"/>
    </row>
    <row r="22" spans="1:16" ht="12.75" customHeight="1" x14ac:dyDescent="0.3">
      <c r="A22" s="355"/>
      <c r="B22" s="346"/>
      <c r="C22" s="55" t="s">
        <v>18</v>
      </c>
      <c r="D22" s="56"/>
      <c r="E22" s="56"/>
      <c r="F22" s="56"/>
      <c r="G22" s="56"/>
      <c r="H22" s="56"/>
      <c r="I22" s="57"/>
    </row>
    <row r="23" spans="1:16" ht="12.75" customHeight="1" x14ac:dyDescent="0.3">
      <c r="A23" s="355"/>
      <c r="B23" s="346"/>
      <c r="C23" s="55" t="s">
        <v>19</v>
      </c>
      <c r="D23" s="56"/>
      <c r="E23" s="56"/>
      <c r="F23" s="56"/>
      <c r="G23" s="56"/>
      <c r="H23" s="56"/>
      <c r="I23" s="57"/>
    </row>
    <row r="24" spans="1:16" ht="12.75" customHeight="1" x14ac:dyDescent="0.3">
      <c r="A24" s="355"/>
      <c r="B24" s="346"/>
      <c r="C24" s="55" t="s">
        <v>20</v>
      </c>
      <c r="D24" s="56"/>
      <c r="E24" s="56"/>
      <c r="F24" s="56"/>
      <c r="G24" s="56"/>
      <c r="H24" s="56"/>
      <c r="I24" s="57"/>
    </row>
    <row r="25" spans="1:16" ht="12.75" customHeight="1" x14ac:dyDescent="0.3">
      <c r="A25" s="355"/>
      <c r="B25" s="346"/>
      <c r="C25" s="55" t="s">
        <v>21</v>
      </c>
      <c r="D25" s="56"/>
      <c r="E25" s="56"/>
      <c r="F25" s="56"/>
      <c r="G25" s="56"/>
      <c r="H25" s="56"/>
      <c r="I25" s="57"/>
    </row>
    <row r="26" spans="1:16" ht="12.75" customHeight="1" x14ac:dyDescent="0.3">
      <c r="A26" s="355"/>
      <c r="B26" s="347"/>
      <c r="C26" s="58" t="s">
        <v>22</v>
      </c>
      <c r="D26" s="59"/>
      <c r="E26" s="59"/>
      <c r="F26" s="59"/>
      <c r="G26" s="59"/>
      <c r="H26" s="59"/>
      <c r="I26" s="60"/>
    </row>
    <row r="27" spans="1:16" ht="12.75" customHeight="1" x14ac:dyDescent="0.3">
      <c r="A27" s="355"/>
      <c r="B27" s="348" t="s">
        <v>17</v>
      </c>
      <c r="C27" s="7" t="s">
        <v>35</v>
      </c>
      <c r="D27" s="15"/>
      <c r="E27" s="16"/>
      <c r="F27" s="16"/>
      <c r="G27" s="16"/>
      <c r="H27" s="16"/>
      <c r="I27" s="17"/>
    </row>
    <row r="28" spans="1:16" ht="12.75" customHeight="1" x14ac:dyDescent="0.3">
      <c r="A28" s="355"/>
      <c r="B28" s="349"/>
      <c r="C28" s="7" t="s">
        <v>36</v>
      </c>
      <c r="D28" s="15"/>
      <c r="E28" s="16"/>
      <c r="F28" s="16"/>
      <c r="G28" s="16"/>
      <c r="H28" s="16"/>
      <c r="I28" s="17"/>
    </row>
    <row r="29" spans="1:16" ht="12.75" customHeight="1" x14ac:dyDescent="0.3">
      <c r="A29" s="355"/>
      <c r="B29" s="349"/>
      <c r="C29" s="7" t="s">
        <v>37</v>
      </c>
      <c r="D29" s="15"/>
      <c r="E29" s="16"/>
      <c r="F29" s="16"/>
      <c r="G29" s="16"/>
      <c r="H29" s="16"/>
      <c r="I29" s="17"/>
    </row>
    <row r="30" spans="1:16" ht="12.75" customHeight="1" x14ac:dyDescent="0.3">
      <c r="A30" s="355"/>
      <c r="B30" s="349"/>
      <c r="C30" s="7" t="s">
        <v>38</v>
      </c>
      <c r="D30" s="15"/>
      <c r="E30" s="16"/>
      <c r="F30" s="16"/>
      <c r="G30" s="16"/>
      <c r="H30" s="16"/>
      <c r="I30" s="17"/>
    </row>
    <row r="31" spans="1:16" ht="12.75" customHeight="1" x14ac:dyDescent="0.3">
      <c r="A31" s="355"/>
      <c r="B31" s="349"/>
      <c r="C31" s="7" t="s">
        <v>39</v>
      </c>
      <c r="D31" s="15"/>
      <c r="E31" s="16"/>
      <c r="F31" s="16"/>
      <c r="G31" s="16"/>
      <c r="H31" s="16"/>
      <c r="I31" s="17"/>
    </row>
    <row r="32" spans="1:16" ht="12.75" customHeight="1" thickBot="1" x14ac:dyDescent="0.35">
      <c r="A32" s="356"/>
      <c r="B32" s="349"/>
      <c r="C32" s="7" t="s">
        <v>40</v>
      </c>
      <c r="D32" s="15"/>
      <c r="E32" s="16"/>
      <c r="F32" s="16"/>
      <c r="G32" s="16"/>
      <c r="H32" s="16"/>
      <c r="I32" s="17"/>
    </row>
    <row r="33" spans="1:9" ht="12.75" customHeight="1" thickTop="1" x14ac:dyDescent="0.3">
      <c r="A33" s="341" t="s">
        <v>26</v>
      </c>
      <c r="B33" s="350" t="s">
        <v>23</v>
      </c>
      <c r="C33" s="61" t="s">
        <v>30</v>
      </c>
      <c r="D33" s="62"/>
      <c r="E33" s="62"/>
      <c r="F33" s="62"/>
      <c r="G33" s="62"/>
      <c r="H33" s="62"/>
      <c r="I33" s="63"/>
    </row>
    <row r="34" spans="1:9" ht="12.75" customHeight="1" x14ac:dyDescent="0.3">
      <c r="A34" s="342"/>
      <c r="B34" s="345"/>
      <c r="C34" s="55" t="s">
        <v>31</v>
      </c>
      <c r="D34" s="56"/>
      <c r="E34" s="56"/>
      <c r="F34" s="56"/>
      <c r="G34" s="56"/>
      <c r="H34" s="56"/>
      <c r="I34" s="57"/>
    </row>
    <row r="35" spans="1:9" ht="12.75" customHeight="1" x14ac:dyDescent="0.3">
      <c r="A35" s="342"/>
      <c r="B35" s="345"/>
      <c r="C35" s="55" t="s">
        <v>18</v>
      </c>
      <c r="D35" s="56"/>
      <c r="E35" s="56"/>
      <c r="F35" s="56"/>
      <c r="G35" s="56"/>
      <c r="H35" s="56"/>
      <c r="I35" s="57"/>
    </row>
    <row r="36" spans="1:9" ht="12.75" customHeight="1" x14ac:dyDescent="0.3">
      <c r="A36" s="342"/>
      <c r="B36" s="345"/>
      <c r="C36" s="55" t="s">
        <v>19</v>
      </c>
      <c r="D36" s="56"/>
      <c r="E36" s="56"/>
      <c r="F36" s="56"/>
      <c r="G36" s="56"/>
      <c r="H36" s="56"/>
      <c r="I36" s="57"/>
    </row>
    <row r="37" spans="1:9" ht="12.75" customHeight="1" x14ac:dyDescent="0.3">
      <c r="A37" s="342"/>
      <c r="B37" s="345"/>
      <c r="C37" s="55" t="s">
        <v>20</v>
      </c>
      <c r="D37" s="56"/>
      <c r="E37" s="56"/>
      <c r="F37" s="56"/>
      <c r="G37" s="56"/>
      <c r="H37" s="56"/>
      <c r="I37" s="57"/>
    </row>
    <row r="38" spans="1:9" ht="12.75" customHeight="1" x14ac:dyDescent="0.3">
      <c r="A38" s="342"/>
      <c r="B38" s="345"/>
      <c r="C38" s="55" t="s">
        <v>21</v>
      </c>
      <c r="D38" s="56"/>
      <c r="E38" s="56"/>
      <c r="F38" s="56"/>
      <c r="G38" s="56"/>
      <c r="H38" s="56"/>
      <c r="I38" s="57"/>
    </row>
    <row r="39" spans="1:9" ht="12.75" customHeight="1" x14ac:dyDescent="0.3">
      <c r="A39" s="342"/>
      <c r="B39" s="351"/>
      <c r="C39" s="58" t="s">
        <v>22</v>
      </c>
      <c r="D39" s="59"/>
      <c r="E39" s="59"/>
      <c r="F39" s="59"/>
      <c r="G39" s="59"/>
      <c r="H39" s="59"/>
      <c r="I39" s="60"/>
    </row>
    <row r="40" spans="1:9" ht="12.75" customHeight="1" x14ac:dyDescent="0.3">
      <c r="A40" s="342"/>
      <c r="B40" s="348" t="s">
        <v>23</v>
      </c>
      <c r="C40" s="7" t="s">
        <v>35</v>
      </c>
      <c r="D40" s="15"/>
      <c r="E40" s="16"/>
      <c r="F40" s="16"/>
      <c r="G40" s="16"/>
      <c r="H40" s="16"/>
      <c r="I40" s="17"/>
    </row>
    <row r="41" spans="1:9" ht="12.75" customHeight="1" x14ac:dyDescent="0.3">
      <c r="A41" s="342"/>
      <c r="B41" s="349"/>
      <c r="C41" s="7" t="s">
        <v>36</v>
      </c>
      <c r="D41" s="15"/>
      <c r="E41" s="16"/>
      <c r="F41" s="16"/>
      <c r="G41" s="16"/>
      <c r="H41" s="16"/>
      <c r="I41" s="17"/>
    </row>
    <row r="42" spans="1:9" ht="12.75" customHeight="1" x14ac:dyDescent="0.3">
      <c r="A42" s="342"/>
      <c r="B42" s="349"/>
      <c r="C42" s="7" t="s">
        <v>37</v>
      </c>
      <c r="D42" s="15"/>
      <c r="E42" s="16"/>
      <c r="F42" s="16"/>
      <c r="G42" s="16"/>
      <c r="H42" s="16"/>
      <c r="I42" s="17"/>
    </row>
    <row r="43" spans="1:9" ht="12.75" customHeight="1" x14ac:dyDescent="0.3">
      <c r="A43" s="342"/>
      <c r="B43" s="349"/>
      <c r="C43" s="7" t="s">
        <v>38</v>
      </c>
      <c r="D43" s="15"/>
      <c r="E43" s="16"/>
      <c r="F43" s="16"/>
      <c r="G43" s="16"/>
      <c r="H43" s="16"/>
      <c r="I43" s="17"/>
    </row>
    <row r="44" spans="1:9" ht="12.75" customHeight="1" x14ac:dyDescent="0.3">
      <c r="A44" s="342"/>
      <c r="B44" s="349"/>
      <c r="C44" s="7" t="s">
        <v>39</v>
      </c>
      <c r="D44" s="15"/>
      <c r="E44" s="16"/>
      <c r="F44" s="16"/>
      <c r="G44" s="16"/>
      <c r="H44" s="16"/>
      <c r="I44" s="17"/>
    </row>
    <row r="45" spans="1:9" ht="12.75" customHeight="1" x14ac:dyDescent="0.3">
      <c r="A45" s="342"/>
      <c r="B45" s="349"/>
      <c r="C45" s="7" t="s">
        <v>40</v>
      </c>
      <c r="D45" s="15"/>
      <c r="E45" s="16"/>
      <c r="F45" s="16"/>
      <c r="G45" s="16"/>
      <c r="H45" s="16"/>
      <c r="I45" s="17"/>
    </row>
    <row r="46" spans="1:9" ht="12.75" customHeight="1" x14ac:dyDescent="0.3">
      <c r="A46" s="342"/>
      <c r="B46" s="352" t="s">
        <v>28</v>
      </c>
      <c r="C46" s="18" t="s">
        <v>41</v>
      </c>
      <c r="D46" s="18"/>
      <c r="E46" s="18"/>
      <c r="F46" s="18"/>
      <c r="G46" s="18"/>
      <c r="H46" s="18"/>
      <c r="I46" s="19"/>
    </row>
    <row r="47" spans="1:9" ht="12.75" customHeight="1" x14ac:dyDescent="0.3">
      <c r="A47" s="342"/>
      <c r="B47" s="353"/>
      <c r="C47" s="6" t="s">
        <v>24</v>
      </c>
      <c r="D47" s="20"/>
      <c r="E47" s="20"/>
      <c r="F47" s="20"/>
      <c r="G47" s="20"/>
      <c r="H47" s="20"/>
      <c r="I47" s="21"/>
    </row>
    <row r="48" spans="1:9" ht="12.75" customHeight="1" x14ac:dyDescent="0.3">
      <c r="A48" s="342"/>
      <c r="B48" s="353"/>
      <c r="C48" s="6" t="s">
        <v>25</v>
      </c>
      <c r="D48" s="20"/>
      <c r="E48" s="20"/>
      <c r="F48" s="20"/>
      <c r="G48" s="20"/>
      <c r="H48" s="20"/>
      <c r="I48" s="21"/>
    </row>
    <row r="49" spans="1:9" ht="12.75" customHeight="1" x14ac:dyDescent="0.3">
      <c r="A49" s="342"/>
      <c r="B49" s="353"/>
      <c r="C49" s="6" t="s">
        <v>27</v>
      </c>
      <c r="D49" s="20"/>
      <c r="E49" s="20"/>
      <c r="F49" s="20"/>
      <c r="G49" s="20"/>
      <c r="H49" s="20"/>
      <c r="I49" s="21"/>
    </row>
    <row r="50" spans="1:9" ht="12.75" customHeight="1" thickBot="1" x14ac:dyDescent="0.35">
      <c r="A50" s="342"/>
      <c r="B50" s="64" t="s">
        <v>32</v>
      </c>
      <c r="C50" s="65" t="s">
        <v>33</v>
      </c>
      <c r="D50" s="66"/>
      <c r="E50" s="66"/>
      <c r="F50" s="66"/>
      <c r="G50" s="66"/>
      <c r="H50" s="66"/>
      <c r="I50" s="67"/>
    </row>
    <row r="51" spans="1:9" ht="12.75" customHeight="1" thickTop="1" x14ac:dyDescent="0.3">
      <c r="A51" s="342"/>
      <c r="B51" s="359" t="s">
        <v>17</v>
      </c>
      <c r="C51" s="43" t="s">
        <v>30</v>
      </c>
      <c r="D51" s="44"/>
      <c r="E51" s="44"/>
      <c r="F51" s="44"/>
      <c r="G51" s="45"/>
      <c r="H51" s="45"/>
      <c r="I51" s="46"/>
    </row>
    <row r="52" spans="1:9" ht="12.75" customHeight="1" x14ac:dyDescent="0.3">
      <c r="A52" s="342"/>
      <c r="B52" s="337"/>
      <c r="C52" s="35" t="s">
        <v>31</v>
      </c>
      <c r="D52" s="36"/>
      <c r="E52" s="36"/>
      <c r="F52" s="36"/>
      <c r="G52" s="37"/>
      <c r="H52" s="37"/>
      <c r="I52" s="38"/>
    </row>
    <row r="53" spans="1:9" ht="12.75" customHeight="1" x14ac:dyDescent="0.3">
      <c r="A53" s="342"/>
      <c r="B53" s="360"/>
      <c r="C53" s="35" t="s">
        <v>18</v>
      </c>
      <c r="D53" s="36"/>
      <c r="E53" s="36"/>
      <c r="F53" s="36"/>
      <c r="G53" s="37"/>
      <c r="H53" s="37"/>
      <c r="I53" s="38"/>
    </row>
    <row r="54" spans="1:9" ht="12.75" customHeight="1" x14ac:dyDescent="0.3">
      <c r="A54" s="342"/>
      <c r="B54" s="360"/>
      <c r="C54" s="35" t="s">
        <v>19</v>
      </c>
      <c r="D54" s="36"/>
      <c r="E54" s="36"/>
      <c r="F54" s="36"/>
      <c r="G54" s="37"/>
      <c r="H54" s="37"/>
      <c r="I54" s="38"/>
    </row>
    <row r="55" spans="1:9" ht="12.75" customHeight="1" x14ac:dyDescent="0.3">
      <c r="A55" s="342"/>
      <c r="B55" s="360"/>
      <c r="C55" s="35" t="s">
        <v>20</v>
      </c>
      <c r="D55" s="36"/>
      <c r="E55" s="36"/>
      <c r="F55" s="36"/>
      <c r="G55" s="37"/>
      <c r="H55" s="37"/>
      <c r="I55" s="38"/>
    </row>
    <row r="56" spans="1:9" ht="12.75" customHeight="1" x14ac:dyDescent="0.3">
      <c r="A56" s="342"/>
      <c r="B56" s="360"/>
      <c r="C56" s="35" t="s">
        <v>21</v>
      </c>
      <c r="D56" s="36"/>
      <c r="E56" s="36"/>
      <c r="F56" s="36"/>
      <c r="G56" s="37"/>
      <c r="H56" s="37"/>
      <c r="I56" s="38"/>
    </row>
    <row r="57" spans="1:9" ht="12.75" customHeight="1" x14ac:dyDescent="0.3">
      <c r="A57" s="342"/>
      <c r="B57" s="361"/>
      <c r="C57" s="39" t="s">
        <v>22</v>
      </c>
      <c r="D57" s="40"/>
      <c r="E57" s="40"/>
      <c r="F57" s="40"/>
      <c r="G57" s="41"/>
      <c r="H57" s="41"/>
      <c r="I57" s="42"/>
    </row>
    <row r="58" spans="1:9" ht="12.75" customHeight="1" x14ac:dyDescent="0.3">
      <c r="A58" s="342"/>
      <c r="B58" s="339" t="s">
        <v>17</v>
      </c>
      <c r="C58" s="4" t="s">
        <v>35</v>
      </c>
      <c r="D58" s="8"/>
      <c r="E58" s="9"/>
      <c r="F58" s="9"/>
      <c r="G58" s="22"/>
      <c r="H58" s="22"/>
      <c r="I58" s="10"/>
    </row>
    <row r="59" spans="1:9" ht="12.75" customHeight="1" x14ac:dyDescent="0.3">
      <c r="A59" s="342"/>
      <c r="B59" s="340"/>
      <c r="C59" s="4" t="s">
        <v>36</v>
      </c>
      <c r="D59" s="8"/>
      <c r="E59" s="9"/>
      <c r="F59" s="9"/>
      <c r="G59" s="22"/>
      <c r="H59" s="22"/>
      <c r="I59" s="10"/>
    </row>
    <row r="60" spans="1:9" ht="12.75" customHeight="1" x14ac:dyDescent="0.3">
      <c r="A60" s="342"/>
      <c r="B60" s="340"/>
      <c r="C60" s="4" t="s">
        <v>37</v>
      </c>
      <c r="D60" s="8"/>
      <c r="E60" s="9"/>
      <c r="F60" s="9"/>
      <c r="G60" s="22"/>
      <c r="H60" s="22"/>
      <c r="I60" s="10"/>
    </row>
    <row r="61" spans="1:9" ht="12.75" customHeight="1" x14ac:dyDescent="0.3">
      <c r="A61" s="342"/>
      <c r="B61" s="340"/>
      <c r="C61" s="4" t="s">
        <v>38</v>
      </c>
      <c r="D61" s="8"/>
      <c r="E61" s="9"/>
      <c r="F61" s="9"/>
      <c r="G61" s="22"/>
      <c r="H61" s="22"/>
      <c r="I61" s="10"/>
    </row>
    <row r="62" spans="1:9" ht="12.75" customHeight="1" x14ac:dyDescent="0.3">
      <c r="A62" s="342"/>
      <c r="B62" s="340"/>
      <c r="C62" s="4" t="s">
        <v>39</v>
      </c>
      <c r="D62" s="8"/>
      <c r="E62" s="9"/>
      <c r="F62" s="9"/>
      <c r="G62" s="22"/>
      <c r="H62" s="22"/>
      <c r="I62" s="10"/>
    </row>
    <row r="63" spans="1:9" ht="12.75" customHeight="1" thickBot="1" x14ac:dyDescent="0.35">
      <c r="A63" s="343"/>
      <c r="B63" s="340"/>
      <c r="C63" s="4" t="s">
        <v>40</v>
      </c>
      <c r="D63" s="8"/>
      <c r="E63" s="9"/>
      <c r="F63" s="9"/>
      <c r="G63" s="22"/>
      <c r="H63" s="22"/>
      <c r="I63" s="10"/>
    </row>
    <row r="64" spans="1:9" ht="12.75" customHeight="1" thickTop="1" x14ac:dyDescent="0.3">
      <c r="A64" s="354" t="s">
        <v>43</v>
      </c>
      <c r="B64" s="336" t="s">
        <v>23</v>
      </c>
      <c r="C64" s="31" t="s">
        <v>30</v>
      </c>
      <c r="D64" s="32"/>
      <c r="E64" s="32"/>
      <c r="F64" s="32"/>
      <c r="G64" s="33"/>
      <c r="H64" s="33"/>
      <c r="I64" s="34"/>
    </row>
    <row r="65" spans="1:9" ht="12.75" customHeight="1" x14ac:dyDescent="0.3">
      <c r="A65" s="355"/>
      <c r="B65" s="337"/>
      <c r="C65" s="35" t="s">
        <v>31</v>
      </c>
      <c r="D65" s="36"/>
      <c r="E65" s="36"/>
      <c r="F65" s="36"/>
      <c r="G65" s="37"/>
      <c r="H65" s="37"/>
      <c r="I65" s="38"/>
    </row>
    <row r="66" spans="1:9" ht="12.75" customHeight="1" x14ac:dyDescent="0.3">
      <c r="A66" s="355"/>
      <c r="B66" s="337"/>
      <c r="C66" s="35" t="s">
        <v>18</v>
      </c>
      <c r="D66" s="36"/>
      <c r="E66" s="36"/>
      <c r="F66" s="36"/>
      <c r="G66" s="37"/>
      <c r="H66" s="37"/>
      <c r="I66" s="38"/>
    </row>
    <row r="67" spans="1:9" ht="12.75" customHeight="1" x14ac:dyDescent="0.3">
      <c r="A67" s="355"/>
      <c r="B67" s="337"/>
      <c r="C67" s="35" t="s">
        <v>19</v>
      </c>
      <c r="D67" s="36"/>
      <c r="E67" s="36"/>
      <c r="F67" s="36"/>
      <c r="G67" s="37"/>
      <c r="H67" s="37"/>
      <c r="I67" s="38"/>
    </row>
    <row r="68" spans="1:9" ht="12.75" customHeight="1" x14ac:dyDescent="0.3">
      <c r="A68" s="355"/>
      <c r="B68" s="337"/>
      <c r="C68" s="35" t="s">
        <v>20</v>
      </c>
      <c r="D68" s="36"/>
      <c r="E68" s="36"/>
      <c r="F68" s="36"/>
      <c r="G68" s="37"/>
      <c r="H68" s="37"/>
      <c r="I68" s="38"/>
    </row>
    <row r="69" spans="1:9" ht="12.75" customHeight="1" x14ac:dyDescent="0.3">
      <c r="A69" s="355"/>
      <c r="B69" s="337"/>
      <c r="C69" s="35" t="s">
        <v>21</v>
      </c>
      <c r="D69" s="36"/>
      <c r="E69" s="36"/>
      <c r="F69" s="36"/>
      <c r="G69" s="37"/>
      <c r="H69" s="37"/>
      <c r="I69" s="38"/>
    </row>
    <row r="70" spans="1:9" ht="12.75" customHeight="1" x14ac:dyDescent="0.3">
      <c r="A70" s="355"/>
      <c r="B70" s="338"/>
      <c r="C70" s="39" t="s">
        <v>22</v>
      </c>
      <c r="D70" s="40"/>
      <c r="E70" s="40"/>
      <c r="F70" s="40"/>
      <c r="G70" s="41"/>
      <c r="H70" s="41"/>
      <c r="I70" s="42"/>
    </row>
    <row r="71" spans="1:9" ht="12.75" customHeight="1" x14ac:dyDescent="0.3">
      <c r="A71" s="355"/>
      <c r="B71" s="339" t="s">
        <v>23</v>
      </c>
      <c r="C71" s="4" t="s">
        <v>35</v>
      </c>
      <c r="D71" s="8"/>
      <c r="E71" s="9"/>
      <c r="F71" s="9"/>
      <c r="G71" s="22"/>
      <c r="H71" s="22"/>
      <c r="I71" s="10"/>
    </row>
    <row r="72" spans="1:9" ht="12.75" customHeight="1" x14ac:dyDescent="0.3">
      <c r="A72" s="355"/>
      <c r="B72" s="340"/>
      <c r="C72" s="4" t="s">
        <v>36</v>
      </c>
      <c r="D72" s="8"/>
      <c r="E72" s="9"/>
      <c r="F72" s="9"/>
      <c r="G72" s="22"/>
      <c r="H72" s="22"/>
      <c r="I72" s="10"/>
    </row>
    <row r="73" spans="1:9" ht="12.75" customHeight="1" x14ac:dyDescent="0.3">
      <c r="A73" s="355"/>
      <c r="B73" s="340"/>
      <c r="C73" s="4" t="s">
        <v>37</v>
      </c>
      <c r="D73" s="8"/>
      <c r="E73" s="9"/>
      <c r="F73" s="9"/>
      <c r="G73" s="22"/>
      <c r="H73" s="22"/>
      <c r="I73" s="10"/>
    </row>
    <row r="74" spans="1:9" ht="12.75" customHeight="1" x14ac:dyDescent="0.3">
      <c r="A74" s="355"/>
      <c r="B74" s="340"/>
      <c r="C74" s="4" t="s">
        <v>38</v>
      </c>
      <c r="D74" s="8"/>
      <c r="E74" s="9"/>
      <c r="F74" s="9"/>
      <c r="G74" s="22"/>
      <c r="H74" s="22"/>
      <c r="I74" s="10"/>
    </row>
    <row r="75" spans="1:9" ht="12.75" customHeight="1" x14ac:dyDescent="0.3">
      <c r="A75" s="355"/>
      <c r="B75" s="340"/>
      <c r="C75" s="4" t="s">
        <v>39</v>
      </c>
      <c r="D75" s="8"/>
      <c r="E75" s="9"/>
      <c r="F75" s="9"/>
      <c r="G75" s="22"/>
      <c r="H75" s="22"/>
      <c r="I75" s="10"/>
    </row>
    <row r="76" spans="1:9" ht="12.75" customHeight="1" x14ac:dyDescent="0.3">
      <c r="A76" s="355"/>
      <c r="B76" s="340"/>
      <c r="C76" s="4" t="s">
        <v>40</v>
      </c>
      <c r="D76" s="8"/>
      <c r="E76" s="9"/>
      <c r="F76" s="9"/>
      <c r="G76" s="22"/>
      <c r="H76" s="22"/>
      <c r="I76" s="10"/>
    </row>
    <row r="77" spans="1:9" ht="12.75" customHeight="1" x14ac:dyDescent="0.3">
      <c r="A77" s="355"/>
      <c r="B77" s="357" t="s">
        <v>28</v>
      </c>
      <c r="C77" s="11" t="s">
        <v>41</v>
      </c>
      <c r="D77" s="11"/>
      <c r="E77" s="11"/>
      <c r="F77" s="11"/>
      <c r="G77" s="23"/>
      <c r="H77" s="23"/>
      <c r="I77" s="12"/>
    </row>
    <row r="78" spans="1:9" ht="12.75" customHeight="1" x14ac:dyDescent="0.3">
      <c r="A78" s="355"/>
      <c r="B78" s="358"/>
      <c r="C78" s="5" t="s">
        <v>24</v>
      </c>
      <c r="D78" s="13"/>
      <c r="E78" s="13"/>
      <c r="F78" s="13"/>
      <c r="G78" s="24"/>
      <c r="H78" s="24"/>
      <c r="I78" s="14"/>
    </row>
    <row r="79" spans="1:9" ht="12.75" customHeight="1" x14ac:dyDescent="0.3">
      <c r="A79" s="355"/>
      <c r="B79" s="358"/>
      <c r="C79" s="5" t="s">
        <v>25</v>
      </c>
      <c r="D79" s="13"/>
      <c r="E79" s="13"/>
      <c r="F79" s="13"/>
      <c r="G79" s="24"/>
      <c r="H79" s="24"/>
      <c r="I79" s="14"/>
    </row>
    <row r="80" spans="1:9" ht="12.75" customHeight="1" x14ac:dyDescent="0.3">
      <c r="A80" s="355"/>
      <c r="B80" s="358"/>
      <c r="C80" s="5" t="s">
        <v>27</v>
      </c>
      <c r="D80" s="24"/>
      <c r="E80" s="24"/>
      <c r="F80" s="24"/>
      <c r="G80" s="24"/>
      <c r="H80" s="24"/>
      <c r="I80" s="29"/>
    </row>
    <row r="81" spans="1:9" ht="12.75" customHeight="1" thickBot="1" x14ac:dyDescent="0.35">
      <c r="A81" s="355"/>
      <c r="B81" s="47" t="s">
        <v>32</v>
      </c>
      <c r="C81" s="48" t="s">
        <v>33</v>
      </c>
      <c r="D81" s="49"/>
      <c r="E81" s="49"/>
      <c r="F81" s="49"/>
      <c r="G81" s="50"/>
      <c r="H81" s="50"/>
      <c r="I81" s="51"/>
    </row>
    <row r="82" spans="1:9" ht="12.75" customHeight="1" thickTop="1" x14ac:dyDescent="0.3">
      <c r="A82" s="355"/>
      <c r="B82" s="344" t="s">
        <v>17</v>
      </c>
      <c r="C82" s="52" t="s">
        <v>30</v>
      </c>
      <c r="D82" s="53"/>
      <c r="E82" s="53"/>
      <c r="F82" s="53"/>
      <c r="G82" s="68"/>
      <c r="H82" s="68"/>
      <c r="I82" s="54"/>
    </row>
    <row r="83" spans="1:9" ht="12.75" customHeight="1" x14ac:dyDescent="0.3">
      <c r="A83" s="355"/>
      <c r="B83" s="345"/>
      <c r="C83" s="55" t="s">
        <v>31</v>
      </c>
      <c r="D83" s="56"/>
      <c r="E83" s="56"/>
      <c r="F83" s="56"/>
      <c r="G83" s="69"/>
      <c r="H83" s="69"/>
      <c r="I83" s="57"/>
    </row>
    <row r="84" spans="1:9" ht="13" x14ac:dyDescent="0.3">
      <c r="A84" s="355"/>
      <c r="B84" s="346"/>
      <c r="C84" s="55" t="s">
        <v>18</v>
      </c>
      <c r="D84" s="56"/>
      <c r="E84" s="56"/>
      <c r="F84" s="56"/>
      <c r="G84" s="69"/>
      <c r="H84" s="69"/>
      <c r="I84" s="57"/>
    </row>
    <row r="85" spans="1:9" ht="13" x14ac:dyDescent="0.3">
      <c r="A85" s="355"/>
      <c r="B85" s="346"/>
      <c r="C85" s="55" t="s">
        <v>19</v>
      </c>
      <c r="D85" s="56"/>
      <c r="E85" s="56"/>
      <c r="F85" s="56"/>
      <c r="G85" s="69"/>
      <c r="H85" s="69"/>
      <c r="I85" s="57"/>
    </row>
    <row r="86" spans="1:9" ht="13" x14ac:dyDescent="0.3">
      <c r="A86" s="355"/>
      <c r="B86" s="346"/>
      <c r="C86" s="55" t="s">
        <v>20</v>
      </c>
      <c r="D86" s="56"/>
      <c r="E86" s="56"/>
      <c r="F86" s="56"/>
      <c r="G86" s="69"/>
      <c r="H86" s="69"/>
      <c r="I86" s="57"/>
    </row>
    <row r="87" spans="1:9" ht="13" x14ac:dyDescent="0.3">
      <c r="A87" s="355"/>
      <c r="B87" s="346"/>
      <c r="C87" s="55" t="s">
        <v>21</v>
      </c>
      <c r="D87" s="56"/>
      <c r="E87" s="56"/>
      <c r="F87" s="56"/>
      <c r="G87" s="69"/>
      <c r="H87" s="69"/>
      <c r="I87" s="57"/>
    </row>
    <row r="88" spans="1:9" ht="13" x14ac:dyDescent="0.3">
      <c r="A88" s="355"/>
      <c r="B88" s="347"/>
      <c r="C88" s="58" t="s">
        <v>22</v>
      </c>
      <c r="D88" s="59"/>
      <c r="E88" s="59"/>
      <c r="F88" s="59"/>
      <c r="G88" s="70"/>
      <c r="H88" s="70"/>
      <c r="I88" s="60"/>
    </row>
    <row r="89" spans="1:9" ht="13" x14ac:dyDescent="0.3">
      <c r="A89" s="355"/>
      <c r="B89" s="348" t="s">
        <v>17</v>
      </c>
      <c r="C89" s="7" t="s">
        <v>35</v>
      </c>
      <c r="D89" s="15"/>
      <c r="E89" s="16"/>
      <c r="F89" s="16"/>
      <c r="G89" s="25"/>
      <c r="H89" s="25"/>
      <c r="I89" s="17"/>
    </row>
    <row r="90" spans="1:9" ht="13" x14ac:dyDescent="0.3">
      <c r="A90" s="355"/>
      <c r="B90" s="349"/>
      <c r="C90" s="7" t="s">
        <v>36</v>
      </c>
      <c r="D90" s="15"/>
      <c r="E90" s="16"/>
      <c r="F90" s="16"/>
      <c r="G90" s="25"/>
      <c r="H90" s="25"/>
      <c r="I90" s="17"/>
    </row>
    <row r="91" spans="1:9" ht="13" x14ac:dyDescent="0.3">
      <c r="A91" s="355"/>
      <c r="B91" s="349"/>
      <c r="C91" s="7" t="s">
        <v>37</v>
      </c>
      <c r="D91" s="15"/>
      <c r="E91" s="16"/>
      <c r="F91" s="16"/>
      <c r="G91" s="25"/>
      <c r="H91" s="25"/>
      <c r="I91" s="17"/>
    </row>
    <row r="92" spans="1:9" ht="13" x14ac:dyDescent="0.3">
      <c r="A92" s="355"/>
      <c r="B92" s="349"/>
      <c r="C92" s="7" t="s">
        <v>38</v>
      </c>
      <c r="D92" s="15"/>
      <c r="E92" s="16"/>
      <c r="F92" s="16"/>
      <c r="G92" s="25"/>
      <c r="H92" s="25"/>
      <c r="I92" s="17"/>
    </row>
    <row r="93" spans="1:9" ht="13" x14ac:dyDescent="0.3">
      <c r="A93" s="355"/>
      <c r="B93" s="349"/>
      <c r="C93" s="7" t="s">
        <v>39</v>
      </c>
      <c r="D93" s="15"/>
      <c r="E93" s="16"/>
      <c r="F93" s="16"/>
      <c r="G93" s="25"/>
      <c r="H93" s="25"/>
      <c r="I93" s="17"/>
    </row>
    <row r="94" spans="1:9" ht="13.5" thickBot="1" x14ac:dyDescent="0.35">
      <c r="A94" s="356"/>
      <c r="B94" s="349"/>
      <c r="C94" s="7" t="s">
        <v>40</v>
      </c>
      <c r="D94" s="15"/>
      <c r="E94" s="16"/>
      <c r="F94" s="16"/>
      <c r="G94" s="25"/>
      <c r="H94" s="25"/>
      <c r="I94" s="17"/>
    </row>
    <row r="95" spans="1:9" ht="13.5" thickTop="1" x14ac:dyDescent="0.3">
      <c r="A95" s="341" t="s">
        <v>44</v>
      </c>
      <c r="B95" s="350" t="s">
        <v>23</v>
      </c>
      <c r="C95" s="61" t="s">
        <v>30</v>
      </c>
      <c r="D95" s="62"/>
      <c r="E95" s="62"/>
      <c r="F95" s="62"/>
      <c r="G95" s="71"/>
      <c r="H95" s="71"/>
      <c r="I95" s="63"/>
    </row>
    <row r="96" spans="1:9" ht="13" x14ac:dyDescent="0.3">
      <c r="A96" s="342"/>
      <c r="B96" s="345"/>
      <c r="C96" s="55" t="s">
        <v>31</v>
      </c>
      <c r="D96" s="56"/>
      <c r="E96" s="56"/>
      <c r="F96" s="56"/>
      <c r="G96" s="69"/>
      <c r="H96" s="69"/>
      <c r="I96" s="57"/>
    </row>
    <row r="97" spans="1:9" ht="13" x14ac:dyDescent="0.3">
      <c r="A97" s="342"/>
      <c r="B97" s="345"/>
      <c r="C97" s="55" t="s">
        <v>18</v>
      </c>
      <c r="D97" s="56"/>
      <c r="E97" s="56"/>
      <c r="F97" s="56"/>
      <c r="G97" s="69"/>
      <c r="H97" s="69"/>
      <c r="I97" s="57"/>
    </row>
    <row r="98" spans="1:9" ht="13" x14ac:dyDescent="0.3">
      <c r="A98" s="342"/>
      <c r="B98" s="345"/>
      <c r="C98" s="55" t="s">
        <v>19</v>
      </c>
      <c r="D98" s="56"/>
      <c r="E98" s="56"/>
      <c r="F98" s="56"/>
      <c r="G98" s="69"/>
      <c r="H98" s="69"/>
      <c r="I98" s="57"/>
    </row>
    <row r="99" spans="1:9" ht="13" x14ac:dyDescent="0.3">
      <c r="A99" s="342"/>
      <c r="B99" s="345"/>
      <c r="C99" s="55" t="s">
        <v>20</v>
      </c>
      <c r="D99" s="56"/>
      <c r="E99" s="56"/>
      <c r="F99" s="56"/>
      <c r="G99" s="69"/>
      <c r="H99" s="69"/>
      <c r="I99" s="57"/>
    </row>
    <row r="100" spans="1:9" ht="13" x14ac:dyDescent="0.3">
      <c r="A100" s="342"/>
      <c r="B100" s="345"/>
      <c r="C100" s="55" t="s">
        <v>21</v>
      </c>
      <c r="D100" s="56"/>
      <c r="E100" s="56"/>
      <c r="F100" s="56"/>
      <c r="G100" s="69"/>
      <c r="H100" s="69"/>
      <c r="I100" s="57"/>
    </row>
    <row r="101" spans="1:9" ht="13" x14ac:dyDescent="0.3">
      <c r="A101" s="342"/>
      <c r="B101" s="351"/>
      <c r="C101" s="58" t="s">
        <v>22</v>
      </c>
      <c r="D101" s="59"/>
      <c r="E101" s="59"/>
      <c r="F101" s="59"/>
      <c r="G101" s="70"/>
      <c r="H101" s="70"/>
      <c r="I101" s="60"/>
    </row>
    <row r="102" spans="1:9" ht="13" x14ac:dyDescent="0.3">
      <c r="A102" s="342"/>
      <c r="B102" s="348" t="s">
        <v>23</v>
      </c>
      <c r="C102" s="7" t="s">
        <v>35</v>
      </c>
      <c r="D102" s="15"/>
      <c r="E102" s="16"/>
      <c r="F102" s="16"/>
      <c r="G102" s="25"/>
      <c r="H102" s="25"/>
      <c r="I102" s="17"/>
    </row>
    <row r="103" spans="1:9" ht="13" x14ac:dyDescent="0.3">
      <c r="A103" s="342"/>
      <c r="B103" s="349"/>
      <c r="C103" s="7" t="s">
        <v>36</v>
      </c>
      <c r="D103" s="15"/>
      <c r="E103" s="16"/>
      <c r="F103" s="16"/>
      <c r="G103" s="25"/>
      <c r="H103" s="25"/>
      <c r="I103" s="17"/>
    </row>
    <row r="104" spans="1:9" ht="13" x14ac:dyDescent="0.3">
      <c r="A104" s="342"/>
      <c r="B104" s="349"/>
      <c r="C104" s="7" t="s">
        <v>37</v>
      </c>
      <c r="D104" s="15"/>
      <c r="E104" s="16"/>
      <c r="F104" s="16"/>
      <c r="G104" s="25"/>
      <c r="H104" s="25"/>
      <c r="I104" s="17"/>
    </row>
    <row r="105" spans="1:9" ht="13" x14ac:dyDescent="0.3">
      <c r="A105" s="342"/>
      <c r="B105" s="349"/>
      <c r="C105" s="7" t="s">
        <v>38</v>
      </c>
      <c r="D105" s="15"/>
      <c r="E105" s="16"/>
      <c r="F105" s="16"/>
      <c r="G105" s="25"/>
      <c r="H105" s="25"/>
      <c r="I105" s="17"/>
    </row>
    <row r="106" spans="1:9" ht="13" x14ac:dyDescent="0.3">
      <c r="A106" s="342"/>
      <c r="B106" s="349"/>
      <c r="C106" s="7" t="s">
        <v>39</v>
      </c>
      <c r="D106" s="15"/>
      <c r="E106" s="16"/>
      <c r="F106" s="16"/>
      <c r="G106" s="25"/>
      <c r="H106" s="25"/>
      <c r="I106" s="17"/>
    </row>
    <row r="107" spans="1:9" ht="13" x14ac:dyDescent="0.3">
      <c r="A107" s="342"/>
      <c r="B107" s="349"/>
      <c r="C107" s="7" t="s">
        <v>40</v>
      </c>
      <c r="D107" s="15"/>
      <c r="E107" s="16"/>
      <c r="F107" s="16"/>
      <c r="G107" s="25"/>
      <c r="H107" s="25"/>
      <c r="I107" s="17"/>
    </row>
    <row r="108" spans="1:9" ht="13" x14ac:dyDescent="0.3">
      <c r="A108" s="342"/>
      <c r="B108" s="352" t="s">
        <v>28</v>
      </c>
      <c r="C108" s="18" t="s">
        <v>41</v>
      </c>
      <c r="D108" s="18"/>
      <c r="E108" s="18"/>
      <c r="F108" s="18"/>
      <c r="G108" s="26"/>
      <c r="H108" s="26"/>
      <c r="I108" s="19"/>
    </row>
    <row r="109" spans="1:9" ht="13" x14ac:dyDescent="0.3">
      <c r="A109" s="342"/>
      <c r="B109" s="353"/>
      <c r="C109" s="6" t="s">
        <v>24</v>
      </c>
      <c r="D109" s="20"/>
      <c r="E109" s="20"/>
      <c r="F109" s="20"/>
      <c r="G109" s="27"/>
      <c r="H109" s="27"/>
      <c r="I109" s="21"/>
    </row>
    <row r="110" spans="1:9" ht="13" x14ac:dyDescent="0.3">
      <c r="A110" s="342"/>
      <c r="B110" s="353"/>
      <c r="C110" s="6" t="s">
        <v>25</v>
      </c>
      <c r="D110" s="20"/>
      <c r="E110" s="20"/>
      <c r="F110" s="20"/>
      <c r="G110" s="27"/>
      <c r="H110" s="27"/>
      <c r="I110" s="21"/>
    </row>
    <row r="111" spans="1:9" ht="13" x14ac:dyDescent="0.3">
      <c r="A111" s="342"/>
      <c r="B111" s="353"/>
      <c r="C111" s="6" t="s">
        <v>27</v>
      </c>
      <c r="D111" s="27"/>
      <c r="E111" s="27"/>
      <c r="F111" s="27"/>
      <c r="G111" s="27"/>
      <c r="H111" s="27"/>
      <c r="I111" s="28"/>
    </row>
    <row r="112" spans="1:9" ht="19" thickBot="1" x14ac:dyDescent="0.35">
      <c r="A112" s="342"/>
      <c r="B112" s="64" t="s">
        <v>32</v>
      </c>
      <c r="C112" s="65" t="s">
        <v>33</v>
      </c>
      <c r="D112" s="66"/>
      <c r="E112" s="66"/>
      <c r="F112" s="66"/>
      <c r="G112" s="72"/>
      <c r="H112" s="72"/>
      <c r="I112" s="67"/>
    </row>
    <row r="113" spans="1:9" ht="13.5" thickTop="1" x14ac:dyDescent="0.3">
      <c r="A113" s="342"/>
      <c r="B113" s="359" t="s">
        <v>17</v>
      </c>
      <c r="C113" s="43" t="s">
        <v>30</v>
      </c>
      <c r="D113" s="44"/>
      <c r="E113" s="44"/>
      <c r="F113" s="44"/>
      <c r="G113" s="45"/>
      <c r="H113" s="45"/>
      <c r="I113" s="46"/>
    </row>
    <row r="114" spans="1:9" ht="13" x14ac:dyDescent="0.3">
      <c r="A114" s="342"/>
      <c r="B114" s="337"/>
      <c r="C114" s="35" t="s">
        <v>31</v>
      </c>
      <c r="D114" s="36"/>
      <c r="E114" s="36"/>
      <c r="F114" s="36"/>
      <c r="G114" s="37"/>
      <c r="H114" s="37"/>
      <c r="I114" s="38"/>
    </row>
    <row r="115" spans="1:9" ht="13" x14ac:dyDescent="0.3">
      <c r="A115" s="342"/>
      <c r="B115" s="360"/>
      <c r="C115" s="35" t="s">
        <v>18</v>
      </c>
      <c r="D115" s="36"/>
      <c r="E115" s="36"/>
      <c r="F115" s="36"/>
      <c r="G115" s="37"/>
      <c r="H115" s="37"/>
      <c r="I115" s="38"/>
    </row>
    <row r="116" spans="1:9" ht="13" x14ac:dyDescent="0.3">
      <c r="A116" s="342"/>
      <c r="B116" s="360"/>
      <c r="C116" s="35" t="s">
        <v>19</v>
      </c>
      <c r="D116" s="36"/>
      <c r="E116" s="36"/>
      <c r="F116" s="36"/>
      <c r="G116" s="37"/>
      <c r="H116" s="37"/>
      <c r="I116" s="38"/>
    </row>
    <row r="117" spans="1:9" ht="13" x14ac:dyDescent="0.3">
      <c r="A117" s="342"/>
      <c r="B117" s="360"/>
      <c r="C117" s="35" t="s">
        <v>20</v>
      </c>
      <c r="D117" s="36"/>
      <c r="E117" s="36"/>
      <c r="F117" s="36"/>
      <c r="G117" s="37"/>
      <c r="H117" s="37"/>
      <c r="I117" s="38"/>
    </row>
    <row r="118" spans="1:9" ht="13" x14ac:dyDescent="0.3">
      <c r="A118" s="342"/>
      <c r="B118" s="360"/>
      <c r="C118" s="35" t="s">
        <v>21</v>
      </c>
      <c r="D118" s="36"/>
      <c r="E118" s="36"/>
      <c r="F118" s="36"/>
      <c r="G118" s="37"/>
      <c r="H118" s="37"/>
      <c r="I118" s="38"/>
    </row>
    <row r="119" spans="1:9" ht="13" x14ac:dyDescent="0.3">
      <c r="A119" s="342"/>
      <c r="B119" s="361"/>
      <c r="C119" s="39" t="s">
        <v>22</v>
      </c>
      <c r="D119" s="40"/>
      <c r="E119" s="40"/>
      <c r="F119" s="40"/>
      <c r="G119" s="41"/>
      <c r="H119" s="41"/>
      <c r="I119" s="42"/>
    </row>
    <row r="120" spans="1:9" ht="13" x14ac:dyDescent="0.3">
      <c r="A120" s="342"/>
      <c r="B120" s="339" t="s">
        <v>17</v>
      </c>
      <c r="C120" s="4" t="s">
        <v>35</v>
      </c>
      <c r="D120" s="8"/>
      <c r="E120" s="9"/>
      <c r="F120" s="9"/>
      <c r="G120" s="22"/>
      <c r="H120" s="22"/>
      <c r="I120" s="10"/>
    </row>
    <row r="121" spans="1:9" ht="13" x14ac:dyDescent="0.3">
      <c r="A121" s="342"/>
      <c r="B121" s="340"/>
      <c r="C121" s="4" t="s">
        <v>36</v>
      </c>
      <c r="D121" s="8"/>
      <c r="E121" s="9"/>
      <c r="F121" s="9"/>
      <c r="G121" s="22"/>
      <c r="H121" s="22"/>
      <c r="I121" s="10"/>
    </row>
    <row r="122" spans="1:9" ht="13" x14ac:dyDescent="0.3">
      <c r="A122" s="342"/>
      <c r="B122" s="340"/>
      <c r="C122" s="4" t="s">
        <v>37</v>
      </c>
      <c r="D122" s="8"/>
      <c r="E122" s="9"/>
      <c r="F122" s="9"/>
      <c r="G122" s="22"/>
      <c r="H122" s="22"/>
      <c r="I122" s="10"/>
    </row>
    <row r="123" spans="1:9" ht="13" x14ac:dyDescent="0.3">
      <c r="A123" s="342"/>
      <c r="B123" s="340"/>
      <c r="C123" s="4" t="s">
        <v>38</v>
      </c>
      <c r="D123" s="8"/>
      <c r="E123" s="9"/>
      <c r="F123" s="9"/>
      <c r="G123" s="22"/>
      <c r="H123" s="22"/>
      <c r="I123" s="10"/>
    </row>
    <row r="124" spans="1:9" ht="13" x14ac:dyDescent="0.3">
      <c r="A124" s="342"/>
      <c r="B124" s="340"/>
      <c r="C124" s="4" t="s">
        <v>39</v>
      </c>
      <c r="D124" s="8"/>
      <c r="E124" s="9"/>
      <c r="F124" s="9"/>
      <c r="G124" s="22"/>
      <c r="H124" s="22"/>
      <c r="I124" s="10"/>
    </row>
    <row r="125" spans="1:9" ht="13.5" thickBot="1" x14ac:dyDescent="0.35">
      <c r="A125" s="343"/>
      <c r="B125" s="340"/>
      <c r="C125" s="4" t="s">
        <v>40</v>
      </c>
      <c r="D125" s="8"/>
      <c r="E125" s="9"/>
      <c r="F125" s="9"/>
      <c r="G125" s="22"/>
      <c r="H125" s="22"/>
      <c r="I125" s="10"/>
    </row>
    <row r="126" spans="1:9" ht="13.5" thickTop="1" x14ac:dyDescent="0.3">
      <c r="A126" s="354" t="s">
        <v>45</v>
      </c>
      <c r="B126" s="336" t="s">
        <v>23</v>
      </c>
      <c r="C126" s="31" t="s">
        <v>30</v>
      </c>
      <c r="D126" s="32"/>
      <c r="E126" s="32"/>
      <c r="F126" s="32"/>
      <c r="G126" s="33"/>
      <c r="H126" s="33"/>
      <c r="I126" s="34"/>
    </row>
    <row r="127" spans="1:9" ht="13" x14ac:dyDescent="0.3">
      <c r="A127" s="355"/>
      <c r="B127" s="337"/>
      <c r="C127" s="35" t="s">
        <v>31</v>
      </c>
      <c r="D127" s="36"/>
      <c r="E127" s="36"/>
      <c r="F127" s="36"/>
      <c r="G127" s="37"/>
      <c r="H127" s="37"/>
      <c r="I127" s="38"/>
    </row>
    <row r="128" spans="1:9" ht="13" x14ac:dyDescent="0.3">
      <c r="A128" s="355"/>
      <c r="B128" s="337"/>
      <c r="C128" s="35" t="s">
        <v>18</v>
      </c>
      <c r="D128" s="36"/>
      <c r="E128" s="36"/>
      <c r="F128" s="36"/>
      <c r="G128" s="37"/>
      <c r="H128" s="37"/>
      <c r="I128" s="38"/>
    </row>
    <row r="129" spans="1:9" ht="13" x14ac:dyDescent="0.3">
      <c r="A129" s="355"/>
      <c r="B129" s="337"/>
      <c r="C129" s="35" t="s">
        <v>19</v>
      </c>
      <c r="D129" s="36"/>
      <c r="E129" s="36"/>
      <c r="F129" s="36"/>
      <c r="G129" s="37"/>
      <c r="H129" s="37"/>
      <c r="I129" s="38"/>
    </row>
    <row r="130" spans="1:9" ht="13" x14ac:dyDescent="0.3">
      <c r="A130" s="355"/>
      <c r="B130" s="337"/>
      <c r="C130" s="35" t="s">
        <v>20</v>
      </c>
      <c r="D130" s="36"/>
      <c r="E130" s="36"/>
      <c r="F130" s="36"/>
      <c r="G130" s="37"/>
      <c r="H130" s="37"/>
      <c r="I130" s="38"/>
    </row>
    <row r="131" spans="1:9" ht="13" x14ac:dyDescent="0.3">
      <c r="A131" s="355"/>
      <c r="B131" s="337"/>
      <c r="C131" s="35" t="s">
        <v>21</v>
      </c>
      <c r="D131" s="36"/>
      <c r="E131" s="36"/>
      <c r="F131" s="36"/>
      <c r="G131" s="37"/>
      <c r="H131" s="37"/>
      <c r="I131" s="38"/>
    </row>
    <row r="132" spans="1:9" ht="13" x14ac:dyDescent="0.3">
      <c r="A132" s="355"/>
      <c r="B132" s="338"/>
      <c r="C132" s="39" t="s">
        <v>22</v>
      </c>
      <c r="D132" s="40"/>
      <c r="E132" s="40"/>
      <c r="F132" s="40"/>
      <c r="G132" s="41"/>
      <c r="H132" s="41"/>
      <c r="I132" s="42"/>
    </row>
    <row r="133" spans="1:9" ht="13" x14ac:dyDescent="0.3">
      <c r="A133" s="355"/>
      <c r="B133" s="339" t="s">
        <v>23</v>
      </c>
      <c r="C133" s="4" t="s">
        <v>35</v>
      </c>
      <c r="D133" s="8"/>
      <c r="E133" s="9"/>
      <c r="F133" s="9"/>
      <c r="G133" s="22"/>
      <c r="H133" s="22"/>
      <c r="I133" s="10"/>
    </row>
    <row r="134" spans="1:9" ht="13" x14ac:dyDescent="0.3">
      <c r="A134" s="355"/>
      <c r="B134" s="340"/>
      <c r="C134" s="4" t="s">
        <v>36</v>
      </c>
      <c r="D134" s="8"/>
      <c r="E134" s="9"/>
      <c r="F134" s="9"/>
      <c r="G134" s="22"/>
      <c r="H134" s="22"/>
      <c r="I134" s="10"/>
    </row>
    <row r="135" spans="1:9" ht="13" x14ac:dyDescent="0.3">
      <c r="A135" s="355"/>
      <c r="B135" s="340"/>
      <c r="C135" s="4" t="s">
        <v>37</v>
      </c>
      <c r="D135" s="8"/>
      <c r="E135" s="9"/>
      <c r="F135" s="9"/>
      <c r="G135" s="22"/>
      <c r="H135" s="22"/>
      <c r="I135" s="10"/>
    </row>
    <row r="136" spans="1:9" ht="13" x14ac:dyDescent="0.3">
      <c r="A136" s="355"/>
      <c r="B136" s="340"/>
      <c r="C136" s="4" t="s">
        <v>38</v>
      </c>
      <c r="D136" s="8"/>
      <c r="E136" s="9"/>
      <c r="F136" s="9"/>
      <c r="G136" s="22"/>
      <c r="H136" s="22"/>
      <c r="I136" s="10"/>
    </row>
    <row r="137" spans="1:9" ht="13" x14ac:dyDescent="0.3">
      <c r="A137" s="355"/>
      <c r="B137" s="340"/>
      <c r="C137" s="4" t="s">
        <v>39</v>
      </c>
      <c r="D137" s="8"/>
      <c r="E137" s="9"/>
      <c r="F137" s="9"/>
      <c r="G137" s="22"/>
      <c r="H137" s="22"/>
      <c r="I137" s="10"/>
    </row>
    <row r="138" spans="1:9" ht="13" x14ac:dyDescent="0.3">
      <c r="A138" s="355"/>
      <c r="B138" s="340"/>
      <c r="C138" s="4" t="s">
        <v>40</v>
      </c>
      <c r="D138" s="8"/>
      <c r="E138" s="9"/>
      <c r="F138" s="9"/>
      <c r="G138" s="22"/>
      <c r="H138" s="22"/>
      <c r="I138" s="10"/>
    </row>
    <row r="139" spans="1:9" ht="13" x14ac:dyDescent="0.3">
      <c r="A139" s="355"/>
      <c r="B139" s="357" t="s">
        <v>28</v>
      </c>
      <c r="C139" s="11" t="s">
        <v>41</v>
      </c>
      <c r="D139" s="11"/>
      <c r="E139" s="11"/>
      <c r="F139" s="11"/>
      <c r="G139" s="23"/>
      <c r="H139" s="23"/>
      <c r="I139" s="12"/>
    </row>
    <row r="140" spans="1:9" ht="13" x14ac:dyDescent="0.3">
      <c r="A140" s="355"/>
      <c r="B140" s="358"/>
      <c r="C140" s="5" t="s">
        <v>24</v>
      </c>
      <c r="D140" s="13"/>
      <c r="E140" s="13"/>
      <c r="F140" s="13"/>
      <c r="G140" s="24"/>
      <c r="H140" s="24"/>
      <c r="I140" s="14"/>
    </row>
    <row r="141" spans="1:9" ht="13" x14ac:dyDescent="0.3">
      <c r="A141" s="355"/>
      <c r="B141" s="358"/>
      <c r="C141" s="5" t="s">
        <v>25</v>
      </c>
      <c r="D141" s="13"/>
      <c r="E141" s="13"/>
      <c r="F141" s="13"/>
      <c r="G141" s="24"/>
      <c r="H141" s="24"/>
      <c r="I141" s="14"/>
    </row>
    <row r="142" spans="1:9" ht="13" x14ac:dyDescent="0.3">
      <c r="A142" s="355"/>
      <c r="B142" s="358"/>
      <c r="C142" s="5" t="s">
        <v>27</v>
      </c>
      <c r="D142" s="24"/>
      <c r="E142" s="24"/>
      <c r="F142" s="24"/>
      <c r="G142" s="24"/>
      <c r="H142" s="24"/>
      <c r="I142" s="29"/>
    </row>
    <row r="143" spans="1:9" ht="19" thickBot="1" x14ac:dyDescent="0.35">
      <c r="A143" s="355"/>
      <c r="B143" s="47" t="s">
        <v>32</v>
      </c>
      <c r="C143" s="48" t="s">
        <v>33</v>
      </c>
      <c r="D143" s="49"/>
      <c r="E143" s="49"/>
      <c r="F143" s="49"/>
      <c r="G143" s="50"/>
      <c r="H143" s="50"/>
      <c r="I143" s="51"/>
    </row>
    <row r="144" spans="1:9" ht="13.5" thickTop="1" x14ac:dyDescent="0.3">
      <c r="A144" s="355"/>
      <c r="B144" s="344" t="s">
        <v>17</v>
      </c>
      <c r="C144" s="52" t="s">
        <v>30</v>
      </c>
      <c r="D144" s="53"/>
      <c r="E144" s="53"/>
      <c r="F144" s="53"/>
      <c r="G144" s="68"/>
      <c r="H144" s="68"/>
      <c r="I144" s="54"/>
    </row>
    <row r="145" spans="1:9" ht="13" x14ac:dyDescent="0.3">
      <c r="A145" s="355"/>
      <c r="B145" s="345"/>
      <c r="C145" s="55" t="s">
        <v>31</v>
      </c>
      <c r="D145" s="56"/>
      <c r="E145" s="56"/>
      <c r="F145" s="56"/>
      <c r="G145" s="69"/>
      <c r="H145" s="69"/>
      <c r="I145" s="57"/>
    </row>
    <row r="146" spans="1:9" ht="13" x14ac:dyDescent="0.3">
      <c r="A146" s="355"/>
      <c r="B146" s="346"/>
      <c r="C146" s="55" t="s">
        <v>18</v>
      </c>
      <c r="D146" s="56"/>
      <c r="E146" s="56"/>
      <c r="F146" s="56"/>
      <c r="G146" s="69"/>
      <c r="H146" s="69"/>
      <c r="I146" s="57"/>
    </row>
    <row r="147" spans="1:9" ht="13" x14ac:dyDescent="0.3">
      <c r="A147" s="355"/>
      <c r="B147" s="346"/>
      <c r="C147" s="55" t="s">
        <v>19</v>
      </c>
      <c r="D147" s="56"/>
      <c r="E147" s="56"/>
      <c r="F147" s="56"/>
      <c r="G147" s="69"/>
      <c r="H147" s="69"/>
      <c r="I147" s="57"/>
    </row>
    <row r="148" spans="1:9" ht="13" x14ac:dyDescent="0.3">
      <c r="A148" s="355"/>
      <c r="B148" s="346"/>
      <c r="C148" s="55" t="s">
        <v>20</v>
      </c>
      <c r="D148" s="56"/>
      <c r="E148" s="56"/>
      <c r="F148" s="56"/>
      <c r="G148" s="69"/>
      <c r="H148" s="69"/>
      <c r="I148" s="57"/>
    </row>
    <row r="149" spans="1:9" ht="13" x14ac:dyDescent="0.3">
      <c r="A149" s="355"/>
      <c r="B149" s="346"/>
      <c r="C149" s="55" t="s">
        <v>21</v>
      </c>
      <c r="D149" s="56"/>
      <c r="E149" s="56"/>
      <c r="F149" s="56"/>
      <c r="G149" s="69"/>
      <c r="H149" s="69"/>
      <c r="I149" s="57"/>
    </row>
    <row r="150" spans="1:9" ht="13" x14ac:dyDescent="0.3">
      <c r="A150" s="355"/>
      <c r="B150" s="347"/>
      <c r="C150" s="58" t="s">
        <v>22</v>
      </c>
      <c r="D150" s="59"/>
      <c r="E150" s="59"/>
      <c r="F150" s="59"/>
      <c r="G150" s="70"/>
      <c r="H150" s="70"/>
      <c r="I150" s="60"/>
    </row>
    <row r="151" spans="1:9" ht="13" x14ac:dyDescent="0.3">
      <c r="A151" s="355"/>
      <c r="B151" s="348" t="s">
        <v>17</v>
      </c>
      <c r="C151" s="7" t="s">
        <v>35</v>
      </c>
      <c r="D151" s="15"/>
      <c r="E151" s="16"/>
      <c r="F151" s="16"/>
      <c r="G151" s="25"/>
      <c r="H151" s="25"/>
      <c r="I151" s="17"/>
    </row>
    <row r="152" spans="1:9" ht="13" x14ac:dyDescent="0.3">
      <c r="A152" s="355"/>
      <c r="B152" s="349"/>
      <c r="C152" s="7" t="s">
        <v>36</v>
      </c>
      <c r="D152" s="15"/>
      <c r="E152" s="16"/>
      <c r="F152" s="16"/>
      <c r="G152" s="25"/>
      <c r="H152" s="25"/>
      <c r="I152" s="17"/>
    </row>
    <row r="153" spans="1:9" ht="13" x14ac:dyDescent="0.3">
      <c r="A153" s="355"/>
      <c r="B153" s="349"/>
      <c r="C153" s="7" t="s">
        <v>37</v>
      </c>
      <c r="D153" s="15"/>
      <c r="E153" s="16"/>
      <c r="F153" s="16"/>
      <c r="G153" s="25"/>
      <c r="H153" s="25"/>
      <c r="I153" s="17"/>
    </row>
    <row r="154" spans="1:9" ht="13" x14ac:dyDescent="0.3">
      <c r="A154" s="355"/>
      <c r="B154" s="349"/>
      <c r="C154" s="7" t="s">
        <v>38</v>
      </c>
      <c r="D154" s="15"/>
      <c r="E154" s="16"/>
      <c r="F154" s="16"/>
      <c r="G154" s="25"/>
      <c r="H154" s="25"/>
      <c r="I154" s="17"/>
    </row>
    <row r="155" spans="1:9" ht="13" x14ac:dyDescent="0.3">
      <c r="A155" s="355"/>
      <c r="B155" s="349"/>
      <c r="C155" s="7" t="s">
        <v>39</v>
      </c>
      <c r="D155" s="15"/>
      <c r="E155" s="16"/>
      <c r="F155" s="16"/>
      <c r="G155" s="25"/>
      <c r="H155" s="25"/>
      <c r="I155" s="17"/>
    </row>
    <row r="156" spans="1:9" ht="13.5" thickBot="1" x14ac:dyDescent="0.35">
      <c r="A156" s="356"/>
      <c r="B156" s="349"/>
      <c r="C156" s="7" t="s">
        <v>40</v>
      </c>
      <c r="D156" s="15"/>
      <c r="E156" s="16"/>
      <c r="F156" s="16"/>
      <c r="G156" s="25"/>
      <c r="H156" s="25"/>
      <c r="I156" s="17"/>
    </row>
    <row r="157" spans="1:9" ht="13.5" thickTop="1" x14ac:dyDescent="0.3">
      <c r="A157" s="341" t="s">
        <v>46</v>
      </c>
      <c r="B157" s="350" t="s">
        <v>23</v>
      </c>
      <c r="C157" s="61" t="s">
        <v>30</v>
      </c>
      <c r="D157" s="62"/>
      <c r="E157" s="62"/>
      <c r="F157" s="62"/>
      <c r="G157" s="71"/>
      <c r="H157" s="71"/>
      <c r="I157" s="63"/>
    </row>
    <row r="158" spans="1:9" ht="13" x14ac:dyDescent="0.3">
      <c r="A158" s="342"/>
      <c r="B158" s="345"/>
      <c r="C158" s="55" t="s">
        <v>31</v>
      </c>
      <c r="D158" s="56"/>
      <c r="E158" s="56"/>
      <c r="F158" s="56"/>
      <c r="G158" s="69"/>
      <c r="H158" s="69"/>
      <c r="I158" s="57"/>
    </row>
    <row r="159" spans="1:9" ht="13" x14ac:dyDescent="0.3">
      <c r="A159" s="342"/>
      <c r="B159" s="345"/>
      <c r="C159" s="55" t="s">
        <v>18</v>
      </c>
      <c r="D159" s="56"/>
      <c r="E159" s="56"/>
      <c r="F159" s="56"/>
      <c r="G159" s="69"/>
      <c r="H159" s="69"/>
      <c r="I159" s="57"/>
    </row>
    <row r="160" spans="1:9" ht="13" x14ac:dyDescent="0.3">
      <c r="A160" s="342"/>
      <c r="B160" s="345"/>
      <c r="C160" s="55" t="s">
        <v>19</v>
      </c>
      <c r="D160" s="56"/>
      <c r="E160" s="56"/>
      <c r="F160" s="56"/>
      <c r="G160" s="69"/>
      <c r="H160" s="69"/>
      <c r="I160" s="57"/>
    </row>
    <row r="161" spans="1:9" ht="13" x14ac:dyDescent="0.3">
      <c r="A161" s="342"/>
      <c r="B161" s="345"/>
      <c r="C161" s="55" t="s">
        <v>20</v>
      </c>
      <c r="D161" s="56"/>
      <c r="E161" s="56"/>
      <c r="F161" s="56"/>
      <c r="G161" s="69"/>
      <c r="H161" s="69"/>
      <c r="I161" s="57"/>
    </row>
    <row r="162" spans="1:9" ht="13" x14ac:dyDescent="0.3">
      <c r="A162" s="342"/>
      <c r="B162" s="345"/>
      <c r="C162" s="55" t="s">
        <v>21</v>
      </c>
      <c r="D162" s="56"/>
      <c r="E162" s="56"/>
      <c r="F162" s="56"/>
      <c r="G162" s="69"/>
      <c r="H162" s="69"/>
      <c r="I162" s="57"/>
    </row>
    <row r="163" spans="1:9" ht="13" x14ac:dyDescent="0.3">
      <c r="A163" s="342"/>
      <c r="B163" s="351"/>
      <c r="C163" s="58" t="s">
        <v>22</v>
      </c>
      <c r="D163" s="59"/>
      <c r="E163" s="59"/>
      <c r="F163" s="59"/>
      <c r="G163" s="70"/>
      <c r="H163" s="70"/>
      <c r="I163" s="60"/>
    </row>
    <row r="164" spans="1:9" ht="13" x14ac:dyDescent="0.3">
      <c r="A164" s="342"/>
      <c r="B164" s="348" t="s">
        <v>23</v>
      </c>
      <c r="C164" s="7" t="s">
        <v>35</v>
      </c>
      <c r="D164" s="15"/>
      <c r="E164" s="16"/>
      <c r="F164" s="16"/>
      <c r="G164" s="25"/>
      <c r="H164" s="25"/>
      <c r="I164" s="17"/>
    </row>
    <row r="165" spans="1:9" ht="13" x14ac:dyDescent="0.3">
      <c r="A165" s="342"/>
      <c r="B165" s="349"/>
      <c r="C165" s="7" t="s">
        <v>36</v>
      </c>
      <c r="D165" s="15"/>
      <c r="E165" s="16"/>
      <c r="F165" s="16"/>
      <c r="G165" s="25"/>
      <c r="H165" s="25"/>
      <c r="I165" s="17"/>
    </row>
    <row r="166" spans="1:9" ht="13" x14ac:dyDescent="0.3">
      <c r="A166" s="342"/>
      <c r="B166" s="349"/>
      <c r="C166" s="7" t="s">
        <v>37</v>
      </c>
      <c r="D166" s="15"/>
      <c r="E166" s="16"/>
      <c r="F166" s="16"/>
      <c r="G166" s="25"/>
      <c r="H166" s="25"/>
      <c r="I166" s="17"/>
    </row>
    <row r="167" spans="1:9" ht="13" x14ac:dyDescent="0.3">
      <c r="A167" s="342"/>
      <c r="B167" s="349"/>
      <c r="C167" s="7" t="s">
        <v>38</v>
      </c>
      <c r="D167" s="15"/>
      <c r="E167" s="16"/>
      <c r="F167" s="16"/>
      <c r="G167" s="25"/>
      <c r="H167" s="25"/>
      <c r="I167" s="17"/>
    </row>
    <row r="168" spans="1:9" ht="13" x14ac:dyDescent="0.3">
      <c r="A168" s="342"/>
      <c r="B168" s="349"/>
      <c r="C168" s="7" t="s">
        <v>39</v>
      </c>
      <c r="D168" s="15"/>
      <c r="E168" s="16"/>
      <c r="F168" s="16"/>
      <c r="G168" s="25"/>
      <c r="H168" s="25"/>
      <c r="I168" s="17"/>
    </row>
    <row r="169" spans="1:9" ht="13" x14ac:dyDescent="0.3">
      <c r="A169" s="342"/>
      <c r="B169" s="349"/>
      <c r="C169" s="7" t="s">
        <v>40</v>
      </c>
      <c r="D169" s="15"/>
      <c r="E169" s="16"/>
      <c r="F169" s="16"/>
      <c r="G169" s="25"/>
      <c r="H169" s="25"/>
      <c r="I169" s="17"/>
    </row>
    <row r="170" spans="1:9" ht="13" x14ac:dyDescent="0.3">
      <c r="A170" s="342"/>
      <c r="B170" s="352" t="s">
        <v>28</v>
      </c>
      <c r="C170" s="18" t="s">
        <v>41</v>
      </c>
      <c r="D170" s="18"/>
      <c r="E170" s="18"/>
      <c r="F170" s="18"/>
      <c r="G170" s="26"/>
      <c r="H170" s="26"/>
      <c r="I170" s="19"/>
    </row>
    <row r="171" spans="1:9" ht="13" x14ac:dyDescent="0.3">
      <c r="A171" s="342"/>
      <c r="B171" s="353"/>
      <c r="C171" s="6" t="s">
        <v>24</v>
      </c>
      <c r="D171" s="20"/>
      <c r="E171" s="20"/>
      <c r="F171" s="20"/>
      <c r="G171" s="27"/>
      <c r="H171" s="27"/>
      <c r="I171" s="21"/>
    </row>
    <row r="172" spans="1:9" ht="13" x14ac:dyDescent="0.3">
      <c r="A172" s="342"/>
      <c r="B172" s="353"/>
      <c r="C172" s="6" t="s">
        <v>25</v>
      </c>
      <c r="D172" s="20"/>
      <c r="E172" s="20"/>
      <c r="F172" s="20"/>
      <c r="G172" s="27"/>
      <c r="H172" s="27"/>
      <c r="I172" s="21"/>
    </row>
    <row r="173" spans="1:9" ht="13" x14ac:dyDescent="0.3">
      <c r="A173" s="342"/>
      <c r="B173" s="353"/>
      <c r="C173" s="6" t="s">
        <v>27</v>
      </c>
      <c r="D173" s="27"/>
      <c r="E173" s="27"/>
      <c r="F173" s="27"/>
      <c r="G173" s="27"/>
      <c r="H173" s="27"/>
      <c r="I173" s="28"/>
    </row>
    <row r="174" spans="1:9" ht="19" thickBot="1" x14ac:dyDescent="0.35">
      <c r="A174" s="342"/>
      <c r="B174" s="64" t="s">
        <v>32</v>
      </c>
      <c r="C174" s="65" t="s">
        <v>33</v>
      </c>
      <c r="D174" s="66"/>
      <c r="E174" s="66"/>
      <c r="F174" s="66"/>
      <c r="G174" s="72"/>
      <c r="H174" s="72"/>
      <c r="I174" s="67"/>
    </row>
    <row r="175" spans="1:9" ht="13.5" thickTop="1" x14ac:dyDescent="0.3">
      <c r="A175" s="342"/>
      <c r="B175" s="359" t="s">
        <v>17</v>
      </c>
      <c r="C175" s="43" t="s">
        <v>30</v>
      </c>
      <c r="D175" s="44"/>
      <c r="E175" s="44"/>
      <c r="F175" s="44"/>
      <c r="G175" s="45"/>
      <c r="H175" s="45"/>
      <c r="I175" s="46"/>
    </row>
    <row r="176" spans="1:9" ht="13" x14ac:dyDescent="0.3">
      <c r="A176" s="342"/>
      <c r="B176" s="337"/>
      <c r="C176" s="35" t="s">
        <v>31</v>
      </c>
      <c r="D176" s="36"/>
      <c r="E176" s="36"/>
      <c r="F176" s="36"/>
      <c r="G176" s="37"/>
      <c r="H176" s="37"/>
      <c r="I176" s="38"/>
    </row>
    <row r="177" spans="1:9" ht="13" x14ac:dyDescent="0.3">
      <c r="A177" s="342"/>
      <c r="B177" s="360"/>
      <c r="C177" s="35" t="s">
        <v>18</v>
      </c>
      <c r="D177" s="36"/>
      <c r="E177" s="36"/>
      <c r="F177" s="36"/>
      <c r="G177" s="37"/>
      <c r="H177" s="37"/>
      <c r="I177" s="38"/>
    </row>
    <row r="178" spans="1:9" ht="13" x14ac:dyDescent="0.3">
      <c r="A178" s="342"/>
      <c r="B178" s="360"/>
      <c r="C178" s="35" t="s">
        <v>19</v>
      </c>
      <c r="D178" s="36"/>
      <c r="E178" s="36"/>
      <c r="F178" s="36"/>
      <c r="G178" s="37"/>
      <c r="H178" s="37"/>
      <c r="I178" s="38"/>
    </row>
    <row r="179" spans="1:9" ht="13" x14ac:dyDescent="0.3">
      <c r="A179" s="342"/>
      <c r="B179" s="360"/>
      <c r="C179" s="35" t="s">
        <v>20</v>
      </c>
      <c r="D179" s="36"/>
      <c r="E179" s="36"/>
      <c r="F179" s="36"/>
      <c r="G179" s="37"/>
      <c r="H179" s="37"/>
      <c r="I179" s="38"/>
    </row>
    <row r="180" spans="1:9" ht="13" x14ac:dyDescent="0.3">
      <c r="A180" s="342"/>
      <c r="B180" s="360"/>
      <c r="C180" s="35" t="s">
        <v>21</v>
      </c>
      <c r="D180" s="36"/>
      <c r="E180" s="36"/>
      <c r="F180" s="36"/>
      <c r="G180" s="37"/>
      <c r="H180" s="37"/>
      <c r="I180" s="38"/>
    </row>
    <row r="181" spans="1:9" ht="13" x14ac:dyDescent="0.3">
      <c r="A181" s="342"/>
      <c r="B181" s="361"/>
      <c r="C181" s="39" t="s">
        <v>22</v>
      </c>
      <c r="D181" s="40"/>
      <c r="E181" s="40"/>
      <c r="F181" s="40"/>
      <c r="G181" s="41"/>
      <c r="H181" s="41"/>
      <c r="I181" s="42"/>
    </row>
    <row r="182" spans="1:9" ht="13" x14ac:dyDescent="0.3">
      <c r="A182" s="342"/>
      <c r="B182" s="339" t="s">
        <v>17</v>
      </c>
      <c r="C182" s="4" t="s">
        <v>35</v>
      </c>
      <c r="D182" s="8"/>
      <c r="E182" s="9"/>
      <c r="F182" s="9"/>
      <c r="G182" s="22"/>
      <c r="H182" s="22"/>
      <c r="I182" s="10"/>
    </row>
    <row r="183" spans="1:9" ht="13" x14ac:dyDescent="0.3">
      <c r="A183" s="342"/>
      <c r="B183" s="340"/>
      <c r="C183" s="4" t="s">
        <v>36</v>
      </c>
      <c r="D183" s="8"/>
      <c r="E183" s="9"/>
      <c r="F183" s="9"/>
      <c r="G183" s="22"/>
      <c r="H183" s="22"/>
      <c r="I183" s="10"/>
    </row>
    <row r="184" spans="1:9" ht="13" x14ac:dyDescent="0.3">
      <c r="A184" s="342"/>
      <c r="B184" s="340"/>
      <c r="C184" s="4" t="s">
        <v>37</v>
      </c>
      <c r="D184" s="8"/>
      <c r="E184" s="9"/>
      <c r="F184" s="9"/>
      <c r="G184" s="22"/>
      <c r="H184" s="22"/>
      <c r="I184" s="10"/>
    </row>
    <row r="185" spans="1:9" ht="13" x14ac:dyDescent="0.3">
      <c r="A185" s="342"/>
      <c r="B185" s="340"/>
      <c r="C185" s="4" t="s">
        <v>38</v>
      </c>
      <c r="D185" s="8"/>
      <c r="E185" s="9"/>
      <c r="F185" s="9"/>
      <c r="G185" s="22"/>
      <c r="H185" s="22"/>
      <c r="I185" s="10"/>
    </row>
    <row r="186" spans="1:9" ht="13" x14ac:dyDescent="0.3">
      <c r="A186" s="342"/>
      <c r="B186" s="340"/>
      <c r="C186" s="4" t="s">
        <v>39</v>
      </c>
      <c r="D186" s="8"/>
      <c r="E186" s="9"/>
      <c r="F186" s="9"/>
      <c r="G186" s="22"/>
      <c r="H186" s="22"/>
      <c r="I186" s="10"/>
    </row>
    <row r="187" spans="1:9" ht="13.5" thickBot="1" x14ac:dyDescent="0.35">
      <c r="A187" s="343"/>
      <c r="B187" s="340"/>
      <c r="C187" s="4" t="s">
        <v>40</v>
      </c>
      <c r="D187" s="8"/>
      <c r="E187" s="9"/>
      <c r="F187" s="9"/>
      <c r="G187" s="22"/>
      <c r="H187" s="22"/>
      <c r="I187" s="10"/>
    </row>
    <row r="188" spans="1:9" ht="13.5" thickTop="1" x14ac:dyDescent="0.3">
      <c r="A188" s="354" t="s">
        <v>47</v>
      </c>
      <c r="B188" s="336" t="s">
        <v>23</v>
      </c>
      <c r="C188" s="31" t="s">
        <v>30</v>
      </c>
      <c r="D188" s="32"/>
      <c r="E188" s="32"/>
      <c r="F188" s="32"/>
      <c r="G188" s="33"/>
      <c r="H188" s="33"/>
      <c r="I188" s="34"/>
    </row>
    <row r="189" spans="1:9" ht="13" x14ac:dyDescent="0.3">
      <c r="A189" s="355"/>
      <c r="B189" s="337"/>
      <c r="C189" s="35" t="s">
        <v>31</v>
      </c>
      <c r="D189" s="36"/>
      <c r="E189" s="36"/>
      <c r="F189" s="36"/>
      <c r="G189" s="37"/>
      <c r="H189" s="37"/>
      <c r="I189" s="38"/>
    </row>
    <row r="190" spans="1:9" ht="13" x14ac:dyDescent="0.3">
      <c r="A190" s="355"/>
      <c r="B190" s="337"/>
      <c r="C190" s="35" t="s">
        <v>18</v>
      </c>
      <c r="D190" s="36"/>
      <c r="E190" s="36"/>
      <c r="F190" s="36"/>
      <c r="G190" s="37"/>
      <c r="H190" s="37"/>
      <c r="I190" s="38"/>
    </row>
    <row r="191" spans="1:9" ht="13" x14ac:dyDescent="0.3">
      <c r="A191" s="355"/>
      <c r="B191" s="337"/>
      <c r="C191" s="35" t="s">
        <v>19</v>
      </c>
      <c r="D191" s="36"/>
      <c r="E191" s="36"/>
      <c r="F191" s="36"/>
      <c r="G191" s="37"/>
      <c r="H191" s="37"/>
      <c r="I191" s="38"/>
    </row>
    <row r="192" spans="1:9" ht="13" x14ac:dyDescent="0.3">
      <c r="A192" s="355"/>
      <c r="B192" s="337"/>
      <c r="C192" s="35" t="s">
        <v>20</v>
      </c>
      <c r="D192" s="36"/>
      <c r="E192" s="36"/>
      <c r="F192" s="36"/>
      <c r="G192" s="37"/>
      <c r="H192" s="37"/>
      <c r="I192" s="38"/>
    </row>
    <row r="193" spans="1:9" ht="13" x14ac:dyDescent="0.3">
      <c r="A193" s="355"/>
      <c r="B193" s="337"/>
      <c r="C193" s="35" t="s">
        <v>21</v>
      </c>
      <c r="D193" s="36"/>
      <c r="E193" s="36"/>
      <c r="F193" s="36"/>
      <c r="G193" s="37"/>
      <c r="H193" s="37"/>
      <c r="I193" s="38"/>
    </row>
    <row r="194" spans="1:9" ht="13" x14ac:dyDescent="0.3">
      <c r="A194" s="355"/>
      <c r="B194" s="338"/>
      <c r="C194" s="39" t="s">
        <v>22</v>
      </c>
      <c r="D194" s="40"/>
      <c r="E194" s="40"/>
      <c r="F194" s="40"/>
      <c r="G194" s="41"/>
      <c r="H194" s="41"/>
      <c r="I194" s="42"/>
    </row>
    <row r="195" spans="1:9" ht="13" x14ac:dyDescent="0.3">
      <c r="A195" s="355"/>
      <c r="B195" s="339" t="s">
        <v>23</v>
      </c>
      <c r="C195" s="4" t="s">
        <v>35</v>
      </c>
      <c r="D195" s="8"/>
      <c r="E195" s="9"/>
      <c r="F195" s="9"/>
      <c r="G195" s="22"/>
      <c r="H195" s="22"/>
      <c r="I195" s="10"/>
    </row>
    <row r="196" spans="1:9" ht="13" x14ac:dyDescent="0.3">
      <c r="A196" s="355"/>
      <c r="B196" s="340"/>
      <c r="C196" s="4" t="s">
        <v>36</v>
      </c>
      <c r="D196" s="8"/>
      <c r="E196" s="9"/>
      <c r="F196" s="9"/>
      <c r="G196" s="22"/>
      <c r="H196" s="22"/>
      <c r="I196" s="10"/>
    </row>
    <row r="197" spans="1:9" ht="13" x14ac:dyDescent="0.3">
      <c r="A197" s="355"/>
      <c r="B197" s="340"/>
      <c r="C197" s="4" t="s">
        <v>37</v>
      </c>
      <c r="D197" s="8"/>
      <c r="E197" s="9"/>
      <c r="F197" s="9"/>
      <c r="G197" s="22"/>
      <c r="H197" s="22"/>
      <c r="I197" s="10"/>
    </row>
    <row r="198" spans="1:9" ht="13" x14ac:dyDescent="0.3">
      <c r="A198" s="355"/>
      <c r="B198" s="340"/>
      <c r="C198" s="4" t="s">
        <v>38</v>
      </c>
      <c r="D198" s="8"/>
      <c r="E198" s="9"/>
      <c r="F198" s="9"/>
      <c r="G198" s="22"/>
      <c r="H198" s="22"/>
      <c r="I198" s="10"/>
    </row>
    <row r="199" spans="1:9" ht="13" x14ac:dyDescent="0.3">
      <c r="A199" s="355"/>
      <c r="B199" s="340"/>
      <c r="C199" s="4" t="s">
        <v>39</v>
      </c>
      <c r="D199" s="8"/>
      <c r="E199" s="9"/>
      <c r="F199" s="9"/>
      <c r="G199" s="22"/>
      <c r="H199" s="22"/>
      <c r="I199" s="10"/>
    </row>
    <row r="200" spans="1:9" ht="13" x14ac:dyDescent="0.3">
      <c r="A200" s="355"/>
      <c r="B200" s="340"/>
      <c r="C200" s="4" t="s">
        <v>40</v>
      </c>
      <c r="D200" s="8"/>
      <c r="E200" s="9"/>
      <c r="F200" s="9"/>
      <c r="G200" s="22"/>
      <c r="H200" s="22"/>
      <c r="I200" s="10"/>
    </row>
    <row r="201" spans="1:9" ht="13" x14ac:dyDescent="0.3">
      <c r="A201" s="355"/>
      <c r="B201" s="357" t="s">
        <v>28</v>
      </c>
      <c r="C201" s="11" t="s">
        <v>41</v>
      </c>
      <c r="D201" s="11"/>
      <c r="E201" s="11"/>
      <c r="F201" s="11"/>
      <c r="G201" s="23"/>
      <c r="H201" s="23"/>
      <c r="I201" s="12"/>
    </row>
    <row r="202" spans="1:9" ht="13" x14ac:dyDescent="0.3">
      <c r="A202" s="355"/>
      <c r="B202" s="358"/>
      <c r="C202" s="5" t="s">
        <v>24</v>
      </c>
      <c r="D202" s="13"/>
      <c r="E202" s="13"/>
      <c r="F202" s="13"/>
      <c r="G202" s="24"/>
      <c r="H202" s="24"/>
      <c r="I202" s="14"/>
    </row>
    <row r="203" spans="1:9" ht="13" x14ac:dyDescent="0.3">
      <c r="A203" s="355"/>
      <c r="B203" s="358"/>
      <c r="C203" s="5" t="s">
        <v>25</v>
      </c>
      <c r="D203" s="13"/>
      <c r="E203" s="13"/>
      <c r="F203" s="13"/>
      <c r="G203" s="24"/>
      <c r="H203" s="24"/>
      <c r="I203" s="14"/>
    </row>
    <row r="204" spans="1:9" ht="13" x14ac:dyDescent="0.3">
      <c r="A204" s="355"/>
      <c r="B204" s="358"/>
      <c r="C204" s="5" t="s">
        <v>27</v>
      </c>
      <c r="D204" s="24"/>
      <c r="E204" s="24"/>
      <c r="F204" s="24"/>
      <c r="G204" s="24"/>
      <c r="H204" s="24"/>
      <c r="I204" s="29"/>
    </row>
    <row r="205" spans="1:9" ht="19" thickBot="1" x14ac:dyDescent="0.35">
      <c r="A205" s="355"/>
      <c r="B205" s="47" t="s">
        <v>32</v>
      </c>
      <c r="C205" s="48" t="s">
        <v>33</v>
      </c>
      <c r="D205" s="49"/>
      <c r="E205" s="49"/>
      <c r="F205" s="49"/>
      <c r="G205" s="50"/>
      <c r="H205" s="50"/>
      <c r="I205" s="51"/>
    </row>
    <row r="206" spans="1:9" ht="13.5" thickTop="1" x14ac:dyDescent="0.3">
      <c r="A206" s="355"/>
      <c r="B206" s="344" t="s">
        <v>17</v>
      </c>
      <c r="C206" s="52" t="s">
        <v>30</v>
      </c>
      <c r="D206" s="53"/>
      <c r="E206" s="53"/>
      <c r="F206" s="53"/>
      <c r="G206" s="68"/>
      <c r="H206" s="68"/>
      <c r="I206" s="54"/>
    </row>
    <row r="207" spans="1:9" ht="13" x14ac:dyDescent="0.3">
      <c r="A207" s="355"/>
      <c r="B207" s="345"/>
      <c r="C207" s="55" t="s">
        <v>31</v>
      </c>
      <c r="D207" s="56"/>
      <c r="E207" s="56"/>
      <c r="F207" s="56"/>
      <c r="G207" s="69"/>
      <c r="H207" s="69"/>
      <c r="I207" s="57"/>
    </row>
    <row r="208" spans="1:9" ht="13" x14ac:dyDescent="0.3">
      <c r="A208" s="355"/>
      <c r="B208" s="346"/>
      <c r="C208" s="55" t="s">
        <v>18</v>
      </c>
      <c r="D208" s="56"/>
      <c r="E208" s="56"/>
      <c r="F208" s="56"/>
      <c r="G208" s="69"/>
      <c r="H208" s="69"/>
      <c r="I208" s="57"/>
    </row>
    <row r="209" spans="1:9" ht="13" x14ac:dyDescent="0.3">
      <c r="A209" s="355"/>
      <c r="B209" s="346"/>
      <c r="C209" s="55" t="s">
        <v>19</v>
      </c>
      <c r="D209" s="56"/>
      <c r="E209" s="56"/>
      <c r="F209" s="56"/>
      <c r="G209" s="69"/>
      <c r="H209" s="69"/>
      <c r="I209" s="57"/>
    </row>
    <row r="210" spans="1:9" ht="13" x14ac:dyDescent="0.3">
      <c r="A210" s="355"/>
      <c r="B210" s="346"/>
      <c r="C210" s="55" t="s">
        <v>20</v>
      </c>
      <c r="D210" s="56"/>
      <c r="E210" s="56"/>
      <c r="F210" s="56"/>
      <c r="G210" s="69"/>
      <c r="H210" s="69"/>
      <c r="I210" s="57"/>
    </row>
    <row r="211" spans="1:9" ht="13" x14ac:dyDescent="0.3">
      <c r="A211" s="355"/>
      <c r="B211" s="346"/>
      <c r="C211" s="55" t="s">
        <v>21</v>
      </c>
      <c r="D211" s="56"/>
      <c r="E211" s="56"/>
      <c r="F211" s="56"/>
      <c r="G211" s="69"/>
      <c r="H211" s="69"/>
      <c r="I211" s="57"/>
    </row>
    <row r="212" spans="1:9" ht="13" x14ac:dyDescent="0.3">
      <c r="A212" s="355"/>
      <c r="B212" s="347"/>
      <c r="C212" s="58" t="s">
        <v>22</v>
      </c>
      <c r="D212" s="59"/>
      <c r="E212" s="59"/>
      <c r="F212" s="59"/>
      <c r="G212" s="70"/>
      <c r="H212" s="70"/>
      <c r="I212" s="60"/>
    </row>
    <row r="213" spans="1:9" ht="13" x14ac:dyDescent="0.3">
      <c r="A213" s="355"/>
      <c r="B213" s="348" t="s">
        <v>17</v>
      </c>
      <c r="C213" s="7" t="s">
        <v>35</v>
      </c>
      <c r="D213" s="15"/>
      <c r="E213" s="16"/>
      <c r="F213" s="16"/>
      <c r="G213" s="25"/>
      <c r="H213" s="25"/>
      <c r="I213" s="17"/>
    </row>
    <row r="214" spans="1:9" ht="13" x14ac:dyDescent="0.3">
      <c r="A214" s="355"/>
      <c r="B214" s="349"/>
      <c r="C214" s="7" t="s">
        <v>36</v>
      </c>
      <c r="D214" s="15"/>
      <c r="E214" s="16"/>
      <c r="F214" s="16"/>
      <c r="G214" s="25"/>
      <c r="H214" s="25"/>
      <c r="I214" s="17"/>
    </row>
    <row r="215" spans="1:9" ht="13" x14ac:dyDescent="0.3">
      <c r="A215" s="355"/>
      <c r="B215" s="349"/>
      <c r="C215" s="7" t="s">
        <v>37</v>
      </c>
      <c r="D215" s="15"/>
      <c r="E215" s="16"/>
      <c r="F215" s="16"/>
      <c r="G215" s="25"/>
      <c r="H215" s="25"/>
      <c r="I215" s="17"/>
    </row>
    <row r="216" spans="1:9" ht="13" x14ac:dyDescent="0.3">
      <c r="A216" s="355"/>
      <c r="B216" s="349"/>
      <c r="C216" s="7" t="s">
        <v>38</v>
      </c>
      <c r="D216" s="15"/>
      <c r="E216" s="16"/>
      <c r="F216" s="16"/>
      <c r="G216" s="25"/>
      <c r="H216" s="25"/>
      <c r="I216" s="17"/>
    </row>
    <row r="217" spans="1:9" ht="13" x14ac:dyDescent="0.3">
      <c r="A217" s="355"/>
      <c r="B217" s="349"/>
      <c r="C217" s="7" t="s">
        <v>39</v>
      </c>
      <c r="D217" s="15"/>
      <c r="E217" s="16"/>
      <c r="F217" s="16"/>
      <c r="G217" s="25"/>
      <c r="H217" s="25"/>
      <c r="I217" s="17"/>
    </row>
    <row r="218" spans="1:9" ht="13.5" thickBot="1" x14ac:dyDescent="0.35">
      <c r="A218" s="356"/>
      <c r="B218" s="349"/>
      <c r="C218" s="7" t="s">
        <v>40</v>
      </c>
      <c r="D218" s="15"/>
      <c r="E218" s="16"/>
      <c r="F218" s="16"/>
      <c r="G218" s="25"/>
      <c r="H218" s="25"/>
      <c r="I218" s="17"/>
    </row>
    <row r="219" spans="1:9" ht="13.5" thickTop="1" x14ac:dyDescent="0.3">
      <c r="A219" s="341" t="s">
        <v>48</v>
      </c>
      <c r="B219" s="350" t="s">
        <v>23</v>
      </c>
      <c r="C219" s="61" t="s">
        <v>30</v>
      </c>
      <c r="D219" s="62"/>
      <c r="E219" s="62"/>
      <c r="F219" s="62"/>
      <c r="G219" s="71"/>
      <c r="H219" s="71"/>
      <c r="I219" s="63"/>
    </row>
    <row r="220" spans="1:9" ht="13" x14ac:dyDescent="0.3">
      <c r="A220" s="342"/>
      <c r="B220" s="345"/>
      <c r="C220" s="55" t="s">
        <v>31</v>
      </c>
      <c r="D220" s="56"/>
      <c r="E220" s="56"/>
      <c r="F220" s="56"/>
      <c r="G220" s="69"/>
      <c r="H220" s="69"/>
      <c r="I220" s="57"/>
    </row>
    <row r="221" spans="1:9" ht="13" x14ac:dyDescent="0.3">
      <c r="A221" s="342"/>
      <c r="B221" s="345"/>
      <c r="C221" s="55" t="s">
        <v>18</v>
      </c>
      <c r="D221" s="56"/>
      <c r="E221" s="56"/>
      <c r="F221" s="56"/>
      <c r="G221" s="69"/>
      <c r="H221" s="69"/>
      <c r="I221" s="57"/>
    </row>
    <row r="222" spans="1:9" ht="13" x14ac:dyDescent="0.3">
      <c r="A222" s="342"/>
      <c r="B222" s="345"/>
      <c r="C222" s="55" t="s">
        <v>19</v>
      </c>
      <c r="D222" s="56"/>
      <c r="E222" s="56"/>
      <c r="F222" s="56"/>
      <c r="G222" s="69"/>
      <c r="H222" s="69"/>
      <c r="I222" s="57"/>
    </row>
    <row r="223" spans="1:9" ht="13" x14ac:dyDescent="0.3">
      <c r="A223" s="342"/>
      <c r="B223" s="345"/>
      <c r="C223" s="55" t="s">
        <v>20</v>
      </c>
      <c r="D223" s="56"/>
      <c r="E223" s="56"/>
      <c r="F223" s="56"/>
      <c r="G223" s="69"/>
      <c r="H223" s="69"/>
      <c r="I223" s="57"/>
    </row>
    <row r="224" spans="1:9" ht="13" x14ac:dyDescent="0.3">
      <c r="A224" s="342"/>
      <c r="B224" s="345"/>
      <c r="C224" s="55" t="s">
        <v>21</v>
      </c>
      <c r="D224" s="56"/>
      <c r="E224" s="56"/>
      <c r="F224" s="56"/>
      <c r="G224" s="69"/>
      <c r="H224" s="69"/>
      <c r="I224" s="57"/>
    </row>
    <row r="225" spans="1:9" ht="13" x14ac:dyDescent="0.3">
      <c r="A225" s="342"/>
      <c r="B225" s="351"/>
      <c r="C225" s="58" t="s">
        <v>22</v>
      </c>
      <c r="D225" s="59"/>
      <c r="E225" s="59"/>
      <c r="F225" s="59"/>
      <c r="G225" s="70"/>
      <c r="H225" s="70"/>
      <c r="I225" s="60"/>
    </row>
    <row r="226" spans="1:9" ht="13" x14ac:dyDescent="0.3">
      <c r="A226" s="342"/>
      <c r="B226" s="348" t="s">
        <v>23</v>
      </c>
      <c r="C226" s="7" t="s">
        <v>35</v>
      </c>
      <c r="D226" s="15"/>
      <c r="E226" s="16"/>
      <c r="F226" s="16"/>
      <c r="G226" s="25"/>
      <c r="H226" s="25"/>
      <c r="I226" s="17"/>
    </row>
    <row r="227" spans="1:9" ht="13" x14ac:dyDescent="0.3">
      <c r="A227" s="342"/>
      <c r="B227" s="349"/>
      <c r="C227" s="7" t="s">
        <v>36</v>
      </c>
      <c r="D227" s="15"/>
      <c r="E227" s="16"/>
      <c r="F227" s="16"/>
      <c r="G227" s="25"/>
      <c r="H227" s="25"/>
      <c r="I227" s="17"/>
    </row>
    <row r="228" spans="1:9" ht="13" x14ac:dyDescent="0.3">
      <c r="A228" s="342"/>
      <c r="B228" s="349"/>
      <c r="C228" s="7" t="s">
        <v>37</v>
      </c>
      <c r="D228" s="15"/>
      <c r="E228" s="16"/>
      <c r="F228" s="16"/>
      <c r="G228" s="25"/>
      <c r="H228" s="25"/>
      <c r="I228" s="17"/>
    </row>
    <row r="229" spans="1:9" ht="13" x14ac:dyDescent="0.3">
      <c r="A229" s="342"/>
      <c r="B229" s="349"/>
      <c r="C229" s="7" t="s">
        <v>38</v>
      </c>
      <c r="D229" s="15"/>
      <c r="E229" s="16"/>
      <c r="F229" s="16"/>
      <c r="G229" s="25"/>
      <c r="H229" s="25"/>
      <c r="I229" s="17"/>
    </row>
    <row r="230" spans="1:9" ht="13" x14ac:dyDescent="0.3">
      <c r="A230" s="342"/>
      <c r="B230" s="349"/>
      <c r="C230" s="7" t="s">
        <v>39</v>
      </c>
      <c r="D230" s="15"/>
      <c r="E230" s="16"/>
      <c r="F230" s="16"/>
      <c r="G230" s="25"/>
      <c r="H230" s="25"/>
      <c r="I230" s="17"/>
    </row>
    <row r="231" spans="1:9" ht="13" x14ac:dyDescent="0.3">
      <c r="A231" s="342"/>
      <c r="B231" s="349"/>
      <c r="C231" s="7" t="s">
        <v>40</v>
      </c>
      <c r="D231" s="15"/>
      <c r="E231" s="16"/>
      <c r="F231" s="16"/>
      <c r="G231" s="25"/>
      <c r="H231" s="25"/>
      <c r="I231" s="17"/>
    </row>
    <row r="232" spans="1:9" ht="13" x14ac:dyDescent="0.3">
      <c r="A232" s="342"/>
      <c r="B232" s="352" t="s">
        <v>28</v>
      </c>
      <c r="C232" s="18" t="s">
        <v>41</v>
      </c>
      <c r="D232" s="18"/>
      <c r="E232" s="18"/>
      <c r="F232" s="18"/>
      <c r="G232" s="26"/>
      <c r="H232" s="26"/>
      <c r="I232" s="19"/>
    </row>
    <row r="233" spans="1:9" ht="13" x14ac:dyDescent="0.3">
      <c r="A233" s="342"/>
      <c r="B233" s="353"/>
      <c r="C233" s="6" t="s">
        <v>24</v>
      </c>
      <c r="D233" s="20"/>
      <c r="E233" s="20"/>
      <c r="F233" s="20"/>
      <c r="G233" s="27"/>
      <c r="H233" s="27"/>
      <c r="I233" s="21"/>
    </row>
    <row r="234" spans="1:9" ht="13" x14ac:dyDescent="0.3">
      <c r="A234" s="342"/>
      <c r="B234" s="353"/>
      <c r="C234" s="6" t="s">
        <v>25</v>
      </c>
      <c r="D234" s="20"/>
      <c r="E234" s="20"/>
      <c r="F234" s="20"/>
      <c r="G234" s="27"/>
      <c r="H234" s="27"/>
      <c r="I234" s="21"/>
    </row>
    <row r="235" spans="1:9" ht="13" x14ac:dyDescent="0.3">
      <c r="A235" s="342"/>
      <c r="B235" s="353"/>
      <c r="C235" s="6" t="s">
        <v>27</v>
      </c>
      <c r="D235" s="27"/>
      <c r="E235" s="27"/>
      <c r="F235" s="27"/>
      <c r="G235" s="27"/>
      <c r="H235" s="27"/>
      <c r="I235" s="28"/>
    </row>
    <row r="236" spans="1:9" ht="19" thickBot="1" x14ac:dyDescent="0.35">
      <c r="A236" s="342"/>
      <c r="B236" s="64" t="s">
        <v>32</v>
      </c>
      <c r="C236" s="65" t="s">
        <v>33</v>
      </c>
      <c r="D236" s="66"/>
      <c r="E236" s="66"/>
      <c r="F236" s="66"/>
      <c r="G236" s="72"/>
      <c r="H236" s="72"/>
      <c r="I236" s="67"/>
    </row>
    <row r="237" spans="1:9" ht="13.5" thickTop="1" x14ac:dyDescent="0.3">
      <c r="A237" s="342"/>
      <c r="B237" s="359" t="s">
        <v>17</v>
      </c>
      <c r="C237" s="43" t="s">
        <v>30</v>
      </c>
      <c r="D237" s="44"/>
      <c r="E237" s="44"/>
      <c r="F237" s="44"/>
      <c r="G237" s="45"/>
      <c r="H237" s="45"/>
      <c r="I237" s="46"/>
    </row>
    <row r="238" spans="1:9" ht="13" x14ac:dyDescent="0.3">
      <c r="A238" s="342"/>
      <c r="B238" s="337"/>
      <c r="C238" s="35" t="s">
        <v>31</v>
      </c>
      <c r="D238" s="36"/>
      <c r="E238" s="36"/>
      <c r="F238" s="36"/>
      <c r="G238" s="37"/>
      <c r="H238" s="37"/>
      <c r="I238" s="38"/>
    </row>
    <row r="239" spans="1:9" ht="13" x14ac:dyDescent="0.3">
      <c r="A239" s="342"/>
      <c r="B239" s="360"/>
      <c r="C239" s="35" t="s">
        <v>18</v>
      </c>
      <c r="D239" s="36"/>
      <c r="E239" s="36"/>
      <c r="F239" s="36"/>
      <c r="G239" s="37"/>
      <c r="H239" s="37"/>
      <c r="I239" s="38"/>
    </row>
    <row r="240" spans="1:9" ht="13" x14ac:dyDescent="0.3">
      <c r="A240" s="342"/>
      <c r="B240" s="360"/>
      <c r="C240" s="35" t="s">
        <v>19</v>
      </c>
      <c r="D240" s="36"/>
      <c r="E240" s="36"/>
      <c r="F240" s="36"/>
      <c r="G240" s="37"/>
      <c r="H240" s="37"/>
      <c r="I240" s="38"/>
    </row>
    <row r="241" spans="1:9" ht="13" x14ac:dyDescent="0.3">
      <c r="A241" s="342"/>
      <c r="B241" s="360"/>
      <c r="C241" s="35" t="s">
        <v>20</v>
      </c>
      <c r="D241" s="36"/>
      <c r="E241" s="36"/>
      <c r="F241" s="36"/>
      <c r="G241" s="37"/>
      <c r="H241" s="37"/>
      <c r="I241" s="38"/>
    </row>
    <row r="242" spans="1:9" ht="13" x14ac:dyDescent="0.3">
      <c r="A242" s="342"/>
      <c r="B242" s="360"/>
      <c r="C242" s="35" t="s">
        <v>21</v>
      </c>
      <c r="D242" s="36"/>
      <c r="E242" s="36"/>
      <c r="F242" s="36"/>
      <c r="G242" s="37"/>
      <c r="H242" s="37"/>
      <c r="I242" s="38"/>
    </row>
    <row r="243" spans="1:9" ht="13" x14ac:dyDescent="0.3">
      <c r="A243" s="342"/>
      <c r="B243" s="361"/>
      <c r="C243" s="39" t="s">
        <v>22</v>
      </c>
      <c r="D243" s="40"/>
      <c r="E243" s="40"/>
      <c r="F243" s="40"/>
      <c r="G243" s="41"/>
      <c r="H243" s="41"/>
      <c r="I243" s="42"/>
    </row>
    <row r="244" spans="1:9" ht="13" x14ac:dyDescent="0.3">
      <c r="A244" s="342"/>
      <c r="B244" s="339" t="s">
        <v>17</v>
      </c>
      <c r="C244" s="4" t="s">
        <v>35</v>
      </c>
      <c r="D244" s="8"/>
      <c r="E244" s="9"/>
      <c r="F244" s="9"/>
      <c r="G244" s="22"/>
      <c r="H244" s="22"/>
      <c r="I244" s="10"/>
    </row>
    <row r="245" spans="1:9" ht="13" x14ac:dyDescent="0.3">
      <c r="A245" s="342"/>
      <c r="B245" s="340"/>
      <c r="C245" s="4" t="s">
        <v>36</v>
      </c>
      <c r="D245" s="8"/>
      <c r="E245" s="9"/>
      <c r="F245" s="9"/>
      <c r="G245" s="22"/>
      <c r="H245" s="22"/>
      <c r="I245" s="10"/>
    </row>
    <row r="246" spans="1:9" ht="13" x14ac:dyDescent="0.3">
      <c r="A246" s="342"/>
      <c r="B246" s="340"/>
      <c r="C246" s="4" t="s">
        <v>37</v>
      </c>
      <c r="D246" s="8"/>
      <c r="E246" s="9"/>
      <c r="F246" s="9"/>
      <c r="G246" s="22"/>
      <c r="H246" s="22"/>
      <c r="I246" s="10"/>
    </row>
    <row r="247" spans="1:9" ht="13" x14ac:dyDescent="0.3">
      <c r="A247" s="342"/>
      <c r="B247" s="340"/>
      <c r="C247" s="4" t="s">
        <v>38</v>
      </c>
      <c r="D247" s="8"/>
      <c r="E247" s="9"/>
      <c r="F247" s="9"/>
      <c r="G247" s="22"/>
      <c r="H247" s="22"/>
      <c r="I247" s="10"/>
    </row>
    <row r="248" spans="1:9" ht="13" x14ac:dyDescent="0.3">
      <c r="A248" s="342"/>
      <c r="B248" s="340"/>
      <c r="C248" s="4" t="s">
        <v>39</v>
      </c>
      <c r="D248" s="8"/>
      <c r="E248" s="9"/>
      <c r="F248" s="9"/>
      <c r="G248" s="22"/>
      <c r="H248" s="22"/>
      <c r="I248" s="10"/>
    </row>
    <row r="249" spans="1:9" ht="13.5" thickBot="1" x14ac:dyDescent="0.35">
      <c r="A249" s="343"/>
      <c r="B249" s="340"/>
      <c r="C249" s="4" t="s">
        <v>40</v>
      </c>
      <c r="D249" s="8"/>
      <c r="E249" s="9"/>
      <c r="F249" s="9"/>
      <c r="G249" s="22"/>
      <c r="H249" s="22"/>
      <c r="I249" s="10"/>
    </row>
    <row r="250" spans="1:9" ht="13.5" thickTop="1" x14ac:dyDescent="0.3">
      <c r="A250" s="354" t="s">
        <v>49</v>
      </c>
      <c r="B250" s="336" t="s">
        <v>23</v>
      </c>
      <c r="C250" s="31" t="s">
        <v>30</v>
      </c>
      <c r="D250" s="32"/>
      <c r="E250" s="32"/>
      <c r="F250" s="32"/>
      <c r="G250" s="33"/>
      <c r="H250" s="33"/>
      <c r="I250" s="34"/>
    </row>
    <row r="251" spans="1:9" ht="13" x14ac:dyDescent="0.3">
      <c r="A251" s="355"/>
      <c r="B251" s="337"/>
      <c r="C251" s="35" t="s">
        <v>31</v>
      </c>
      <c r="D251" s="36"/>
      <c r="E251" s="36"/>
      <c r="F251" s="36"/>
      <c r="G251" s="37"/>
      <c r="H251" s="37"/>
      <c r="I251" s="38"/>
    </row>
    <row r="252" spans="1:9" ht="13" x14ac:dyDescent="0.3">
      <c r="A252" s="355"/>
      <c r="B252" s="337"/>
      <c r="C252" s="35" t="s">
        <v>18</v>
      </c>
      <c r="D252" s="36"/>
      <c r="E252" s="36"/>
      <c r="F252" s="36"/>
      <c r="G252" s="37"/>
      <c r="H252" s="37"/>
      <c r="I252" s="38"/>
    </row>
    <row r="253" spans="1:9" ht="13" x14ac:dyDescent="0.3">
      <c r="A253" s="355"/>
      <c r="B253" s="337"/>
      <c r="C253" s="35" t="s">
        <v>19</v>
      </c>
      <c r="D253" s="36"/>
      <c r="E253" s="36"/>
      <c r="F253" s="36"/>
      <c r="G253" s="37"/>
      <c r="H253" s="37"/>
      <c r="I253" s="38"/>
    </row>
    <row r="254" spans="1:9" ht="13" x14ac:dyDescent="0.3">
      <c r="A254" s="355"/>
      <c r="B254" s="337"/>
      <c r="C254" s="35" t="s">
        <v>20</v>
      </c>
      <c r="D254" s="36"/>
      <c r="E254" s="36"/>
      <c r="F254" s="36"/>
      <c r="G254" s="37"/>
      <c r="H254" s="37"/>
      <c r="I254" s="38"/>
    </row>
    <row r="255" spans="1:9" ht="13" x14ac:dyDescent="0.3">
      <c r="A255" s="355"/>
      <c r="B255" s="337"/>
      <c r="C255" s="35" t="s">
        <v>21</v>
      </c>
      <c r="D255" s="36"/>
      <c r="E255" s="36"/>
      <c r="F255" s="36"/>
      <c r="G255" s="37"/>
      <c r="H255" s="37"/>
      <c r="I255" s="38"/>
    </row>
    <row r="256" spans="1:9" ht="13" x14ac:dyDescent="0.3">
      <c r="A256" s="355"/>
      <c r="B256" s="338"/>
      <c r="C256" s="39" t="s">
        <v>22</v>
      </c>
      <c r="D256" s="40"/>
      <c r="E256" s="40"/>
      <c r="F256" s="40"/>
      <c r="G256" s="41"/>
      <c r="H256" s="41"/>
      <c r="I256" s="42"/>
    </row>
    <row r="257" spans="1:9" ht="13" x14ac:dyDescent="0.3">
      <c r="A257" s="355"/>
      <c r="B257" s="339" t="s">
        <v>23</v>
      </c>
      <c r="C257" s="4" t="s">
        <v>35</v>
      </c>
      <c r="D257" s="8"/>
      <c r="E257" s="9"/>
      <c r="F257" s="9"/>
      <c r="G257" s="22"/>
      <c r="H257" s="22"/>
      <c r="I257" s="10"/>
    </row>
    <row r="258" spans="1:9" ht="13" x14ac:dyDescent="0.3">
      <c r="A258" s="355"/>
      <c r="B258" s="340"/>
      <c r="C258" s="4" t="s">
        <v>36</v>
      </c>
      <c r="D258" s="8"/>
      <c r="E258" s="9"/>
      <c r="F258" s="9"/>
      <c r="G258" s="22"/>
      <c r="H258" s="22"/>
      <c r="I258" s="10"/>
    </row>
    <row r="259" spans="1:9" ht="13" x14ac:dyDescent="0.3">
      <c r="A259" s="355"/>
      <c r="B259" s="340"/>
      <c r="C259" s="4" t="s">
        <v>37</v>
      </c>
      <c r="D259" s="8"/>
      <c r="E259" s="9"/>
      <c r="F259" s="9"/>
      <c r="G259" s="22"/>
      <c r="H259" s="22"/>
      <c r="I259" s="10"/>
    </row>
    <row r="260" spans="1:9" ht="13" x14ac:dyDescent="0.3">
      <c r="A260" s="355"/>
      <c r="B260" s="340"/>
      <c r="C260" s="4" t="s">
        <v>38</v>
      </c>
      <c r="D260" s="8"/>
      <c r="E260" s="9"/>
      <c r="F260" s="9"/>
      <c r="G260" s="22"/>
      <c r="H260" s="22"/>
      <c r="I260" s="10"/>
    </row>
    <row r="261" spans="1:9" ht="13" x14ac:dyDescent="0.3">
      <c r="A261" s="355"/>
      <c r="B261" s="340"/>
      <c r="C261" s="4" t="s">
        <v>39</v>
      </c>
      <c r="D261" s="8"/>
      <c r="E261" s="9"/>
      <c r="F261" s="9"/>
      <c r="G261" s="22"/>
      <c r="H261" s="22"/>
      <c r="I261" s="10"/>
    </row>
    <row r="262" spans="1:9" ht="13" x14ac:dyDescent="0.3">
      <c r="A262" s="355"/>
      <c r="B262" s="340"/>
      <c r="C262" s="4" t="s">
        <v>40</v>
      </c>
      <c r="D262" s="8"/>
      <c r="E262" s="9"/>
      <c r="F262" s="9"/>
      <c r="G262" s="22"/>
      <c r="H262" s="22"/>
      <c r="I262" s="10"/>
    </row>
    <row r="263" spans="1:9" ht="13" x14ac:dyDescent="0.3">
      <c r="A263" s="355"/>
      <c r="B263" s="357" t="s">
        <v>28</v>
      </c>
      <c r="C263" s="11" t="s">
        <v>41</v>
      </c>
      <c r="D263" s="11"/>
      <c r="E263" s="11"/>
      <c r="F263" s="11"/>
      <c r="G263" s="23"/>
      <c r="H263" s="23"/>
      <c r="I263" s="12"/>
    </row>
    <row r="264" spans="1:9" ht="13" x14ac:dyDescent="0.3">
      <c r="A264" s="355"/>
      <c r="B264" s="358"/>
      <c r="C264" s="5" t="s">
        <v>24</v>
      </c>
      <c r="D264" s="13"/>
      <c r="E264" s="13"/>
      <c r="F264" s="13"/>
      <c r="G264" s="24"/>
      <c r="H264" s="24"/>
      <c r="I264" s="14"/>
    </row>
    <row r="265" spans="1:9" ht="13" x14ac:dyDescent="0.3">
      <c r="A265" s="355"/>
      <c r="B265" s="358"/>
      <c r="C265" s="5" t="s">
        <v>25</v>
      </c>
      <c r="D265" s="13"/>
      <c r="E265" s="13"/>
      <c r="F265" s="13"/>
      <c r="G265" s="24"/>
      <c r="H265" s="24"/>
      <c r="I265" s="14"/>
    </row>
    <row r="266" spans="1:9" ht="13" x14ac:dyDescent="0.3">
      <c r="A266" s="355"/>
      <c r="B266" s="358"/>
      <c r="C266" s="5" t="s">
        <v>27</v>
      </c>
      <c r="D266" s="24"/>
      <c r="E266" s="24"/>
      <c r="F266" s="24"/>
      <c r="G266" s="24"/>
      <c r="H266" s="24"/>
      <c r="I266" s="29"/>
    </row>
    <row r="267" spans="1:9" ht="19" thickBot="1" x14ac:dyDescent="0.35">
      <c r="A267" s="355"/>
      <c r="B267" s="47" t="s">
        <v>32</v>
      </c>
      <c r="C267" s="48" t="s">
        <v>33</v>
      </c>
      <c r="D267" s="49"/>
      <c r="E267" s="49"/>
      <c r="F267" s="49"/>
      <c r="G267" s="50"/>
      <c r="H267" s="50"/>
      <c r="I267" s="51"/>
    </row>
    <row r="268" spans="1:9" ht="13.5" thickTop="1" x14ac:dyDescent="0.3">
      <c r="A268" s="355"/>
      <c r="B268" s="344" t="s">
        <v>17</v>
      </c>
      <c r="C268" s="52" t="s">
        <v>30</v>
      </c>
      <c r="D268" s="53"/>
      <c r="E268" s="53"/>
      <c r="F268" s="53"/>
      <c r="G268" s="68"/>
      <c r="H268" s="68"/>
      <c r="I268" s="54"/>
    </row>
    <row r="269" spans="1:9" ht="13" x14ac:dyDescent="0.3">
      <c r="A269" s="355"/>
      <c r="B269" s="345"/>
      <c r="C269" s="55" t="s">
        <v>31</v>
      </c>
      <c r="D269" s="56"/>
      <c r="E269" s="56"/>
      <c r="F269" s="56"/>
      <c r="G269" s="69"/>
      <c r="H269" s="69"/>
      <c r="I269" s="57"/>
    </row>
    <row r="270" spans="1:9" ht="13" x14ac:dyDescent="0.3">
      <c r="A270" s="355"/>
      <c r="B270" s="346"/>
      <c r="C270" s="55" t="s">
        <v>18</v>
      </c>
      <c r="D270" s="56"/>
      <c r="E270" s="56"/>
      <c r="F270" s="56"/>
      <c r="G270" s="69"/>
      <c r="H270" s="69"/>
      <c r="I270" s="57"/>
    </row>
    <row r="271" spans="1:9" ht="13" x14ac:dyDescent="0.3">
      <c r="A271" s="355"/>
      <c r="B271" s="346"/>
      <c r="C271" s="55" t="s">
        <v>19</v>
      </c>
      <c r="D271" s="56"/>
      <c r="E271" s="56"/>
      <c r="F271" s="56"/>
      <c r="G271" s="69"/>
      <c r="H271" s="69"/>
      <c r="I271" s="57"/>
    </row>
    <row r="272" spans="1:9" ht="13" x14ac:dyDescent="0.3">
      <c r="A272" s="355"/>
      <c r="B272" s="346"/>
      <c r="C272" s="55" t="s">
        <v>20</v>
      </c>
      <c r="D272" s="56"/>
      <c r="E272" s="56"/>
      <c r="F272" s="56"/>
      <c r="G272" s="69"/>
      <c r="H272" s="69"/>
      <c r="I272" s="57"/>
    </row>
    <row r="273" spans="1:9" ht="13" x14ac:dyDescent="0.3">
      <c r="A273" s="355"/>
      <c r="B273" s="346"/>
      <c r="C273" s="55" t="s">
        <v>21</v>
      </c>
      <c r="D273" s="56"/>
      <c r="E273" s="56"/>
      <c r="F273" s="56"/>
      <c r="G273" s="69"/>
      <c r="H273" s="69"/>
      <c r="I273" s="57"/>
    </row>
    <row r="274" spans="1:9" ht="13" x14ac:dyDescent="0.3">
      <c r="A274" s="355"/>
      <c r="B274" s="347"/>
      <c r="C274" s="58" t="s">
        <v>22</v>
      </c>
      <c r="D274" s="59"/>
      <c r="E274" s="59"/>
      <c r="F274" s="59"/>
      <c r="G274" s="70"/>
      <c r="H274" s="70"/>
      <c r="I274" s="60"/>
    </row>
    <row r="275" spans="1:9" ht="13" x14ac:dyDescent="0.3">
      <c r="A275" s="355"/>
      <c r="B275" s="348" t="s">
        <v>17</v>
      </c>
      <c r="C275" s="7" t="s">
        <v>35</v>
      </c>
      <c r="D275" s="15"/>
      <c r="E275" s="16"/>
      <c r="F275" s="16"/>
      <c r="G275" s="25"/>
      <c r="H275" s="25"/>
      <c r="I275" s="17"/>
    </row>
    <row r="276" spans="1:9" ht="13" x14ac:dyDescent="0.3">
      <c r="A276" s="355"/>
      <c r="B276" s="349"/>
      <c r="C276" s="7" t="s">
        <v>36</v>
      </c>
      <c r="D276" s="15"/>
      <c r="E276" s="16"/>
      <c r="F276" s="16"/>
      <c r="G276" s="25"/>
      <c r="H276" s="25"/>
      <c r="I276" s="17"/>
    </row>
    <row r="277" spans="1:9" ht="13" x14ac:dyDescent="0.3">
      <c r="A277" s="355"/>
      <c r="B277" s="349"/>
      <c r="C277" s="7" t="s">
        <v>37</v>
      </c>
      <c r="D277" s="15"/>
      <c r="E277" s="16"/>
      <c r="F277" s="16"/>
      <c r="G277" s="25"/>
      <c r="H277" s="25"/>
      <c r="I277" s="17"/>
    </row>
    <row r="278" spans="1:9" ht="13" x14ac:dyDescent="0.3">
      <c r="A278" s="355"/>
      <c r="B278" s="349"/>
      <c r="C278" s="7" t="s">
        <v>38</v>
      </c>
      <c r="D278" s="15"/>
      <c r="E278" s="16"/>
      <c r="F278" s="16"/>
      <c r="G278" s="25"/>
      <c r="H278" s="25"/>
      <c r="I278" s="17"/>
    </row>
    <row r="279" spans="1:9" ht="13" x14ac:dyDescent="0.3">
      <c r="A279" s="355"/>
      <c r="B279" s="349"/>
      <c r="C279" s="7" t="s">
        <v>39</v>
      </c>
      <c r="D279" s="15"/>
      <c r="E279" s="16"/>
      <c r="F279" s="16"/>
      <c r="G279" s="25"/>
      <c r="H279" s="25"/>
      <c r="I279" s="17"/>
    </row>
    <row r="280" spans="1:9" ht="13.5" thickBot="1" x14ac:dyDescent="0.35">
      <c r="A280" s="356"/>
      <c r="B280" s="349"/>
      <c r="C280" s="7" t="s">
        <v>40</v>
      </c>
      <c r="D280" s="15"/>
      <c r="E280" s="16"/>
      <c r="F280" s="16"/>
      <c r="G280" s="25"/>
      <c r="H280" s="25"/>
      <c r="I280" s="17"/>
    </row>
    <row r="281" spans="1:9" ht="13.5" thickTop="1" x14ac:dyDescent="0.3">
      <c r="A281" s="341" t="s">
        <v>42</v>
      </c>
      <c r="B281" s="350" t="s">
        <v>23</v>
      </c>
      <c r="C281" s="61" t="s">
        <v>30</v>
      </c>
      <c r="D281" s="62"/>
      <c r="E281" s="62"/>
      <c r="F281" s="62"/>
      <c r="G281" s="71"/>
      <c r="H281" s="71"/>
      <c r="I281" s="63"/>
    </row>
    <row r="282" spans="1:9" ht="13" x14ac:dyDescent="0.3">
      <c r="A282" s="342"/>
      <c r="B282" s="345"/>
      <c r="C282" s="55" t="s">
        <v>31</v>
      </c>
      <c r="D282" s="56"/>
      <c r="E282" s="56"/>
      <c r="F282" s="56"/>
      <c r="G282" s="69"/>
      <c r="H282" s="69"/>
      <c r="I282" s="57"/>
    </row>
    <row r="283" spans="1:9" ht="13" x14ac:dyDescent="0.3">
      <c r="A283" s="342"/>
      <c r="B283" s="345"/>
      <c r="C283" s="55" t="s">
        <v>18</v>
      </c>
      <c r="D283" s="56"/>
      <c r="E283" s="56"/>
      <c r="F283" s="56"/>
      <c r="G283" s="69"/>
      <c r="H283" s="69"/>
      <c r="I283" s="57"/>
    </row>
    <row r="284" spans="1:9" ht="13" x14ac:dyDescent="0.3">
      <c r="A284" s="342"/>
      <c r="B284" s="345"/>
      <c r="C284" s="55" t="s">
        <v>19</v>
      </c>
      <c r="D284" s="56"/>
      <c r="E284" s="56"/>
      <c r="F284" s="56"/>
      <c r="G284" s="69"/>
      <c r="H284" s="69"/>
      <c r="I284" s="57"/>
    </row>
    <row r="285" spans="1:9" ht="13" x14ac:dyDescent="0.3">
      <c r="A285" s="342"/>
      <c r="B285" s="345"/>
      <c r="C285" s="55" t="s">
        <v>20</v>
      </c>
      <c r="D285" s="56"/>
      <c r="E285" s="56"/>
      <c r="F285" s="56"/>
      <c r="G285" s="69"/>
      <c r="H285" s="69"/>
      <c r="I285" s="57"/>
    </row>
    <row r="286" spans="1:9" ht="13" x14ac:dyDescent="0.3">
      <c r="A286" s="342"/>
      <c r="B286" s="345"/>
      <c r="C286" s="55" t="s">
        <v>21</v>
      </c>
      <c r="D286" s="56"/>
      <c r="E286" s="56"/>
      <c r="F286" s="56"/>
      <c r="G286" s="69"/>
      <c r="H286" s="69"/>
      <c r="I286" s="57"/>
    </row>
    <row r="287" spans="1:9" ht="13" x14ac:dyDescent="0.3">
      <c r="A287" s="342"/>
      <c r="B287" s="351"/>
      <c r="C287" s="58" t="s">
        <v>22</v>
      </c>
      <c r="D287" s="59"/>
      <c r="E287" s="59"/>
      <c r="F287" s="59"/>
      <c r="G287" s="70"/>
      <c r="H287" s="70"/>
      <c r="I287" s="60"/>
    </row>
    <row r="288" spans="1:9" ht="13" x14ac:dyDescent="0.3">
      <c r="A288" s="342"/>
      <c r="B288" s="348" t="s">
        <v>23</v>
      </c>
      <c r="C288" s="7" t="s">
        <v>35</v>
      </c>
      <c r="D288" s="15"/>
      <c r="E288" s="16"/>
      <c r="F288" s="16"/>
      <c r="G288" s="25"/>
      <c r="H288" s="25"/>
      <c r="I288" s="17"/>
    </row>
    <row r="289" spans="1:9" ht="13" x14ac:dyDescent="0.3">
      <c r="A289" s="342"/>
      <c r="B289" s="349"/>
      <c r="C289" s="7" t="s">
        <v>36</v>
      </c>
      <c r="D289" s="15"/>
      <c r="E289" s="16"/>
      <c r="F289" s="16"/>
      <c r="G289" s="25"/>
      <c r="H289" s="25"/>
      <c r="I289" s="17"/>
    </row>
    <row r="290" spans="1:9" ht="13" x14ac:dyDescent="0.3">
      <c r="A290" s="342"/>
      <c r="B290" s="349"/>
      <c r="C290" s="7" t="s">
        <v>37</v>
      </c>
      <c r="D290" s="15"/>
      <c r="E290" s="16"/>
      <c r="F290" s="16"/>
      <c r="G290" s="25"/>
      <c r="H290" s="25"/>
      <c r="I290" s="17"/>
    </row>
    <row r="291" spans="1:9" ht="13" x14ac:dyDescent="0.3">
      <c r="A291" s="342"/>
      <c r="B291" s="349"/>
      <c r="C291" s="7" t="s">
        <v>38</v>
      </c>
      <c r="D291" s="15"/>
      <c r="E291" s="16"/>
      <c r="F291" s="16"/>
      <c r="G291" s="25"/>
      <c r="H291" s="25"/>
      <c r="I291" s="17"/>
    </row>
    <row r="292" spans="1:9" ht="13" x14ac:dyDescent="0.3">
      <c r="A292" s="342"/>
      <c r="B292" s="349"/>
      <c r="C292" s="7" t="s">
        <v>39</v>
      </c>
      <c r="D292" s="15"/>
      <c r="E292" s="16"/>
      <c r="F292" s="16"/>
      <c r="G292" s="25"/>
      <c r="H292" s="25"/>
      <c r="I292" s="17"/>
    </row>
    <row r="293" spans="1:9" ht="13" x14ac:dyDescent="0.3">
      <c r="A293" s="342"/>
      <c r="B293" s="349"/>
      <c r="C293" s="7" t="s">
        <v>40</v>
      </c>
      <c r="D293" s="15"/>
      <c r="E293" s="16"/>
      <c r="F293" s="16"/>
      <c r="G293" s="25"/>
      <c r="H293" s="25"/>
      <c r="I293" s="17"/>
    </row>
    <row r="294" spans="1:9" ht="13" x14ac:dyDescent="0.3">
      <c r="A294" s="342"/>
      <c r="B294" s="352" t="s">
        <v>28</v>
      </c>
      <c r="C294" s="18" t="s">
        <v>41</v>
      </c>
      <c r="D294" s="18"/>
      <c r="E294" s="18"/>
      <c r="F294" s="18"/>
      <c r="G294" s="26"/>
      <c r="H294" s="26"/>
      <c r="I294" s="19"/>
    </row>
    <row r="295" spans="1:9" ht="13" x14ac:dyDescent="0.3">
      <c r="A295" s="342"/>
      <c r="B295" s="353"/>
      <c r="C295" s="6" t="s">
        <v>24</v>
      </c>
      <c r="D295" s="20"/>
      <c r="E295" s="20"/>
      <c r="F295" s="20"/>
      <c r="G295" s="27"/>
      <c r="H295" s="27"/>
      <c r="I295" s="21"/>
    </row>
    <row r="296" spans="1:9" ht="13" x14ac:dyDescent="0.3">
      <c r="A296" s="342"/>
      <c r="B296" s="353"/>
      <c r="C296" s="6" t="s">
        <v>25</v>
      </c>
      <c r="D296" s="20"/>
      <c r="E296" s="20"/>
      <c r="F296" s="20"/>
      <c r="G296" s="27"/>
      <c r="H296" s="27"/>
      <c r="I296" s="21"/>
    </row>
    <row r="297" spans="1:9" ht="13" x14ac:dyDescent="0.3">
      <c r="A297" s="342"/>
      <c r="B297" s="353"/>
      <c r="C297" s="6" t="s">
        <v>27</v>
      </c>
      <c r="D297" s="27"/>
      <c r="E297" s="27"/>
      <c r="F297" s="27"/>
      <c r="G297" s="27"/>
      <c r="H297" s="27"/>
      <c r="I297" s="28"/>
    </row>
    <row r="298" spans="1:9" ht="19" thickBot="1" x14ac:dyDescent="0.35">
      <c r="A298" s="342"/>
      <c r="B298" s="64" t="s">
        <v>32</v>
      </c>
      <c r="C298" s="65" t="s">
        <v>33</v>
      </c>
      <c r="D298" s="66"/>
      <c r="E298" s="66"/>
      <c r="F298" s="66"/>
      <c r="G298" s="72"/>
      <c r="H298" s="72"/>
      <c r="I298" s="67"/>
    </row>
    <row r="299" spans="1:9" ht="13" thickTop="1" x14ac:dyDescent="0.25">
      <c r="A299" s="342"/>
    </row>
    <row r="300" spans="1:9" x14ac:dyDescent="0.25">
      <c r="A300" s="342"/>
    </row>
    <row r="301" spans="1:9" x14ac:dyDescent="0.25">
      <c r="A301" s="342"/>
    </row>
    <row r="302" spans="1:9" x14ac:dyDescent="0.25">
      <c r="A302" s="342"/>
    </row>
    <row r="303" spans="1:9" x14ac:dyDescent="0.25">
      <c r="A303" s="342"/>
    </row>
    <row r="304" spans="1:9" x14ac:dyDescent="0.25">
      <c r="A304" s="342"/>
    </row>
    <row r="305" spans="1:1" x14ac:dyDescent="0.25">
      <c r="A305" s="342"/>
    </row>
    <row r="306" spans="1:1" x14ac:dyDescent="0.25">
      <c r="A306" s="342"/>
    </row>
    <row r="307" spans="1:1" x14ac:dyDescent="0.25">
      <c r="A307" s="342"/>
    </row>
    <row r="308" spans="1:1" x14ac:dyDescent="0.25">
      <c r="A308" s="342"/>
    </row>
    <row r="309" spans="1:1" x14ac:dyDescent="0.25">
      <c r="A309" s="342"/>
    </row>
    <row r="310" spans="1:1" x14ac:dyDescent="0.25">
      <c r="A310" s="342"/>
    </row>
    <row r="311" spans="1:1" ht="13" thickBot="1" x14ac:dyDescent="0.3">
      <c r="A311" s="343"/>
    </row>
    <row r="312" spans="1:1" ht="13" thickTop="1" x14ac:dyDescent="0.25"/>
  </sheetData>
  <mergeCells count="61"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  <mergeCell ref="A1:I1"/>
    <mergeCell ref="B16:B19"/>
    <mergeCell ref="B3:B9"/>
    <mergeCell ref="A3:A32"/>
    <mergeCell ref="B64:B70"/>
    <mergeCell ref="B58:B63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cost</vt:lpstr>
      <vt:lpstr>fuel</vt:lpstr>
      <vt:lpstr>yload</vt:lpstr>
      <vt:lpstr>monthly</vt:lpstr>
      <vt:lpstr>FLH</vt:lpstr>
      <vt:lpstr>km</vt:lpstr>
      <vt:lpstr>ACDC</vt:lpstr>
      <vt:lpstr>costgrid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Oliver Ruhnau</cp:lastModifiedBy>
  <cp:lastPrinted>2011-01-13T14:31:52Z</cp:lastPrinted>
  <dcterms:created xsi:type="dcterms:W3CDTF">2010-06-14T10:58:18Z</dcterms:created>
  <dcterms:modified xsi:type="dcterms:W3CDTF">2020-09-15T16:40:18Z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