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Raw Data" sheetId="1" r:id="rId4"/>
    <sheet state="hidden" name="Raw Analysis" sheetId="2" r:id="rId5"/>
    <sheet state="visible" name="Cleaned Data" sheetId="3" r:id="rId6"/>
    <sheet state="hidden" name="Sheet10" sheetId="4" r:id="rId7"/>
    <sheet state="visible" name="Cleaned Analysis" sheetId="5" r:id="rId8"/>
  </sheets>
  <definedNames/>
  <calcPr/>
</workbook>
</file>

<file path=xl/sharedStrings.xml><?xml version="1.0" encoding="utf-8"?>
<sst xmlns="http://schemas.openxmlformats.org/spreadsheetml/2006/main" count="1288" uniqueCount="1184">
  <si>
    <t>GetTheDiagnosis.org - A Database of Sensitivity and Specificity</t>
  </si>
  <si>
    <t>TP</t>
  </si>
  <si>
    <t>FP</t>
  </si>
  <si>
    <t>FN</t>
  </si>
  <si>
    <t>TN</t>
  </si>
  <si>
    <t>Total entropy</t>
  </si>
  <si>
    <t>Final entropy</t>
  </si>
  <si>
    <t>Removed entropy (value)</t>
  </si>
  <si>
    <t>Removed entropy (%)</t>
  </si>
  <si>
    <t>Sensitivity (%)</t>
  </si>
  <si>
    <t>Specificity (%)</t>
  </si>
  <si>
    <t>PPV (%)</t>
  </si>
  <si>
    <t>NPV (%)</t>
  </si>
  <si>
    <t>Citation</t>
  </si>
  <si>
    <t>D-dimer for VTE in pregnancy, Chan</t>
  </si>
  <si>
    <t>Chan W‐S, Chunilal S, Lee A, Crowther M, Rodger M, Ginsberg JS. A red blood cell agglutination D‐dimer test to exclude deep venous thrombosis in pregnancy. Ann Intern Med. 2007;147:165‐170.</t>
  </si>
  <si>
    <t>D-dimer for VTE in pregnancy, Choi</t>
  </si>
  <si>
    <t>Choi H, Krishnamoorthy D. The diagnostic utility of D‐dimer and other clinical variables in pregnant and post‐partum patients with suspected acute pulmonary embolism. Int J Emerg Med. 2018;11:10.</t>
  </si>
  <si>
    <t>Non-Invasive Prenatal Testing - Trisomy 21, trimester 1</t>
  </si>
  <si>
    <t>Lee DE, Kim H, Park J, et al. Clinical Validation of Non-Invasive Prenatal Testing for Fetal Common Aneuploidies in 1,055 Korean Pregnant Women: a Single Center Experience. J Korean Med Sci. 2019;34(24):e172. Published 2019 Jun 24. doi:10.3346/jkms.2019.34.e172</t>
  </si>
  <si>
    <t>Non-Invasive Prenatal Testing - Trisomy 13, trimester 1</t>
  </si>
  <si>
    <t>Lee DE, Kim H, Park J, et al. Clinical Validation of Non-Invasive Prenatal Testing for Fetal Common Aneuploidies in 1,055 Korean Pregnant Women: a Single Center Experience. J Korean Med Sci. 2019;34(24):e172. Published 2019 Jun 24. doi:10.3346/jkms.2019.34.e174</t>
  </si>
  <si>
    <t>Non-Invasive Prenatal Testing - Trisomy 18, trimester 2</t>
  </si>
  <si>
    <t>Lee DE, Kim H, Park J, et al. Clinical Validation of Non-Invasive Prenatal Testing for Fetal Common Aneuploidies in 1,055 Korean Pregnant Women: a Single Center Experience. J Korean Med Sci. 2019;34(24):e172. Published 2019 Jun 24. doi:10.3346/jkms.2019.34.e176</t>
  </si>
  <si>
    <t>CT for SAH, &lt;6h</t>
  </si>
  <si>
    <t>Perry J J, Stiell I G, Sivilotti M L A, Bullard M J, Emond M, Symington C et al. Sensitivity of computed tomography performed within six hours of onset of headache for diagnosis of subarachnoid haemorrhage: prospective cohort study BMJ 2011; 343 :d4277 doi:10.1136/bmj.d4277</t>
  </si>
  <si>
    <t>D-dimer for VTE in pregnancy, Righini</t>
  </si>
  <si>
    <t>Righini M, Robert‐Ebadi H, Elias A, et al.; CT‐PE‐Pregnancy Group . Diagnosis of pulmonary embolism during pregnancy: a multicenter prospective management outcome study. Ann Intern Med. 2018;169:766‐773.</t>
  </si>
  <si>
    <t>TEE for thoracic aortic dissection, Pepi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</si>
  <si>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doi:10.1001/archinte.166.13.1350</t>
  </si>
  <si>
    <t>TEE for thoracic aortic dissection, Simon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</si>
  <si>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doi:10.1001/archinte.166.13.1358</t>
  </si>
  <si>
    <t>Helical CT for thoracic aortic dissection, Yoshida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</si>
  <si>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doi:10.1001/archinte.166.13.1360</t>
  </si>
  <si>
    <t>Helical CT for thoracic aortic dissection, Sommer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</si>
  <si>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doi:10.1001/archinte.166.13.1361</t>
  </si>
  <si>
    <t>MRI for thoracic aortic dissection, Silverman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</si>
  <si>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doi:10.1001/archinte.166.13.1363</t>
  </si>
  <si>
    <t>MRI for thoracic aortic dissection, Fruehwald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</si>
  <si>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doi:10.1001/archinte.166.13.1368</t>
  </si>
  <si>
    <t>CT angiogram for acute GI bleeding, Tew et al</t>
  </si>
  <si>
    <t>Wu LM, Xu JR, Yin Y, Qu XH. Usefulness of CT angiography in diagnosing acute gastrointestinal bleeding: a meta-analysis. World J Gastroenterol. 2010;16(31):3957-3963. doi:10.3748/wjg.v16.i31.3959</t>
  </si>
  <si>
    <t>CT angiogram for acute GI bleeding, Sabharwal et al</t>
  </si>
  <si>
    <t>Wu LM, Xu JR, Yin Y, Qu XH. Usefulness of CT angiography in diagnosing acute gastrointestinal bleeding: a meta-analysis. World J Gastroenterol. 2010;16(31):3957-3963. doi:10.3748/wjg.v16.i31.3961</t>
  </si>
  <si>
    <t>CT angiogram for acute GI bleeding, Jaeckle et al</t>
  </si>
  <si>
    <t>Wu LM, Xu JR, Yin Y, Qu XH. Usefulness of CT angiography in diagnosing acute gastrointestinal bleeding: a meta-analysis. World J Gastroenterol. 2010;16(31):3957-3963. doi:10.3748/wjg.v16.i31.3963</t>
  </si>
  <si>
    <t>CT for SAH, &gt;6h</t>
  </si>
  <si>
    <t>Perry J J, Stiell I G, Sivilotti M L A, Bullard M J, Emond M, Symington C et al. Sensitivity of computed tomography performed within six hours of onset of headache for diagnosis of subarachnoid haemorrhage: prospective cohort study BMJ 2011; 343 :d4277 doi:10.1136/bmj.d4278</t>
  </si>
  <si>
    <t>Non-Invasive Prenatal Testing - Trisomy 18, trimester 1</t>
  </si>
  <si>
    <t>Lee DE, Kim H, Park J, et al. Clinical Validation of Non-Invasive Prenatal Testing for Fetal Common Aneuploidies in 1,055 Korean Pregnant Women: a Single Center Experience. J Korean Med Sci. 2019;34(24):e172. Published 2019 Jun 24. doi:10.3346/jkms.2019.34.e173</t>
  </si>
  <si>
    <t>UA for UTI, nitrites</t>
  </si>
  <si>
    <t>Lee SP, Vasilopoulos T, Gallagher TJ. Sensitivity and specificity of urinalysis samples in critically ill patients. Anaesthesiol Intensive Ther. 2017;49(3):204-209. doi:10.5603/AIT.a2017.0037</t>
  </si>
  <si>
    <t>TEE for thoracic aortic dissection, Evangelista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</si>
  <si>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doi:10.1001/archinte.166.13.1353</t>
  </si>
  <si>
    <t>Non-Invasive Prenatal Testing - Trisomy 21, trimester 2</t>
  </si>
  <si>
    <t>Lee DE, Kim H, Park J, et al. Clinical Validation of Non-Invasive Prenatal Testing for Fetal Common Aneuploidies in 1,055 Korean Pregnant Women: a Single Center Experience. J Korean Med Sci. 2019;34(24):e172. Published 2019 Jun 24. doi:10.3346/jkms.2019.34.e175</t>
  </si>
  <si>
    <t>TEE for thoracic aortic dissection, Ballal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</si>
  <si>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doi:10.1001/archinte.166.13.1359</t>
  </si>
  <si>
    <t>MRI for thoracic aortic dissection, Panting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</si>
  <si>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doi:10.1001/archinte.166.13.1365</t>
  </si>
  <si>
    <t>Wet mount for Trichomonas vaginalis</t>
  </si>
  <si>
    <t>Huppert JS, Batteiger BE, Braslins P, et al. Use of an immunochromatographic assay for rapid detection of Trichomonas vaginalis in vaginal specimens. J Clin Microbiol. 2005;43(2):684-687. doi:10.1128/JCM.43.2.684-687.2006</t>
  </si>
  <si>
    <t>MRI for thoracic aortic dissection, Kersting-Sommerhoff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</si>
  <si>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doi:10.1001/archinte.166.13.1369</t>
  </si>
  <si>
    <t>MRI for thoracic aortic dissection, Nienaber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</si>
  <si>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doi:10.1001/archinte.166.13.1367</t>
  </si>
  <si>
    <t>Compartment pressure monitoring for acute compartment syndrome</t>
  </si>
  <si>
    <t>McQueen MM, Duckworth AD, Aitken SA, Court-Brown CM. The estimated sensitivity and specificity of compartment pressure monitoring for acute compartment syndrome. J Bone Joint Surg Am. 2013;95(8):673-677. doi:10.2106/JBJS.K.01731</t>
  </si>
  <si>
    <t>TEE for thoracic aortic dissection, Sommer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</si>
  <si>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doi:10.1001/archinte.166.13.1352</t>
  </si>
  <si>
    <t>MRI for thoracic aortic dissection, Sommer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</si>
  <si>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doi:10.1001/archinte.166.13.1364</t>
  </si>
  <si>
    <t>Helical CT for thoracic aortic dissection, aggregate</t>
  </si>
  <si>
    <t>D-dimer for VTE in pregnancy, Van der Pol</t>
  </si>
  <si>
    <t>van der Pol LM, Tromeur C, Bistervels IM, et al. Pregnancy‐adapted YEARS algorithm for diagnosis of suspected pulmonary embolism. N Engl J Med. 2019;380:1139‐1149.</t>
  </si>
  <si>
    <t>Non-Invasive Prenatal Testing - Trisomy 13, trimester 2</t>
  </si>
  <si>
    <t>Lee DE, Kim H, Park J, et al. Clinical Validation of Non-Invasive Prenatal Testing for Fetal Common Aneuploidies in 1,055 Korean Pregnant Women: a Single Center Experience. J Korean Med Sci. 2019;34(24):e172. Published 2019 Jun 24. doi:10.3346/jkms.2019.34.e177</t>
  </si>
  <si>
    <t>MRI for thoracic aortic dissection, aggregate</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</si>
  <si>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doi:10.1001/archinte.166.13.1370</t>
  </si>
  <si>
    <t>TEE for thoracic aortic dissection, Chirillo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</si>
  <si>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doi:10.1001/archinte.166.13.1356</t>
  </si>
  <si>
    <t>Affirm VP deoxyribonucleic acid probe test for Trichomonas vaginalis</t>
  </si>
  <si>
    <t>DeMeo LR, Draper DL, McGregor JA, et al. Evaluation of a deoxyribonucleic acid probe for the detection of Trichomonas vaginalis in vaginal secretions. Am J Obstet Gynecol. 1996;174(4):1339-1342. doi:10.1016/s0002-9378(96)70682-8</t>
  </si>
  <si>
    <t>TEE for thoracic aortic dissection, aggregate</t>
  </si>
  <si>
    <t>Centor Score - modified/McIsaac, adults</t>
  </si>
  <si>
    <t>McIsaac WJ, Kellner JD, Aufricht P, Vanjaka A, Low DE. Empirical Validation of Guidelines for the Management of Pharyngitis in Children and Adults. JAMA. 2004;291(13):1587–1595. doi:10.1001/jama.291.13.1587</t>
  </si>
  <si>
    <t>TEE for thoracic aortic dissection, Keren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</si>
  <si>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doi:10.1001/archinte.166.13.1354</t>
  </si>
  <si>
    <t>Helical CT for thoracic aortic dissection, Zeman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</si>
  <si>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doi:10.1001/archinte.166.13.1362</t>
  </si>
  <si>
    <t>Centor Score - rapid approach, children</t>
  </si>
  <si>
    <t>TEE for thoracic aortic dissection, Laissy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</si>
  <si>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doi:10.1001/archinte.166.13.1355</t>
  </si>
  <si>
    <t>Centor Score - modified/McIsaac, children</t>
  </si>
  <si>
    <t>CT angiogram for acute GI bleeding, Ernst et al</t>
  </si>
  <si>
    <t>Wu LM, Xu JR, Yin Y, Qu XH. Usefulness of CT angiography in diagnosing acute gastrointestinal bleeding: a meta-analysis. World J Gastroenterol. 2010;16(31):3957-3963. doi:10.3748/wjg.v16.i31.3958</t>
  </si>
  <si>
    <t>Centor Score - rapid approach, adults</t>
  </si>
  <si>
    <t>CT angiogram for acute GI bleeding, Miller et al</t>
  </si>
  <si>
    <t>Wu LM, Xu JR, Yin Y, Qu XH. Usefulness of CT angiography in diagnosing acute gastrointestinal bleeding: a meta-analysis. World J Gastroenterol. 2010;16(31):3957-3963. doi:10.3748/wjg.v16.i31.3960</t>
  </si>
  <si>
    <t>MRI for thoracic aortic dissection, Laissy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</si>
  <si>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doi:10.1001/archinte.166.13.1366</t>
  </si>
  <si>
    <t>OSOM swab for Trichomonas vaginalis</t>
  </si>
  <si>
    <t>Huppert JS, Batteiger BE, Braslins P, et al. Use of an immunochromatographic assay for rapid detection of Trichomonas vaginalis in vaginal specimens. J Clin Microbiol. 2005;43(2):684-687. doi:10.1128/JCM.43.2.684-687.2005</t>
  </si>
  <si>
    <t>CT angiogram for acute GI bleeding, Ettore et al</t>
  </si>
  <si>
    <t>Wu LM, Xu JR, Yin Y, Qu XH. Usefulness of CT angiography in diagnosing acute gastrointestinal bleeding: a meta-analysis. World J Gastroenterol. 2010;16(31):3957-3963. doi:10.3748/wjg.v16.i31.3957</t>
  </si>
  <si>
    <t>CT scan in small bowel obstruction among children</t>
  </si>
  <si>
    <t>Halepota HF, Mateen Khan MA, Shahzad N. Sensitivity and specificity of CT scan in small bowel obstruction among children. J Pak Med Assoc. 2018;68(5):744-746.</t>
  </si>
  <si>
    <t>OSOM saline for Trichomonas vaginalis</t>
  </si>
  <si>
    <t>Huppert JS, Batteiger BE, Braslins P, et al. Use of an immunochromatographic assay for rapid detection of Trichomonas vaginalis in vaginal specimens. J Clin Microbiol. 2005;43(2):684-687. doi:10.1128/JCM.43.2.684-687.2007</t>
  </si>
  <si>
    <t>Gallbladder US for biliary atresia, gallbladder wall</t>
  </si>
  <si>
    <t>Farrant P, Meire HB, Mieli-Vergani G. Ultrasound features of the gall bladder in infants presenting with conjugated hyperbilirubinaemia. Br J Radiol. 2000;73(875):1154-1158. doi:10.1259/bjr.73.875.11144792</t>
  </si>
  <si>
    <t>SARS-CoV-2 Roche/SD Biosensor rapid antigen test</t>
  </si>
  <si>
    <t>Jegerlehner S, Suter-Riniker F, Jent P, Bittel P, Nagler M. Diagnostic accuracy of a SARS-CoV-2 rapid antigen test in real-life clinical settings. Int J Infect Dis. 2021;109:118-122. doi:10.1016/j.ijid.2021.07.010</t>
  </si>
  <si>
    <t>TEE for thoracic aortic dissection, Nienaber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</si>
  <si>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doi:10.1001/archinte.166.13.1357</t>
  </si>
  <si>
    <t>DHE-CMR for cardiac amyloidosis</t>
  </si>
  <si>
    <t>Austin BA, Tang WH, Rodriguez ER, et al. Delayed hyper-enhancement magnetic resonance imaging provides incremental diagnostic and prognostic utility in suspected cardiac amyloidosis. JACC Cardiovasc Imaging. 2009;2(12):1369-1377. doi:10.1016/j.jcmg.2009.08.008</t>
  </si>
  <si>
    <t>QuickVue Influenza A+B test</t>
  </si>
  <si>
    <t>Tai CF, Lu CY, Shao PL, Lee PI, Chang LY, Huang LM. Rapid-test sensitivity for novel swine-origin pandemic influenza A. J Formos Med Assoc. 2012;111(8):427-430. doi:10.1016/j.jfma.2011.06.018</t>
  </si>
  <si>
    <t>Lung cancer screening, CXR, females</t>
  </si>
  <si>
    <t>Toyoda Y, Nakayama T, Kusunoki Y, Iso H, Suzuki T. Sensitivity and specificity of lung cancer screening using chest low-dose computed tomography. Br J Cancer. 2008;98(10):1602-1607. doi:10.1038/sj.bjc.6604360</t>
  </si>
  <si>
    <t>CT angiogram for acute GI bleeding, aggregate</t>
  </si>
  <si>
    <t>Wu LM, Xu JR, Yin Y, Qu XH. Usefulness of CT angiography in diagnosing acute gastrointestinal bleeding: a meta-analysis. World J Gastroenterol. 2010;16(31):3957-3963. doi:10.3748/wjg.v16.i31.3966</t>
  </si>
  <si>
    <t>Lung cancer screening, low-dose CT, nonsmoker</t>
  </si>
  <si>
    <t>Toyoda Y, Nakayama T, Kusunoki Y, Iso H, Suzuki T. Sensitivity and specificity of lung cancer screening using chest low-dose computed tomography. Br J Cancer. 2008;98(10):1602-1607. doi:10.1038/sj.bjc.6604353</t>
  </si>
  <si>
    <t>QuickVue Rapid Strep Antigen Test</t>
  </si>
  <si>
    <r>
      <rPr/>
      <t xml:space="preserve">Gurol, Y. et al. The sensitivity and the specifity of rapid antigen test in streptococcal upper respiratory tract infections. International Journal of Pediatric Otorhinolaryngology. 2010; 74(6): 591–593. doi: </t>
    </r>
    <r>
      <rPr>
        <color rgb="FF1155CC"/>
        <u/>
      </rPr>
      <t>https://doi.org/10.1016/j.ijporl.2010.02.020.</t>
    </r>
  </si>
  <si>
    <t>Lung cancer screening, CXR, nonsmoker</t>
  </si>
  <si>
    <t>Toyoda Y, Nakayama T, Kusunoki Y, Iso H, Suzuki T. Sensitivity and specificity of lung cancer screening using chest low-dose computed tomography. Br J Cancer. 2008;98(10):1602-1607. doi:10.1038/sj.bjc.6604361</t>
  </si>
  <si>
    <t>Mammography for breast cancer</t>
  </si>
  <si>
    <t>Banks E, Reeves G, Beral V, et al. Influence of personal characteristics of individual women on sensitivity and specificity of mammography in the Million Women Study: cohort study. BMJ. 2004;329(7464):477. doi:10.1136/bmj.329.7464.477</t>
  </si>
  <si>
    <t>D-dimer for VTE in pregnancy, aggregate</t>
  </si>
  <si>
    <t>Bellesini M, Robert-Ebadi H, Combescure C, Dedionigi C, Le Gal G, Righini M. D-dimer to rule out venous thromboembolism during pregnancy: A systematic review and meta-analysis. J Thromb Haemost. 2021;19(10):2454-2467. doi:10.1111/jth.15432</t>
  </si>
  <si>
    <t>Gallbladder US for biliary atresia, gallbladder shape</t>
  </si>
  <si>
    <t>Farrant P, Meire HB, Mieli-Vergani G. Ultrasound features of the gall bladder in infants presenting with conjugated hyperbilirubinaemia. Br J Radiol. 2000;73(875):1154-1158. doi:10.1259/bjr.73.875.11144791</t>
  </si>
  <si>
    <t>CT angiogram for acute GI bleeding, Yoon et al</t>
  </si>
  <si>
    <t>Wu LM, Xu JR, Yin Y, Qu XH. Usefulness of CT angiography in diagnosing acute gastrointestinal bleeding: a meta-analysis. World J Gastroenterol. 2010;16(31):3957-3963. doi:10.3748/wjg.v16.i31.3962</t>
  </si>
  <si>
    <t>CT angiogram for acute GI bleeding, Zink et al</t>
  </si>
  <si>
    <t>Wu LM, Xu JR, Yin Y, Qu XH. Usefulness of CT angiography in diagnosing acute gastrointestinal bleeding: a meta-analysis. World J Gastroenterol. 2010;16(31):3957-3963. doi:10.3748/wjg.v16.i31.3964</t>
  </si>
  <si>
    <t>Lung cancer screening, low-dose CT, males</t>
  </si>
  <si>
    <t>Toyoda Y, Nakayama T, Kusunoki Y, Iso H, Suzuki T. Sensitivity and specificity of lung cancer screening using chest low-dose computed tomography. Br J Cancer. 2008;98(10):1602-1607. doi:10.1038/sj.bjc.6604351</t>
  </si>
  <si>
    <t>Lung cancer screening, low-dose CT, total</t>
  </si>
  <si>
    <t>Toyoda Y, Nakayama T, Kusunoki Y, Iso H, Suzuki T. Sensitivity and specificity of lung cancer screening using chest low-dose computed tomography. Br J Cancer. 2008;98(10):1602-1607. doi:10.1038/sj.bjc.6604358</t>
  </si>
  <si>
    <t>Lung cancer screening, low-dose CT, initial screening</t>
  </si>
  <si>
    <t>Toyoda Y, Nakayama T, Kusunoki Y, Iso H, Suzuki T. Sensitivity and specificity of lung cancer screening using chest low-dose computed tomography. Br J Cancer. 2008;98(10):1602-1607. doi:10.1038/sj.bjc.6604356</t>
  </si>
  <si>
    <t>Lung cancer screening, low-dose CT, repeat screening</t>
  </si>
  <si>
    <t>Toyoda Y, Nakayama T, Kusunoki Y, Iso H, Suzuki T. Sensitivity and specificity of lung cancer screening using chest low-dose computed tomography. Br J Cancer. 2008;98(10):1602-1607. doi:10.1038/sj.bjc.6604357</t>
  </si>
  <si>
    <t>Lung cancer screening, CXR, initial screening</t>
  </si>
  <si>
    <t>Toyoda Y, Nakayama T, Kusunoki Y, Iso H, Suzuki T. Sensitivity and specificity of lung cancer screening using chest low-dose computed tomography. Br J Cancer. 2008;98(10):1602-1607. doi:10.1038/sj.bjc.6604364</t>
  </si>
  <si>
    <t>Lung cancer screening, low-dose CT, females</t>
  </si>
  <si>
    <t>Toyoda Y, Nakayama T, Kusunoki Y, Iso H, Suzuki T. Sensitivity and specificity of lung cancer screening using chest low-dose computed tomography. Br J Cancer. 2008;98(10):1602-1607. doi:10.1038/sj.bjc.6604352</t>
  </si>
  <si>
    <t>TEE for thoracic aortic dissection, Nishino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</si>
  <si>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doi:10.1001/archinte.166.13.1351</t>
  </si>
  <si>
    <t>Lung cancer screening, low-dose CT, current smoker</t>
  </si>
  <si>
    <t>Toyoda Y, Nakayama T, Kusunoki Y, Iso H, Suzuki T. Sensitivity and specificity of lung cancer screening using chest low-dose computed tomography. Br J Cancer. 2008;98(10):1602-1607. doi:10.1038/sj.bjc.6604355</t>
  </si>
  <si>
    <t>Lung cancer screening, CXR, total</t>
  </si>
  <si>
    <t>Toyoda Y, Nakayama T, Kusunoki Y, Iso H, Suzuki T. Sensitivity and specificity of lung cancer screening using chest low-dose computed tomography. Br J Cancer. 2008;98(10):1602-1607. doi:10.1038/sj.bjc.6604366</t>
  </si>
  <si>
    <t>Lung cancer screening, low-dose CT, ex-smoker</t>
  </si>
  <si>
    <t>Toyoda Y, Nakayama T, Kusunoki Y, Iso H, Suzuki T. Sensitivity and specificity of lung cancer screening using chest low-dose computed tomography. Br J Cancer. 2008;98(10):1602-1607. doi:10.1038/sj.bjc.6604354</t>
  </si>
  <si>
    <t>Lung cancer screening, CXR, repeat screening</t>
  </si>
  <si>
    <t>Toyoda Y, Nakayama T, Kusunoki Y, Iso H, Suzuki T. Sensitivity and specificity of lung cancer screening using chest low-dose computed tomography. Br J Cancer. 2008;98(10):1602-1607. doi:10.1038/sj.bjc.6604365</t>
  </si>
  <si>
    <t>H&amp;P and ECG for structural heart disease in athletes</t>
  </si>
  <si>
    <t>Baggish, A.L. Cardiovascular screening in college athletes with and without electrocardiography. Annals of Internal Medicine, 2010;152(5):269. doi: https://doi.org/10.7326/0003-4819-152-5-201003020-00004.</t>
  </si>
  <si>
    <t>Lung cancer screening, CXR, current smoker</t>
  </si>
  <si>
    <t>Toyoda Y, Nakayama T, Kusunoki Y, Iso H, Suzuki T. Sensitivity and specificity of lung cancer screening using chest low-dose computed tomography. Br J Cancer. 2008;98(10):1602-1607. doi:10.1038/sj.bjc.6604363</t>
  </si>
  <si>
    <t>Canadian CT Head Rule - neurosurgical intervention, GC15</t>
  </si>
  <si>
    <t>Stiell IG, Clement CM, Rowe BH, et al. Comparison of the Canadian CT Head Rule and the New Orleans Criteria in Patients With Minor Head Injury. JAMA. 2005;294(12):1511–1518. doi:10.1001/jama.294.12.1511</t>
  </si>
  <si>
    <t>UA for UTI, leukocyte esterase</t>
  </si>
  <si>
    <t>Lee SP, Vasilopoulos T, Gallagher TJ. Sensitivity and specificity of urinalysis samples in critically ill patients. Anaesthesiol Intensive Ther. 2017;49(3):204-209. doi:10.5603/AIT.a2017.0036</t>
  </si>
  <si>
    <t>Canadian CT Head Rule - neurosurgical intervention, GC13-15</t>
  </si>
  <si>
    <t>Bacterial Meningitis Score in Children</t>
  </si>
  <si>
    <t>Nigrovic LE, Kuppermann N, Macias CG, et al. Clinical Prediction Rule for Identifying Children With Cerebrospinal Fluid Pleocytosis at Very Low Risk of Bacterial Meningitis. JAMA. 2007;297(1):52–60. doi:10.1001/jama.297.1.52</t>
  </si>
  <si>
    <t>Lung cancer screening, CXR, males</t>
  </si>
  <si>
    <t>Toyoda Y, Nakayama T, Kusunoki Y, Iso H, Suzuki T. Sensitivity and specificity of lung cancer screening using chest low-dose computed tomography. Br J Cancer. 2008;98(10):1602-1607. doi:10.1038/sj.bjc.6604359</t>
  </si>
  <si>
    <t>CATCH Rule - high risk factors, neurologic intervention</t>
  </si>
  <si>
    <t>Osmond MH, Klassen TP, Wells GA, et al. CATCH: a clinical decision rule for the use of computed tomography in children with minor head injury. CMAJ. 2010;182(4):341-348. doi:10.1503/cmaj.091421</t>
  </si>
  <si>
    <t>Canadian CT Head Rule - clinically important brain injury, GC15</t>
  </si>
  <si>
    <t>Microscopic diagnosis of Candida in vaginal stained smears</t>
  </si>
  <si>
    <t>Engberts MK, Goedbloed AF, van Haaften M, Boon ME, Heintz PM. Microscopic diagnosis of vulvovaginal candidiasis in stained vaginal smears by Dutch general practitioners [published correction appears in Acta Cytol. 2008 Jan-Feb;52(1):128A. van Haaften, Mathilde [corrected to van Haaften, Maarten]; Boon, Maarten E [corrected to Boon, Mathilde E]]. Acta Cytol. 2007;51(6):882-885. doi:10.1159/000325864</t>
  </si>
  <si>
    <t>Lung cancer screening, CXR, ex-smoker</t>
  </si>
  <si>
    <t>Toyoda Y, Nakayama T, Kusunoki Y, Iso H, Suzuki T. Sensitivity and specificity of lung cancer screening using chest low-dose computed tomography. Br J Cancer. 2008;98(10):1602-1607. doi:10.1038/sj.bjc.6604362</t>
  </si>
  <si>
    <t>Canadian CT Head Rule - clinically important brain injury, GC13-15</t>
  </si>
  <si>
    <t>CATCH Rule - all risk factors, brain injury on CT</t>
  </si>
  <si>
    <t>Cardiac troponin I &lt; 5 ng/L for MI/cardiac death, 30d</t>
  </si>
  <si>
    <t>Shah AS, Anand A, Sandoval Y, et al. High-sensitivity cardiac troponin I at presentation in patients with suspected acute coronary syndrome: a cohort study. Lancet. 2015;386(10012):2481-2488. doi:10.1016/S0140-6736(15)00391-8</t>
  </si>
  <si>
    <t>H&amp;P for structural heart disease in athletes</t>
  </si>
  <si>
    <t>PET/CT scan for brain metastases in lung cancer</t>
  </si>
  <si>
    <t>Krüger S, Mottaghy FM, Buck AK, et al. Brain metastasis in lung cancer. Comparison of cerebral MRI and 18F-FDG-PET/CT for diagnosis in the initial staging. Nuklearmedizin. 2011;50(3):101-106. doi:10.3413/Nukmed-0338-10-07</t>
  </si>
  <si>
    <t>UA for UTI, bacteria</t>
  </si>
  <si>
    <t>Lee SP, Vasilopoulos T, Gallagher TJ. Sensitivity and specificity of urinalysis samples in critically ill patients. Anaesthesiol Intensive Ther. 2017;49(3):204-209. doi:10.5603/AIT.a2017.0039</t>
  </si>
  <si>
    <t>UA for UTI, WBCs &gt; 5/hpf</t>
  </si>
  <si>
    <t>Lee SP, Vasilopoulos T, Gallagher TJ. Sensitivity and specificity of urinalysis samples in critically ill patients. Anaesthesiol Intensive Ther. 2017;49(3):204-209. doi:10.5603/AIT.a2017.0038</t>
  </si>
  <si>
    <t>Canadian C-Spine Rule</t>
  </si>
  <si>
    <t>Stiell IG, Wells GA, Vandemheen KL, et al. The Canadian C-Spine Rule for Radiography in Alert and Stable Trauma Patients. JAMA. 2001;286(15):1841–1848. doi:10.1001/jama.286.15.1841</t>
  </si>
  <si>
    <t>NEXUS Chest CT - Major, for major injury</t>
  </si>
  <si>
    <t>Rodriguez RM, Langdorf MI, Nishijima D, Baumann BM, Hendey GW, et al. Derivation and Validation of Two Decision Instruments for Selective Chest CT in Blunt Trauma: A Multicenter Prospective Observational Study (NEXUS Chest CT). PLOS Medicine. 2015;12(10): e1001883. doi: https://doi.org/10.1371/journal.pmed.1001885</t>
  </si>
  <si>
    <t>NEXUS Chest CT - Major, for major and minor injury</t>
  </si>
  <si>
    <t>Rodriguez RM, Langdorf MI, Nishijima D, Baumann BM, Hendey GW, et al. Derivation and Validation of Two Decision Instruments for Selective Chest CT in Blunt Trauma: A Multicenter Prospective Observational Study (NEXUS Chest CT). PLOS Medicine. 2015;12(10): e1001883. doi: https://doi.org/10.1371/journal.pmed.1001886</t>
  </si>
  <si>
    <t>Clinical evaluation for cancer in patients with unintended weight loss</t>
  </si>
  <si>
    <t>Hernández JL, Riancho JA, Matorras P, González-Macías J. Clinical evaluation for cancer in patients with involuntary weight loss without specific symptoms. Am J Med. 2003;114(8):631-637. doi:10.1016/s0002-9343(03)00115-3</t>
  </si>
  <si>
    <t>Cardiac troponin I &lt; 5 ng/L for MI/cardiac death, 1y</t>
  </si>
  <si>
    <t>Shah AS, Anand A, Sandoval Y, et al. High-sensitivity cardiac troponin I at presentation in patients with suspected acute coronary syndrome: a cohort study. Lancet. 2015;386(10012):2481-2488. doi:10.1016/S0140-6736(15)00391-9</t>
  </si>
  <si>
    <t>NEXUS Chest CT - All, for major and minor injury</t>
  </si>
  <si>
    <t>Rodriguez RM, Langdorf MI, Nishijima D, Baumann BM, Hendey GW, et al. Derivation and Validation of Two Decision Instruments for Selective Chest CT in Blunt Trauma: A Multicenter Prospective Observational Study (NEXUS Chest CT). PLOS Medicine. 2015;12(10): e1001883. doi: https://doi.org/10.1371/journal.pmed.1001884</t>
  </si>
  <si>
    <t>NEXUS Chest CT - All, for major injury</t>
  </si>
  <si>
    <t>Rodriguez RM, Langdorf MI, Nishijima D, Baumann BM, Hendey GW, et al. Derivation and Validation of Two Decision Instruments for Selective Chest CT in Blunt Trauma: A Multicenter Prospective Observational Study (NEXUS Chest CT). PLOS Medicine. 2015;12(10): e1001883. doi: https://doi.org/10.1371/journal.pmed.1001883</t>
  </si>
  <si>
    <t>Carroll's ECG criteria for cardiac amyloidosis</t>
  </si>
  <si>
    <t>Austin BA, Tang WH, Rodriguez ER, et al. Delayed hyper-enhancement magnetic resonance imaging provides incremental diagnostic and prognostic utility in suspected cardiac amyloidosis. JACC Cardiovasc Imaging. 2009;2(12):1369-1377. doi:10.1016/j.jcmg.2009.08.009</t>
  </si>
  <si>
    <t>Prostate-specific antigen density for prostate cancer</t>
  </si>
  <si>
    <t>Aminsharifi A., Howard L., Wu Y., De Hoedt A., Bailey C., Freedland S.J., Polascik T.J. Prostate Specific Antigen Density as a Predictor of Clinically Significant Prostate Cancer When the Prostate Specific Antigen is in the Diagnostic Gray Zone: Defining the Optimum Cutoff Point Stratified by Race and Body Mass Index. J. Urol. 2018;200:758–766. doi: 10.1016/j.juro.2018.05.016.</t>
  </si>
  <si>
    <t>New Orleans Criteria - clinically important brain injury, GC15</t>
  </si>
  <si>
    <t>Carroll's ECG criteria &amp; Doppler US for cardiac amyloidosis</t>
  </si>
  <si>
    <t>Austin BA, Tang WH, Rodriguez ER, et al. Delayed hyper-enhancement magnetic resonance imaging provides incremental diagnostic and prognostic utility in suspected cardiac amyloidosis. JACC Cardiovasc Imaging. 2009;2(12):1369-1377. doi:10.1016/j.jcmg.2009.08.011</t>
  </si>
  <si>
    <t>NEXUS Criteria for C-Spine Imaging - clinincally significant  injury</t>
  </si>
  <si>
    <t>Hoffman, J.R. et al. Validity of a set of clinical criteria to rule out injury to the cervical spine in patients with blunt trauma. New England Journal of Medicine. 2000; 343(2): 94–99. doi: https://doi.org/10.1056/nejm200007133430203.</t>
  </si>
  <si>
    <t>NEXUS Criteria for C-Spine Imaging - any injury</t>
  </si>
  <si>
    <t>New Orleans Criteria - neurosurgical intervention, GC15</t>
  </si>
  <si>
    <t>CT angiogram for acute GI bleeding, Lee et al</t>
  </si>
  <si>
    <t>Wu LM, Xu JR, Yin Y, Qu XH. Usefulness of CT angiography in diagnosing acute gastrointestinal bleeding: a meta-analysis. World J Gastroenterol. 2010;16(31):3957-3963. doi:10.3748/wjg.v16.i31.3965</t>
  </si>
  <si>
    <t>Doppler US for cardiac amyloidosis</t>
  </si>
  <si>
    <t>Austin BA, Tang WH, Rodriguez ER, et al. Delayed hyper-enhancement magnetic resonance imaging provides incremental diagnostic and prognostic utility in suspected cardiac amyloidosis. JACC Cardiovasc Imaging. 2009;2(12):1369-1377. doi:10.1016/j.jcmg.2009.08.010</t>
  </si>
  <si>
    <t>Urea breath test for H.pylori infection, Allardyce et al</t>
  </si>
  <si>
    <t>Ferwana M, Abdulmajeed I, Alhajiahmed A, et al. Accuracy of urea breath test in Helicobacter pylori infection: meta-analysis. World J Gastroenterol. 2015;21(4):1305-1314. doi:10.3748/wjg.v21.i4.1305</t>
  </si>
  <si>
    <t>Urea breath test for H.pylori infection, Bruden et al</t>
  </si>
  <si>
    <t>Ferwana M, Abdulmajeed I, Alhajiahmed A, et al. Accuracy of urea breath test in Helicobacter pylori infection: meta-analysis. World J Gastroenterol. 2015;21(4):1305-1314. doi:10.3748/wjg.v21.i4.1306</t>
  </si>
  <si>
    <t>Urea breath test for H.pylori infection, Calvet et al</t>
  </si>
  <si>
    <t>Ferwana M, Abdulmajeed I, Alhajiahmed A, et al. Accuracy of urea breath test in Helicobacter pylori infection: meta-analysis. World J Gastroenterol. 2015;21(4):1305-1314. doi:10.3748/wjg.v21.i4.1307</t>
  </si>
  <si>
    <t>Urea breath test for H.pylori infection, Chen et al, 1</t>
  </si>
  <si>
    <t>Ferwana M, Abdulmajeed I, Alhajiahmed A, et al. Accuracy of urea breath test in Helicobacter pylori infection: meta-analysis. World J Gastroenterol. 2015;21(4):1305-1314. doi:10.3748/wjg.v21.i4.1308</t>
  </si>
  <si>
    <t>Urea breath test for H.pylori infection, Chen et al, 2</t>
  </si>
  <si>
    <t>Ferwana M, Abdulmajeed I, Alhajiahmed A, et al. Accuracy of urea breath test in Helicobacter pylori infection: meta-analysis. World J Gastroenterol. 2015;21(4):1305-1314. doi:10.3748/wjg.v21.i4.1309</t>
  </si>
  <si>
    <t>Urea breath test for H.pylori infection, Gatta et al</t>
  </si>
  <si>
    <t>Ferwana M, Abdulmajeed I, Alhajiahmed A, et al. Accuracy of urea breath test in Helicobacter pylori infection: meta-analysis. World J Gastroenterol. 2015;21(4):1305-1314. doi:10.3748/wjg.v21.i4.1310</t>
  </si>
  <si>
    <t>Urea breath test for H.pylori infection, Gomes et al</t>
  </si>
  <si>
    <t>Ferwana M, Abdulmajeed I, Alhajiahmed A, et al. Accuracy of urea breath test in Helicobacter pylori infection: meta-analysis. World J Gastroenterol. 2015;21(4):1305-1314. doi:10.3748/wjg.v21.i4.1311</t>
  </si>
  <si>
    <t>Urea breath test for H.pylori infection, Gomollon et al</t>
  </si>
  <si>
    <t>Ferwana M, Abdulmajeed I, Alhajiahmed A, et al. Accuracy of urea breath test in Helicobacter pylori infection: meta-analysis. World J Gastroenterol. 2015;21(4):1305-1314. doi:10.3748/wjg.v21.i4.1312</t>
  </si>
  <si>
    <t>Urea breath test for H.pylori infection, Gurbuz et al</t>
  </si>
  <si>
    <t>Ferwana M, Abdulmajeed I, Alhajiahmed A, et al. Accuracy of urea breath test in Helicobacter pylori infection: meta-analysis. World J Gastroenterol. 2015;21(4):1305-1314. doi:10.3748/wjg.v21.i4.1313</t>
  </si>
  <si>
    <t>Urea breath test for H.pylori infection, Hahn et al</t>
  </si>
  <si>
    <t>Ferwana M, Abdulmajeed I, Alhajiahmed A, et al. Accuracy of urea breath test in Helicobacter pylori infection: meta-analysis. World J Gastroenterol. 2015;21(4):1305-1314. doi:10.3748/wjg.v21.i4.1314</t>
  </si>
  <si>
    <t>Urea breath test for H.pylori infection, Hilker et al</t>
  </si>
  <si>
    <t>Ferwana M, Abdulmajeed I, Alhajiahmed A, et al. Accuracy of urea breath test in Helicobacter pylori infection: meta-analysis. World J Gastroenterol. 2015;21(4):1305-1314. doi:10.3748/wjg.v21.i4.1315</t>
  </si>
  <si>
    <t>Urea breath test for H.pylori infection, van der Hulst et al, 1</t>
  </si>
  <si>
    <t>Ferwana M, Abdulmajeed I, Alhajiahmed A, et al. Accuracy of urea breath test in Helicobacter pylori infection: meta-analysis. World J Gastroenterol. 2015;21(4):1305-1314. doi:10.3748/wjg.v21.i4.1316</t>
  </si>
  <si>
    <t>Urea breath test for H.pylori infection, van der Hulst et al, 2</t>
  </si>
  <si>
    <t>Ferwana M, Abdulmajeed I, Alhajiahmed A, et al. Accuracy of urea breath test in Helicobacter pylori infection: meta-analysis. World J Gastroenterol. 2015;21(4):1305-1314. doi:10.3748/wjg.v21.i4.1317</t>
  </si>
  <si>
    <t>Urea breath test for H.pylori infection, Marshall et al</t>
  </si>
  <si>
    <t>Ferwana M, Abdulmajeed I, Alhajiahmed A, et al. Accuracy of urea breath test in Helicobacter pylori infection: meta-analysis. World J Gastroenterol. 2015;21(4):1305-1314. doi:10.3748/wjg.v21.i4.1318</t>
  </si>
  <si>
    <t>Urea breath test for H.pylori infection, Ortiz-Olvera Nayeli et al</t>
  </si>
  <si>
    <t>Ferwana M, Abdulmajeed I, Alhajiahmed A, et al. Accuracy of urea breath test in Helicobacter pylori infection: meta-analysis. World J Gastroenterol. 2015;21(4):1305-1314. doi:10.3748/wjg.v21.i4.1319</t>
  </si>
  <si>
    <t>Urea breath test for H.pylori infection, Ozdemir et al</t>
  </si>
  <si>
    <t>Ferwana M, Abdulmajeed I, Alhajiahmed A, et al. Accuracy of urea breath test in Helicobacter pylori infection: meta-analysis. World J Gastroenterol. 2015;21(4):1305-1314. doi:10.3748/wjg.v21.i4.1320</t>
  </si>
  <si>
    <t>Urea breath test for H.pylori infection, Ozturk et al</t>
  </si>
  <si>
    <t>Ferwana M, Abdulmajeed I, Alhajiahmed A, et al. Accuracy of urea breath test in Helicobacter pylori infection: meta-analysis. World J Gastroenterol. 2015;21(4):1305-1314. doi:10.3748/wjg.v21.i4.1321</t>
  </si>
  <si>
    <t>Urea breath test for H.pylori infection, Peng et al</t>
  </si>
  <si>
    <t>Ferwana M, Abdulmajeed I, Alhajiahmed A, et al. Accuracy of urea breath test in Helicobacter pylori infection: meta-analysis. World J Gastroenterol. 2015;21(4):1305-1314. doi:10.3748/wjg.v21.i4.1322</t>
  </si>
  <si>
    <t>Urea breath test for H.pylori infection, Perri et al</t>
  </si>
  <si>
    <t>Ferwana M, Abdulmajeed I, Alhajiahmed A, et al. Accuracy of urea breath test in Helicobacter pylori infection: meta-analysis. World J Gastroenterol. 2015;21(4):1305-1314. doi:10.3748/wjg.v21.i4.1323</t>
  </si>
  <si>
    <t>Urea breath test for H.pylori infection, Kopanski et al</t>
  </si>
  <si>
    <t>Ferwana M, Abdulmajeed I, Alhajiahmed A, et al. Accuracy of urea breath test in Helicobacter pylori infection: meta-analysis. World J Gastroenterol. 2015;21(4):1305-1314. doi:10.3748/wjg.v21.i4.1324</t>
  </si>
  <si>
    <t>Urea breath test for H.pylori infection, Rasool et al</t>
  </si>
  <si>
    <t>Ferwana M, Abdulmajeed I, Alhajiahmed A, et al. Accuracy of urea breath test in Helicobacter pylori infection: meta-analysis. World J Gastroenterol. 2015;21(4):1305-1314. doi:10.3748/wjg.v21.i4.1325</t>
  </si>
  <si>
    <t>Urea breath test for H.pylori infection, Riepl et al</t>
  </si>
  <si>
    <t>Ferwana M, Abdulmajeed I, Alhajiahmed A, et al. Accuracy of urea breath test in Helicobacter pylori infection: meta-analysis. World J Gastroenterol. 2015;21(4):1305-1314. doi:10.3748/wjg.v21.i4.1326</t>
  </si>
  <si>
    <t>Urea breath test for H.pylori infection, Surveyor et al</t>
  </si>
  <si>
    <t>Ferwana M, Abdulmajeed I, Alhajiahmed A, et al. Accuracy of urea breath test in Helicobacter pylori infection: meta-analysis. World J Gastroenterol. 2015;21(4):1305-1314. doi:10.3748/wjg.v21.i4.1327</t>
  </si>
  <si>
    <t>Urea breath test for H.pylori infection, Valdeperez et al</t>
  </si>
  <si>
    <t>Ferwana M, Abdulmajeed I, Alhajiahmed A, et al. Accuracy of urea breath test in Helicobacter pylori infection: meta-analysis. World J Gastroenterol. 2015;21(4):1305-1314. doi:10.3748/wjg.v21.i4.1328</t>
  </si>
  <si>
    <t>Urea breath test for H.pylori infection, aggregate</t>
  </si>
  <si>
    <t>Ferwana M, Abdulmajeed I, Alhajiahmed A, et al. Accuracy of urea breath test in Helicobacter pylori infection: meta-analysis. World J Gastroenterol. 2015;21(4):1305-1314. doi:10.3748/wjg.v21.i4.1329</t>
  </si>
  <si>
    <t>Rapid urease test for H.pylori infection</t>
  </si>
  <si>
    <t>McNicholl AG, Ducons J, Barrio J, et al. Accuracy of the Ultra-Rapid Urease Test for diagnosis of Helicobacter pylori infection. Gastroenterol Hepatol. 2017;40(10):651-657. doi:10.1016/j.gastrohep.2017.07.007</t>
  </si>
  <si>
    <t>Ultra rapid urease test for H.pylori infection</t>
  </si>
  <si>
    <t>Stool antigen test for H.pylori infection, aggregate</t>
  </si>
  <si>
    <t>Best LM, Takwoingi Y, Siddique S, et al. Non-invasive diagnostic tests for Helicobacter pylori infection. Cochrane Database Syst Rev. 2018;3(3):CD012080. Published 2018 Mar 15. doi:10.1002/14651858.CD012080.pub2</t>
  </si>
  <si>
    <t>Serology for H.pylori infection, aggregate</t>
  </si>
  <si>
    <t>Best LM, Takwoingi Y, Siddique S, et al. Non-invasive diagnostic tests for Helicobacter pylori infection. Cochrane Database Syst Rev. 2018;3(3):CD012080. Published 2018 Mar 15. doi:10.1002/14651858.CD012080.pub3</t>
  </si>
  <si>
    <t>CMR, native T1 mapping for acute myocarditis</t>
  </si>
  <si>
    <t>Kotanidis CP, Bazmpani MA, Haidich AB, Karvounis C, Antoniades C, Karamitsos TD. Diagnostic Accuracy of Cardiovascular Magnetic Resonance in Acute Myocarditis: A Systematic Review and Meta-Analysis. JACC Cardiovasc Imaging. 2018;11(11):1583-1590. doi:10.1016/j.jcmg.2017.12.008</t>
  </si>
  <si>
    <t>CMR, T2 mapping for acute myocarditis</t>
  </si>
  <si>
    <t>Kotanidis CP, Bazmpani MA, Haidich AB, Karvounis C, Antoniades C, Karamitsos TD. Diagnostic Accuracy of Cardiovascular Magnetic Resonance in Acute Myocarditis: A Systematic Review and Meta-Analysis. JACC Cardiovasc Imaging. 2018;11(11):1583-1590. doi:10.1016/j.jcmg.2017.12.009</t>
  </si>
  <si>
    <t>CMR, extracellular volume fraction for acute myocarditis</t>
  </si>
  <si>
    <t>Kotanidis CP, Bazmpani MA, Haidich AB, Karvounis C, Antoniades C, Karamitsos TD. Diagnostic Accuracy of Cardiovascular Magnetic Resonance in Acute Myocarditis: A Systematic Review and Meta-Analysis. JACC Cardiovasc Imaging. 2018;11(11):1583-1590. doi:10.1016/j.jcmg.2017.12.010</t>
  </si>
  <si>
    <t>CMR, increased T2 ratio/signal for acute myocarditis</t>
  </si>
  <si>
    <t>Kotanidis CP, Bazmpani MA, Haidich AB, Karvounis C, Antoniades C, Karamitsos TD. Diagnostic Accuracy of Cardiovascular Magnetic Resonance in Acute Myocarditis: A Systematic Review and Meta-Analysis. JACC Cardiovasc Imaging. 2018;11(11):1583-1590. doi:10.1016/j.jcmg.2017.12.011</t>
  </si>
  <si>
    <t>CMR, late gadolinium enhancement for acute myocarditis</t>
  </si>
  <si>
    <t>Kotanidis CP, Bazmpani MA, Haidich AB, Karvounis C, Antoniades C, Karamitsos TD. Diagnostic Accuracy of Cardiovascular Magnetic Resonance in Acute Myocarditis: A Systematic Review and Meta-Analysis. JACC Cardiovasc Imaging. 2018;11(11):1583-1590. doi:10.1016/j.jcmg.2017.12.012</t>
  </si>
  <si>
    <t>CMR, early gadolinium enhancement for acute myocarditis</t>
  </si>
  <si>
    <t>Kotanidis CP, Bazmpani MA, Haidich AB, Karvounis C, Antoniades C, Karamitsos TD. Diagnostic Accuracy of Cardiovascular Magnetic Resonance in Acute Myocarditis: A Systematic Review and Meta-Analysis. JACC Cardiovasc Imaging. 2018;11(11):1583-1590. doi:10.1016/j.jcmg.2017.12.013</t>
  </si>
  <si>
    <t>CMR, Lake Louise criteria for acute myocarditis</t>
  </si>
  <si>
    <t>Kotanidis CP, Bazmpani MA, Haidich AB, Karvounis C, Antoniades C, Karamitsos TD. Diagnostic Accuracy of Cardiovascular Magnetic Resonance in Acute Myocarditis: A Systematic Review and Meta-Analysis. JACC Cardiovasc Imaging. 2018;11(11):1583-1590. doi:10.1016/j.jcmg.2017.12.014</t>
  </si>
  <si>
    <t>TVUS for pelvic endometriosis</t>
  </si>
  <si>
    <t>Nisenblat V, Bossuyt PM, Farquhar C, Johnson N, Hull ML. Imaging modalities for the non-invasive diagnosis of endometriosis. Cochrane Database Syst Rev. 2016;2(2):CD009591. Published 2016 Feb 26. doi:10.1002/14651858.CD009591.pub2</t>
  </si>
  <si>
    <t>MRI for pelvic endometriosis</t>
  </si>
  <si>
    <t>Nisenblat V, Bossuyt PM, Farquhar C, Johnson N, Hull ML. Imaging modalities for the non-invasive diagnosis of endometriosis. Cochrane Database Syst Rev. 2016;2(2):CD009591. Published 2016 Feb 26. doi:10.1002/14651858.CD009591.pub3</t>
  </si>
  <si>
    <t>TVUS for ovarian endometriosis</t>
  </si>
  <si>
    <t>Nisenblat V, Bossuyt PM, Farquhar C, Johnson N, Hull ML. Imaging modalities for the non-invasive diagnosis of endometriosis. Cochrane Database Syst Rev. 2016;2(2):CD009591. Published 2016 Feb 26. doi:10.1002/14651858.CD009591.pub4</t>
  </si>
  <si>
    <t>MRI for ovarian endometriosis</t>
  </si>
  <si>
    <t>Nisenblat V, Bossuyt PM, Farquhar C, Johnson N, Hull ML. Imaging modalities for the non-invasive diagnosis of endometriosis. Cochrane Database Syst Rev. 2016;2(2):CD009591. Published 2016 Feb 26. doi:10.1002/14651858.CD009591.pub5</t>
  </si>
  <si>
    <t>TVUS for deep infiltrating endometriosis</t>
  </si>
  <si>
    <t>Nisenblat V, Bossuyt PM, Farquhar C, Johnson N, Hull ML. Imaging modalities for the non-invasive diagnosis of endometriosis. Cochrane Database Syst Rev. 2016;2(2):CD009591. Published 2016 Feb 26. doi:10.1002/14651858.CD009591.pub6</t>
  </si>
  <si>
    <t>MRI for deep infiltrating endometriosis</t>
  </si>
  <si>
    <t>Nisenblat V, Bossuyt PM, Farquhar C, Johnson N, Hull ML. Imaging modalities for the non-invasive diagnosis of endometriosis. Cochrane Database Syst Rev. 2016;2(2):CD009591. Published 2016 Feb 26. doi:10.1002/14651858.CD009591.pub7</t>
  </si>
  <si>
    <t>TVUS for uterosacral ligament endometriosis</t>
  </si>
  <si>
    <t>Nisenblat V, Bossuyt PM, Farquhar C, Johnson N, Hull ML. Imaging modalities for the non-invasive diagnosis of endometriosis. Cochrane Database Syst Rev. 2016;2(2):CD009591. Published 2016 Feb 26. doi:10.1002/14651858.CD009591.pub8</t>
  </si>
  <si>
    <t>MRI for uterosacral ligament endometriosis</t>
  </si>
  <si>
    <t>Nisenblat V, Bossuyt PM, Farquhar C, Johnson N, Hull ML. Imaging modalities for the non-invasive diagnosis of endometriosis. Cochrane Database Syst Rev. 2016;2(2):CD009591. Published 2016 Feb 26. doi:10.1002/14651858.CD009591.pub9</t>
  </si>
  <si>
    <t>TVUS for rectovaginal septum endometriosis</t>
  </si>
  <si>
    <t>Nisenblat V, Bossuyt PM, Farquhar C, Johnson N, Hull ML. Imaging modalities for the non-invasive diagnosis of endometriosis. Cochrane Database Syst Rev. 2016;2(2):CD009591. Published 2016 Feb 26. doi:10.1002/14651858.CD009591.pub10</t>
  </si>
  <si>
    <t>MRI for rectovaginal septum endometriosis</t>
  </si>
  <si>
    <t>Nisenblat V, Bossuyt PM, Farquhar C, Johnson N, Hull ML. Imaging modalities for the non-invasive diagnosis of endometriosis. Cochrane Database Syst Rev. 2016;2(2):CD009591. Published 2016 Feb 26. doi:10.1002/14651858.CD009591.pub11</t>
  </si>
  <si>
    <t>TVUS for vaginal wall endometriosis</t>
  </si>
  <si>
    <t>Nisenblat V, Bossuyt PM, Farquhar C, Johnson N, Hull ML. Imaging modalities for the non-invasive diagnosis of endometriosis. Cochrane Database Syst Rev. 2016;2(2):CD009591. Published 2016 Feb 26. doi:10.1002/14651858.CD009591.pub12</t>
  </si>
  <si>
    <t>MRI for vaginal wall endometriosis</t>
  </si>
  <si>
    <t>Nisenblat V, Bossuyt PM, Farquhar C, Johnson N, Hull ML. Imaging modalities for the non-invasive diagnosis of endometriosis. Cochrane Database Syst Rev. 2016;2(2):CD009591. Published 2016 Feb 26. doi:10.1002/14651858.CD009591.pub13</t>
  </si>
  <si>
    <t>TVUS for Pouch of Douglas obliteration</t>
  </si>
  <si>
    <t>Nisenblat V, Bossuyt PM, Farquhar C, Johnson N, Hull ML. Imaging modalities for the non-invasive diagnosis of endometriosis. Cochrane Database Syst Rev. 2016;2(2):CD009591. Published 2016 Feb 26. doi:10.1002/14651858.CD009591.pub14</t>
  </si>
  <si>
    <t>MRI for Pouch of Douglas obliteration</t>
  </si>
  <si>
    <t>Nisenblat V, Bossuyt PM, Farquhar C, Johnson N, Hull ML. Imaging modalities for the non-invasive diagnosis of endometriosis. Cochrane Database Syst Rev. 2016;2(2):CD009591. Published 2016 Feb 26. doi:10.1002/14651858.CD009591.pub15</t>
  </si>
  <si>
    <t>TVUS for rectosigmoid endometriosis</t>
  </si>
  <si>
    <t>Nisenblat V, Bossuyt PM, Farquhar C, Johnson N, Hull ML. Imaging modalities for the non-invasive diagnosis of endometriosis. Cochrane Database Syst Rev. 2016;2(2):CD009591. Published 2016 Feb 26. doi:10.1002/14651858.CD009591.pub16</t>
  </si>
  <si>
    <t>MRI for rectosigmoid endometriosis</t>
  </si>
  <si>
    <t>Nisenblat V, Bossuyt PM, Farquhar C, Johnson N, Hull ML. Imaging modalities for the non-invasive diagnosis of endometriosis. Cochrane Database Syst Rev. 2016;2(2):CD009591. Published 2016 Feb 26. doi:10.1002/14651858.CD009591.pub17</t>
  </si>
  <si>
    <t>X-ray for Lisfranc injury</t>
  </si>
  <si>
    <t>Rankine JJ, Nicholas CM, Wells G, Barron DA. The diagnostic accuracy of radiographs in Lisfranc injury and the potential value of a craniocaudal projection. AJR Am J Roentgenol. 2012;198(4):W365-W369. doi:10.2214/AJR.11.7222</t>
  </si>
  <si>
    <t>US for pneumothorax</t>
  </si>
  <si>
    <t>Wilkerson RG, Stone MB. Sensitivity of bedside ultrasound and supine anteroposterior chest radiographs for the identification of pneumothorax after blunt trauma. Acad Emerg Med. 2010;17(1):11-17. doi:10.1111/j.1553-2712.2009.00628.x</t>
  </si>
  <si>
    <t>Supine AP CXR for pneumothorax</t>
  </si>
  <si>
    <t>Palpation of gap for Achilles tendon tear</t>
  </si>
  <si>
    <t>Maffulli N. The clinical diagnosis of subcutaneous tear of the Achilles tendon. A prospective study in 174 patients. Am J Sports Med. 1998;26(2):266-270. doi:10.1177/03635465980260021801</t>
  </si>
  <si>
    <t>Calf squeeze test for Achilles tendon tear</t>
  </si>
  <si>
    <t>MRI for acoustic neuroma</t>
  </si>
  <si>
    <t xml:space="preserve">Ahmad, T., Kanwal, N., Ameer, S., &amp; Nasir, S. Diagnostic accuracy of magnetic resonance imaging in detection of acoustic neuroma. Biomedica. 2014;30(1). </t>
  </si>
  <si>
    <t>Auditory brainstem response for neuroma</t>
  </si>
  <si>
    <t>Wilson DF, Hodgson RS, Gustafson MF, Hogue S, Mills L. The sensitivity of auditory brainstem response testing in small acoustic neuromas. Laryngoscope. 1992;102(9):961-964. doi:10.1288/00005537-199209000-00001</t>
  </si>
  <si>
    <t>X-ray for acute rhinosinusitis</t>
  </si>
  <si>
    <t>Ebell MH, McKay B, Guilbault R, Ermias Y. Diagnosis of acute rhinosinusitis in primary care: a systematic review of test accuracy. Br J Gen Pract. 2016;66(650):e612-e632. doi:10.3399/bjgp16X686581</t>
  </si>
  <si>
    <t>US for acute rhinosinusitis</t>
  </si>
  <si>
    <t>One or both glued eyes in the morning for acute conjunctivitis</t>
  </si>
  <si>
    <t>Rietveld RP, ter Riet G, Bindels PJ, Sloos JH, van Weert HC. Predicting bacterial cause in infectious conjunctivitis: cohort study on informativeness of combinations of signs and symptoms. BMJ. 2004;329(7459):206-210. doi:10.1136/bmj.38128.631319.AE</t>
  </si>
  <si>
    <t>Eye itchiness for acute conjunctivitis</t>
  </si>
  <si>
    <t>Eye burning for acute conjunctivitis</t>
  </si>
  <si>
    <t>Otoscopy for acute otitis media</t>
  </si>
  <si>
    <t>Lee DH, Yeo SW. Clinical diagnostic accuracy of otitis media with effusion in children, and significance of myringotomy: diagnostic or therapeutic?. J Korean Med Sci. 2004;19(5):739-743. doi:10.3346/jkms.2004.19.5.739</t>
  </si>
  <si>
    <t>Tympanometry for acute otitis media</t>
  </si>
  <si>
    <t>Lee DH, Yeo SW. Clinical diagnostic accuracy of otitis media with effusion in children, and significance of myringotomy: diagnostic or therapeutic?. J Korean Med Sci. 2004;19(5):739-743. doi:10.3346/jkms.2004.19.5.740</t>
  </si>
  <si>
    <t>Otomiscroscopy for acute otitis media</t>
  </si>
  <si>
    <t>Lee DH, Yeo SW. Clinical diagnostic accuracy of otitis media with effusion in children, and significance of myringotomy: diagnostic or therapeutic?. J Korean Med Sci. 2004;19(5):739-743. doi:10.3346/jkms.2004.19.5.741</t>
  </si>
  <si>
    <t>Serum lipase for acute pancreatitis</t>
  </si>
  <si>
    <t>Rompianesi G, Hann A, Komolafe O, Pereira SP, Davidson BR, Gurusamy KS. Serum amylase and lipase and urinary trypsinogen and amylase for diagnosis of acute pancreatitis. Cochrane Database of Systematic Reviews. 2017;4. doi: 10.1002/14651858.CD012010.pub2.</t>
  </si>
  <si>
    <t>Serum amylase for acute pancreatitis</t>
  </si>
  <si>
    <t>Urinary trypsinogen for acute pancreatitis</t>
  </si>
  <si>
    <t>Interferon-gamma for tuberculous pericarditis</t>
  </si>
  <si>
    <t>Liu C, Cui YL, Ding CM, et al. Diagnostic accuracy of interferon-gamma in pericardial effusions for tuberculous pericarditis: a meta-analysis. J Thorac Dis. 2018;10(2):854-860. doi:10.21037/jtd.2017.12.107</t>
  </si>
  <si>
    <t>CT for fungal sinusitis</t>
  </si>
  <si>
    <t>Naz N, Ahmad Z, Malik S, Zahid T. Diagnostic Accuracy of C.T Scan in Fungal Sinusitis, Diagnosis and Extent. Ann. Pak. Inst. Med. Sci. 2016; 12(2):61-65.</t>
  </si>
  <si>
    <t>Nasal secretion tests for bacterial sinusitis</t>
  </si>
  <si>
    <t>Huang SW, Small PA Jr. Rapid diagnosis of bacterial sinusitis in patients using a simple test of nasal secretions. Allergy Asthma Proc. 2008;29(6):640-643. doi:10.2500/aap.2008.29.3163</t>
  </si>
  <si>
    <t>ACTH stimulation test for adrenal insufficiency (401.5 nmol/L)</t>
  </si>
  <si>
    <t>Mongioì LM, Condorelli RA, Barbagallo F, Cannarella R, La Vignera S, Calogero AE. Accuracy of the Low-Dose ACTH Stimulation Test for Adrenal Insufficiency Diagnosis: A Re-Assessment of the Cut-Off Value. J Clin Med. 2019;8(6):806. Published 2019 Jun 5. doi:10.3390/jcm8060806</t>
  </si>
  <si>
    <t>CVA tenderness for kidney stone</t>
  </si>
  <si>
    <t>Higuchi H, Harada T, Hiroshige J. Evaluation of the usefulness of costovertebral angle tenderness in patients with suspected ureteral stone. J Gen Fam Med. 2022;00:1–3. doi:10.1002/jgf2.581</t>
  </si>
  <si>
    <t>US for kidney stone</t>
  </si>
  <si>
    <t>Wong C, Teitge B, Ross M, Young P, Robertson HL, Lang E. The Accuracy and Prognostic Value of Point-of-care Ultrasound for Nephrolithiasis in the Emergency Department: A Systematic Review and Meta-analysis. Acad Emerg Med. 2018;25(6):684-698. doi:10.1111/acem.13388</t>
  </si>
  <si>
    <t>CT for kidney stone</t>
  </si>
  <si>
    <t>Smith-Bindman R, Aubin C, Bailitz J, et al. Ultrasonography versus computed tomography for suspected nephrolithiasis. N Engl J Med. 2014;371(12):1100-1110. doi:10.1056/NEJMoa1404446</t>
  </si>
  <si>
    <t>Physically hazardous recurrent drinking &amp; drinking more/longer than intended for AUD (DSM4)</t>
  </si>
  <si>
    <t>Vinson DC, Kruse RL, Seale JP. Simplifying alcohol assessment: two questions to identify alcohol use disorders. Alcohol Clin Exp Res. 2007;31(8):1392-1398. doi:10.1111/j.1530-0277.2007.00440.x</t>
  </si>
  <si>
    <t>SASQ-Modified (5,4) for AUD (DSM4)</t>
  </si>
  <si>
    <t>Smith PC, Schmidt SM, Allensworth-Davies D, Saitz R. Primary care validation of a single-question alcohol screening test [published correction appears in J Gen Intern Med. 2010 Apr;25(4):375]. J Gen Intern Med. 2009;24(7):783-788. doi:10.1007/s11606-009-0928-6</t>
  </si>
  <si>
    <t>CAGE cut down for AUD (DSM4)</t>
  </si>
  <si>
    <t>Volk RJ, Cantor SB, Steinbauer JR, Cass AR. Item bias in the CAGE screening test for alcohol use disorders. J Gen Intern Med. 1997;12(12):763-769. doi:10.1046/j.1525-1497.1997.07162.x</t>
  </si>
  <si>
    <t>CAGE annoyed for AUD (DSM4)</t>
  </si>
  <si>
    <t>CAGE guilty for AUD (DSM4)</t>
  </si>
  <si>
    <t>CAGE eye-opener for AUD (DSM4)</t>
  </si>
  <si>
    <t>*ONLY CURRENT AS OF 12/15/2022</t>
  </si>
  <si>
    <t>Pearson</t>
  </si>
  <si>
    <t>t-value</t>
  </si>
  <si>
    <t>p-value</t>
  </si>
  <si>
    <t>Spearman</t>
  </si>
  <si>
    <t>Entropy rank</t>
  </si>
  <si>
    <t>Sensitivity rank</t>
  </si>
  <si>
    <t>Specificity rank</t>
  </si>
  <si>
    <t>PPV rank</t>
  </si>
  <si>
    <t>NPV rank</t>
  </si>
  <si>
    <t>Sensitivity</t>
  </si>
  <si>
    <t>***UPDATE RANGE***</t>
  </si>
  <si>
    <t>Specificity</t>
  </si>
  <si>
    <t>PPV</t>
  </si>
  <si>
    <t>NPV</t>
  </si>
  <si>
    <t>***UPDATE n in t-value/p-value calculations***</t>
  </si>
  <si>
    <t>** See Sources (Column N) to view each specific study &amp; the context of their diagnosis/clinical feature</t>
  </si>
  <si>
    <t>Study/Symptom</t>
  </si>
  <si>
    <t>DOR</t>
  </si>
  <si>
    <t>Youden's Index</t>
  </si>
  <si>
    <r>
      <rPr>
        <color rgb="FF1155CC"/>
        <u/>
      </rPr>
      <t>Orso D, Guglielmo N, Copetti R. Lung ultrasound in diagnosing pneumonia in the emergency department: a systematic review and meta-analysis. Eur J Emerg Med. 2017;</t>
    </r>
  </si>
  <si>
    <r>
      <rPr>
        <color rgb="FF1155CC"/>
        <u/>
      </rPr>
      <t>Orso D, Guglielmo N, Copetti R. Lung ultrasound in diagnosing pneumonia in the emergency department: a systematic review and meta-analysis. Eur J Emerg Med. 2017;</t>
    </r>
  </si>
  <si>
    <t>Associated nausea/vomiting</t>
  </si>
  <si>
    <r>
      <rPr>
        <color rgb="FF1155CC"/>
        <u/>
      </rPr>
      <t>Fanaroff AC, Rymer JA, Goldstein SA, Simel DL, Newby LK. Does This Patient With Chest Pain Have Acute Coronary Syndrome?: The Rational Clinical Examination Systematic Review. JAMA. 2015 Nov 10;314(18):1955-65.</t>
    </r>
  </si>
  <si>
    <t>Prior CABG</t>
  </si>
  <si>
    <r>
      <rPr>
        <color rgb="FF1155CC"/>
        <u/>
      </rPr>
      <t>Fanaroff AC, Rymer JA, Goldstein SA, Simel DL, Newby LK. Does This Patient With Chest Pain Have Acute Coronary Syndrome?: The Rational Clinical Examination Systematic Review. JAMA. 2015 Nov 10;314(18):1955-65.</t>
    </r>
  </si>
  <si>
    <t>Family history of CAD</t>
  </si>
  <si>
    <r>
      <rPr>
        <color rgb="FF1155CC"/>
        <u/>
      </rPr>
      <t>Fanaroff AC, Rymer JA, Goldstein SA, Simel DL, Newby LK. Does This Patient With Chest Pain Have Acute Coronary Syndrome?: The Rational Clinical Examination Systematic Review. JAMA. 2015 Nov 10;314(18):1955-65.</t>
    </r>
  </si>
  <si>
    <t>Joint pain (All Participants)</t>
  </si>
  <si>
    <r>
      <rPr>
        <color rgb="FF1155CC"/>
        <u/>
      </rPr>
      <t>Taylor SM, Molyneux ME, Simel DL, Meshnick SR, Juliano JJ. Does this patient</t>
    </r>
    <r>
      <rPr/>
      <t>have malaria? JAMA. 2010 Nov 10;304(18):2048-56. Epub 2010 Nov 5. Review. PubMed PMID: 21057136.</t>
    </r>
  </si>
  <si>
    <t>Plantar response: single extensor</t>
  </si>
  <si>
    <r>
      <rPr>
        <color rgb="FF1155CC"/>
        <u/>
      </rPr>
      <t>Runchey S, McGee S. Does this patient have a hemorrhagic stroke?: clinical</t>
    </r>
    <r>
      <rPr/>
      <t>findings distinguishing hemorrhagic stroke from ischemic stroke. JAMA. 2010 Jun 9;303(22):2280-6. doi: 10.1001/jama.2010.754. Review. PubMed PMID: 20530782.</t>
    </r>
  </si>
  <si>
    <t>Jaffe 1968</t>
  </si>
  <si>
    <r>
      <rPr>
        <color rgb="FF1155CC"/>
        <u/>
      </rPr>
      <t>Hollands H, Johnson D, Brox AC, Almeida D, Simel DL, Sharma S. Acute-onset floaters and flashes: is this patient at risk for retinal detachment? JAMA. 2009;302:2243-9.</t>
    </r>
  </si>
  <si>
    <t>Tongue pallor (Adults Only)</t>
  </si>
  <si>
    <r>
      <rPr>
        <color rgb="FF1155CC"/>
        <u/>
      </rPr>
      <t>Taylor SM, Molyneux ME, Simel DL, Meshnick SR, Juliano JJ. Does this patient</t>
    </r>
    <r>
      <rPr/>
      <t>have malaria? JAMA. 2010 Nov 10;304(18):2048-56. Epub 2010 Nov 5. Review. PubMed PMID: 21057136.</t>
    </r>
  </si>
  <si>
    <t>Byer 1994</t>
  </si>
  <si>
    <r>
      <rPr>
        <color rgb="FF1155CC"/>
        <u/>
      </rPr>
      <t>Hollands H, Johnson D, Brox AC, Almeida D, Simel DL, Sharma S. Acute-onset floaters and flashes: is this patient at risk for retinal detachment? JAMA. 2009;302:2243-9.</t>
    </r>
  </si>
  <si>
    <t>Dyspnea (Children Only)</t>
  </si>
  <si>
    <r>
      <rPr>
        <color rgb="FF1155CC"/>
        <u/>
      </rPr>
      <t>Taylor SM, Molyneux ME, Simel DL, Meshnick SR, Juliano JJ. Does this patient</t>
    </r>
    <r>
      <rPr/>
      <t>have malaria? JAMA. 2010 Nov 10;304(18):2048-56. Epub 2010 Nov 5. Review. PubMed PMID: 21057136.</t>
    </r>
  </si>
  <si>
    <t>Brod et al 1991</t>
  </si>
  <si>
    <r>
      <rPr>
        <color rgb="FF1155CC"/>
        <u/>
      </rPr>
      <t>Hollands H, Johnson D, Brox AC, Almeida D, Simel DL, Sharma S. Acute-onset floaters and flashes: is this patient at risk for retinal detachment? JAMA. 2009;302:2243-9.</t>
    </r>
  </si>
  <si>
    <t>Burning pain</t>
  </si>
  <si>
    <r>
      <rPr>
        <color rgb="FF1155CC"/>
        <u/>
      </rPr>
      <t>Fanaroff AC, Rymer JA, Goldstein SA, Simel DL, Newby LK. Does This Patient With Chest Pain Have Acute Coronary Syndrome?: The Rational Clinical Examination Systematic Review. JAMA. 2015 Nov 10;314(18):1955-65.</t>
    </r>
  </si>
  <si>
    <t>Any tobacco use</t>
  </si>
  <si>
    <r>
      <rPr>
        <color rgb="FF1155CC"/>
        <u/>
      </rPr>
      <t>Fanaroff AC, Rymer JA, Goldstein SA, Simel DL, Newby LK. Does This Patient With Chest Pain Have Acute Coronary Syndrome?: The Rational Clinical Examination Systematic Review. JAMA. 2015 Nov 10;314(18):1955-65.</t>
    </r>
  </si>
  <si>
    <t>Radiation to right arm</t>
  </si>
  <si>
    <r>
      <rPr>
        <color rgb="FF1155CC"/>
        <u/>
      </rPr>
      <t>Fanaroff AC, Rymer JA, Goldstein SA, Simel DL, Newby LK. Does This Patient With Chest Pain Have Acute Coronary Syndrome?: The Rational Clinical Examination Systematic Review. JAMA. 2015 Nov 10;314(18):1955-65.</t>
    </r>
  </si>
  <si>
    <t>Palmar pallor (Adults Only)</t>
  </si>
  <si>
    <r>
      <rPr>
        <color rgb="FF1155CC"/>
        <u/>
      </rPr>
      <t>Taylor SM, Molyneux ME, Simel DL, Meshnick SR, Juliano JJ. Does this patient</t>
    </r>
    <r>
      <rPr/>
      <t>have malaria? JAMA. 2010 Nov 10;304(18):2048-56. Epub 2010 Nov 5. Review. PubMed PMID: 21057136.</t>
    </r>
  </si>
  <si>
    <t>Joint pain (Children Only)</t>
  </si>
  <si>
    <r>
      <rPr>
        <color rgb="FF1155CC"/>
        <u/>
      </rPr>
      <t>Taylor SM, Molyneux ME, Simel DL, Meshnick SR, Juliano JJ. Does this patient</t>
    </r>
    <r>
      <rPr/>
      <t>have malaria? JAMA. 2010 Nov 10;304(18):2048-56. Epub 2010 Nov 5. Review. PubMed PMID: 21057136.</t>
    </r>
  </si>
  <si>
    <t>Hepatomegaly (Adults Only)</t>
  </si>
  <si>
    <r>
      <rPr>
        <color rgb="FF1155CC"/>
        <u/>
      </rPr>
      <t>Taylor SM, Molyneux ME, Simel DL, Meshnick SR, Juliano JJ. Does this patient</t>
    </r>
    <r>
      <rPr/>
      <t>have malaria? JAMA. 2010 Nov 10;304(18):2048-56. Epub 2010 Nov 5. Review. PubMed PMID: 21057136.</t>
    </r>
  </si>
  <si>
    <t>Hemiparesis</t>
  </si>
  <si>
    <r>
      <rPr>
        <color rgb="FF1155CC"/>
        <u/>
      </rPr>
      <t>Runchey S, McGee S. Does this patient have a hemorrhagic stroke?: clinical</t>
    </r>
    <r>
      <rPr/>
      <t>findings distinguishing hemorrhagic stroke from ischemic stroke. JAMA. 2010 Jun 9;303(22):2280-6. doi: 10.1001/jama.2010.754. Review. PubMed PMID: 20530782.</t>
    </r>
  </si>
  <si>
    <t>Dyspnea at rest</t>
  </si>
  <si>
    <r>
      <rPr>
        <color rgb="FF1155CC"/>
        <u/>
      </rPr>
      <t>Martindale JL, Wakai A, Collins SP, et al. Diagnosing acute heart failure in the emergency department: a systematic review and meta-analysis. Acad Emerg Med. 2016; 23(3): 223-242.</t>
    </r>
  </si>
  <si>
    <t>Boldrey 1983</t>
  </si>
  <si>
    <r>
      <rPr>
        <color rgb="FF1155CC"/>
        <u/>
      </rPr>
      <t>Hollands H, Johnson D, Brox AC, Almeida D, Simel DL, Sharma S. Acute-onset floaters and flashes: is this patient at risk for retinal detachment? JAMA. 2009;302:2243-9.</t>
    </r>
  </si>
  <si>
    <t>Tachycardia (heart rate&gt;120)</t>
  </si>
  <si>
    <r>
      <rPr>
        <color rgb="FF1155CC"/>
        <u/>
      </rPr>
      <t>Fanaroff AC, Rymer JA, Goldstein SA, Simel DL, Newby LK. Does This Patient With Chest Pain Have Acute Coronary Syndrome?: The Rational Clinical Examination Systematic Review. JAMA. 2015 Nov 10;314(18):1955-65.</t>
    </r>
  </si>
  <si>
    <t>Cerebrovascular disease</t>
  </si>
  <si>
    <r>
      <rPr>
        <color rgb="FF1155CC"/>
        <u/>
      </rPr>
      <t>Fanaroff AC, Rymer JA, Goldstein SA, Simel DL, Newby LK. Does This Patient With Chest Pain Have Acute Coronary Syndrome?: The Rational Clinical Examination Systematic Review. JAMA. 2015 Nov 10;314(18):1955-65.</t>
    </r>
  </si>
  <si>
    <t>ST-depression</t>
  </si>
  <si>
    <r>
      <rPr>
        <color rgb="FF1155CC"/>
        <u/>
      </rPr>
      <t>Martindale JL, Wakai A, Collins SP, et al. Diagnosing acute heart failure in the emergency department: a systematic review and meta-analysis. Acad Emerg Med. 2016; 23(3): 223-242.</t>
    </r>
  </si>
  <si>
    <t>Splenomegaly (Adults Only)</t>
  </si>
  <si>
    <r>
      <rPr>
        <color rgb="FF1155CC"/>
        <u/>
      </rPr>
      <t>Taylor SM, Molyneux ME, Simel DL, Meshnick SR, Juliano JJ. Does this patient</t>
    </r>
    <r>
      <rPr/>
      <t>have malaria? JAMA. 2010 Nov 10;304(18):2048-56. Epub 2010 Nov 5. Review. PubMed PMID: 21057136.</t>
    </r>
  </si>
  <si>
    <t>Any improvement with nitroglycerin</t>
  </si>
  <si>
    <r>
      <rPr>
        <color rgb="FF1155CC"/>
        <u/>
      </rPr>
      <t>Fanaroff AC, Rymer JA, Goldstein SA, Simel DL, Newby LK. Does This Patient With Chest Pain Have Acute Coronary Syndrome?: The Rational Clinical Examination Systematic Review. JAMA. 2015 Nov 10;314(18):1955-65.</t>
    </r>
  </si>
  <si>
    <t>Vomiting (Adults Only)</t>
  </si>
  <si>
    <r>
      <rPr>
        <color rgb="FF1155CC"/>
        <u/>
      </rPr>
      <t>Taylor SM, Molyneux ME, Simel DL, Meshnick SR, Juliano JJ. Does this patient</t>
    </r>
    <r>
      <rPr/>
      <t>have malaria? JAMA. 2010 Nov 10;304(18):2048-56. Epub 2010 Nov 5. Review. PubMed PMID: 21057136.</t>
    </r>
  </si>
  <si>
    <t>Associated diaphoresis</t>
  </si>
  <si>
    <r>
      <rPr>
        <color rgb="FF1155CC"/>
        <u/>
      </rPr>
      <t>Fanaroff AC, Rymer JA, Goldstein SA, Simel DL, Newby LK. Does This Patient With Chest Pain Have Acute Coronary Syndrome?: The Rational Clinical Examination Systematic Review. JAMA. 2015 Nov 10;314(18):1955-65.</t>
    </r>
  </si>
  <si>
    <t>Headache (Adults Only)</t>
  </si>
  <si>
    <r>
      <rPr>
        <color rgb="FF1155CC"/>
        <u/>
      </rPr>
      <t>Taylor SM, Molyneux ME, Simel DL, Meshnick SR, Juliano JJ. Does this patient</t>
    </r>
    <r>
      <rPr/>
      <t>have malaria? JAMA. 2010 Nov 10;304(18):2048-56. Epub 2010 Nov 5. Review. PubMed PMID: 21057136.</t>
    </r>
  </si>
  <si>
    <t>Headache (All Participants)</t>
  </si>
  <si>
    <r>
      <rPr>
        <color rgb="FF1155CC"/>
        <u/>
      </rPr>
      <t>Taylor SM, Molyneux ME, Simel DL, Meshnick SR, Juliano JJ. Does this patient</t>
    </r>
    <r>
      <rPr/>
      <t>have malaria? JAMA. 2010 Nov 10;304(18):2048-56. Epub 2010 Nov 5. Review. PubMed PMID: 21057136.</t>
    </r>
  </si>
  <si>
    <t>Obesity</t>
  </si>
  <si>
    <r>
      <rPr>
        <color rgb="FF1155CC"/>
        <u/>
      </rPr>
      <t>Fanaroff AC, Rymer JA, Goldstein SA, Simel DL, Newby LK. Does This Patient With Chest Pain Have Acute Coronary Syndrome?: The Rational Clinical Examination Systematic Review. JAMA. 2015 Nov 10;314(18):1955-65.</t>
    </r>
  </si>
  <si>
    <t>Male</t>
  </si>
  <si>
    <r>
      <rPr>
        <color rgb="FF1155CC"/>
        <u/>
      </rPr>
      <t>Runchey S, McGee S. Does this patient have a hemorrhagic stroke?: clinical</t>
    </r>
    <r>
      <rPr/>
      <t>findings distinguishing hemorrhagic stroke from ischemic stroke. JAMA. 2010 Jun 9;303(22):2280-6. doi: 10.1001/jama.2010.754. Review. PubMed PMID: 20530782.</t>
    </r>
  </si>
  <si>
    <t>Hypertension</t>
  </si>
  <si>
    <r>
      <rPr>
        <color rgb="FF1155CC"/>
        <u/>
      </rPr>
      <t>Runchey S, McGee S. Does this patient have a hemorrhagic stroke?: clinical</t>
    </r>
    <r>
      <rPr/>
      <t>findings distinguishing hemorrhagic stroke from ischemic stroke. JAMA. 2010 Jun 9;303(22):2280-6. doi: 10.1001/jama.2010.754. Review. PubMed PMID: 20530782.</t>
    </r>
  </si>
  <si>
    <t>Diarrhea (Children Only)</t>
  </si>
  <si>
    <r>
      <rPr>
        <color rgb="FF1155CC"/>
        <u/>
      </rPr>
      <t>Taylor SM, Molyneux ME, Simel DL, Meshnick SR, Juliano JJ. Does this patient</t>
    </r>
    <r>
      <rPr/>
      <t>have malaria? JAMA. 2010 Nov 10;304(18):2048-56. Epub 2010 Nov 5. Review. PubMed PMID: 21057136.</t>
    </r>
  </si>
  <si>
    <t>Diarrhea (Adults Only)</t>
  </si>
  <si>
    <r>
      <rPr>
        <color rgb="FF1155CC"/>
        <u/>
      </rPr>
      <t>Taylor SM, Molyneux ME, Simel DL, Meshnick SR, Juliano JJ. Does this patient</t>
    </r>
    <r>
      <rPr/>
      <t>have malaria? JAMA. 2010 Nov 10;304(18):2048-56. Epub 2010 Nov 5. Review. PubMed PMID: 21057136.</t>
    </r>
  </si>
  <si>
    <t>Abrupt onset</t>
  </si>
  <si>
    <r>
      <rPr>
        <color rgb="FF1155CC"/>
        <u/>
      </rPr>
      <t>Fanaroff AC, Rymer JA, Goldstein SA, Simel DL, Newby LK. Does This Patient With Chest Pain Have Acute Coronary Syndrome?: The Rational Clinical Examination Systematic Review. JAMA. 2015 Nov 10;314(18):1955-65.</t>
    </r>
  </si>
  <si>
    <t>Diarrhea (All Participants)</t>
  </si>
  <si>
    <r>
      <rPr>
        <color rgb="FF1155CC"/>
        <u/>
      </rPr>
      <t>Taylor SM, Molyneux ME, Simel DL, Meshnick SR, Juliano JJ. Does this patient</t>
    </r>
    <r>
      <rPr/>
      <t>have malaria? JAMA. 2010 Nov 10;304(18):2048-56. Epub 2010 Nov 5. Review. PubMed PMID: 21057136.</t>
    </r>
  </si>
  <si>
    <t>Lung rales</t>
  </si>
  <si>
    <r>
      <rPr>
        <color rgb="FF1155CC"/>
        <u/>
      </rPr>
      <t>Fanaroff AC, Rymer JA, Goldstein SA, Simel DL, Newby LK. Does This Patient With Chest Pain Have Acute Coronary Syndrome?: The Rational Clinical Examination Systematic Review. JAMA. 2015 Nov 10;314(18):1955-65.</t>
    </r>
  </si>
  <si>
    <t>Hypotension (SBP&lt;100)</t>
  </si>
  <si>
    <r>
      <rPr>
        <color rgb="FF1155CC"/>
        <u/>
      </rPr>
      <t>Fanaroff AC, Rymer JA, Goldstein SA, Simel DL, Newby LK. Does This Patient With Chest Pain Have Acute Coronary Syndrome?: The Rational Clinical Examination Systematic Review. JAMA. 2015 Nov 10;314(18):1955-65.</t>
    </r>
  </si>
  <si>
    <t>Hyperlipidemia</t>
  </si>
  <si>
    <r>
      <rPr>
        <color rgb="FF1155CC"/>
        <u/>
      </rPr>
      <t>Fanaroff AC, Rymer JA, Goldstein SA, Simel DL, Newby LK. Does This Patient With Chest Pain Have Acute Coronary Syndrome?: The Rational Clinical Examination Systematic Review. JAMA. 2015 Nov 10;314(18):1955-65.</t>
    </r>
  </si>
  <si>
    <t>Tachypnea</t>
  </si>
  <si>
    <r>
      <rPr>
        <color rgb="FF1155CC"/>
        <u/>
      </rPr>
      <t>Fanaroff AC, Rymer JA, Goldstein SA, Simel DL, Newby LK. Does This Patient With Chest Pain Have Acute Coronary Syndrome?: The Rational Clinical Examination Systematic Review. JAMA. 2015 Nov 10;314(18):1955-65.</t>
    </r>
  </si>
  <si>
    <t>Cough (All Participants)</t>
  </si>
  <si>
    <r>
      <rPr>
        <color rgb="FF1155CC"/>
        <u/>
      </rPr>
      <t>Taylor SM, Molyneux ME, Simel DL, Meshnick SR, Juliano JJ. Does this patient</t>
    </r>
    <r>
      <rPr/>
      <t>have malaria? JAMA. 2010 Nov 10;304(18):2048-56. Epub 2010 Nov 5. Review. PubMed PMID: 21057136.</t>
    </r>
  </si>
  <si>
    <t>Diabetes</t>
  </si>
  <si>
    <r>
      <rPr>
        <color rgb="FF1155CC"/>
        <u/>
      </rPr>
      <t>Fanaroff AC, Rymer JA, Goldstein SA, Simel DL, Newby LK. Does This Patient With Chest Pain Have Acute Coronary Syndrome?: The Rational Clinical Examination Systematic Review. JAMA. 2015 Nov 10;314(18):1955-65.</t>
    </r>
  </si>
  <si>
    <t>Radiation to neck or jaw</t>
  </si>
  <si>
    <r>
      <rPr>
        <color rgb="FF1155CC"/>
        <u/>
      </rPr>
      <t>Fanaroff AC, Rymer JA, Goldstein SA, Simel DL, Newby LK. Does This Patient With Chest Pain Have Acute Coronary Syndrome?: The Rational Clinical Examination Systematic Review. JAMA. 2015 Nov 10;314(18):1955-65.</t>
    </r>
  </si>
  <si>
    <t>Cigarette smoking</t>
  </si>
  <si>
    <r>
      <rPr>
        <color rgb="FF1155CC"/>
        <u/>
      </rPr>
      <t>Runchey S, McGee S. Does this patient have a hemorrhagic stroke?: clinical</t>
    </r>
    <r>
      <rPr/>
      <t>findings distinguishing hemorrhagic stroke from ischemic stroke. JAMA. 2010 Jun 9;303(22):2280-6. doi: 10.1001/jama.2010.754. Review. PubMed PMID: 20530782.</t>
    </r>
  </si>
  <si>
    <t>Absence of productive cough</t>
  </si>
  <si>
    <r>
      <rPr>
        <color rgb="FF1155CC"/>
        <u/>
      </rPr>
      <t>Martindale JL, Wakai A, Collins SP, et al. Diagnosing acute heart failure in the emergency department: a systematic review and meta-analysis. Acad Emerg Med. 2016; 23(3): 223-242.</t>
    </r>
  </si>
  <si>
    <t>Tanner et al 2000</t>
  </si>
  <si>
    <r>
      <rPr>
        <color rgb="FF1155CC"/>
        <u/>
      </rPr>
      <t>Hollands H, Johnson D, Brox AC, Almeida D, Simel DL, Sharma S. Acute-onset floaters and flashes: is this patient at risk for retinal detachment? JAMA. 2009;302:2243-9.</t>
    </r>
  </si>
  <si>
    <t>Associated syncope</t>
  </si>
  <si>
    <r>
      <rPr>
        <color rgb="FF1155CC"/>
        <u/>
      </rPr>
      <t>Fanaroff AC, Rymer JA, Goldstein SA, Simel DL, Newby LK. Does This Patient With Chest Pain Have Acute Coronary Syndrome?: The Rational Clinical Examination Systematic Review. JAMA. 2015 Nov 10;314(18):1955-65.</t>
    </r>
  </si>
  <si>
    <t>Peripheral arterial disease</t>
  </si>
  <si>
    <r>
      <rPr>
        <color rgb="FF1155CC"/>
        <u/>
      </rPr>
      <t>Fanaroff AC, Rymer JA, Goldstein SA, Simel DL, Newby LK. Does This Patient With Chest Pain Have Acute Coronary Syndrome?: The Rational Clinical Examination Systematic Review. JAMA. 2015 Nov 10;314(18):1955-65.</t>
    </r>
  </si>
  <si>
    <t>Chills/rigors (Adults Only)</t>
  </si>
  <si>
    <r>
      <rPr>
        <color rgb="FF1155CC"/>
        <u/>
      </rPr>
      <t>Taylor SM, Molyneux ME, Simel DL, Meshnick SR, Juliano JJ. Does this patient</t>
    </r>
    <r>
      <rPr/>
      <t>have malaria? JAMA. 2010 Nov 10;304(18):2048-56. Epub 2010 Nov 5. Review. PubMed PMID: 21057136.</t>
    </r>
  </si>
  <si>
    <r>
      <rPr>
        <color rgb="FF1155CC"/>
        <u/>
      </rPr>
      <t>Fanaroff AC, Rymer JA, Goldstein SA, Simel DL, Newby LK. Does This Patient With Chest Pain Have Acute Coronary Syndrome?: The Rational Clinical Examination Systematic Review. JAMA. 2015 Nov 10;314(18):1955-65.</t>
    </r>
  </si>
  <si>
    <r>
      <rPr>
        <color rgb="FF1155CC"/>
        <u/>
      </rPr>
      <t>Martindale JL, Wakai A, Collins SP, et al. Diagnosing acute heart failure in the emergency department: a systematic review and meta-analysis. Acad Emerg Med. 2016; 23(3): 223-242.</t>
    </r>
  </si>
  <si>
    <t>Diabetes mellitus</t>
  </si>
  <si>
    <r>
      <rPr>
        <color rgb="FF1155CC"/>
        <u/>
      </rPr>
      <t>Runchey S, McGee S. Does this patient have a hemorrhagic stroke?: clinical</t>
    </r>
    <r>
      <rPr/>
      <t>findings distinguishing hemorrhagic stroke from ischemic stroke. JAMA. 2010 Jun 9;303(22):2280-6. doi: 10.1001/jama.2010.754. Review. PubMed PMID: 20530782.</t>
    </r>
  </si>
  <si>
    <t>Atrial fibrillation</t>
  </si>
  <si>
    <r>
      <rPr>
        <color rgb="FF1155CC"/>
        <u/>
      </rPr>
      <t>Runchey S, McGee S. Does this patient have a hemorrhagic stroke?: clinical</t>
    </r>
    <r>
      <rPr/>
      <t>findings distinguishing hemorrhagic stroke from ischemic stroke. JAMA. 2010 Jun 9;303(22):2280-6. doi: 10.1001/jama.2010.754. Review. PubMed PMID: 20530782.</t>
    </r>
  </si>
  <si>
    <t>Hikichi and Trempe 1994</t>
  </si>
  <si>
    <r>
      <rPr>
        <color rgb="FF1155CC"/>
        <u/>
      </rPr>
      <t>Hollands H, Johnson D, Brox AC, Almeida D, Simel DL, Sharma S. Acute-onset floaters and flashes: is this patient at risk for retinal detachment? JAMA. 2009;302:2243-9.</t>
    </r>
  </si>
  <si>
    <t>Prior myocardial infarction</t>
  </si>
  <si>
    <r>
      <rPr>
        <color rgb="FF1155CC"/>
        <u/>
      </rPr>
      <t>Fanaroff AC, Rymer JA, Goldstein SA, Simel DL, Newby LK. Does This Patient With Chest Pain Have Acute Coronary Syndrome?: The Rational Clinical Examination Systematic Review. JAMA. 2015 Nov 10;314(18):1955-65.</t>
    </r>
  </si>
  <si>
    <t>T-wave inversion</t>
  </si>
  <si>
    <r>
      <rPr>
        <color rgb="FF1155CC"/>
        <u/>
      </rPr>
      <t>Martindale JL, Wakai A, Collins SP, et al. Diagnosing acute heart failure in the emergency department: a systematic review and meta-analysis. Acad Emerg Med. 2016; 23(3): 223-242.</t>
    </r>
  </si>
  <si>
    <t>Peripheral artery disease</t>
  </si>
  <si>
    <r>
      <rPr>
        <color rgb="FF1155CC"/>
        <u/>
      </rPr>
      <t>Runchey S, McGee S. Does this patient have a hemorrhagic stroke?: clinical</t>
    </r>
    <r>
      <rPr/>
      <t>findings distinguishing hemorrhagic stroke from ischemic stroke. JAMA. 2010 Jun 9;303(22):2280-6. doi: 10.1001/jama.2010.754. Review. PubMed PMID: 20530782.</t>
    </r>
  </si>
  <si>
    <t>Cough (Children Only)</t>
  </si>
  <si>
    <r>
      <rPr>
        <color rgb="FF1155CC"/>
        <u/>
      </rPr>
      <t>Taylor SM, Molyneux ME, Simel DL, Meshnick SR, Juliano JJ. Does this patient</t>
    </r>
    <r>
      <rPr/>
      <t>have malaria? JAMA. 2010 Nov 10;304(18):2048-56. Epub 2010 Nov 5. Review. PubMed PMID: 21057136.</t>
    </r>
  </si>
  <si>
    <t>Tabotabo et al 1980</t>
  </si>
  <si>
    <r>
      <rPr>
        <color rgb="FF1155CC"/>
        <u/>
      </rPr>
      <t>Hollands H, Johnson D, Brox AC, Almeida D, Simel DL, Sharma S. Acute-onset floaters and flashes: is this patient at risk for retinal detachment? JAMA. 2009;302:2243-9.</t>
    </r>
  </si>
  <si>
    <t>Hepatojugular reflex</t>
  </si>
  <si>
    <r>
      <rPr>
        <color rgb="FF1155CC"/>
        <u/>
      </rPr>
      <t>Martindale JL, Wakai A, Collins SP, et al. Diagnosing acute heart failure in the emergency department: a systematic review and meta-analysis. Acad Emerg Med. 2016; 23(3): 223-242.</t>
    </r>
  </si>
  <si>
    <t>Plantar response: both extensor</t>
  </si>
  <si>
    <r>
      <rPr>
        <color rgb="FF1155CC"/>
        <u/>
      </rPr>
      <t>Runchey S, McGee S. Does this patient have a hemorrhagic stroke?: clinical</t>
    </r>
    <r>
      <rPr/>
      <t>findings distinguishing hemorrhagic stroke from ischemic stroke. JAMA. 2010 Jun 9;303(22):2280-6. doi: 10.1001/jama.2010.754. Review. PubMed PMID: 20530782.</t>
    </r>
  </si>
  <si>
    <t>Strebel et al 2001, Inspiratory whoop</t>
  </si>
  <si>
    <r>
      <rPr>
        <color rgb="FF1155CC"/>
        <u/>
      </rPr>
      <t>Cornia PB, Hersh AL, Lipsky BA, Newman TB, Gonzales R. Does this coughing</t>
    </r>
    <r>
      <rPr/>
      <t>adolescent or adult patient have pertussis? JAMA. 2010 Aug 25;304(8):890-6. doi:10.1001/jama.2010.1181. Review. PubMed PMID: 20736473.</t>
    </r>
  </si>
  <si>
    <t>“Typical” radiation</t>
  </si>
  <si>
    <r>
      <rPr>
        <color rgb="FF1155CC"/>
        <u/>
      </rPr>
      <t>Fanaroff AC, Rymer JA, Goldstein SA, Simel DL, Newby LK. Does This Patient With Chest Pain Have Acute Coronary Syndrome?: The Rational Clinical Examination Systematic Review. JAMA. 2015 Nov 10;314(18):1955-65.</t>
    </r>
  </si>
  <si>
    <t>DM</t>
  </si>
  <si>
    <r>
      <rPr>
        <color rgb="FF1155CC"/>
        <u/>
      </rPr>
      <t>Martindale JL, Wakai A, Collins SP, et al. Diagnosing acute heart failure in the emergency department: a systematic review and meta-analysis. Acad Emerg Med. 2016; 23(3): 223-242.</t>
    </r>
  </si>
  <si>
    <t>Prior stroke</t>
  </si>
  <si>
    <r>
      <rPr>
        <color rgb="FF1155CC"/>
        <u/>
      </rPr>
      <t>Runchey S, McGee S. Does this patient have a hemorrhagic stroke?: clinical</t>
    </r>
    <r>
      <rPr/>
      <t>findings distinguishing hemorrhagic stroke from ischemic stroke. JAMA. 2010 Jun 9;303(22):2280-6. doi: 10.1001/jama.2010.754. Review. PubMed PMID: 20530782.</t>
    </r>
  </si>
  <si>
    <t>Harnden et al 2006, Paroxysmal cough</t>
  </si>
  <si>
    <r>
      <rPr>
        <color rgb="FF1155CC"/>
        <u/>
      </rPr>
      <t>Cornia PB, Hersh AL, Lipsky BA, Newman TB, Gonzales R. Does this coughing</t>
    </r>
    <r>
      <rPr/>
      <t>adolescent or adult patient have pertussis? JAMA. 2010 Aug 25;304(8):890-6. doi:10.1001/jama.2010.1181. Review. PubMed PMID: 20736473.</t>
    </r>
  </si>
  <si>
    <t>Vomiting (All Participants)</t>
  </si>
  <si>
    <r>
      <rPr>
        <color rgb="FF1155CC"/>
        <u/>
      </rPr>
      <t>Taylor SM, Molyneux ME, Simel DL, Meshnick SR, Juliano JJ. Does this patient</t>
    </r>
    <r>
      <rPr/>
      <t>have malaria? JAMA. 2010 Nov 10;304(18):2048-56. Epub 2010 Nov 5. Review. PubMed PMID: 21057136.</t>
    </r>
  </si>
  <si>
    <t>Radiation to both arms</t>
  </si>
  <si>
    <r>
      <rPr>
        <color rgb="FF1155CC"/>
        <u/>
      </rPr>
      <t>Fanaroff AC, Rymer JA, Goldstein SA, Simel DL, Newby LK. Does This Patient With Chest Pain Have Acute Coronary Syndrome?: The Rational Clinical Examination Systematic Review. JAMA. 2015 Nov 10;314(18):1955-65.</t>
    </r>
  </si>
  <si>
    <t>Murmur</t>
  </si>
  <si>
    <r>
      <rPr>
        <color rgb="FF1155CC"/>
        <u/>
      </rPr>
      <t>Martindale JL, Wakai A, Collins SP, et al. Diagnosing acute heart failure in the emergency department: a systematic review and meta-analysis. Acad Emerg Med. 2016; 23(3): 223-242.</t>
    </r>
  </si>
  <si>
    <t>Alveolar edema</t>
  </si>
  <si>
    <r>
      <rPr>
        <color rgb="FF1155CC"/>
        <u/>
      </rPr>
      <t>Martindale JL, Wakai A, Collins SP, et al. Diagnosing acute heart failure in the emergency department: a systematic review and meta-analysis. Acad Emerg Med. 2016; 23(3): 223-242.</t>
    </r>
  </si>
  <si>
    <t>Pleural effusion</t>
  </si>
  <si>
    <r>
      <rPr>
        <color rgb="FF1155CC"/>
        <u/>
      </rPr>
      <t>Martindale JL, Wakai A, Collins SP, et al. Diagnosing acute heart failure in the emergency department: a systematic review and meta-analysis. Acad Emerg Med. 2016; 23(3): 223-242.</t>
    </r>
  </si>
  <si>
    <t>Pleuritic pain</t>
  </si>
  <si>
    <r>
      <rPr>
        <color rgb="FF1155CC"/>
        <u/>
      </rPr>
      <t>Fanaroff AC, Rymer JA, Goldstein SA, Simel DL, Newby LK. Does This Patient With Chest Pain Have Acute Coronary Syndrome?: The Rational Clinical Examination Systematic Review. JAMA. 2015 Nov 10;314(18):1955-65.</t>
    </r>
  </si>
  <si>
    <r>
      <rPr>
        <color rgb="FF1155CC"/>
        <u/>
      </rPr>
      <t>Martindale JL, Wakai A, Collins SP, et al. Diagnosing acute heart failure in the emergency department: a systematic review and meta-analysis. Acad Emerg Med. 2016; 23(3): 223-242.</t>
    </r>
  </si>
  <si>
    <t>No history of COPD</t>
  </si>
  <si>
    <r>
      <rPr>
        <color rgb="FF1155CC"/>
        <u/>
      </rPr>
      <t>Martindale JL, Wakai A, Collins SP, et al. Diagnosing acute heart failure in the emergency department: a systematic review and meta-analysis. Acad Emerg Med. 2016; 23(3): 223-242.</t>
    </r>
  </si>
  <si>
    <t>Men</t>
  </si>
  <si>
    <r>
      <rPr>
        <color rgb="FF1155CC"/>
        <u/>
      </rPr>
      <t>Fanaroff AC, Rymer JA, Goldstein SA, Simel DL, Newby LK. Does This Patient With Chest Pain Have Acute Coronary Syndrome?: The Rational Clinical Examination Systematic Review. JAMA. 2015 Nov 10;314(18):1955-65.</t>
    </r>
  </si>
  <si>
    <t>Abnormal prior stress</t>
  </si>
  <si>
    <r>
      <rPr>
        <color rgb="FF1155CC"/>
        <u/>
      </rPr>
      <t>Fanaroff AC, Rymer JA, Goldstein SA, Simel DL, Newby LK. Does This Patient With Chest Pain Have Acute Coronary Syndrome?: The Rational Clinical Examination Systematic Review. JAMA. 2015 Nov 10;314(18):1955-65.</t>
    </r>
  </si>
  <si>
    <t>Vomiting (Children Only)</t>
  </si>
  <si>
    <r>
      <rPr>
        <color rgb="FF1155CC"/>
        <u/>
      </rPr>
      <t>Taylor SM, Molyneux ME, Simel DL, Meshnick SR, Juliano JJ. Does this patient</t>
    </r>
    <r>
      <rPr/>
      <t>have malaria? JAMA. 2010 Nov 10;304(18):2048-56. Epub 2010 Nov 5. Review. PubMed PMID: 21057136.</t>
    </r>
  </si>
  <si>
    <t>Change in pattern over prior 24 h</t>
  </si>
  <si>
    <r>
      <rPr>
        <color rgb="FF1155CC"/>
        <u/>
      </rPr>
      <t>Fanaroff AC, Rymer JA, Goldstein SA, Simel DL, Newby LK. Does This Patient With Chest Pain Have Acute Coronary Syndrome?: The Rational Clinical Examination Systematic Review. JAMA. 2015 Nov 10;314(18):1955-65.</t>
    </r>
  </si>
  <si>
    <t>Park et al 2005, Posttussive emesis</t>
  </si>
  <si>
    <r>
      <rPr>
        <color rgb="FF1155CC"/>
        <u/>
      </rPr>
      <t>Cornia PB, Hersh AL, Lipsky BA, Newman TB, Gonzales R. Does this coughing</t>
    </r>
    <r>
      <rPr/>
      <t>adolescent or adult patient have pertussis? JAMA. 2010 Aug 25;304(8):890-6. doi:10.1001/jama.2010.1181. Review. PubMed PMID: 20736473.</t>
    </r>
  </si>
  <si>
    <t>Wheezing</t>
  </si>
  <si>
    <r>
      <rPr>
        <color rgb="FF1155CC"/>
        <u/>
      </rPr>
      <t>Martindale JL, Wakai A, Collins SP, et al. Diagnosing acute heart failure in the emergency department: a systematic review and meta-analysis. Acad Emerg Med. 2016; 23(3): 223-242.</t>
    </r>
  </si>
  <si>
    <t>Coronary artery disease</t>
  </si>
  <si>
    <r>
      <rPr>
        <color rgb="FF1155CC"/>
        <u/>
      </rPr>
      <t>Runchey S, McGee S. Does this patient have a hemorrhagic stroke?: clinical</t>
    </r>
    <r>
      <rPr/>
      <t>findings distinguishing hemorrhagic stroke from ischemic stroke. JAMA. 2010 Jun 9;303(22):2280-6. doi: 10.1001/jama.2010.754. Review. PubMed PMID: 20530782.</t>
    </r>
  </si>
  <si>
    <t>Chills/rigors (All Participants)</t>
  </si>
  <si>
    <r>
      <rPr>
        <color rgb="FF1155CC"/>
        <u/>
      </rPr>
      <t>Taylor SM, Molyneux ME, Simel DL, Meshnick SR, Juliano JJ. Does this patient</t>
    </r>
    <r>
      <rPr/>
      <t>have malaria? JAMA. 2010 Nov 10;304(18):2048-56. Epub 2010 Nov 5. Review. PubMed PMID: 21057136.</t>
    </r>
  </si>
  <si>
    <t>Level of consciousness:drowsy</t>
  </si>
  <si>
    <r>
      <rPr>
        <color rgb="FF1155CC"/>
        <u/>
      </rPr>
      <t>Runchey S, McGee S. Does this patient have a hemorrhagic stroke?: clinical</t>
    </r>
    <r>
      <rPr/>
      <t>findings distinguishing hemorrhagic stroke from ischemic stroke. JAMA. 2010 Jun 9;303(22):2280-6. doi: 10.1001/jama.2010.754. Review. PubMed PMID: 20530782.</t>
    </r>
  </si>
  <si>
    <t>Cervical bruit</t>
  </si>
  <si>
    <r>
      <rPr>
        <color rgb="FF1155CC"/>
        <u/>
      </rPr>
      <t>Runchey S, McGee S. Does this patient have a hemorrhagic stroke?: clinical</t>
    </r>
    <r>
      <rPr/>
      <t>findings distinguishing hemorrhagic stroke from ischemic stroke. JAMA. 2010 Jun 9;303(22):2280-6. doi: 10.1001/jama.2010.754. Review. PubMed PMID: 20530782.</t>
    </r>
  </si>
  <si>
    <t>Seizures accompanying neurologic deficit</t>
  </si>
  <si>
    <r>
      <rPr>
        <color rgb="FF1155CC"/>
        <u/>
      </rPr>
      <t>Runchey S, McGee S. Does this patient have a hemorrhagic stroke?: clinical</t>
    </r>
    <r>
      <rPr/>
      <t>findings distinguishing hemorrhagic stroke from ischemic stroke. JAMA. 2010 Jun 9;303(22):2280-6. doi: 10.1001/jama.2010.754. Review. PubMed PMID: 20530782.</t>
    </r>
  </si>
  <si>
    <t>Headache (Children Only)</t>
  </si>
  <si>
    <r>
      <rPr>
        <color rgb="FF1155CC"/>
        <u/>
      </rPr>
      <t>Taylor SM, Molyneux ME, Simel DL, Meshnick SR, Juliano JJ. Does this patient</t>
    </r>
    <r>
      <rPr/>
      <t>have malaria? JAMA. 2010 Nov 10;304(18):2048-56. Epub 2010 Nov 5. Review. PubMed PMID: 21057136.</t>
    </r>
  </si>
  <si>
    <t>Associated palpitations</t>
  </si>
  <si>
    <r>
      <rPr>
        <color rgb="FF1155CC"/>
        <u/>
      </rPr>
      <t>Fanaroff AC, Rymer JA, Goldstein SA, Simel DL, Newby LK. Does This Patient With Chest Pain Have Acute Coronary Syndrome?: The Rational Clinical Examination Systematic Review. JAMA. 2015 Nov 10;314(18):1955-65.</t>
    </r>
  </si>
  <si>
    <t>Diamond 1992</t>
  </si>
  <si>
    <r>
      <rPr>
        <color rgb="FF1155CC"/>
        <u/>
      </rPr>
      <t>Hollands H, Johnson D, Brox AC, Almeida D, Simel DL, Sharma S. Acute-onset floaters and flashes: is this patient at risk for retinal detachment? JAMA. 2009;302:2243-9.</t>
    </r>
  </si>
  <si>
    <t>Kernig sign, Brudzinski sign, or both</t>
  </si>
  <si>
    <r>
      <rPr>
        <color rgb="FF1155CC"/>
        <u/>
      </rPr>
      <t>Runchey S, McGee S. Does this patient have a hemorrhagic stroke?: clinical</t>
    </r>
    <r>
      <rPr/>
      <t>findings distinguishing hemorrhagic stroke from ischemic stroke. JAMA. 2010 Jun 9;303(22):2280-6. doi: 10.1001/jama.2010.754. Review. PubMed PMID: 20530782.</t>
    </r>
  </si>
  <si>
    <t>Alcohol consumption</t>
  </si>
  <si>
    <r>
      <rPr>
        <color rgb="FF1155CC"/>
        <u/>
      </rPr>
      <t>Runchey S, McGee S. Does this patient have a hemorrhagic stroke?: clinical</t>
    </r>
    <r>
      <rPr/>
      <t>findings distinguishing hemorrhagic stroke from ischemic stroke. JAMA. 2010 Jun 9;303(22):2280-6. doi: 10.1001/jama.2010.754. Review. PubMed PMID: 20530782.</t>
    </r>
  </si>
  <si>
    <t>Renal Failure</t>
  </si>
  <si>
    <r>
      <rPr>
        <color rgb="FF1155CC"/>
        <u/>
      </rPr>
      <t>Martindale JL, Wakai A, Collins SP, et al. Diagnosing acute heart failure in the emergency department: a systematic review and meta-analysis. Acad Emerg Med. 2016; 23(3): 223-242.</t>
    </r>
  </si>
  <si>
    <t>HTN</t>
  </si>
  <si>
    <r>
      <rPr>
        <color rgb="FF1155CC"/>
        <u/>
      </rPr>
      <t>Martindale JL, Wakai A, Collins SP, et al. Diagnosing acute heart failure in the emergency department: a systematic review and meta-analysis. Acad Emerg Med. 2016; 23(3): 223-242.</t>
    </r>
  </si>
  <si>
    <t>Prior transient ischemic attack</t>
  </si>
  <si>
    <r>
      <rPr>
        <color rgb="FF1155CC"/>
        <u/>
      </rPr>
      <t>Runchey S, McGee S. Does this patient have a hemorrhagic stroke?: clinical</t>
    </r>
    <r>
      <rPr/>
      <t>findings distinguishing hemorrhagic stroke from ischemic stroke. JAMA. 2010 Jun 9;303(22):2280-6. doi: 10.1001/jama.2010.754. Review. PubMed PMID: 20530782.</t>
    </r>
  </si>
  <si>
    <t>Plantar response: both flexor</t>
  </si>
  <si>
    <r>
      <rPr>
        <color rgb="FF1155CC"/>
        <u/>
      </rPr>
      <t>Runchey S, McGee S. Does this patient have a hemorrhagic stroke?: clinical</t>
    </r>
    <r>
      <rPr/>
      <t>findings distinguishing hemorrhagic stroke from ischemic stroke. JAMA. 2010 Jun 9;303(22):2280-6. doi: 10.1001/jama.2010.754. Review. PubMed PMID: 20530782.</t>
    </r>
  </si>
  <si>
    <t>AFIB</t>
  </si>
  <si>
    <r>
      <rPr>
        <color rgb="FF1155CC"/>
        <u/>
      </rPr>
      <t>Martindale JL, Wakai A, Collins SP, et al. Diagnosing acute heart failure in the emergency department: a systematic review and meta-analysis. Acad Emerg Med. 2016; 23(3): 223-242.</t>
    </r>
  </si>
  <si>
    <t>Hadeel and Dien</t>
  </si>
  <si>
    <r>
      <rPr>
        <color rgb="FF1155CC"/>
        <u/>
      </rPr>
      <t>Alzahrani SA, Al-salamah MA, Al-madani WH, Elbarbary MA. Systematic review and meta-analysis for the use of ultrasound versus radiology in diagnosing of pneumonia. Crit Ultrasound J. 2017;9(1):6.</t>
    </r>
  </si>
  <si>
    <t>Chills/rigors (Children Only)</t>
  </si>
  <si>
    <r>
      <rPr>
        <color rgb="FF1155CC"/>
        <u/>
      </rPr>
      <t>Taylor SM, Molyneux ME, Simel DL, Meshnick SR, Juliano JJ. Does this patient</t>
    </r>
    <r>
      <rPr/>
      <t>have malaria? JAMA. 2010 Nov 10;304(18):2048-56. Epub 2010 Nov 5. Review. PubMed PMID: 21057136.</t>
    </r>
  </si>
  <si>
    <t>Pain reproduced on palpation</t>
  </si>
  <si>
    <r>
      <rPr>
        <color rgb="FF1155CC"/>
        <u/>
      </rPr>
      <t>Fanaroff AC, Rymer JA, Goldstein SA, Simel DL, Newby LK. Does This Patient With Chest Pain Have Acute Coronary Syndrome?: The Rational Clinical Examination Systematic Review. JAMA. 2015 Nov 10;314(18):1955-65.</t>
    </r>
  </si>
  <si>
    <t>Age &lt;= 60</t>
  </si>
  <si>
    <r>
      <rPr>
        <color rgb="FF1155CC"/>
        <u/>
      </rPr>
      <t>Runchey S, McGee S. Does this patient have a hemorrhagic stroke?: clinical</t>
    </r>
    <r>
      <rPr/>
      <t>findings distinguishing hemorrhagic stroke from ischemic stroke. JAMA. 2010 Jun 9;303(22):2280-6. doi: 10.1001/jama.2010.754. Review. PubMed PMID: 20530782.</t>
    </r>
  </si>
  <si>
    <r>
      <rPr>
        <color rgb="FF1155CC"/>
        <u/>
      </rPr>
      <t>Runchey S, McGee S. Does this patient have a hemorrhagic stroke?: clinical</t>
    </r>
    <r>
      <rPr/>
      <t>findings distinguishing hemorrhagic stroke from ischemic stroke. JAMA. 2010 Jun 9;303(22):2280-6. doi: 10.1001/jama.2010.754. Review. PubMed PMID: 20530782.</t>
    </r>
  </si>
  <si>
    <t>Hepatomegaly (Children Only)</t>
  </si>
  <si>
    <r>
      <rPr>
        <color rgb="FF1155CC"/>
        <u/>
      </rPr>
      <t>Taylor SM, Molyneux ME, Simel DL, Meshnick SR, Juliano JJ. Does this patient</t>
    </r>
    <r>
      <rPr/>
      <t>have malaria? JAMA. 2010 Nov 10;304(18):2048-56. Epub 2010 Nov 5. Review. PubMed PMID: 21057136.</t>
    </r>
  </si>
  <si>
    <t>Pallor (Children Only)</t>
  </si>
  <si>
    <r>
      <rPr>
        <color rgb="FF1155CC"/>
        <u/>
      </rPr>
      <t>Taylor SM, Molyneux ME, Simel DL, Meshnick SR, Juliano JJ. Does this patient</t>
    </r>
    <r>
      <rPr/>
      <t>have malaria? JAMA. 2010 Nov 10;304(18):2048-56. Epub 2010 Nov 5. Review. PubMed PMID: 21057136.</t>
    </r>
  </si>
  <si>
    <t>Luri</t>
  </si>
  <si>
    <r>
      <rPr>
        <color rgb="FF1155CC"/>
        <u/>
      </rPr>
      <t>Alzahrani SA, Al-salamah MA, Al-madani WH, Elbarbary MA. Systematic review and meta-analysis for the use of ultrasound versus radiology in diagnosing of pneumonia. Crit Ultrasound J. 2017;9(1):6.</t>
    </r>
  </si>
  <si>
    <t>Prior CAD</t>
  </si>
  <si>
    <r>
      <rPr>
        <color rgb="FF1155CC"/>
        <u/>
      </rPr>
      <t>Fanaroff AC, Rymer JA, Goldstein SA, Simel DL, Newby LK. Does This Patient With Chest Pain Have Acute Coronary Syndrome?: The Rational Clinical Examination Systematic Review. JAMA. 2015 Nov 10;314(18):1955-65.</t>
    </r>
  </si>
  <si>
    <r>
      <rPr>
        <color rgb="FF1155CC"/>
        <u/>
      </rPr>
      <t>Hollands H, Johnson D, Brox AC, Almeida D, Simel DL, Sharma S. Acute-onset floaters and flashes: is this patient at risk for retinal detachment? JAMA. 2009;302:2243-9.</t>
    </r>
  </si>
  <si>
    <t>Nausea (Children Only)</t>
  </si>
  <si>
    <r>
      <rPr>
        <color rgb="FF1155CC"/>
        <u/>
      </rPr>
      <t>Taylor SM, Molyneux ME, Simel DL, Meshnick SR, Juliano JJ. Does this patient</t>
    </r>
    <r>
      <rPr/>
      <t>have malaria? JAMA. 2010 Nov 10;304(18):2048-56. Epub 2010 Nov 5. Review. PubMed PMID: 21057136.</t>
    </r>
  </si>
  <si>
    <t>S3</t>
  </si>
  <si>
    <r>
      <rPr>
        <color rgb="FF1155CC"/>
        <u/>
      </rPr>
      <t>Martindale JL, Wakai A, Collins SP, et al. Diagnosing acute heart failure in the emergency department: a systematic review and meta-analysis. Acad Emerg Med. 2016; 23(3): 223-242.</t>
    </r>
  </si>
  <si>
    <t>PND</t>
  </si>
  <si>
    <r>
      <rPr>
        <color rgb="FF1155CC"/>
        <u/>
      </rPr>
      <t>Martindale JL, Wakai A, Collins SP, et al. Diagnosing acute heart failure in the emergency department: a systematic review and meta-analysis. Acad Emerg Med. 2016; 23(3): 223-242.</t>
    </r>
  </si>
  <si>
    <t>Ischemic changes</t>
  </si>
  <si>
    <r>
      <rPr>
        <color rgb="FF1155CC"/>
        <u/>
      </rPr>
      <t>Martindale JL, Wakai A, Collins SP, et al. Diagnosing acute heart failure in the emergency department: a systematic review and meta-analysis. Acad Emerg Med. 2016; 23(3): 223-242.</t>
    </r>
  </si>
  <si>
    <t>Strebel et al 2001, Posttussive emesis</t>
  </si>
  <si>
    <r>
      <rPr>
        <color rgb="FF1155CC"/>
        <u/>
      </rPr>
      <t>Cornia PB, Hersh AL, Lipsky BA, Newman TB, Gonzales R. Does this coughing</t>
    </r>
    <r>
      <rPr/>
      <t>adolescent or adult patient have pertussis? JAMA. 2010 Aug 25;304(8):890-6. doi:10.1001/jama.2010.1181. Review. PubMed PMID: 20736473.</t>
    </r>
  </si>
  <si>
    <t>Acute onset of deficit</t>
  </si>
  <si>
    <r>
      <rPr>
        <color rgb="FF1155CC"/>
        <u/>
      </rPr>
      <t>Runchey S, McGee S. Does this patient have a hemorrhagic stroke?: clinical</t>
    </r>
    <r>
      <rPr/>
      <t>findings distinguishing hemorrhagic stroke from ischemic stroke. JAMA. 2010 Jun 9;303(22):2280-6. doi: 10.1001/jama.2010.754. Review. PubMed PMID: 20530782.</t>
    </r>
  </si>
  <si>
    <t>ST-elevation</t>
  </si>
  <si>
    <r>
      <rPr>
        <color rgb="FF1155CC"/>
        <u/>
      </rPr>
      <t>Martindale JL, Wakai A, Collins SP, et al. Diagnosing acute heart failure in the emergency department: a systematic review and meta-analysis. Acad Emerg Med. 2016; 23(3): 223-242.</t>
    </r>
  </si>
  <si>
    <t>MI, history of</t>
  </si>
  <si>
    <r>
      <rPr>
        <color rgb="FF1155CC"/>
        <u/>
      </rPr>
      <t>Martindale JL, Wakai A, Collins SP, et al. Diagnosing acute heart failure in the emergency department: a systematic review and meta-analysis. Acad Emerg Med. 2016; 23(3): 223-242.</t>
    </r>
  </si>
  <si>
    <t>Orthopnea</t>
  </si>
  <si>
    <r>
      <rPr>
        <color rgb="FF1155CC"/>
        <u/>
      </rPr>
      <t>Martindale JL, Wakai A, Collins SP, et al. Diagnosing acute heart failure in the emergency department: a systematic review and meta-analysis. Acad Emerg Med. 2016; 23(3): 223-242.</t>
    </r>
  </si>
  <si>
    <t>Man 2017</t>
  </si>
  <si>
    <r>
      <rPr>
        <color rgb="FF1155CC"/>
        <u/>
      </rPr>
      <t>Orso D, Ban A, Guglielmo N. Lung ultrasound in diagnosing pneumonia in childhood: a systematic review and meta-analysis. J Ultrasound 2018;21:183–95.</t>
    </r>
  </si>
  <si>
    <t>Atrial fibrillation on electrocardiogram</t>
  </si>
  <si>
    <r>
      <rPr>
        <color rgb="FF1155CC"/>
        <u/>
      </rPr>
      <t>Runchey S, McGee S. Does this patient have a hemorrhagic stroke?: clinical</t>
    </r>
    <r>
      <rPr/>
      <t>findings distinguishing hemorrhagic stroke from ischemic stroke. JAMA. 2010 Jun 9;303(22):2280-6. doi: 10.1001/jama.2010.754. Review. PubMed PMID: 20530782.</t>
    </r>
  </si>
  <si>
    <t>Strebel et al 2001, Paroxysmal cough</t>
  </si>
  <si>
    <r>
      <rPr>
        <color rgb="FF1155CC"/>
        <u/>
      </rPr>
      <t>Cornia PB, Hersh AL, Lipsky BA, Newman TB, Gonzales R. Does this coughing</t>
    </r>
    <r>
      <rPr/>
      <t>adolescent or adult patient have pertussis? JAMA. 2010 Aug 25;304(8):890-6. doi:10.1001/jama.2010.1181. Review. PubMed PMID: 20736473.</t>
    </r>
  </si>
  <si>
    <t>Harnden et al 2006, Inspiratory whoop</t>
  </si>
  <si>
    <r>
      <rPr>
        <color rgb="FF1155CC"/>
        <u/>
      </rPr>
      <t>Cornia PB, Hersh AL, Lipsky BA, Newman TB, Gonzales R. Does this coughing</t>
    </r>
    <r>
      <rPr/>
      <t>adolescent or adult patient have pertussis? JAMA. 2010 Aug 25;304(8):890-6. doi:10.1001/jama.2010.1181. Review. PubMed PMID: 20736473.</t>
    </r>
  </si>
  <si>
    <t>CAD</t>
  </si>
  <si>
    <r>
      <rPr>
        <color rgb="FF1155CC"/>
        <u/>
      </rPr>
      <t>Martindale JL, Wakai A, Collins SP, et al. Diagnosing acute heart failure in the emergency department: a systematic review and meta-analysis. Acad Emerg Med. 2016; 23(3): 223-242.</t>
    </r>
  </si>
  <si>
    <t>Splenomegaly (All Participants)</t>
  </si>
  <si>
    <r>
      <rPr>
        <color rgb="FF1155CC"/>
        <u/>
      </rPr>
      <t>Taylor SM, Molyneux ME, Simel DL, Meshnick SR, Juliano JJ. Does this patient</t>
    </r>
    <r>
      <rPr/>
      <t>have malaria? JAMA. 2010 Nov 10;304(18):2048-56. Epub 2010 Nov 5. Review. PubMed PMID: 21057136.</t>
    </r>
  </si>
  <si>
    <t>Smith-Bindman Table 3</t>
  </si>
  <si>
    <r>
      <rPr>
        <color rgb="FF1155CC"/>
        <u/>
      </rPr>
      <t>Wong C, Teitge B, Ross M, Young P, Robertson HL, Lang E. The Accuracy and Prognostic Value of Point-of-care Ultrasound for Nephrolithiasis in the Emergency Department: A Systematic Review and Meta-analysis. Acad Emerg Med. 2018;</t>
    </r>
  </si>
  <si>
    <t>Yilmaz 2017</t>
  </si>
  <si>
    <r>
      <rPr>
        <color rgb="FF1155CC"/>
        <u/>
      </rPr>
      <t>Orso D, Ban A, Guglielmo N. Lung ultrasound in diagnosing pneumonia in childhood: a systematic review and meta-analysis. J Ultrasound 2018;21:183–95.</t>
    </r>
  </si>
  <si>
    <t>Pain similar to prior ischemia</t>
  </si>
  <si>
    <r>
      <rPr>
        <color rgb="FF1155CC"/>
        <u/>
      </rPr>
      <t>Fanaroff AC, Rymer JA, Goldstein SA, Simel DL, Newby LK. Does This Patient With Chest Pain Have Acute Coronary Syndrome?: The Rational Clinical Examination Systematic Review. JAMA. 2015 Nov 10;314(18):1955-65.</t>
    </r>
  </si>
  <si>
    <r>
      <rPr>
        <color rgb="FF1155CC"/>
        <u/>
      </rPr>
      <t>Hollands H, Johnson D, Brox AC, Almeida D, Simel DL, Sharma S. Acute-onset floaters and flashes: is this patient at risk for retinal detachment? JAMA. 2009;302:2243-9.</t>
    </r>
  </si>
  <si>
    <t>Arrhythmia</t>
  </si>
  <si>
    <r>
      <rPr>
        <color rgb="FF1155CC"/>
        <u/>
      </rPr>
      <t>Martindale JL, Wakai A, Collins SP, et al. Diagnosing acute heart failure in the emergency department: a systematic review and meta-analysis. Acad Emerg Med. 2016; 23(3): 223-242.</t>
    </r>
  </si>
  <si>
    <t>Splenomegaly (Children Only)</t>
  </si>
  <si>
    <r>
      <rPr>
        <color rgb="FF1155CC"/>
        <u/>
      </rPr>
      <t>Taylor SM, Molyneux ME, Simel DL, Meshnick SR, Juliano JJ. Does this patient</t>
    </r>
    <r>
      <rPr/>
      <t>have malaria? JAMA. 2010 Nov 10;304(18):2048-56. Epub 2010 Nov 5. Review. PubMed PMID: 21057136.</t>
    </r>
  </si>
  <si>
    <t>Neck stiffness</t>
  </si>
  <si>
    <r>
      <rPr>
        <color rgb="FF1155CC"/>
        <u/>
      </rPr>
      <t>Runchey S, McGee S. Does this patient have a hemorrhagic stroke?: clinical</t>
    </r>
    <r>
      <rPr/>
      <t>findings distinguishing hemorrhagic stroke from ischemic stroke. JAMA. 2010 Jun 9;303(22):2280-6. doi: 10.1001/jama.2010.754. Review. PubMed PMID: 20530782.</t>
    </r>
  </si>
  <si>
    <t>Ischemic ECG</t>
  </si>
  <si>
    <r>
      <rPr>
        <color rgb="FF1155CC"/>
        <u/>
      </rPr>
      <t>Fanaroff AC, Rymer JA, Goldstein SA, Simel DL, Newby LK. Does This Patient With Chest Pain Have Acute Coronary Syndrome?: The Rational Clinical Examination Systematic Review. JAMA. 2015 Nov 10;314(18):1955-65.</t>
    </r>
  </si>
  <si>
    <t>Leg edema</t>
  </si>
  <si>
    <r>
      <rPr>
        <color rgb="FF1155CC"/>
        <u/>
      </rPr>
      <t>Martindale JL, Wakai A, Collins SP, et al. Diagnosing acute heart failure in the emergency department: a systematic review and meta-analysis. Acad Emerg Med. 2016; 23(3): 223-242.</t>
    </r>
  </si>
  <si>
    <t>Dyspnea (Adults Only)</t>
  </si>
  <si>
    <r>
      <rPr>
        <color rgb="FF1155CC"/>
        <u/>
      </rPr>
      <t>Taylor SM, Molyneux ME, Simel DL, Meshnick SR, Juliano JJ. Does this patient</t>
    </r>
    <r>
      <rPr/>
      <t>have malaria? JAMA. 2010 Nov 10;304(18):2048-56. Epub 2010 Nov 5. Review. PubMed PMID: 21057136.</t>
    </r>
  </si>
  <si>
    <t>JVD</t>
  </si>
  <si>
    <r>
      <rPr>
        <color rgb="FF1155CC"/>
        <u/>
      </rPr>
      <t>Martindale JL, Wakai A, Collins SP, et al. Diagnosing acute heart failure in the emergency department: a systematic review and meta-analysis. Acad Emerg Med. 2016; 23(3): 223-242.</t>
    </r>
  </si>
  <si>
    <t>ST depression</t>
  </si>
  <si>
    <r>
      <rPr>
        <color rgb="FF1155CC"/>
        <u/>
      </rPr>
      <t>Fanaroff AC, Rymer JA, Goldstein SA, Simel DL, Newby LK. Does This Patient With Chest Pain Have Acute Coronary Syndrome?: The Rational Clinical Examination Systematic Review. JAMA. 2015 Nov 10;314(18):1955-65.</t>
    </r>
  </si>
  <si>
    <t>“Typical” chest pain</t>
  </si>
  <si>
    <r>
      <rPr>
        <color rgb="FF1155CC"/>
        <u/>
      </rPr>
      <t>Fanaroff AC, Rymer JA, Goldstein SA, Simel DL, Newby LK. Does This Patient With Chest Pain Have Acute Coronary Syndrome?: The Rational Clinical Examination Systematic Review. JAMA. 2015 Nov 10;314(18):1955-65.</t>
    </r>
  </si>
  <si>
    <t>Headache</t>
  </si>
  <si>
    <r>
      <rPr>
        <color rgb="FF1155CC"/>
        <u/>
      </rPr>
      <t>Runchey S, McGee S. Does this patient have a hemorrhagic stroke?: clinical</t>
    </r>
    <r>
      <rPr/>
      <t>findings distinguishing hemorrhagic stroke from ischemic stroke. JAMA. 2010 Jun 9;303(22):2280-6. doi: 10.1001/jama.2010.754. Review. PubMed PMID: 20530782.</t>
    </r>
  </si>
  <si>
    <t>Normal sinus rhythm</t>
  </si>
  <si>
    <r>
      <rPr>
        <color rgb="FF1155CC"/>
        <u/>
      </rPr>
      <t>Martindale JL, Wakai A, Collins SP, et al. Diagnosing acute heart failure in the emergency department: a systematic review and meta-analysis. Acad Emerg Med. 2016; 23(3): 223-242.</t>
    </r>
  </si>
  <si>
    <t>CRI</t>
  </si>
  <si>
    <r>
      <rPr>
        <color rgb="FF1155CC"/>
        <u/>
      </rPr>
      <t>Martindale JL, Wakai A, Collins SP, et al. Diagnosing acute heart failure in the emergency department: a systematic review and meta-analysis. Acad Emerg Med. 2016; 23(3): 223-242.</t>
    </r>
  </si>
  <si>
    <t>Daniels Table 4</t>
  </si>
  <si>
    <r>
      <rPr>
        <color rgb="FF1155CC"/>
        <u/>
      </rPr>
      <t>Wong C, Teitge B, Ross M, Young P, Robertson HL, Lang E. The Accuracy and Prognostic Value of Point-of-care Ultrasound for Nephrolithiasis in the Emergency Department: A Systematic Review and Meta-analysis. Acad Emerg Med. 2018;</t>
    </r>
  </si>
  <si>
    <t>Richardson et al 1999</t>
  </si>
  <si>
    <r>
      <rPr>
        <color rgb="FF1155CC"/>
        <u/>
      </rPr>
      <t>Hollands H, Johnson D, Brox AC, Almeida D, Simel DL, Sharma S. Acute-onset floaters and flashes: is this patient at risk for retinal detachment? JAMA. 2009;302:2243-9.</t>
    </r>
  </si>
  <si>
    <t>Park et al 2005, Inspiratory whoop</t>
  </si>
  <si>
    <r>
      <rPr>
        <color rgb="FF1155CC"/>
        <u/>
      </rPr>
      <t>Cornia PB, Hersh AL, Lipsky BA, Newman TB, Gonzales R. Does this coughing</t>
    </r>
    <r>
      <rPr/>
      <t>adolescent or adult patient have pertussis? JAMA. 2010 Aug 25;304(8):890-6. doi:10.1001/jama.2010.1181. Review. PubMed PMID: 20736473.</t>
    </r>
  </si>
  <si>
    <t>Rales</t>
  </si>
  <si>
    <r>
      <rPr>
        <color rgb="FF1155CC"/>
        <u/>
      </rPr>
      <t>Martindale JL, Wakai A, Collins SP, et al. Diagnosing acute heart failure in the emergency department: a systematic review and meta-analysis. Acad Emerg Med. 2016; 23(3): 223-242.</t>
    </r>
  </si>
  <si>
    <t>Loss of consciousness</t>
  </si>
  <si>
    <r>
      <rPr>
        <color rgb="FF1155CC"/>
        <u/>
      </rPr>
      <t>Runchey S, McGee S. Does this patient have a hemorrhagic stroke?: clinical</t>
    </r>
    <r>
      <rPr/>
      <t>findings distinguishing hemorrhagic stroke from ischemic stroke. JAMA. 2010 Jun 9;303(22):2280-6. doi: 10.1001/jama.2010.754. Review. PubMed PMID: 20530782.</t>
    </r>
  </si>
  <si>
    <t>Harnden et al 2006, Posttussive emesis</t>
  </si>
  <si>
    <r>
      <rPr>
        <color rgb="FF1155CC"/>
        <u/>
      </rPr>
      <t>Cornia PB, Hersh AL, Lipsky BA, Newman TB, Gonzales R. Does this coughing</t>
    </r>
    <r>
      <rPr/>
      <t>adolescent or adult patient have pertussis? JAMA. 2010 Aug 25;304(8):890-6. doi:10.1001/jama.2010.1181. Review. PubMed PMID: 20736473.</t>
    </r>
  </si>
  <si>
    <t>Woo 2016</t>
  </si>
  <si>
    <t>Gottlieb M, Holladay D, Peksa GD. Point-of-Care Ocular Ultrasound for the Diagnosis of Retinal Detachment: A Systematic Review and Meta-Analysis. Acad Emerg Med. 2019 Jan 13. doi: 10.1111/acem.13690</t>
  </si>
  <si>
    <t>Schwartz et al, 1993 (Table 3.1)</t>
  </si>
  <si>
    <r>
      <rPr>
        <color rgb="FF1155CC"/>
        <u/>
      </rPr>
      <t>deSouza IS, Benabbas R, McKee S, et al. Accuracy of physical examination, ankle-brachial index, and ultrasonography in the diagnosis of arterial injury in patients with penetrating extremity trauma: a systematic review and meta-analysis. Acad Emerg Med. 2017;24:994-1017.</t>
    </r>
  </si>
  <si>
    <t>Ambroggio 2016</t>
  </si>
  <si>
    <r>
      <rPr>
        <color rgb="FF1155CC"/>
        <u/>
      </rPr>
      <t>Orso D, Ban A, Guglielmo N. Lung ultrasound in diagnosing pneumonia in childhood: a systematic review and meta-analysis. J Ultrasound 2018;21:183–95.</t>
    </r>
  </si>
  <si>
    <t>T wave inversion</t>
  </si>
  <si>
    <r>
      <rPr>
        <color rgb="FF1155CC"/>
        <u/>
      </rPr>
      <t>Fanaroff AC, Rymer JA, Goldstein SA, Simel DL, Newby LK. Does This Patient With Chest Pain Have Acute Coronary Syndrome?: The Rational Clinical Examination Systematic Review. JAMA. 2015 Nov 10;314(18):1955-65.</t>
    </r>
  </si>
  <si>
    <t>Elecsys Roche diagnostic 300</t>
  </si>
  <si>
    <r>
      <rPr>
        <color rgb="FF1155CC"/>
        <u/>
      </rPr>
      <t>Martindale JL, Wakai A, Collins SP, et al. Diagnosing acute heart failure in the emergency department: a systematic review and meta-analysis. Acad Emerg Med. 2016; 23(3): 223-242.</t>
    </r>
  </si>
  <si>
    <t>Vomiting</t>
  </si>
  <si>
    <r>
      <rPr>
        <color rgb="FF1155CC"/>
        <u/>
      </rPr>
      <t>Runchey S, McGee S. Does this patient have a hemorrhagic stroke?: clinical</t>
    </r>
    <r>
      <rPr/>
      <t>findings distinguishing hemorrhagic stroke from ischemic stroke. JAMA. 2010 Jun 9;303(22):2280-6. doi: 10.1001/jama.2010.754. Review. PubMed PMID: 20530782.</t>
    </r>
  </si>
  <si>
    <t>Herbst Table 4</t>
  </si>
  <si>
    <r>
      <rPr>
        <color rgb="FF1155CC"/>
        <u/>
      </rPr>
      <t>Wong C, Teitge B, Ross M, Young P, Robertson HL, Lang E. The Accuracy and Prognostic Value of Point-of-care Ultrasound for Nephrolithiasis in the Emergency Department: A Systematic Review and Meta-analysis. Acad Emerg Med. 2018;</t>
    </r>
  </si>
  <si>
    <t>UTROPIA (55) 0/3-hour algorithm</t>
  </si>
  <si>
    <r>
      <rPr>
        <color rgb="FF1155CC"/>
        <u/>
      </rPr>
      <t>Chiang CH, Chiang CH, Pickering JW, et al. Performance of the european society of cardiology 0/1-hour, 0/2-hour, and 0/3-hour algorithms for rapid triage of acute myocardial infarction. Ann Intern Med. 2022;175(1):101-113.</t>
    </r>
  </si>
  <si>
    <r>
      <rPr>
        <color rgb="FF1155CC"/>
        <u/>
      </rPr>
      <t>Martindale JL, Wakai A, Collins SP, et al. Diagnosing acute heart failure in the emergency department: a systematic review and meta-analysis. Acad Emerg Med. 2016; 23(3): 223-242.</t>
    </r>
  </si>
  <si>
    <t>Interstitial edema</t>
  </si>
  <si>
    <r>
      <rPr>
        <color rgb="FF1155CC"/>
        <u/>
      </rPr>
      <t>Martindale JL, Wakai A, Collins SP, et al. Diagnosing acute heart failure in the emergency department: a systematic review and meta-analysis. Acad Emerg Med. 2016; 23(3): 223-242.</t>
    </r>
  </si>
  <si>
    <t>Nuremberg (40) 0/3-hour algorithm</t>
  </si>
  <si>
    <r>
      <rPr>
        <color rgb="FF1155CC"/>
        <u/>
      </rPr>
      <t>Chiang CH, Chiang CH, Pickering JW, et al. Performance of the european society of cardiology 0/1-hour, 0/2-hour, and 0/3-hour algorithms for rapid triage of acute myocardial infarction. Ann Intern Med. 2022;175(1):101-113.</t>
    </r>
  </si>
  <si>
    <t>Park et al 2005, Paroxysmal cough</t>
  </si>
  <si>
    <r>
      <rPr>
        <color rgb="FF1155CC"/>
        <u/>
      </rPr>
      <t>Cornia PB, Hersh AL, Lipsky BA, Newman TB, Gonzales R. Does this coughing</t>
    </r>
    <r>
      <rPr/>
      <t>adolescent or adult patient have pertussis? JAMA. 2010 Aug 25;304(8):890-6. doi:10.1001/jama.2010.1181. Review. PubMed PMID: 20736473.</t>
    </r>
  </si>
  <si>
    <t>Enlarged cardiac silhouette</t>
  </si>
  <si>
    <r>
      <rPr>
        <color rgb="FF1155CC"/>
        <u/>
      </rPr>
      <t>Martindale JL, Wakai A, Collins SP, et al. Diagnosing acute heart failure in the emergency department: a systematic review and meta-analysis. Acad Emerg Med. 2016; 23(3): 223-242.</t>
    </r>
  </si>
  <si>
    <t>CHF</t>
  </si>
  <si>
    <r>
      <rPr>
        <color rgb="FF1155CC"/>
        <u/>
      </rPr>
      <t>Martindale JL, Wakai A, Collins SP, et al. Diagnosing acute heart failure in the emergency department: a systematic review and meta-analysis. Acad Emerg Med. 2016; 23(3): 223-242.</t>
    </r>
  </si>
  <si>
    <t>Level of consciousness:coma</t>
  </si>
  <si>
    <r>
      <rPr>
        <color rgb="FF1155CC"/>
        <u/>
      </rPr>
      <t>Runchey S, McGee S. Does this patient have a hemorrhagic stroke?: clinical</t>
    </r>
    <r>
      <rPr/>
      <t>findings distinguishing hemorrhagic stroke from ischemic stroke. JAMA. 2010 Jun 9;303(22):2280-6. doi: 10.1001/jama.2010.754. Review. PubMed PMID: 20530782.</t>
    </r>
  </si>
  <si>
    <t>Zhan 2016</t>
  </si>
  <si>
    <r>
      <rPr>
        <color rgb="FF1155CC"/>
        <u/>
      </rPr>
      <t>Orso D, Ban A, Guglielmo N. Lung ultrasound in diagnosing pneumonia in childhood: a systematic review and meta-analysis. J Ultrasound 2018;21:183–95.</t>
    </r>
  </si>
  <si>
    <t>Central venous pressure</t>
  </si>
  <si>
    <r>
      <rPr>
        <color rgb="FF1155CC"/>
        <u/>
      </rPr>
      <t>Bentzer P, Griesdale DE, Boyd J, MacLean, K, Sirounis D, Najib T. Ayas NT. Will This Hemodynamically Unstable Patient Respond to a Bolus of Intravenous Fluids? JAMA. 2016;316:1298-1309.</t>
    </r>
  </si>
  <si>
    <t>Kanski 1975</t>
  </si>
  <si>
    <r>
      <rPr>
        <color rgb="FF1155CC"/>
        <u/>
      </rPr>
      <t>Hollands H, Johnson D, Brox AC, Almeida D, Simel DL, Sharma S. Acute-onset floaters and flashes: is this patient at risk for retinal detachment? JAMA. 2009;302:2243-9.</t>
    </r>
  </si>
  <si>
    <t>Cough (Adults Only)</t>
  </si>
  <si>
    <r>
      <rPr>
        <color rgb="FF1155CC"/>
        <u/>
      </rPr>
      <t>Taylor SM, Molyneux ME, Simel DL, Meshnick SR, Juliano JJ. Does this patient</t>
    </r>
    <r>
      <rPr/>
      <t>have malaria? JAMA. 2010 Nov 10;304(18):2048-56. Epub 2010 Nov 5. Review. PubMed PMID: 21057136.</t>
    </r>
  </si>
  <si>
    <t>Marin 2013</t>
  </si>
  <si>
    <r>
      <rPr>
        <color rgb="FF1155CC"/>
        <u/>
      </rPr>
      <t>Barbic D, Chenkin J, Cho DD, Jelic T, Scheuermeyer FX. In patients presenting to the emergency department with skin and soft tissue infections what is the diagnostic accuracy of point-of-care ultrasonography for the diagnosis of abscess compared to the current standard of care? A systematic review and meta-analysis. BMJ Open. 2017 Jan 10;7:e013688.</t>
    </r>
  </si>
  <si>
    <t>Fluid in pelvis any ectopic preg</t>
  </si>
  <si>
    <r>
      <rPr>
        <color rgb="FF1155CC"/>
        <u/>
      </rPr>
      <t>Moore C, Todd WM, O'brien E, Lin H. Free fluid in Morison's pouch on bedside ultrasound predicts need for operative intervention in suspected ectopic pregnancy. Acad Emerg Med. 2007;14(8):755-8.</t>
    </r>
  </si>
  <si>
    <t>Dyspnea(All Participants)</t>
  </si>
  <si>
    <r>
      <rPr>
        <color rgb="FF1155CC"/>
        <u/>
      </rPr>
      <t>Taylor SM, Molyneux ME, Simel DL, Meshnick SR, Juliano JJ. Does this patient</t>
    </r>
    <r>
      <rPr/>
      <t>have malaria? JAMA. 2010 Nov 10;304(18):2048-56. Epub 2010 Nov 5. Review. PubMed PMID: 21057136.</t>
    </r>
  </si>
  <si>
    <t>Daniels Table 3</t>
  </si>
  <si>
    <r>
      <rPr>
        <color rgb="FF1155CC"/>
        <u/>
      </rPr>
      <t>Wong C, Teitge B, Ross M, Young P, Robertson HL, Lang E. The Accuracy and Prognostic Value of Point-of-care Ultrasound for Nephrolithiasis in the Emergency Department: A Systematic Review and Meta-analysis. Acad Emerg Med. 2018;</t>
    </r>
  </si>
  <si>
    <t>Diastolic blood pressure &gt;110 mm Hg</t>
  </si>
  <si>
    <r>
      <rPr>
        <color rgb="FF1155CC"/>
        <u/>
      </rPr>
      <t>Runchey S, McGee S. Does this patient have a hemorrhagic stroke?: clinical</t>
    </r>
    <r>
      <rPr/>
      <t>findings distinguishing hemorrhagic stroke from ischemic stroke. JAMA. 2010 Jun 9;303(22):2280-6. doi: 10.1001/jama.2010.754. Review. PubMed PMID: 20530782.</t>
    </r>
  </si>
  <si>
    <t>Shanghai (56) 0/1-hour algorithm</t>
  </si>
  <si>
    <r>
      <rPr>
        <color rgb="FF1155CC"/>
        <u/>
      </rPr>
      <t>Chiang CH, Chiang CH, Pickering JW, et al. Performance of the european society of cardiology 0/1-hour, 0/2-hour, and 0/3-hour algorithms for rapid triage of acute myocardial infarction. Ann Intern Med. 2022;175(1):101-113.</t>
    </r>
  </si>
  <si>
    <t>Moderate to large pelvic fluid ectopic preg. operative</t>
  </si>
  <si>
    <r>
      <rPr>
        <color rgb="FF1155CC"/>
        <u/>
      </rPr>
      <t>Moore C, Todd WM, O'brien E, Lin H. Free fluid in Morison's pouch on bedside ultrasound predicts need for operative intervention in suspected ectopic pregnancy. Acad Emerg Med. 2007;14(8):755-8.</t>
    </r>
  </si>
  <si>
    <r>
      <rPr>
        <color rgb="FF1155CC"/>
        <u/>
      </rPr>
      <t>Hollands H, Johnson D, Brox AC, Almeida D, Simel DL, Sharma S. Acute-onset floaters and flashes: is this patient at risk for retinal detachment? JAMA. 2009;302:2243-9.</t>
    </r>
  </si>
  <si>
    <t>Any fluid in pelvis ectopic preg. operative</t>
  </si>
  <si>
    <r>
      <rPr>
        <color rgb="FF1155CC"/>
        <u/>
      </rPr>
      <t>Moore C, Todd WM, O'brien E, Lin H. Free fluid in Morison's pouch on bedside ultrasound predicts need for operative intervention in suspected ectopic pregnancy. Acad Emerg Med. 2007;14(8):755-8.</t>
    </r>
  </si>
  <si>
    <t>Change in pulse pressure</t>
  </si>
  <si>
    <r>
      <rPr>
        <color rgb="FF1155CC"/>
        <u/>
      </rPr>
      <t>Bentzer P, Griesdale DE, Boyd J, MacLean, K, Sirounis D, Najib T. Ayas NT. Will This Hemodynamically Unstable Patient Respond to a Bolus of Intravenous Fluids? JAMA. 2016;316:1298-1309.</t>
    </r>
  </si>
  <si>
    <t>Herbst Table 3</t>
  </si>
  <si>
    <r>
      <rPr>
        <color rgb="FF1155CC"/>
        <u/>
      </rPr>
      <t>Wong C, Teitge B, Ross M, Young P, Robertson HL, Lang E. The Accuracy and Prognostic Value of Point-of-care Ultrasound for Nephrolithiasis in the Emergency Department: A Systematic Review and Meta-analysis. Acad Emerg Med. 2018;</t>
    </r>
  </si>
  <si>
    <t>Cephalization</t>
  </si>
  <si>
    <r>
      <rPr>
        <color rgb="FF1155CC"/>
        <u/>
      </rPr>
      <t>Martindale JL, Wakai A, Collins SP, et al. Diagnosing acute heart failure in the emergency department: a systematic review and meta-analysis. Acad Emerg Med. 2016; 23(3): 223-242.</t>
    </r>
  </si>
  <si>
    <t>Level of consciousness: alert</t>
  </si>
  <si>
    <r>
      <rPr>
        <color rgb="FF1155CC"/>
        <u/>
      </rPr>
      <t>Runchey S, McGee S. Does this patient have a hemorrhagic stroke?: clinical</t>
    </r>
    <r>
      <rPr/>
      <t>findings distinguishing hemorrhagic stroke from ischemic stroke. JAMA. 2010 Jun 9;303(22):2280-6. doi: 10.1001/jama.2010.754. Review. PubMed PMID: 20530782.</t>
    </r>
  </si>
  <si>
    <t>Elecsys Roche diagnostic 1550</t>
  </si>
  <si>
    <r>
      <rPr>
        <color rgb="FF1155CC"/>
        <u/>
      </rPr>
      <t>Martindale JL, Wakai A, Collins SP, et al. Diagnosing acute heart failure in the emergency department: a systematic review and meta-analysis. Acad Emerg Med. 2016; 23(3): 223-242.</t>
    </r>
  </si>
  <si>
    <t>BIVA</t>
  </si>
  <si>
    <r>
      <rPr>
        <color rgb="FF1155CC"/>
        <u/>
      </rPr>
      <t>Martindale JL, Wakai A, Collins SP, et al. Diagnosing acute heart failure in the emergency department: a systematic review and meta-analysis. Acad Emerg Med. 2016; 23(3): 223-242.</t>
    </r>
  </si>
  <si>
    <t>BIVA HI</t>
  </si>
  <si>
    <r>
      <rPr>
        <color rgb="FF1155CC"/>
        <u/>
      </rPr>
      <t>Martindale JL, Wakai A, Collins SP, et al. Diagnosing acute heart failure in the emergency department: a systematic review and meta-analysis. Acad Emerg Med. 2016; 23(3): 223-242.</t>
    </r>
  </si>
  <si>
    <t>Increased LV end diastolic dimension</t>
  </si>
  <si>
    <r>
      <rPr>
        <color rgb="FF1155CC"/>
        <u/>
      </rPr>
      <t>Martindale JL, Wakai A, Collins SP, et al. Diagnosing acute heart failure in the emergency department: a systematic review and meta-analysis. Acad Emerg Med. 2016; 23(3): 223-242.</t>
    </r>
  </si>
  <si>
    <t>Recent episode of similar pain</t>
  </si>
  <si>
    <r>
      <rPr>
        <color rgb="FF1155CC"/>
        <u/>
      </rPr>
      <t>Fanaroff AC, Rymer JA, Goldstein SA, Simel DL, Newby LK. Does This Patient With Chest Pain Have Acute Coronary Syndrome?: The Rational Clinical Examination Systematic Review. JAMA. 2015 Nov 10;314(18):1955-65.</t>
    </r>
  </si>
  <si>
    <t>Tokyo and Taipei (50) 0/1-hour algorithm</t>
  </si>
  <si>
    <r>
      <rPr>
        <color rgb="FF1155CC"/>
        <u/>
      </rPr>
      <t>Chiang CH, Chiang CH, Pickering JW, et al. Performance of the european society of cardiology 0/1-hour, 0/2-hour, and 0/3-hour algorithms for rapid triage of acute myocardial infarction. Ann Intern Med. 2022;175(1):101-113.</t>
    </r>
  </si>
  <si>
    <t>Dimension Dade Behring 300</t>
  </si>
  <si>
    <r>
      <rPr>
        <color rgb="FF1155CC"/>
        <u/>
      </rPr>
      <t>Martindale JL, Wakai A, Collins SP, et al. Diagnosing acute heart failure in the emergency department: a systematic review and meta-analysis. Acad Emerg Med. 2016; 23(3): 223-242.</t>
    </r>
  </si>
  <si>
    <t>Christchurch (43) 0/2-hour algorithm</t>
  </si>
  <si>
    <r>
      <rPr>
        <color rgb="FF1155CC"/>
        <u/>
      </rPr>
      <t>Chiang CH, Chiang CH, Pickering JW, et al. Performance of the european society of cardiology 0/1-hour, 0/2-hour, and 0/3-hour algorithms for rapid triage of acute myocardial infarction. Ann Intern Med. 2022;175(1):101-113.</t>
    </r>
  </si>
  <si>
    <t>Pulmonary edema</t>
  </si>
  <si>
    <r>
      <rPr>
        <color rgb="FF1155CC"/>
        <u/>
      </rPr>
      <t>Martindale JL, Wakai A, Collins SP, et al. Diagnosing acute heart failure in the emergency department: a systematic review and meta-analysis. Acad Emerg Med. 2016; 23(3): 223-242.</t>
    </r>
  </si>
  <si>
    <t>Le 2009</t>
  </si>
  <si>
    <r>
      <rPr>
        <color rgb="FF1155CC"/>
        <u/>
      </rPr>
      <t>Ohle R, Mcisaac SM, Woo MY, Perry JJ. Sonography of the Optic Nerve Sheath Diameter for Detection of Raised Intracranial Pressure Compared to Computed Tomography: A Systematic Review and Meta-analysis. J Ultrasound Med. 2015;34(7):1285-94.</t>
    </r>
  </si>
  <si>
    <t>Fluid in right upper quadrant, any ectopic preg.</t>
  </si>
  <si>
    <r>
      <rPr>
        <color rgb="FF1155CC"/>
        <u/>
      </rPr>
      <t>Moore C, Todd WM, O'brien E, Lin H. Free fluid in Morison's pouch on bedside ultrasound predicts need for operative intervention in suspected ectopic pregnancy. Acad Emerg Med. 2007;14(8):755-8.</t>
    </r>
  </si>
  <si>
    <t>Moderate to large pelvic fluid any ectopic preg.</t>
  </si>
  <si>
    <r>
      <rPr>
        <color rgb="FF1155CC"/>
        <u/>
      </rPr>
      <t>Moore C, Todd WM, O'brien E, Lin H. Free fluid in Morison's pouch on bedside ultrasound predicts need for operative intervention in suspected ectopic pregnancy. Acad Emerg Med. 2007;14(8):755-8.</t>
    </r>
  </si>
  <si>
    <t>BACC (49) 0/1-hour algorithm</t>
  </si>
  <si>
    <r>
      <rPr>
        <color rgb="FF1155CC"/>
        <u/>
      </rPr>
      <t>Chiang CH, Chiang CH, Pickering JW, et al. Performance of the european society of cardiology 0/1-hour, 0/2-hour, and 0/3-hour algorithms for rapid triage of acute myocardial infarction. Ann Intern Med. 2022;175(1):101-113.</t>
    </r>
  </si>
  <si>
    <t>Sharma et al 1999 Vitreous Hemorrhage</t>
  </si>
  <si>
    <r>
      <rPr>
        <color rgb="FF1155CC"/>
        <u/>
      </rPr>
      <t>Hollands H, Johnson D, Brox AC, Almeida D, Simel DL, Sharma S. Acute-onset floaters and flashes: is this patient at risk for retinal detachment? JAMA. 2009;302:2243-9.</t>
    </r>
  </si>
  <si>
    <t>Bangkok (54) 0/1-hour algorithm</t>
  </si>
  <si>
    <r>
      <rPr>
        <color rgb="FF1155CC"/>
        <u/>
      </rPr>
      <t>Chiang CH, Chiang CH, Pickering JW, et al. Performance of the european society of cardiology 0/1-hour, 0/2-hour, and 0/3-hour algorithms for rapid triage of acute myocardial infarction. Ann Intern Med. 2022;175(1):101-113.</t>
    </r>
  </si>
  <si>
    <t>Tasman 1968</t>
  </si>
  <si>
    <r>
      <rPr>
        <color rgb="FF1155CC"/>
        <u/>
      </rPr>
      <t>Hollands H, Johnson D, Brox AC, Almeida D, Simel DL, Sharma S. Acute-onset floaters and flashes: is this patient at risk for retinal detachment? JAMA. 2009;302:2243-9.</t>
    </r>
  </si>
  <si>
    <t>HIGH-US (21) 0/1-hour algorithm</t>
  </si>
  <si>
    <r>
      <rPr>
        <color rgb="FF1155CC"/>
        <u/>
      </rPr>
      <t>Chiang CH, Chiang CH, Pickering JW, et al. Performance of the european society of cardiology 0/1-hour, 0/2-hour, and 0/3-hour algorithms for rapid triage of acute myocardial infarction. Ann Intern Med. 2022;175(1):101-113.</t>
    </r>
  </si>
  <si>
    <t>APACE (20) 0/3-hour algorithm</t>
  </si>
  <si>
    <r>
      <rPr>
        <color rgb="FF1155CC"/>
        <u/>
      </rPr>
      <t>Chiang CH, Chiang CH, Pickering JW, et al. Performance of the european society of cardiology 0/1-hour, 0/2-hour, and 0/3-hour algorithms for rapid triage of acute myocardial infarction. Ann Intern Med. 2022;175(1):101-113.</t>
    </r>
  </si>
  <si>
    <t>Moak Table 3</t>
  </si>
  <si>
    <r>
      <rPr>
        <color rgb="FF1155CC"/>
        <u/>
      </rPr>
      <t>Wong C, Teitge B, Ross M, Young P, Robertson HL, Lang E. The Accuracy and Prognostic Value of Point-of-care Ultrasound for Nephrolithiasis in the Emergency Department: A Systematic Review and Meta-analysis. Acad Emerg Med. 2018;</t>
    </r>
  </si>
  <si>
    <t>Fluid in pelvis ectopic preg. operative</t>
  </si>
  <si>
    <r>
      <rPr>
        <color rgb="FF1155CC"/>
        <u/>
      </rPr>
      <t>Moore C, Todd WM, O'brien E, Lin H. Free fluid in Morison's pouch on bedside ultrasound predicts need for operative intervention in suspected ectopic pregnancy. Acad Emerg Med. 2007;14(8):755-8.</t>
    </r>
  </si>
  <si>
    <t>APACE (9) 0/3-hour algorithm</t>
  </si>
  <si>
    <r>
      <rPr>
        <color rgb="FF1155CC"/>
        <u/>
      </rPr>
      <t>Chiang CH, Chiang CH, Pickering JW, et al. Performance of the european society of cardiology 0/1-hour, 0/2-hour, and 0/3-hour algorithms for rapid triage of acute myocardial infarction. Ann Intern Med. 2022;175(1):101-113.</t>
    </r>
  </si>
  <si>
    <t>Shah</t>
  </si>
  <si>
    <r>
      <rPr>
        <color rgb="FF1155CC"/>
        <u/>
      </rPr>
      <t>Alzahrani SA, Al-salamah MA, Al-madani WH, Elbarbary MA. Systematic review and meta-analysis for the use of ultrasound versus radiology in diagnosing of pneumonia. Crit Ultrasound J. 2017;9(1):6.</t>
    </r>
  </si>
  <si>
    <t>Han 2001</t>
  </si>
  <si>
    <t>Gottlieb M, Holladay D, Peksa GD. Point-of-Care Ocular Ultrasound for the Diagnosis of Retinal Detachment: A Systematic Review and Meta-Analysis. Acad Emerg Med. 2019 Jan 13. doi: 10.1111/acem.13683</t>
  </si>
  <si>
    <t>Any fluid in pelvis any ectopic preg.</t>
  </si>
  <si>
    <r>
      <rPr>
        <color rgb="FF1155CC"/>
        <u/>
      </rPr>
      <t>Moore C, Todd WM, O'brien E, Lin H. Free fluid in Morison's pouch on bedside ultrasound predicts need for operative intervention in suspected ectopic pregnancy. Acad Emerg Med. 2007;14(8):755-8.</t>
    </r>
  </si>
  <si>
    <t>Whole body BIA 292</t>
  </si>
  <si>
    <r>
      <rPr>
        <color rgb="FF1155CC"/>
        <u/>
      </rPr>
      <t>Martindale JL, Wakai A, Collins SP, et al. Diagnosing acute heart failure in the emergency department: a systematic review and meta-analysis. Acad Emerg Med. 2016; 23(3): 223-242.</t>
    </r>
  </si>
  <si>
    <t>APACE (20) 0/1-hour algorithm</t>
  </si>
  <si>
    <r>
      <rPr>
        <color rgb="FF1155CC"/>
        <u/>
      </rPr>
      <t>Chiang CH, Chiang CH, Pickering JW, et al. Performance of the european society of cardiology 0/1-hour, 0/2-hour, and 0/3-hour algorithms for rapid triage of acute myocardial infarction. Ann Intern Med. 2022;175(1):101-113.</t>
    </r>
  </si>
  <si>
    <t>RAPID-CPU (48) 0/1-hour algorithm</t>
  </si>
  <si>
    <r>
      <rPr>
        <color rgb="FF1155CC"/>
        <u/>
      </rPr>
      <t>Chiang CH, Chiang CH, Pickering JW, et al. Performance of the european society of cardiology 0/1-hour, 0/2-hour, and 0/3-hour algorithms for rapid triage of acute myocardial infarction. Ann Intern Med. 2022;175(1):101-113.</t>
    </r>
  </si>
  <si>
    <t>APACE (38) 0/1-hour algorithm</t>
  </si>
  <si>
    <r>
      <rPr>
        <color rgb="FF1155CC"/>
        <u/>
      </rPr>
      <t>Chiang CH, Chiang CH, Pickering JW, et al. Performance of the european society of cardiology 0/1-hour, 0/2-hour, and 0/3-hour algorithms for rapid triage of acute myocardial infarction. Ann Intern Med. 2022;175(1):101-113.</t>
    </r>
  </si>
  <si>
    <t>FAST-Ml (52) 0/1-hour algorithm</t>
  </si>
  <si>
    <r>
      <rPr>
        <color rgb="FF1155CC"/>
        <u/>
      </rPr>
      <t>Chiang CH, Chiang CH, Pickering JW, et al. Performance of the european society of cardiology 0/1-hour, 0/2-hour, and 0/3-hour algorithms for rapid triage of acute myocardial infarction. Ann Intern Med. 2022;175(1):101-113.</t>
    </r>
  </si>
  <si>
    <t>Bourcier</t>
  </si>
  <si>
    <r>
      <rPr>
        <color rgb="FF1155CC"/>
        <u/>
      </rPr>
      <t>Alzahrani SA, Al-salamah MA, Al-madani WH, Elbarbary MA. Systematic review and meta-analysis for the use of ultrasound versus radiology in diagnosing of pneumonia. Crit Ultrasound J. 2017;9(1):6.</t>
    </r>
  </si>
  <si>
    <r>
      <rPr>
        <color rgb="FF1155CC"/>
        <u/>
      </rPr>
      <t>Orso D, Guglielmo N, Copetti R. Lung ultrasound in diagnosing pneumonia in the emergency department: a systematic review and meta-analysis. Eur J Emerg Med. 2017;</t>
    </r>
  </si>
  <si>
    <t>Triage Biosite 200</t>
  </si>
  <si>
    <r>
      <rPr>
        <color rgb="FF1155CC"/>
        <u/>
      </rPr>
      <t>Martindale JL, Wakai A, Collins SP, et al. Diagnosing acute heart failure in the emergency department: a systematic review and meta-analysis. Acad Emerg Med. 2016; 23(3): 223-242.</t>
    </r>
  </si>
  <si>
    <t>Kline (26) (2008)</t>
  </si>
  <si>
    <r>
      <rPr>
        <color rgb="FF1155CC"/>
        <u/>
      </rPr>
      <t>Pomero F, Dentali F, Borretta V, et al. Accuracy of emergency physician-performed ultrasonography in the diagnosis of deep-vein thrombosis: a systematic review and meta-analysis. Thromb Haemost. 2013;109(1):137-45.</t>
    </r>
  </si>
  <si>
    <t>HIGH-US (21) 0/2-hour algorithm</t>
  </si>
  <si>
    <r>
      <rPr>
        <color rgb="FF1155CC"/>
        <u/>
      </rPr>
      <t>Chiang CH, Chiang CH, Pickering JW, et al. Performance of the european society of cardiology 0/1-hour, 0/2-hour, and 0/3-hour algorithms for rapid triage of acute myocardial infarction. Ann Intern Med. 2022;175(1):101-113.</t>
    </r>
  </si>
  <si>
    <t>RAPID-TnT (47) 0/1-hour algorithm</t>
  </si>
  <si>
    <r>
      <rPr>
        <color rgb="FF1155CC"/>
        <u/>
      </rPr>
      <t>Chiang CH, Chiang CH, Pickering JW, et al. Performance of the european society of cardiology 0/1-hour, 0/2-hour, and 0/3-hour algorithms for rapid triage of acute myocardial infarction. Ann Intern Med. 2022;175(1):101-113.</t>
    </r>
  </si>
  <si>
    <t>Rowland 2001</t>
  </si>
  <si>
    <r>
      <rPr>
        <color rgb="FF1155CC"/>
        <u/>
      </rPr>
      <t>Ross M, Brown M, Mclaughlin K, et al. Emergency physician-performed ultrasound to diagnose cholelithiasis: a systematic review. Acad Emerg Med. 2011;18(3):227-35.</t>
    </r>
  </si>
  <si>
    <t>Triage Biosite 500</t>
  </si>
  <si>
    <r>
      <rPr>
        <color rgb="FF1155CC"/>
        <u/>
      </rPr>
      <t>Martindale JL, Wakai A, Collins SP, et al. Diagnosing acute heart failure in the emergency department: a systematic review and meta-analysis. Acad Emerg Med. 2016; 23(3): 223-242.</t>
    </r>
  </si>
  <si>
    <t>RING (12, 57) 0/3-hour algorithm</t>
  </si>
  <si>
    <r>
      <rPr>
        <color rgb="FF1155CC"/>
        <u/>
      </rPr>
      <t>Chiang CH, Chiang CH, Pickering JW, et al. Performance of the european society of cardiology 0/1-hour, 0/2-hour, and 0/3-hour algorithms for rapid triage of acute myocardial infarction. Ann Intern Med. 2022;175(1):101-113.</t>
    </r>
  </si>
  <si>
    <t>HighSTEACS (11) 0/3-hour algorithm</t>
  </si>
  <si>
    <r>
      <rPr>
        <color rgb="FF1155CC"/>
        <u/>
      </rPr>
      <t>Chiang CH, Chiang CH, Pickering JW, et al. Performance of the european society of cardiology 0/1-hour, 0/2-hour, and 0/3-hour algorithms for rapid triage of acute myocardial infarction. Ann Intern Med. 2022;175(1):101-113.</t>
    </r>
  </si>
  <si>
    <r>
      <rPr>
        <color rgb="FF1155CC"/>
        <u/>
      </rPr>
      <t>Hollands H, Johnson D, Brox AC, Almeida D, Simel DL, Sharma S. Acute-onset floaters and flashes: is this patient at risk for retinal detachment? JAMA. 2009;302:2243-9.</t>
    </r>
  </si>
  <si>
    <t>Reduced EF</t>
  </si>
  <si>
    <r>
      <rPr>
        <color rgb="FF1155CC"/>
        <u/>
      </rPr>
      <t>Martindale JL, Wakai A, Collins SP, et al. Diagnosing acute heart failure in the emergency department: a systematic review and meta-analysis. Acad Emerg Med. 2016; 23(3): 223-242.</t>
    </r>
  </si>
  <si>
    <t>Lund (46) 0/1-hour algorithm</t>
  </si>
  <si>
    <r>
      <rPr>
        <color rgb="FF1155CC"/>
        <u/>
      </rPr>
      <t>Chiang CH, Chiang CH, Pickering JW, et al. Performance of the european society of cardiology 0/1-hour, 0/2-hour, and 0/3-hour algorithms for rapid triage of acute myocardial infarction. Ann Intern Med. 2022;175(1):101-113.</t>
    </r>
  </si>
  <si>
    <t>Bergstein et al, 1992</t>
  </si>
  <si>
    <r>
      <rPr>
        <color rgb="FF1155CC"/>
        <u/>
      </rPr>
      <t>deSouza IS, Benabbas R, McKee S, et al. Accuracy of physical examination, ankle-brachial index, and ultrasonography in the diagnosis of arterial injury in patients with penetrating extremity trauma: a systematic review and meta-analysis. Acad Emerg Med. 2017;24:994-1017.</t>
    </r>
  </si>
  <si>
    <r>
      <rPr>
        <color rgb="FF1155CC"/>
        <u/>
      </rPr>
      <t>Hollands H, Johnson D, Brox AC, Almeida D, Simel DL, Sharma S. Acute-onset floaters and flashes: is this patient at risk for retinal detachment? JAMA. 2009;302:2243-9.</t>
    </r>
  </si>
  <si>
    <t>Watkins Table 3</t>
  </si>
  <si>
    <r>
      <rPr>
        <color rgb="FF1155CC"/>
        <u/>
      </rPr>
      <t>Wong C, Teitge B, Ross M, Young P, Robertson HL, Lang E. The Accuracy and Prognostic Value of Point-of-care Ultrasound for Nephrolithiasis in the Emergency Department: A Systematic Review and Meta-analysis. Acad Emerg Med. 2018;</t>
    </r>
  </si>
  <si>
    <t>RING (12,57) 0/2-hour algorithm</t>
  </si>
  <si>
    <r>
      <rPr>
        <color rgb="FF1155CC"/>
        <u/>
      </rPr>
      <t>Chiang CH, Chiang CH, Pickering JW, et al. Performance of the european society of cardiology 0/1-hour, 0/2-hour, and 0/3-hour algorithms for rapid triage of acute myocardial infarction. Ann Intern Med. 2022;175(1):101-113.</t>
    </r>
  </si>
  <si>
    <t>iSTAT Abbott 100</t>
  </si>
  <si>
    <r>
      <rPr>
        <color rgb="FF1155CC"/>
        <u/>
      </rPr>
      <t>Martindale JL, Wakai A, Collins SP, et al. Diagnosing acute heart failure in the emergency department: a systematic review and meta-analysis. Acad Emerg Med. 2016; 23(3): 223-242.</t>
    </r>
  </si>
  <si>
    <r>
      <rPr>
        <color rgb="FF1155CC"/>
        <u/>
      </rPr>
      <t>Chiang CH, Chiang CH, Pickering JW, et al. Performance of the european society of cardiology 0/1-hour, 0/2-hour, and 0/3-hour algorithms for rapid triage of acute myocardial infarction. Ann Intern Med. 2022;175(1):101-113.</t>
    </r>
  </si>
  <si>
    <t>Triage Biosite 100</t>
  </si>
  <si>
    <r>
      <rPr>
        <color rgb="FF1155CC"/>
        <u/>
      </rPr>
      <t>Martindale JL, Wakai A, Collins SP, et al. Diagnosing acute heart failure in the emergency department: a systematic review and meta-analysis. Acad Emerg Med. 2016; 23(3): 223-242.</t>
    </r>
  </si>
  <si>
    <t>Turnbull (33) (1990)</t>
  </si>
  <si>
    <r>
      <rPr>
        <color rgb="FF1155CC"/>
        <u/>
      </rPr>
      <t>Pomero F, Dentali F, Borretta V, et al. Accuracy of emergency physician-performed ultrasonography in the diagnosis of deep-vein thrombosis: a systematic review and meta-analysis. Thromb Haemost. 2013;109(1):137-45.</t>
    </r>
  </si>
  <si>
    <t>RAPID-CPU (48) 0/2-hour algorithm</t>
  </si>
  <si>
    <r>
      <rPr>
        <color rgb="FF1155CC"/>
        <u/>
      </rPr>
      <t>Chiang CH, Chiang CH, Pickering JW, et al. Performance of the european society of cardiology 0/1-hour, 0/2-hour, and 0/3-hour algorithms for rapid triage of acute myocardial infarction. Ann Intern Med. 2022;175(1):101-113.</t>
    </r>
  </si>
  <si>
    <t>Controlled ventilation</t>
  </si>
  <si>
    <r>
      <rPr>
        <color rgb="FF1155CC"/>
        <u/>
      </rPr>
      <t>Bentzer P, Griesdale DE, Boyd J, MacLean, K, Sirounis D, Najib T. Ayas NT. Will This Hemodynamically Unstable Patient Respond to a Bolus of Intravenous Fluids? JAMA. 2016;316:1298-1309.</t>
    </r>
  </si>
  <si>
    <t>AxSym Abbott 100</t>
  </si>
  <si>
    <r>
      <rPr>
        <color rgb="FF1155CC"/>
        <u/>
      </rPr>
      <t>Martindale JL, Wakai A, Collins SP, et al. Diagnosing acute heart failure in the emergency department: a systematic review and meta-analysis. Acad Emerg Med. 2016; 23(3): 223-242.</t>
    </r>
  </si>
  <si>
    <t>APACE (20) 0/2-hour algorithm</t>
  </si>
  <si>
    <r>
      <rPr>
        <color rgb="FF1155CC"/>
        <u/>
      </rPr>
      <t>Chiang CH, Chiang CH, Pickering JW, et al. Performance of the european society of cardiology 0/1-hour, 0/2-hour, and 0/3-hour algorithms for rapid triage of acute myocardial infarction. Ann Intern Med. 2022;175(1):101-113.</t>
    </r>
  </si>
  <si>
    <r>
      <rPr>
        <color rgb="FF1155CC"/>
        <u/>
      </rPr>
      <t>Orso D, Guglielmo N, Copetti R. Lung ultrasound in diagnosing pneumonia in the emergency department: a systematic review and meta-analysis. Eur J Emerg Med. 2017;</t>
    </r>
  </si>
  <si>
    <t>Hemorrhage most likely diagnosis</t>
  </si>
  <si>
    <r>
      <rPr>
        <color rgb="FF1155CC"/>
        <u/>
      </rPr>
      <t>Runchey S, McGee S. Does this patient have a hemorrhagic stroke?: clinical</t>
    </r>
    <r>
      <rPr/>
      <t>findings distinguishing hemorrhagic stroke from ischemic stroke. JAMA. 2010 Jun 9;303(22):2280-6. doi: 10.1001/jama.2010.754. Review. PubMed PMID: 20530782.</t>
    </r>
  </si>
  <si>
    <t>Controlled ventilation V &lt;7.0 mL/kg</t>
  </si>
  <si>
    <r>
      <rPr>
        <color rgb="FF1155CC"/>
        <u/>
      </rPr>
      <t>Bentzer P, Griesdale DE, Boyd J, MacLean, K, Sirounis D, Najib T. Ayas NT. Will This Hemodynamically Unstable Patient Respond to a Bolus of Intravenous Fluids? JAMA. 2016;316:1298-1309.</t>
    </r>
  </si>
  <si>
    <t>OUT-ACS (51) 0/1-hour algorithm</t>
  </si>
  <si>
    <r>
      <rPr>
        <color rgb="FF1155CC"/>
        <u/>
      </rPr>
      <t>Chiang CH, Chiang CH, Pickering JW, et al. Performance of the european society of cardiology 0/1-hour, 0/2-hour, and 0/3-hour algorithms for rapid triage of acute myocardial infarction. Ann Intern Med. 2022;175(1):101-113.</t>
    </r>
  </si>
  <si>
    <t>Brighton and Sussex (53) 0/1-hour algorithm</t>
  </si>
  <si>
    <r>
      <rPr>
        <color rgb="FF1155CC"/>
        <u/>
      </rPr>
      <t>Chiang CH, Chiang CH, Pickering JW, et al. Performance of the european society of cardiology 0/1-hour, 0/2-hour, and 0/3-hour algorithms for rapid triage of acute myocardial infarction. Ann Intern Med. 2022;175(1):101-113.</t>
    </r>
  </si>
  <si>
    <t>Davis 2005</t>
  </si>
  <si>
    <r>
      <rPr>
        <color rgb="FF1155CC"/>
        <u/>
      </rPr>
      <t>Ross M, Brown M, Mclaughlin K, et al. Emergency physician-performed ultrasound to diagnose cholelithiasis: a systematic review. Acad Emerg Med. 2011;18(3):227-35.</t>
    </r>
  </si>
  <si>
    <t>Iverson 2012</t>
  </si>
  <si>
    <r>
      <rPr>
        <color rgb="FF1155CC"/>
        <u/>
      </rPr>
      <t>Barbic D, Chenkin J, Cho DD, Jelic T, Scheuermeyer FX. In patients presenting to the emergency department with skin and soft tissue infections what is the diagnostic accuracy of point-of-care ultrasonography for the diagnosis of abscess compared to the current standard of care? A systematic review and meta-analysis. BMJ Open. 2017 Jan 10;7:e013688.</t>
    </r>
  </si>
  <si>
    <t>Fluid in right upper quadrant, ectopic preg. operative</t>
  </si>
  <si>
    <r>
      <rPr>
        <color rgb="FF1155CC"/>
        <u/>
      </rPr>
      <t>Moore C, Todd WM, O'brien E, Lin H. Free fluid in Morison's pouch on bedside ultrasound predicts need for operative intervention in suspected ectopic pregnancy. Acad Emerg Med. 2007;14(8):755-8.</t>
    </r>
  </si>
  <si>
    <t>Christchurch (41) 0/1-hour algorithm</t>
  </si>
  <si>
    <r>
      <rPr>
        <color rgb="FF1155CC"/>
        <u/>
      </rPr>
      <t>Chiang CH, Chiang CH, Pickering JW, et al. Performance of the european society of cardiology 0/1-hour, 0/2-hour, and 0/3-hour algorithms for rapid triage of acute myocardial infarction. Ann Intern Med. 2022;175(1):101-113.</t>
    </r>
  </si>
  <si>
    <r>
      <rPr>
        <color rgb="FF1155CC"/>
        <u/>
      </rPr>
      <t>Orso D, Guglielmo N, Copetti R. Lung ultrasound in diagnosing pneumonia in the emergency department: a systematic review and meta-analysis. Eur J Emerg Med. 2017;</t>
    </r>
  </si>
  <si>
    <t>Controlled ventilation V ≥7.0 mL/kg</t>
  </si>
  <si>
    <r>
      <rPr>
        <color rgb="FF1155CC"/>
        <u/>
      </rPr>
      <t>Bentzer P, Griesdale DE, Boyd J, MacLean, K, Sirounis D, Najib T. Ayas NT. Will This Hemodynamically Unstable Patient Respond to a Bolus of Intravenous Fluids? JAMA. 2016;316:1298-1309.</t>
    </r>
  </si>
  <si>
    <t>Brisbane (35) 0/2-hour algorithm</t>
  </si>
  <si>
    <r>
      <rPr>
        <color rgb="FF1155CC"/>
        <u/>
      </rPr>
      <t>Chiang CH, Chiang CH, Pickering JW, et al. Performance of the european society of cardiology 0/1-hour, 0/2-hour, and 0/3-hour algorithms for rapid triage of acute myocardial infarction. Ann Intern Med. 2022;175(1):101-113.</t>
    </r>
  </si>
  <si>
    <t>Gaspari Table 3</t>
  </si>
  <si>
    <r>
      <rPr>
        <color rgb="FF1155CC"/>
        <u/>
      </rPr>
      <t>Wong C, Teitge B, Ross M, Young P, Robertson HL, Lang E. The Accuracy and Prognostic Value of Point-of-care Ultrasound for Nephrolithiasis in the Emergency Department: A Systematic Review and Meta-analysis. Acad Emerg Med. 2018;</t>
    </r>
  </si>
  <si>
    <t>Elecsys Roche diagnostic 1000</t>
  </si>
  <si>
    <r>
      <rPr>
        <color rgb="FF1155CC"/>
        <u/>
      </rPr>
      <t>Martindale JL, Wakai A, Collins SP, et al. Diagnosing acute heart failure in the emergency department: a systematic review and meta-analysis. Acad Emerg Med. 2016; 23(3): 223-242.</t>
    </r>
  </si>
  <si>
    <t>Chu 2017</t>
  </si>
  <si>
    <t>Gottlieb M, Holladay D, Peksa GD. Point-of-Care Ocular Ultrasound for the Diagnosis of Retinal Detachment: A Systematic Review and Meta-Analysis. Acad Emerg Med. 2019 Jan 13. doi: 10.1111/acem.13691</t>
  </si>
  <si>
    <r>
      <rPr>
        <color rgb="FF1155CC"/>
        <u/>
      </rPr>
      <t>Chiang CH, Chiang CH, Pickering JW, et al. Performance of the european society of cardiology 0/1-hour, 0/2-hour, and 0/3-hour algorithms for rapid triage of acute myocardial infarction. Ann Intern Med. 2022;175(1):101-113.</t>
    </r>
  </si>
  <si>
    <r>
      <rPr>
        <color rgb="FF1155CC"/>
        <u/>
      </rPr>
      <t>Chiang CH, Chiang CH, Pickering JW, et al. Performance of the european society of cardiology 0/1-hour, 0/2-hour, and 0/3-hour algorithms for rapid triage of acute myocardial infarction. Ann Intern Med. 2022;175(1):101-113.</t>
    </r>
  </si>
  <si>
    <t>Kim 2018</t>
  </si>
  <si>
    <t>Gottlieb M, Holladay D, Peksa GD. Point-of-Care Ocular Ultrasound for the Diagnosis of Retinal Detachment: A Systematic Review and Meta-Analysis. Acad Emerg Med. 2019 Jan 13. doi: 10.1111/acem.13692</t>
  </si>
  <si>
    <t>HighSTEACS (10) 0/1-hour algorithm</t>
  </si>
  <si>
    <r>
      <rPr>
        <color rgb="FF1155CC"/>
        <u/>
      </rPr>
      <t>Chiang CH, Chiang CH, Pickering JW, et al. Performance of the european society of cardiology 0/1-hour, 0/2-hour, and 0/3-hour algorithms for rapid triage of acute myocardial infarction. Ann Intern Med. 2022;175(1):101-113.</t>
    </r>
  </si>
  <si>
    <t>Associated dyspnea</t>
  </si>
  <si>
    <r>
      <rPr>
        <color rgb="FF1155CC"/>
        <u/>
      </rPr>
      <t>Fanaroff AC, Rymer JA, Goldstein SA, Simel DL, Newby LK. Does This Patient With Chest Pain Have Acute Coronary Syndrome?: The Rational Clinical Examination Systematic Review. JAMA. 2015 Nov 10;314(18):1955-65.</t>
    </r>
  </si>
  <si>
    <t>Xanthochromia in cerebrospinal fluid</t>
  </si>
  <si>
    <r>
      <rPr>
        <color rgb="FF1155CC"/>
        <u/>
      </rPr>
      <t>Runchey S, McGee S. Does this patient have a hemorrhagic stroke?: clinical</t>
    </r>
    <r>
      <rPr/>
      <t>findings distinguishing hemorrhagic stroke from ischemic stroke. JAMA. 2010 Jun 9;303(22):2280-6. doi: 10.1001/jama.2010.754. Review. PubMed PMID: 20530782.</t>
    </r>
  </si>
  <si>
    <t>Berger 2012</t>
  </si>
  <si>
    <r>
      <rPr>
        <color rgb="FF1155CC"/>
        <u/>
      </rPr>
      <t>Barbic D, Chenkin J, Cho DD, Jelic T, Scheuermeyer FX. In patients presenting to the emergency department with skin and soft tissue infections what is the diagnostic accuracy of point-of-care ultrasonography for the diagnosis of abscess compared to the current standard of care? A systematic review and meta-analysis. BMJ Open. 2017 Jan 10;7:e013688.</t>
    </r>
  </si>
  <si>
    <t>Sivitz 2010</t>
  </si>
  <si>
    <r>
      <rPr>
        <color rgb="FF1155CC"/>
        <u/>
      </rPr>
      <t>Barbic D, Chenkin J, Cho DD, Jelic T, Scheuermeyer FX. In patients presenting to the emergency department with skin and soft tissue infections what is the diagnostic accuracy of point-of-care ultrasonography for the diagnosis of abscess compared to the current standard of care? A systematic review and meta-analysis. BMJ Open. 2017 Jan 10;7:e013688.</t>
    </r>
  </si>
  <si>
    <t>Sharma et al 1999 Vitreous Pigment or Vitreous Hemorrhage</t>
  </si>
  <si>
    <r>
      <rPr>
        <color rgb="FF1155CC"/>
        <u/>
      </rPr>
      <t>Hollands H, Johnson D, Brox AC, Almeida D, Simel DL, Sharma S. Acute-onset floaters and flashes: is this patient at risk for retinal detachment? JAMA. 2009;302:2243-9.</t>
    </r>
  </si>
  <si>
    <t>Rosen 2001</t>
  </si>
  <si>
    <r>
      <rPr>
        <color rgb="FF1155CC"/>
        <u/>
      </rPr>
      <t>Ross M, Brown M, Mclaughlin K, et al. Emergency physician-performed ultrasound to diagnose cholelithiasis: a systematic review. Acad Emerg Med. 2011;18(3):227-35.</t>
    </r>
  </si>
  <si>
    <r>
      <rPr>
        <color rgb="FF1155CC"/>
        <u/>
      </rPr>
      <t>Orso D, Guglielmo N, Copetti R. Lung ultrasound in diagnosing pneumonia in the emergency department: a systematic review and meta-analysis. Eur J Emerg Med. 2017;</t>
    </r>
  </si>
  <si>
    <t>Restrictive mitral pattern</t>
  </si>
  <si>
    <r>
      <rPr>
        <color rgb="FF1155CC"/>
        <u/>
      </rPr>
      <t>Martindale JL, Wakai A, Collins SP, et al. Diagnosing acute heart failure in the emergency department: a systematic review and meta-analysis. Acad Emerg Med. 2016; 23(3): 223-242.</t>
    </r>
  </si>
  <si>
    <t>BACC (49) 0/3-hour algorithm</t>
  </si>
  <si>
    <r>
      <rPr>
        <color rgb="FF1155CC"/>
        <u/>
      </rPr>
      <t>Chiang CH, Chiang CH, Pickering JW, et al. Performance of the european society of cardiology 0/1-hour, 0/2-hour, and 0/3-hour algorithms for rapid triage of acute myocardial infarction. Ann Intern Med. 2022;175(1):101-113.</t>
    </r>
  </si>
  <si>
    <t>Frazee (23) (2001)</t>
  </si>
  <si>
    <r>
      <rPr>
        <color rgb="FF1155CC"/>
        <u/>
      </rPr>
      <t>Pomero F, Dentali F, Borretta V, et al. Accuracy of emergency physician-performed ultrasonography in the diagnosis of deep-vein thrombosis: a systematic review and meta-analysis. Thromb Haemost. 2013;109(1):137-45.</t>
    </r>
  </si>
  <si>
    <t>Shah 2013</t>
  </si>
  <si>
    <r>
      <rPr>
        <color rgb="FF1155CC"/>
        <u/>
      </rPr>
      <t>Orso D, Ban A, Guglielmo N. Lung ultrasound in diagnosing pneumonia in childhood: a systematic review and meta-analysis. J Ultrasound 2018;21:183–95.</t>
    </r>
  </si>
  <si>
    <t>RAPID-CPU (48) 0/3-hour algorithm</t>
  </si>
  <si>
    <r>
      <rPr>
        <color rgb="FF1155CC"/>
        <u/>
      </rPr>
      <t>Chiang CH, Chiang CH, Pickering JW, et al. Performance of the european society of cardiology 0/1-hour, 0/2-hour, and 0/3-hour algorithms for rapid triage of acute myocardial infarction. Ann Intern Med. 2022;175(1):101-113.</t>
    </r>
  </si>
  <si>
    <t>HighSTEACS (10) 0/3-hour algorithm</t>
  </si>
  <si>
    <r>
      <rPr>
        <color rgb="FF1155CC"/>
        <u/>
      </rPr>
      <t>Chiang CH, Chiang CH, Pickering JW, et al. Performance of the european society of cardiology 0/1-hour, 0/2-hour, and 0/3-hour algorithms for rapid triage of acute myocardial infarction. Ann Intern Med. 2022;175(1):101-113.</t>
    </r>
  </si>
  <si>
    <t>Radiation to left arm</t>
  </si>
  <si>
    <r>
      <rPr>
        <color rgb="FF1155CC"/>
        <u/>
      </rPr>
      <t>Fanaroff AC, Rymer JA, Goldstein SA, Simel DL, Newby LK. Does This Patient With Chest Pain Have Acute Coronary Syndrome?: The Rational Clinical Examination Systematic Review. JAMA. 2015 Nov 10;314(18):1955-65.</t>
    </r>
  </si>
  <si>
    <t>Absent Fever</t>
  </si>
  <si>
    <r>
      <rPr>
        <color rgb="FF1155CC"/>
        <u/>
      </rPr>
      <t>Martindale JL, Wakai A, Collins SP, et al. Diagnosing acute heart failure in the emergency department: a systematic review and meta-analysis. Acad Emerg Med. 2016; 23(3): 223-242.</t>
    </r>
  </si>
  <si>
    <t>Inaba et al, 2011 (Table 3.1)</t>
  </si>
  <si>
    <r>
      <rPr>
        <color rgb="FF1155CC"/>
        <u/>
      </rPr>
      <t>deSouza IS, Benabbas R, McKee S, et al. Accuracy of physical examination, ankle-brachial index, and ultrasonography in the diagnosis of arterial injury in patients with penetrating extremity trauma: a systematic review and meta-analysis. Acad Emerg Med. 2017;24:994-1017.</t>
    </r>
  </si>
  <si>
    <t>Spontaneous breathing</t>
  </si>
  <si>
    <r>
      <rPr>
        <color rgb="FF1155CC"/>
        <u/>
      </rPr>
      <t>Bentzer P, Griesdale DE, Boyd J, MacLean, K, Sirounis D, Najib T. Ayas NT. Will This Hemodynamically Unstable Patient Respond to a Bolus of Intravenous Fluids? JAMA. 2016;316:1298-1309.</t>
    </r>
  </si>
  <si>
    <t>HighSTEACS (11) 0/1-hour algorithm</t>
  </si>
  <si>
    <r>
      <rPr>
        <color rgb="FF1155CC"/>
        <u/>
      </rPr>
      <t>Chiang CH, Chiang CH, Pickering JW, et al. Performance of the european society of cardiology 0/1-hour, 0/2-hour, and 0/3-hour algorithms for rapid triage of acute myocardial infarction. Ann Intern Med. 2022;175(1):101-113.</t>
    </r>
  </si>
  <si>
    <t>RAPIO-TnT (47) 0/3-hour algorithm</t>
  </si>
  <si>
    <r>
      <rPr>
        <color rgb="FF1155CC"/>
        <u/>
      </rPr>
      <t>Chiang CH, Chiang CH, Pickering JW, et al. Performance of the european society of cardiology 0/1-hour, 0/2-hour, and 0/3-hour algorithms for rapid triage of acute myocardial infarction. Ann Intern Med. 2022;175(1):101-113.</t>
    </r>
  </si>
  <si>
    <t>Novak and Welch 1984</t>
  </si>
  <si>
    <r>
      <rPr>
        <color rgb="FF1155CC"/>
        <u/>
      </rPr>
      <t>Hollands H, Johnson D, Brox AC, Almeida D, Simel DL, Sharma S. Acute-onset floaters and flashes: is this patient at risk for retinal detachment? JAMA. 2009;302:2243-9.</t>
    </r>
  </si>
  <si>
    <r>
      <rPr>
        <color rgb="FF1155CC"/>
        <u/>
      </rPr>
      <t>Bentzer P, Griesdale DE, Boyd J, MacLean, K, Sirounis D, Najib T. Ayas NT. Will This Hemodynamically Unstable Patient Respond to a Bolus of Intravenous Fluids? JAMA. 2016;316:1298-1309.</t>
    </r>
  </si>
  <si>
    <t>Positive B-line scan</t>
  </si>
  <si>
    <r>
      <rPr>
        <color rgb="FF1155CC"/>
        <u/>
      </rPr>
      <t>Martindale JL, Wakai A, Collins SP, et al. Diagnosing acute heart failure in the emergency department: a systematic review and meta-analysis. Acad Emerg Med. 2016; 23(3): 223-242.</t>
    </r>
  </si>
  <si>
    <t>Schwartz et al, 1993 (3.2)</t>
  </si>
  <si>
    <r>
      <rPr>
        <color rgb="FF1155CC"/>
        <u/>
      </rPr>
      <t>deSouza IS, Benabbas R, McKee S, et al. Accuracy of physical examination, ankle-brachial index, and ultrasonography in the diagnosis of arterial injury in patients with penetrating extremity trauma: a systematic review and meta-analysis. Acad Emerg Med. 2017;24:994-1017.</t>
    </r>
  </si>
  <si>
    <t>RING (12, 57) 0/2-hour algorithm</t>
  </si>
  <si>
    <r>
      <rPr>
        <color rgb="FF1155CC"/>
        <u/>
      </rPr>
      <t>Chiang CH, Chiang CH, Pickering JW, et al. Performance of the european society of cardiology 0/1-hour, 0/2-hour, and 0/3-hour algorithms for rapid triage of acute myocardial infarction. Ann Intern Med. 2022;175(1):101-113.</t>
    </r>
  </si>
  <si>
    <t>Testa et al.</t>
  </si>
  <si>
    <r>
      <rPr>
        <color rgb="FF1155CC"/>
        <u/>
      </rPr>
      <t>Alzahrani SA, Al-salamah MA, Al-madani WH, Elbarbary MA. Systematic review and meta-analysis for the use of ultrasound versus radiology in diagnosing of pneumonia. Crit Ultrasound J. 2017;9(1):6.</t>
    </r>
  </si>
  <si>
    <t>Segmental BIA</t>
  </si>
  <si>
    <r>
      <rPr>
        <color rgb="FF1155CC"/>
        <u/>
      </rPr>
      <t>Martindale JL, Wakai A, Collins SP, et al. Diagnosing acute heart failure in the emergency department: a systematic review and meta-analysis. Acad Emerg Med. 2016; 23(3): 223-242.</t>
    </r>
  </si>
  <si>
    <t>Nazerian</t>
  </si>
  <si>
    <r>
      <rPr>
        <color rgb="FF1155CC"/>
        <u/>
      </rPr>
      <t>Alzahrani SA, Al-salamah MA, Al-madani WH, Elbarbary MA. Systematic review and meta-analysis for the use of ultrasound versus radiology in diagnosing of pneumonia. Crit Ultrasound J. 2017;9(1):6.</t>
    </r>
  </si>
  <si>
    <r>
      <rPr>
        <color rgb="FF1155CC"/>
        <u/>
      </rPr>
      <t>Orso D, Guglielmo N, Copetti R. Lung ultrasound in diagnosing pneumonia in the emergency department: a systematic review and meta-analysis. Eur J Emerg Med. 2017;</t>
    </r>
  </si>
  <si>
    <t>Kerley B-lines</t>
  </si>
  <si>
    <r>
      <rPr>
        <color rgb="FF1155CC"/>
        <u/>
      </rPr>
      <t>Martindale JL, Wakai A, Collins SP, et al. Diagnosing acute heart failure in the emergency department: a systematic review and meta-analysis. Acad Emerg Med. 2016; 23(3): 223-242.</t>
    </r>
  </si>
  <si>
    <t>Unluer et al.</t>
  </si>
  <si>
    <r>
      <rPr>
        <color rgb="FF1155CC"/>
        <u/>
      </rPr>
      <t>Alzahrani SA, Al-salamah MA, Al-madani WH, Elbarbary MA. Systematic review and meta-analysis for the use of ultrasound versus radiology in diagnosing of pneumonia. Crit Ultrasound J. 2017;9(1):6.</t>
    </r>
  </si>
  <si>
    <t>Alexander 2008</t>
  </si>
  <si>
    <r>
      <rPr>
        <color rgb="FF1155CC"/>
        <u/>
      </rPr>
      <t>Ross M, Brown M, Mclaughlin K, et al. Emergency physician-performed ultrasound to diagnose cholelithiasis: a systematic review. Acad Emerg Med. 2011;18(3):227-35.</t>
    </r>
  </si>
  <si>
    <t>Christchurch (12) 0/3-hour algorithm</t>
  </si>
  <si>
    <r>
      <rPr>
        <color rgb="FF1155CC"/>
        <u/>
      </rPr>
      <t>Chiang CH, Chiang CH, Pickering JW, et al. Performance of the european society of cardiology 0/1-hour, 0/2-hour, and 0/3-hour algorithms for rapid triage of acute myocardial infarction. Ann Intern Med. 2022;175(1):101-113.</t>
    </r>
  </si>
  <si>
    <t>Schwartz et al, 1993 (3.3)</t>
  </si>
  <si>
    <r>
      <rPr>
        <color rgb="FF1155CC"/>
        <u/>
      </rPr>
      <t>deSouza IS, Benabbas R, McKee S, et al. Accuracy of physical examination, ankle-brachial index, and ultrasonography in the diagnosis of arterial injury in patients with penetrating extremity trauma: a systematic review and meta-analysis. Acad Emerg Med. 2017;24:994-1017.</t>
    </r>
  </si>
  <si>
    <r>
      <rPr>
        <color rgb="FF1155CC"/>
        <u/>
      </rPr>
      <t>Chiang CH, Chiang CH, Pickering JW, et al. Performance of the european society of cardiology 0/1-hour, 0/2-hour, and 0/3-hour algorithms for rapid triage of acute myocardial infarction. Ann Intern Med. 2022;175(1):101-113.</t>
    </r>
  </si>
  <si>
    <t>Karakitsos 2006</t>
  </si>
  <si>
    <r>
      <rPr>
        <color rgb="FF1155CC"/>
        <u/>
      </rPr>
      <t>Ohle R, Mcisaac SM, Woo MY, Perry JJ. Sonography of the Optic Nerve Sheath Diameter for Detection of Raised Intracranial Pressure Compared to Computed Tomography: A Systematic Review and Meta-analysis. J Ultrasound Med. 2015;34(7):1285-94.</t>
    </r>
  </si>
  <si>
    <t>Samson 2016</t>
  </si>
  <si>
    <r>
      <rPr>
        <color rgb="FF1155CC"/>
        <u/>
      </rPr>
      <t>Orso D, Ban A, Guglielmo N. Lung ultrasound in diagnosing pneumonia in childhood: a systematic review and meta-analysis. J Ultrasound 2018;21:183–95.</t>
    </r>
  </si>
  <si>
    <t>Adams 2016</t>
  </si>
  <si>
    <r>
      <rPr>
        <color rgb="FF1155CC"/>
        <u/>
      </rPr>
      <t>Barbic D, Chenkin J, Cho DD, Jelic T, Scheuermeyer FX. In patients presenting to the emergency department with skin and soft tissue infections what is the diagnostic accuracy of point-of-care ultrasonography for the diagnosis of abscess compared to the current standard of care? A systematic review and meta-analysis. BMJ Open. 2017 Jan 10;7:e013688.</t>
    </r>
  </si>
  <si>
    <t>Tayal 2007</t>
  </si>
  <si>
    <r>
      <rPr>
        <color rgb="FF1155CC"/>
        <u/>
      </rPr>
      <t>Ohle R, Mcisaac SM, Woo MY, Perry JJ. Sonography of the Optic Nerve Sheath Diameter for Detection of Raised Intracranial Pressure Compared to Computed Tomography: A Systematic Review and Meta-analysis. J Ultrasound Med. 2015;34(7):1285-94.</t>
    </r>
  </si>
  <si>
    <t>Inaba et al, 2011 (3.3)</t>
  </si>
  <si>
    <r>
      <rPr>
        <color rgb="FF1155CC"/>
        <u/>
      </rPr>
      <t>deSouza IS, Benabbas R, McKee S, et al. Accuracy of physical examination, ankle-brachial index, and ultrasonography in the diagnosis of arterial injury in patients with penetrating extremity trauma: a systematic review and meta-analysis. Acad Emerg Med. 2017;24:994-1017.</t>
    </r>
  </si>
  <si>
    <r>
      <rPr>
        <color rgb="FF1155CC"/>
        <u/>
      </rPr>
      <t>Bentzer P, Griesdale DE, Boyd J, MacLean, K, Sirounis D, Najib T. Ayas NT. Will This Hemodynamically Unstable Patient Respond to a Bolus of Intravenous Fluids? JAMA. 2016;316:1298-1309.</t>
    </r>
  </si>
  <si>
    <t>Lichtenstein et al. 2008</t>
  </si>
  <si>
    <r>
      <rPr>
        <color rgb="FF1155CC"/>
        <u/>
      </rPr>
      <t>Alzahrani SA, Al-salamah MA, Al-madani WH, Elbarbary MA. Systematic review and meta-analysis for the use of ultrasound versus radiology in diagnosing of pneumonia. Crit Ultrasound J. 2017;9(1):6.</t>
    </r>
  </si>
  <si>
    <t>BACC (38) 0/1-hour algorithm</t>
  </si>
  <si>
    <r>
      <rPr>
        <color rgb="FF1155CC"/>
        <u/>
      </rPr>
      <t>Chiang CH, Chiang CH, Pickering JW, et al. Performance of the european society of cardiology 0/1-hour, 0/2-hour, and 0/3-hour algorithms for rapid triage of acute myocardial infarction. Ann Intern Med. 2022;175(1):101-113.</t>
    </r>
  </si>
  <si>
    <t>Gonzalez et al, 1999</t>
  </si>
  <si>
    <r>
      <rPr>
        <color rgb="FF1155CC"/>
        <u/>
      </rPr>
      <t>deSouza IS, Benabbas R, McKee S, et al. Accuracy of physical examination, ankle-brachial index, and ultrasonography in the diagnosis of arterial injury in patients with penetrating extremity trauma: a systematic review and meta-analysis. Acad Emerg Med. 2017;24:994-1017.</t>
    </r>
  </si>
  <si>
    <t>Kendall 2001</t>
  </si>
  <si>
    <r>
      <rPr>
        <color rgb="FF1155CC"/>
        <u/>
      </rPr>
      <t>Ross M, Brown M, Mclaughlin K, et al. Emergency physician-performed ultrasound to diagnose cholelithiasis: a systematic review. Acad Emerg Med. 2011;18(3):227-35.</t>
    </r>
  </si>
  <si>
    <t>Boursiani 2017</t>
  </si>
  <si>
    <r>
      <rPr>
        <color rgb="FF1155CC"/>
        <u/>
      </rPr>
      <t>Orso D, Ban A, Guglielmo N. Lung ultrasound in diagnosing pneumonia in childhood: a systematic review and meta-analysis. J Ultrasound 2018;21:183–95.</t>
    </r>
  </si>
  <si>
    <t>Zamani Moghadam 2017</t>
  </si>
  <si>
    <r>
      <rPr>
        <color rgb="FF1155CC"/>
        <u/>
      </rPr>
      <t>Gottlieb M, Holladay D, Peksa GD. Ultrasonography for the confirmation of endotracheal tube intubation: a systematic review and meta-analysis. Ann Emerg Med 2018;72:627–36.</t>
    </r>
  </si>
  <si>
    <t>Yoonessi 2010</t>
  </si>
  <si>
    <t>Gottlieb M, Holladay D, Peksa GD. Point-of-Care Ocular Ultrasound for the Diagnosis of Retinal Detachment: A Systematic Review and Meta-Analysis. Acad Emerg Med. 2019 Jan 13. doi: 10.1111/acem.13686</t>
  </si>
  <si>
    <t>Yoonessi et al</t>
  </si>
  <si>
    <r>
      <rPr>
        <color rgb="FF1155CC"/>
        <u/>
      </rPr>
      <t>Vrablik ME, Snead GR, Minnigan HJ, Kirschner JM, Emmett TW, Seupaul RA. The diagnostic accuracy of bedside ocular ultrasonography for the diagnosis of retinal detachment: a systematic review and meta-analysis. Ann Emerg Med. 2015;65(2):199-203.e1.</t>
    </r>
  </si>
  <si>
    <t>Jacoby (31) (2006)</t>
  </si>
  <si>
    <r>
      <rPr>
        <color rgb="FF1155CC"/>
        <u/>
      </rPr>
      <t>Pomero F, Dentali F, Borretta V, et al. Accuracy of emergency physician-performed ultrasonography in the diagnosis of deep-vein thrombosis: a systematic review and meta-analysis. Thromb Haemost. 2013;109(1):137-45.</t>
    </r>
  </si>
  <si>
    <t>Saglam 2012</t>
  </si>
  <si>
    <r>
      <rPr>
        <color rgb="FF1155CC"/>
        <u/>
      </rPr>
      <t>Gottlieb M, Holladay D, Peksa GD. Ultrasonography for the confirmation of endotracheal tube intubation: a systematic review and meta-analysis. Ann Emerg Med 2018;72:627–36.</t>
    </r>
  </si>
  <si>
    <t>Calgary (19) 0/2-hour algorithm</t>
  </si>
  <si>
    <r>
      <rPr>
        <color rgb="FF1155CC"/>
        <u/>
      </rPr>
      <t>Chiang CH, Chiang CH, Pickering JW, et al. Performance of the european society of cardiology 0/1-hour, 0/2-hour, and 0/3-hour algorithms for rapid triage of acute myocardial infarction. Ann Intern Med. 2022;175(1):101-113.</t>
    </r>
  </si>
  <si>
    <t>Dean (36) (2004)</t>
  </si>
  <si>
    <r>
      <rPr>
        <color rgb="FF1155CC"/>
        <u/>
      </rPr>
      <t>Pomero F, Dentali F, Borretta V, et al. Accuracy of emergency physician-performed ultrasonography in the diagnosis of deep-vein thrombosis: a systematic review and meta-analysis. Thromb Haemost. 2013;109(1):137-45.</t>
    </r>
  </si>
  <si>
    <t>Summers 2010</t>
  </si>
  <si>
    <r>
      <rPr>
        <color rgb="FF1155CC"/>
        <u/>
      </rPr>
      <t>Ross M, Brown M, Mclaughlin K, et al. Emergency physician-performed ultrasound to diagnose cholelithiasis: a systematic review. Acad Emerg Med. 2011;18(3):227-35.</t>
    </r>
  </si>
  <si>
    <t>Christchurch (42–45) 0/2-hour algorithm</t>
  </si>
  <si>
    <r>
      <rPr>
        <color rgb="FF1155CC"/>
        <u/>
      </rPr>
      <t>Chiang CH, Chiang CH, Pickering JW, et al. Performance of the european society of cardiology 0/1-hour, 0/2-hour, and 0/3-hour algorithms for rapid triage of acute myocardial infarction. Ann Intern Med. 2022;175(1):101-113.</t>
    </r>
  </si>
  <si>
    <t>Hepatomegaly (All Participants)</t>
  </si>
  <si>
    <r>
      <rPr>
        <color rgb="FF1155CC"/>
        <u/>
      </rPr>
      <t>Taylor SM, Molyneux ME, Simel DL, Meshnick SR, Juliano JJ. Does this patient</t>
    </r>
    <r>
      <rPr/>
      <t>have malaria? JAMA. 2010 Nov 10;304(18):2048-56. Epub 2010 Nov 5. Review. PubMed PMID: 21057136.</t>
    </r>
  </si>
  <si>
    <t>Inaba et al, 2011 (3.2)</t>
  </si>
  <si>
    <r>
      <rPr>
        <color rgb="FF1155CC"/>
        <u/>
      </rPr>
      <t>deSouza IS, Benabbas R, McKee S, et al. Accuracy of physical examination, ankle-brachial index, and ultrasonography in the diagnosis of arterial injury in patients with penetrating extremity trauma: a systematic review and meta-analysis. Acad Emerg Med. 2017;24:994-1017.</t>
    </r>
  </si>
  <si>
    <t>Squire 2005</t>
  </si>
  <si>
    <r>
      <rPr>
        <color rgb="FF1155CC"/>
        <u/>
      </rPr>
      <t>Barbic D, Chenkin J, Cho DD, Jelic T, Scheuermeyer FX. In patients presenting to the emergency department with skin and soft tissue infections what is the diagnostic accuracy of point-of-care ultrasonography for the diagnosis of abscess compared to the current standard of care? A systematic review and meta-analysis. BMJ Open. 2017 Jan 10;7:e013688.</t>
    </r>
  </si>
  <si>
    <r>
      <rPr>
        <color rgb="FF1155CC"/>
        <u/>
      </rPr>
      <t>Chiang CH, Chiang CH, Pickering JW, et al. Performance of the european society of cardiology 0/1-hour, 0/2-hour, and 0/3-hour algorithms for rapid triage of acute myocardial infarction. Ann Intern Med. 2022;175(1):101-113.</t>
    </r>
  </si>
  <si>
    <t>Shinar 2011</t>
  </si>
  <si>
    <t>Gottlieb M, Holladay D, Peksa GD. Point-of-Care Ocular Ultrasound for the Diagnosis of Retinal Detachment: A Systematic Review and Meta-Analysis. Acad Emerg Med. 2019 Jan 13. doi: 10.1111/acem.13688</t>
  </si>
  <si>
    <t>Shinar et al</t>
  </si>
  <si>
    <r>
      <rPr>
        <color rgb="FF1155CC"/>
        <u/>
      </rPr>
      <t>Vrablik ME, Snead GR, Minnigan HJ, Kirschner JM, Emmett TW, Seupaul RA. The diagnostic accuracy of bedside ocular ultrasonography for the diagnosis of retinal detachment: a systematic review and meta-analysis. Ann Emerg Med. 2015;65(2):199-203.e1.</t>
    </r>
  </si>
  <si>
    <t>Helmke 1996</t>
  </si>
  <si>
    <r>
      <rPr>
        <color rgb="FF1155CC"/>
        <u/>
      </rPr>
      <t>Ohle R, Mcisaac SM, Woo MY, Perry JJ. Sonography of the Optic Nerve Sheath Diameter for Detection of Raised Intracranial Pressure Compared to Computed Tomography: A Systematic Review and Meta-analysis. J Ultrasound Med. 2015;34(7):1285-94.</t>
    </r>
  </si>
  <si>
    <t>Change in cardiac output</t>
  </si>
  <si>
    <r>
      <rPr>
        <color rgb="FF1155CC"/>
        <u/>
      </rPr>
      <t>Bentzer P, Griesdale DE, Boyd J, MacLean, K, Sirounis D, Najib T. Ayas NT. Will This Hemodynamically Unstable Patient Respond to a Bolus of Intravenous Fluids? JAMA. 2016;316:1298-1309.</t>
    </r>
  </si>
  <si>
    <t>Miller 2006</t>
  </si>
  <si>
    <r>
      <rPr>
        <color rgb="FF1155CC"/>
        <u/>
      </rPr>
      <t>Ross M, Brown M, Mclaughlin K, et al. Emergency physician-performed ultrasound to diagnose cholelithiasis: a systematic review. Acad Emerg Med. 2011;18(3):227-35.</t>
    </r>
  </si>
  <si>
    <r>
      <rPr>
        <color rgb="FF1155CC"/>
        <u/>
      </rPr>
      <t>Chiang CH, Chiang CH, Pickering JW, et al. Performance of the european society of cardiology 0/1-hour, 0/2-hour, and 0/3-hour algorithms for rapid triage of acute myocardial infarction. Ann Intern Med. 2022;175(1):101-113.</t>
    </r>
  </si>
  <si>
    <t>Reali 2014</t>
  </si>
  <si>
    <r>
      <rPr>
        <color rgb="FF1155CC"/>
        <u/>
      </rPr>
      <t>Orso D, Ban A, Guglielmo N. Lung ultrasound in diagnosing pneumonia in childhood: a systematic review and meta-analysis. J Ultrasound 2018;21:183–95.</t>
    </r>
  </si>
  <si>
    <t>Ellington 2017</t>
  </si>
  <si>
    <r>
      <rPr>
        <color rgb="FF1155CC"/>
        <u/>
      </rPr>
      <t>Orso D, Ban A, Guglielmo N. Lung ultrasound in diagnosing pneumonia in childhood: a systematic review and meta-analysis. J Ultrasound 2018;21:183–95.</t>
    </r>
  </si>
  <si>
    <r>
      <rPr>
        <color rgb="FF1155CC"/>
        <u/>
      </rPr>
      <t>Orso D, Guglielmo N, Copetti R. Lung ultrasound in diagnosing pneumonia in the emergency department: a systematic review and meta-analysis. Eur J Emerg Med. 2017;</t>
    </r>
  </si>
  <si>
    <t>Claes 2016</t>
  </si>
  <si>
    <r>
      <rPr>
        <color rgb="FF1155CC"/>
        <u/>
      </rPr>
      <t>Orso D, Ban A, Guglielmo N. Lung ultrasound in diagnosing pneumonia in childhood: a systematic review and meta-analysis. J Ultrasound 2018;21:183–95.</t>
    </r>
  </si>
  <si>
    <t>Ha 2002</t>
  </si>
  <si>
    <r>
      <rPr>
        <color rgb="FF1155CC"/>
        <u/>
      </rPr>
      <t>Ross M, Brown M, Mclaughlin K, et al. Emergency physician-performed ultrasound to diagnose cholelithiasis: a systematic review. Acad Emerg Med. 2011;18(3):227-35.</t>
    </r>
  </si>
  <si>
    <t>Lichtenstein et al. 2004</t>
  </si>
  <si>
    <r>
      <rPr>
        <color rgb="FF1155CC"/>
        <u/>
      </rPr>
      <t>Alzahrani SA, Al-salamah MA, Al-madani WH, Elbarbary MA. Systematic review and meta-analysis for the use of ultrasound versus radiology in diagnosing of pneumonia. Crit Ultrasound J. 2017;9(1):6.</t>
    </r>
  </si>
  <si>
    <r>
      <rPr>
        <color rgb="FF1155CC"/>
        <u/>
      </rPr>
      <t>Hollands H, Johnson D, Brox AC, Almeida D, Simel DL, Sharma S. Acute-onset floaters and flashes: is this patient at risk for retinal detachment? JAMA. 2009;302:2243-9.</t>
    </r>
  </si>
  <si>
    <t>Quraishi 1997</t>
  </si>
  <si>
    <r>
      <rPr>
        <color rgb="FF1155CC"/>
        <u/>
      </rPr>
      <t>Barbic D, Chenkin J, Cho DD, Jelic T, Scheuermeyer FX. In patients presenting to the emergency department with skin and soft tissue infections what is the diagnostic accuracy of point-of-care ultrasonography for the diagnosis of abscess compared to the current standard of care? A systematic review and meta-analysis. BMJ Open. 2017 Jan 10;7:e013688.</t>
    </r>
  </si>
  <si>
    <t>Rice (35) (2009)</t>
  </si>
  <si>
    <r>
      <rPr>
        <color rgb="FF1155CC"/>
        <u/>
      </rPr>
      <t>Pomero F, Dentali F, Borretta V, et al. Accuracy of emergency physician-performed ultrasonography in the diagnosis of deep-vein thrombosis: a systematic review and meta-analysis. Thromb Haemost. 2013;109(1):137-45.</t>
    </r>
  </si>
  <si>
    <t>Anderson et al, 1990 (3.4)</t>
  </si>
  <si>
    <r>
      <rPr>
        <color rgb="FF1155CC"/>
        <u/>
      </rPr>
      <t>deSouza IS, Benabbas R, McKee S, et al. Accuracy of physical examination, ankle-brachial index, and ultrasonography in the diagnosis of arterial injury in patients with penetrating extremity trauma: a systematic review and meta-analysis. Acad Emerg Med. 2017;24:994-1017.</t>
    </r>
  </si>
  <si>
    <t>Chance (22) (1991)</t>
  </si>
  <si>
    <r>
      <rPr>
        <color rgb="FF1155CC"/>
        <u/>
      </rPr>
      <t>Pomero F, Dentali F, Borretta V, et al. Accuracy of emergency physician-performed ultrasonography in the diagnosis of deep-vein thrombosis: a systematic review and meta-analysis. Thromb Haemost. 2013;109(1):137-45.</t>
    </r>
  </si>
  <si>
    <t>Knaut et al. 2005</t>
  </si>
  <si>
    <r>
      <rPr>
        <color rgb="FF1155CC"/>
        <u/>
      </rPr>
      <t>Rubano E, Mehta N, Caputo W, Paladino L, Sinert R. Systematic review: emergency department bedside ultrasonography for diagnosing suspected abdominal aortic aneurysm. Acad Emerg Med. 2013;20(2):128-38.</t>
    </r>
  </si>
  <si>
    <r>
      <rPr>
        <color rgb="FF1155CC"/>
        <u/>
      </rPr>
      <t>Hollands H, Johnson D, Brox AC, Almeida D, Simel DL, Sharma S. Acute-onset floaters and flashes: is this patient at risk for retinal detachment? JAMA. 2009;302:2243-9.</t>
    </r>
  </si>
  <si>
    <r>
      <rPr>
        <color rgb="FF1155CC"/>
        <u/>
      </rPr>
      <t>Orso D, Guglielmo N, Copetti R. Lung ultrasound in diagnosing pneumonia in the emergency department: a systematic review and meta-analysis. Eur J Emerg Med. 2017;</t>
    </r>
  </si>
  <si>
    <t>Jang (25) (2004)</t>
  </si>
  <si>
    <r>
      <rPr>
        <color rgb="FF1155CC"/>
        <u/>
      </rPr>
      <t>Pomero F, Dentali F, Borretta V, et al. Accuracy of emergency physician-performed ultrasonography in the diagnosis of deep-vein thrombosis: a systematic review and meta-analysis. Thromb Haemost. 2013;109(1):137-45.</t>
    </r>
  </si>
  <si>
    <t>Abhishek 2017</t>
  </si>
  <si>
    <r>
      <rPr>
        <color rgb="FF1155CC"/>
        <u/>
      </rPr>
      <t>Gottlieb M, Holladay D, Peksa GD. Ultrasonography for the confirmation of endotracheal tube intubation: a systematic review and meta-analysis. Ann Emerg Med 2018;72:627–36.</t>
    </r>
  </si>
  <si>
    <t>Lanoix et al. 2000</t>
  </si>
  <si>
    <r>
      <rPr>
        <color rgb="FF1155CC"/>
        <u/>
      </rPr>
      <t>Rubano E, Mehta N, Caputo W, Paladino L, Sinert R. Systematic review: emergency department bedside ultrasonography for diagnosing suspected abdominal aortic aneurysm. Acad Emerg Med. 2013;20(2):128-38.</t>
    </r>
  </si>
  <si>
    <t>Yadav 2017</t>
  </si>
  <si>
    <r>
      <rPr>
        <color rgb="FF1155CC"/>
        <u/>
      </rPr>
      <t>Orso D, Ban A, Guglielmo N. Lung ultrasound in diagnosing pneumonia in childhood: a systematic review and meta-analysis. J Ultrasound 2018;21:183–95.</t>
    </r>
  </si>
  <si>
    <t>Esposito</t>
  </si>
  <si>
    <r>
      <rPr>
        <color rgb="FF1155CC"/>
        <u/>
      </rPr>
      <t>Alzahrani SA, Al-salamah MA, Al-madani WH, Elbarbary MA. Systematic review and meta-analysis for the use of ultrasound versus radiology in diagnosing of pneumonia. Crit Ultrasound J. 2017;9(1):6.</t>
    </r>
  </si>
  <si>
    <t>Goel 2008</t>
  </si>
  <si>
    <r>
      <rPr>
        <color rgb="FF1155CC"/>
        <u/>
      </rPr>
      <t>Ohle R, Mcisaac SM, Woo MY, Perry JJ. Sonography of the Optic Nerve Sheath Diameter for Detection of Raised Intracranial Pressure Compared to Computed Tomography: A Systematic Review and Meta-analysis. J Ultrasound Med. 2015;34(7):1285-94.</t>
    </r>
  </si>
  <si>
    <r>
      <rPr>
        <color rgb="FF1155CC"/>
        <u/>
      </rPr>
      <t>Orso D, Guglielmo N, Copetti R. Lung ultrasound in diagnosing pneumonia in the emergency department: a systematic review and meta-analysis. Eur J Emerg Med. 2017;</t>
    </r>
  </si>
  <si>
    <t>Chou 2013</t>
  </si>
  <si>
    <r>
      <rPr>
        <color rgb="FF1155CC"/>
        <u/>
      </rPr>
      <t>Gottlieb M, Holladay D, Peksa GD. Ultrasonography for the confirmation of endotracheal tube intubation: a systematic review and meta-analysis. Ann Emerg Med 2018;72:627–36.</t>
    </r>
  </si>
  <si>
    <t>Sun 2014</t>
  </si>
  <si>
    <r>
      <rPr>
        <color rgb="FF1155CC"/>
        <u/>
      </rPr>
      <t>Gottlieb M, Holladay D, Peksa GD. Ultrasonography for the confirmation of endotracheal tube intubation: a systematic review and meta-analysis. Ann Emerg Med 2018;72:627–36.</t>
    </r>
  </si>
  <si>
    <t>Reissig et al.</t>
  </si>
  <si>
    <r>
      <rPr>
        <color rgb="FF1155CC"/>
        <u/>
      </rPr>
      <t>Alzahrani SA, Al-salamah MA, Al-madani WH, Elbarbary MA. Systematic review and meta-analysis for the use of ultrasound versus radiology in diagnosing of pneumonia. Crit Ultrasound J. 2017;9(1):6.</t>
    </r>
  </si>
  <si>
    <t>Nafae</t>
  </si>
  <si>
    <r>
      <rPr>
        <color rgb="FF1155CC"/>
        <u/>
      </rPr>
      <t>Alzahrani SA, Al-salamah MA, Al-madani WH, Elbarbary MA. Systematic review and meta-analysis for the use of ultrasound versus radiology in diagnosing of pneumonia. Crit Ultrasound J. 2017;9(1):6.</t>
    </r>
  </si>
  <si>
    <t>Thomas 2017</t>
  </si>
  <si>
    <r>
      <rPr>
        <color rgb="FF1155CC"/>
        <u/>
      </rPr>
      <t>Gottlieb M, Holladay D, Peksa GD. Ultrasonography for the confirmation of endotracheal tube intubation: a systematic review and meta-analysis. Ann Emerg Med 2018;72:627–36.</t>
    </r>
  </si>
  <si>
    <t>Cortellaro et al.</t>
  </si>
  <si>
    <r>
      <rPr>
        <color rgb="FF1155CC"/>
        <u/>
      </rPr>
      <t>Alzahrani SA, Al-salamah MA, Al-madani WH, Elbarbary MA. Systematic review and meta-analysis for the use of ultrasound versus radiology in diagnosing of pneumonia. Crit Ultrasound J. 2017;9(1):6.</t>
    </r>
  </si>
  <si>
    <r>
      <rPr>
        <color rgb="FF1155CC"/>
        <u/>
      </rPr>
      <t>Orso D, Guglielmo N, Copetti R. Lung ultrasound in diagnosing pneumonia in the emergency department: a systematic review and meta-analysis. Eur J Emerg Med. 2017;</t>
    </r>
  </si>
  <si>
    <t>Yang 2017</t>
  </si>
  <si>
    <r>
      <rPr>
        <color rgb="FF1155CC"/>
        <u/>
      </rPr>
      <t>Gottlieb M, Holladay D, Peksa GD. Ultrasonography for the confirmation of endotracheal tube intubation: a systematic review and meta-analysis. Ann Emerg Med 2018;72:627–36.</t>
    </r>
  </si>
  <si>
    <t>Brighton and Sussex (53) 0/3-hour algorithm</t>
  </si>
  <si>
    <r>
      <rPr>
        <color rgb="FF1155CC"/>
        <u/>
      </rPr>
      <t>Chiang CH, Chiang CH, Pickering JW, et al. Performance of the european society of cardiology 0/1-hour, 0/2-hour, and 0/3-hour algorithms for rapid triage of acute myocardial infarction. Ann Intern Med. 2022;175(1):101-113.</t>
    </r>
  </si>
  <si>
    <t>Fojtik (34) (2003)</t>
  </si>
  <si>
    <r>
      <rPr>
        <color rgb="FF1155CC"/>
        <u/>
      </rPr>
      <t>Pomero F, Dentali F, Borretta V, et al. Accuracy of emergency physician-performed ultrasonography in the diagnosis of deep-vein thrombosis: a systematic review and meta-analysis. Thromb Haemost. 2013;109(1):137-45.</t>
    </r>
  </si>
  <si>
    <t>Lahham 2017</t>
  </si>
  <si>
    <r>
      <rPr>
        <color rgb="FF1155CC"/>
        <u/>
      </rPr>
      <t>Gottlieb M, Holladay D, Peksa GD. Ultrasonography for the confirmation of endotracheal tube intubation: a systematic review and meta-analysis. Ann Emerg Med 2018;72:627–36.</t>
    </r>
  </si>
  <si>
    <r>
      <rPr>
        <color rgb="FF1155CC"/>
        <u/>
      </rPr>
      <t>Orso D, Guglielmo N, Copetti R. Lung ultrasound in diagnosing pneumonia in the emergency department: a systematic review and meta-analysis. Eur J Emerg Med. 2017;</t>
    </r>
  </si>
  <si>
    <r>
      <rPr>
        <color rgb="FF1155CC"/>
        <u/>
      </rPr>
      <t>Orso D, Guglielmo N, Copetti R. Lung ultrasound in diagnosing pneumonia in the emergency department: a systematic review and meta-analysis. Eur J Emerg Med. 2017;</t>
    </r>
  </si>
  <si>
    <t>Kuhn et al. 2000</t>
  </si>
  <si>
    <r>
      <rPr>
        <color rgb="FF1155CC"/>
        <u/>
      </rPr>
      <t>Rubano E, Mehta N, Caputo W, Paladino L, Sinert R. Systematic review: emergency department bedside ultrasonography for diagnosing suspected abdominal aortic aneurysm. Acad Emerg Med. 2013;20(2):128-38.</t>
    </r>
  </si>
  <si>
    <t>Kuzniec et al, 1998</t>
  </si>
  <si>
    <r>
      <rPr>
        <color rgb="FF1155CC"/>
        <u/>
      </rPr>
      <t>deSouza IS, Benabbas R, McKee S, et al. Accuracy of physical examination, ankle-brachial index, and ultrasonography in the diagnosis of arterial injury in patients with penetrating extremity trauma: a systematic review and meta-analysis. Acad Emerg Med. 2017;24:994-1017.</t>
    </r>
  </si>
  <si>
    <t>Blaivas 2003</t>
  </si>
  <si>
    <r>
      <rPr>
        <color rgb="FF1155CC"/>
        <u/>
      </rPr>
      <t>Ohle R, Mcisaac SM, Woo MY, Perry JJ. Sonography of the Optic Nerve Sheath Diameter for Detection of Raised Intracranial Pressure Compared to Computed Tomography: A Systematic Review and Meta-analysis. J Ultrasound Med. 2015;34(7):1285-94.</t>
    </r>
  </si>
  <si>
    <t>Milling 2007</t>
  </si>
  <si>
    <r>
      <rPr>
        <color rgb="FF1155CC"/>
        <u/>
      </rPr>
      <t>Gottlieb M, Holladay D, Peksa GD. Ultrasonography for the confirmation of endotracheal tube intubation: a systematic review and meta-analysis. Ann Emerg Med 2018;72:627–36.</t>
    </r>
  </si>
  <si>
    <t>Iorio 2015</t>
  </si>
  <si>
    <r>
      <rPr>
        <color rgb="FF1155CC"/>
        <u/>
      </rPr>
      <t>Orso D, Ban A, Guglielmo N. Lung ultrasound in diagnosing pneumonia in childhood: a systematic review and meta-analysis. J Ultrasound 2018;21:183–95.</t>
    </r>
  </si>
  <si>
    <t>Beare 2008</t>
  </si>
  <si>
    <r>
      <rPr>
        <color rgb="FF1155CC"/>
        <u/>
      </rPr>
      <t>Ohle R, Mcisaac SM, Woo MY, Perry JJ. Sonography of the Optic Nerve Sheath Diameter for Detection of Raised Intracranial Pressure Compared to Computed Tomography: A Systematic Review and Meta-analysis. J Ultrasound Med. 2015;34(7):1285-94.</t>
    </r>
  </si>
  <si>
    <t>Skoloudik 2011</t>
  </si>
  <si>
    <r>
      <rPr>
        <color rgb="FF1155CC"/>
        <u/>
      </rPr>
      <t>Ohle R, Mcisaac SM, Woo MY, Perry JJ. Sonography of the Optic Nerve Sheath Diameter for Detection of Raised Intracranial Pressure Compared to Computed Tomography: A Systematic Review and Meta-analysis. J Ultrasound Med. 2015;34(7):1285-94.</t>
    </r>
  </si>
  <si>
    <t>Chou 2011</t>
  </si>
  <si>
    <r>
      <rPr>
        <color rgb="FF1155CC"/>
        <u/>
      </rPr>
      <t>Gottlieb M, Holladay D, Peksa GD. Ultrasonography for the confirmation of endotracheal tube intubation: a systematic review and meta-analysis. Ann Emerg Med 2018;72:627–36.</t>
    </r>
  </si>
  <si>
    <r>
      <rPr>
        <color rgb="FF1155CC"/>
        <u/>
      </rPr>
      <t>Orso D, Guglielmo N, Copetti R. Lung ultrasound in diagnosing pneumonia in the emergency department: a systematic review and meta-analysis. Eur J Emerg Med. 2017;</t>
    </r>
  </si>
  <si>
    <t>Masoumi 2017</t>
  </si>
  <si>
    <r>
      <rPr>
        <color rgb="FF1155CC"/>
        <u/>
      </rPr>
      <t>Gottlieb M, Holladay D, Peksa GD. Ultrasonography for the confirmation of endotracheal tube intubation: a systematic review and meta-analysis. Ann Emerg Med 2018;72:627–36.</t>
    </r>
  </si>
  <si>
    <t>Kongsap 2011</t>
  </si>
  <si>
    <t>Gottlieb M, Holladay D, Peksa GD. Point-of-Care Ocular Ultrasound for the Diagnosis of Retinal Detachment: A Systematic Review and Meta-Analysis. Acad Emerg Med. 2019 Jan 13. doi: 10.1111/acem.13687</t>
  </si>
  <si>
    <t>Tayal et al. 2003</t>
  </si>
  <si>
    <r>
      <rPr>
        <color rgb="FF1155CC"/>
        <u/>
      </rPr>
      <t>Rubano E, Mehta N, Caputo W, Paladino L, Sinert R. Systematic review: emergency department bedside ultrasonography for diagnosing suspected abdominal aortic aneurysm. Acad Emerg Med. 2013;20(2):128-38.</t>
    </r>
  </si>
  <si>
    <t>Espocito 2014</t>
  </si>
  <si>
    <r>
      <rPr>
        <color rgb="FF1155CC"/>
        <u/>
      </rPr>
      <t>Orso D, Ban A, Guglielmo N. Lung ultrasound in diagnosing pneumonia in childhood: a systematic review and meta-analysis. J Ultrasound 2018;21:183–95.</t>
    </r>
  </si>
  <si>
    <t>Magazzini (27) (2007)</t>
  </si>
  <si>
    <r>
      <rPr>
        <color rgb="FF1155CC"/>
        <u/>
      </rPr>
      <t>Pomero F, Dentali F, Borretta V, et al. Accuracy of emergency physician-performed ultrasonography in the diagnosis of deep-vein thrombosis: a systematic review and meta-analysis. Thromb Haemost. 2013;109(1):137-45.</t>
    </r>
  </si>
  <si>
    <t>Theodoro (24) (2004)</t>
  </si>
  <si>
    <r>
      <rPr>
        <color rgb="FF1155CC"/>
        <u/>
      </rPr>
      <t>Pomero F, Dentali F, Borretta V, et al. Accuracy of emergency physician-performed ultrasonography in the diagnosis of deep-vein thrombosis: a systematic review and meta-analysis. Thromb Haemost. 2013;109(1):137-45.</t>
    </r>
  </si>
  <si>
    <t>McNicholas 1995</t>
  </si>
  <si>
    <t>Gottlieb M, Holladay D, Peksa GD. Point-of-Care Ocular Ultrasound for the Diagnosis of Retinal Detachment: A Systematic Review and Meta-Analysis. Acad Emerg Med. 2019 Jan 13. doi: 10.1111/acem.13682</t>
  </si>
  <si>
    <t>Caiulo 2012</t>
  </si>
  <si>
    <r>
      <rPr>
        <color rgb="FF1155CC"/>
        <u/>
      </rPr>
      <t>Orso D, Ban A, Guglielmo N. Lung ultrasound in diagnosing pneumonia in childhood: a systematic review and meta-analysis. J Ultrasound 2018;21:183–95.</t>
    </r>
  </si>
  <si>
    <t>Qayyum 2012</t>
  </si>
  <si>
    <r>
      <rPr>
        <color rgb="FF1155CC"/>
        <u/>
      </rPr>
      <t>Ohle R, Mcisaac SM, Woo MY, Perry JJ. Sonography of the Optic Nerve Sheath Diameter for Detection of Raised Intracranial Pressure Compared to Computed Tomography: A Systematic Review and Meta-analysis. J Ultrasound Med. 2015;34(7):1285-94.</t>
    </r>
  </si>
  <si>
    <t>Xirouchaki et al.</t>
  </si>
  <si>
    <r>
      <rPr>
        <color rgb="FF1155CC"/>
        <u/>
      </rPr>
      <t>Alzahrani SA, Al-salamah MA, Al-madani WH, Elbarbary MA. Systematic review and meta-analysis for the use of ultrasound versus radiology in diagnosing of pneumonia. Crit Ultrasound J. 2017;9(1):6.</t>
    </r>
  </si>
  <si>
    <t>Anderson et al, 1990 (Table 3.2)</t>
  </si>
  <si>
    <r>
      <rPr>
        <color rgb="FF1155CC"/>
        <u/>
      </rPr>
      <t>deSouza IS, Benabbas R, McKee S, et al. Accuracy of physical examination, ankle-brachial index, and ultrasonography in the diagnosis of arterial injury in patients with penetrating extremity trauma: a systematic review and meta-analysis. Acad Emerg Med. 2017;24:994-1017.</t>
    </r>
  </si>
  <si>
    <t>Parlamento et al.</t>
  </si>
  <si>
    <r>
      <rPr>
        <color rgb="FF1155CC"/>
        <u/>
      </rPr>
      <t>Alzahrani SA, Al-salamah MA, Al-madani WH, Elbarbary MA. Systematic review and meta-analysis for the use of ultrasound versus radiology in diagnosing of pneumonia. Crit Ultrasound J. 2017;9(1):6.</t>
    </r>
  </si>
  <si>
    <r>
      <rPr>
        <color rgb="FF1155CC"/>
        <u/>
      </rPr>
      <t>Orso D, Guglielmo N, Copetti R. Lung ultrasound in diagnosing pneumonia in the emergency department: a systematic review and meta-analysis. Eur J Emerg Med. 2017;</t>
    </r>
  </si>
  <si>
    <t>Park 2009</t>
  </si>
  <si>
    <r>
      <rPr>
        <color rgb="FF1155CC"/>
        <u/>
      </rPr>
      <t>Gottlieb M, Holladay D, Peksa GD. Ultrasonography for the confirmation of endotracheal tube intubation: a systematic review and meta-analysis. Ann Emerg Med 2018;72:627–36.</t>
    </r>
  </si>
  <si>
    <t>Abbasi 2015</t>
  </si>
  <si>
    <r>
      <rPr>
        <color rgb="FF1155CC"/>
        <u/>
      </rPr>
      <t>Gottlieb M, Holladay D, Peksa GD. Ultrasonography for the confirmation of endotracheal tube intubation: a systematic review and meta-analysis. Ann Emerg Med 2018;72:627–36.</t>
    </r>
  </si>
  <si>
    <t>Urbankowska 2015</t>
  </si>
  <si>
    <r>
      <rPr>
        <color rgb="FF1155CC"/>
        <u/>
      </rPr>
      <t>Orso D, Ban A, Guglielmo N. Lung ultrasound in diagnosing pneumonia in childhood: a systematic review and meta-analysis. J Ultrasound 2018;21:183–95.</t>
    </r>
  </si>
  <si>
    <t>Adi 2013</t>
  </si>
  <si>
    <r>
      <rPr>
        <color rgb="FF1155CC"/>
        <u/>
      </rPr>
      <t>Gottlieb M, Holladay D, Peksa GD. Ultrasonography for the confirmation of endotracheal tube intubation: a systematic review and meta-analysis. Ann Emerg Med 2018;72:627–36.</t>
    </r>
  </si>
  <si>
    <t>Jones et al. 2003</t>
  </si>
  <si>
    <r>
      <rPr>
        <color rgb="FF1155CC"/>
        <u/>
      </rPr>
      <t>Rubano E, Mehta N, Caputo W, Paladino L, Sinert R. Systematic review: emergency department bedside ultrasonography for diagnosing suspected abdominal aortic aneurysm. Acad Emerg Med. 2013;20(2):128-38.</t>
    </r>
  </si>
  <si>
    <t>Tayal 2006</t>
  </si>
  <si>
    <r>
      <rPr>
        <color rgb="FF1155CC"/>
        <u/>
      </rPr>
      <t>Barbic D, Chenkin J, Cho DD, Jelic T, Scheuermeyer FX. In patients presenting to the emergency department with skin and soft tissue infections what is the diagnostic accuracy of point-of-care ultrasonography for the diagnosis of abscess compared to the current standard of care? A systematic review and meta-analysis. BMJ Open. 2017 Jan 10;7:e013688.</t>
    </r>
  </si>
  <si>
    <t>Liu</t>
  </si>
  <si>
    <r>
      <rPr>
        <color rgb="FF1155CC"/>
        <u/>
      </rPr>
      <t>Alzahrani SA, Al-salamah MA, Al-madani WH, Elbarbary MA. Systematic review and meta-analysis for the use of ultrasound versus radiology in diagnosing of pneumonia. Crit Ultrasound J. 2017;9(1):6.</t>
    </r>
  </si>
  <si>
    <r>
      <rPr>
        <color rgb="FF1155CC"/>
        <u/>
      </rPr>
      <t>Alzahrani SA, Al-salamah MA, Al-madani WH, Elbarbary MA. Systematic review and meta-analysis for the use of ultrasound versus radiology in diagnosing of pneumonia. Crit Ultrasound J. 2017;9(1):6.</t>
    </r>
  </si>
  <si>
    <t>Sharma et al 1999 Vitreous Pigment</t>
  </si>
  <si>
    <r>
      <rPr>
        <color rgb="FF1155CC"/>
        <u/>
      </rPr>
      <t>Hollands H, Johnson D, Brox AC, Almeida D, Simel DL, Sharma S. Acute-onset floaters and flashes: is this patient at risk for retinal detachment? JAMA. 2009;302:2243-9.</t>
    </r>
  </si>
  <si>
    <r>
      <rPr>
        <color rgb="FF1155CC"/>
        <u/>
      </rPr>
      <t>Orso D, Guglielmo N, Copetti R. Lung ultrasound in diagnosing pneumonia in the emergency department: a systematic review and meta-analysis. Eur J Emerg Med. 2017;</t>
    </r>
  </si>
  <si>
    <t>Sharma et al 1999 Vitreous Pigment and Vitreous Hemorrhage</t>
  </si>
  <si>
    <r>
      <rPr>
        <color rgb="FF1155CC"/>
        <u/>
      </rPr>
      <t>Hollands H, Johnson D, Brox AC, Almeida D, Simel DL, Sharma S. Acute-onset floaters and flashes: is this patient at risk for retinal detachment? JAMA. 2009;302:2243-9.</t>
    </r>
  </si>
  <si>
    <r>
      <rPr>
        <color rgb="FF1155CC"/>
        <u/>
      </rPr>
      <t>Orso D, Guglielmo N, Copetti R. Lung ultrasound in diagnosing pneumonia in the emergency department: a systematic review and meta-analysis. Eur J Emerg Med. 2017;</t>
    </r>
  </si>
  <si>
    <t>Linder 1966</t>
  </si>
  <si>
    <r>
      <rPr>
        <color rgb="FF1155CC"/>
        <u/>
      </rPr>
      <t>Hollands H, Johnson D, Brox AC, Almeida D, Simel DL, Sharma S. Acute-onset floaters and flashes: is this patient at risk for retinal detachment? JAMA. 2009;302:2243-9.</t>
    </r>
  </si>
  <si>
    <t>Caiulo VA</t>
  </si>
  <si>
    <r>
      <rPr>
        <color rgb="FF1155CC"/>
        <u/>
      </rPr>
      <t>Alzahrani SA, Al-salamah MA, Al-madani WH, Elbarbary MA. Systematic review and meta-analysis for the use of ultrasound versus radiology in diagnosing of pneumonia. Crit Ultrasound J. 2017;9(1):6.</t>
    </r>
  </si>
  <si>
    <t>Shiver (29) (2010)</t>
  </si>
  <si>
    <r>
      <rPr>
        <color rgb="FF1155CC"/>
        <u/>
      </rPr>
      <t>Pomero F, Dentali F, Borretta V, et al. Accuracy of emergency physician-performed ultrasonography in the diagnosis of deep-vein thrombosis: a systematic review and meta-analysis. Thromb Haemost. 2013;109(1):137-45.</t>
    </r>
  </si>
  <si>
    <r>
      <rPr>
        <color rgb="FF1155CC"/>
        <u/>
      </rPr>
      <t>Hollands H, Johnson D, Brox AC, Almeida D, Simel DL, Sharma S. Acute-onset floaters and flashes: is this patient at risk for retinal detachment? JAMA. 2009;302:2243-9.</t>
    </r>
  </si>
  <si>
    <t>Major 2011</t>
  </si>
  <si>
    <r>
      <rPr>
        <color rgb="FF1155CC"/>
        <u/>
      </rPr>
      <t>Ohle R, Mcisaac SM, Woo MY, Perry JJ. Sonography of the Optic Nerve Sheath Diameter for Detection of Raised Intracranial Pressure Compared to Computed Tomography: A Systematic Review and Meta-analysis. J Ultrasound Med. 2015;34(7):1285-94.</t>
    </r>
  </si>
  <si>
    <t>Blaivas (32) (2000)</t>
  </si>
  <si>
    <r>
      <rPr>
        <color rgb="FF1155CC"/>
        <u/>
      </rPr>
      <t>Pomero F, Dentali F, Borretta V, et al. Accuracy of emergency physician-performed ultrasonography in the diagnosis of deep-vein thrombosis: a systematic review and meta-analysis. Thromb Haemost. 2013;109(1):137-45.</t>
    </r>
  </si>
  <si>
    <t>Crisp (28) (2010)</t>
  </si>
  <si>
    <r>
      <rPr>
        <color rgb="FF1155CC"/>
        <u/>
      </rPr>
      <t>Pomero F, Dentali F, Borretta V, et al. Accuracy of emergency physician-performed ultrasonography in the diagnosis of deep-vein thrombosis: a systematic review and meta-analysis. Thromb Haemost. 2013;109(1):137-45.</t>
    </r>
  </si>
  <si>
    <r>
      <rPr>
        <color rgb="FF1155CC"/>
        <u/>
      </rPr>
      <t>Hollands H, Johnson D, Brox AC, Almeida D, Simel DL, Sharma S. Acute-onset floaters and flashes: is this patient at risk for retinal detachment? JAMA. 2009;302:2243-9.</t>
    </r>
  </si>
  <si>
    <t>Liu 2014</t>
  </si>
  <si>
    <r>
      <rPr>
        <color rgb="FF1155CC"/>
        <u/>
      </rPr>
      <t>Orso D, Ban A, Guglielmo N. Lung ultrasound in diagnosing pneumonia in childhood: a systematic review and meta-analysis. J Ultrasound 2018;21:183–95.</t>
    </r>
  </si>
  <si>
    <t>Copetti 2008</t>
  </si>
  <si>
    <r>
      <rPr>
        <color rgb="FF1155CC"/>
        <u/>
      </rPr>
      <t>Orso D, Ban A, Guglielmo N. Lung ultrasound in diagnosing pneumonia in childhood: a systematic review and meta-analysis. J Ultrasound 2018;21:183–95.</t>
    </r>
  </si>
  <si>
    <t>Werner 2007</t>
  </si>
  <si>
    <r>
      <rPr>
        <color rgb="FF1155CC"/>
        <u/>
      </rPr>
      <t>Gottlieb M, Holladay D, Peksa GD. Ultrasonography for the confirmation of endotracheal tube intubation: a systematic review and meta-analysis. Ann Emerg Med 2018;72:627–36.</t>
    </r>
  </si>
  <si>
    <t>Muslu 2011</t>
  </si>
  <si>
    <r>
      <rPr>
        <color rgb="FF1155CC"/>
        <u/>
      </rPr>
      <t>Gottlieb M, Holladay D, Peksa GD. Ultrasonography for the confirmation of endotracheal tube intubation: a systematic review and meta-analysis. Ann Emerg Med 2018;72:627–36.</t>
    </r>
  </si>
  <si>
    <t>Hoffman 2014</t>
  </si>
  <si>
    <r>
      <rPr>
        <color rgb="FF1155CC"/>
        <u/>
      </rPr>
      <t>Gottlieb M, Holladay D, Peksa GD. Ultrasonography for the confirmation of endotracheal tube intubation: a systematic review and meta-analysis. Ann Emerg Med 2018;72:627–36.</t>
    </r>
  </si>
  <si>
    <t>Ukponmwan 2001</t>
  </si>
  <si>
    <t>Gottlieb M, Holladay D, Peksa GD. Point-of-Care Ocular Ultrasound for the Diagnosis of Retinal Detachment: A Systematic Review and Meta-Analysis. Acad Emerg Med. 2019 Jan 13. doi: 10.1111/acem.13684</t>
  </si>
  <si>
    <t>Blaivas 2002</t>
  </si>
  <si>
    <t>Gottlieb M, Holladay D, Peksa GD. Point-of-Care Ocular Ultrasound for the Diagnosis of Retinal Detachment: A Systematic Review and Meta-Analysis. Acad Emerg Med. 2019 Jan 13. doi: 10.1111/acem.13685</t>
  </si>
  <si>
    <t>Nagaraju 2015</t>
  </si>
  <si>
    <t>Gottlieb M, Holladay D, Peksa GD. Point-of-Care Ocular Ultrasound for the Diagnosis of Retinal Detachment: A Systematic Review and Meta-Analysis. Acad Emerg Med. 2019 Jan 13. doi: 10.1111/acem.13689</t>
  </si>
  <si>
    <t>Rowland et al. 2001</t>
  </si>
  <si>
    <r>
      <rPr>
        <color rgb="FF1155CC"/>
        <u/>
      </rPr>
      <t>Rubano E, Mehta N, Caputo W, Paladino L, Sinert R. Systematic review: emergency department bedside ultrasonography for diagnosing suspected abdominal aortic aneurysm. Acad Emerg Med. 2013;20(2):128-38.</t>
    </r>
  </si>
  <si>
    <t>Costantino et al. 2005</t>
  </si>
  <si>
    <r>
      <rPr>
        <color rgb="FF1155CC"/>
        <u/>
      </rPr>
      <t>Rubano E, Mehta N, Caputo W, Paladino L, Sinert R. Systematic review: emergency department bedside ultrasonography for diagnosing suspected abdominal aortic aneurysm. Acad Emerg Med. 2013;20(2):128-38.</t>
    </r>
  </si>
  <si>
    <t>Farahmand (30) (2011)</t>
  </si>
  <si>
    <r>
      <rPr>
        <color rgb="FF1155CC"/>
        <u/>
      </rPr>
      <t>Pomero F, Dentali F, Borretta V, et al. Accuracy of emergency physician-performed ultrasonography in the diagnosis of deep-vein thrombosis: a systematic review and meta-analysis. Thromb Haemost. 2013;109(1):137-45.</t>
    </r>
  </si>
  <si>
    <t>Benci et al.</t>
  </si>
  <si>
    <r>
      <rPr>
        <color rgb="FF1155CC"/>
        <u/>
      </rPr>
      <t>Alzahrani SA, Al-salamah MA, Al-madani WH, Elbarbary MA. Systematic review and meta-analysis for the use of ultrasound versus radiology in diagnosing of pneumonia. Crit Ultrasound J. 2017;9(1):6.</t>
    </r>
  </si>
  <si>
    <t>Copetti</t>
  </si>
  <si>
    <r>
      <rPr>
        <color rgb="FF1155CC"/>
        <u/>
      </rPr>
      <t>Alzahrani SA, Al-salamah MA, Al-madani WH, Elbarbary MA. Systematic review and meta-analysis for the use of ultrasound versus radiology in diagnosing of pneumonia. Crit Ultrasound J. 2017;9(1):6.</t>
    </r>
  </si>
  <si>
    <t>Shoulder Dislocation Detection</t>
  </si>
  <si>
    <r>
      <rPr>
        <color rgb="FF1155CC"/>
        <u/>
      </rPr>
      <t>Abbasi S, Molaie H, Hafezimoghadam P, et al. Diagnostic accuracy of ultrasonographic examination in the management of shoulder dislocation in the emergency department. Ann Emerg Med. 2013;62(2):170-5.</t>
    </r>
  </si>
  <si>
    <t>Shoulder Reduction Confirmation</t>
  </si>
  <si>
    <r>
      <rPr>
        <color rgb="FF1155CC"/>
        <u/>
      </rPr>
      <t>Abbasi S, Molaie H, Hafezimoghadam P, et al. Diagnostic accuracy of ultrasonographic examination in the management of shoulder dislocation in the emergency department. Ann Emerg Med. 2013;62(2):170-5.</t>
    </r>
  </si>
  <si>
    <t>Rajajee 2010</t>
  </si>
  <si>
    <r>
      <rPr>
        <color rgb="FF1155CC"/>
        <u/>
      </rPr>
      <t>Ohle R, Mcisaac SM, Woo MY, Perry JJ. Sonography of the Optic Nerve Sheath Diameter for Detection of Raised Intracranial Pressure Compared to Computed Tomography: A Systematic Review and Meta-analysis. J Ultrasound Med. 2015;34(7):1285-94.</t>
    </r>
  </si>
  <si>
    <t>Blaivas et al</t>
  </si>
  <si>
    <r>
      <rPr>
        <color rgb="FF1155CC"/>
        <u/>
      </rPr>
      <t>Vrablik ME, Snead GR, Minnigan HJ, Kirschner JM, Emmett TW, Seupaul RA. The diagnostic accuracy of bedside ocular ultrasonography for the diagnosis of retinal detachment: a systematic review and meta-analysis. Ann Emerg Med. 2015;65(2):199-203.e1.</t>
    </r>
  </si>
  <si>
    <r>
      <rPr>
        <color rgb="FF1155CC"/>
        <u/>
      </rPr>
      <t>Orso D, Guglielmo N, Copetti R. Lung ultrasound in diagnosing pneumonia in the emergency department: a systematic review and meta-analysis. Eur J Emerg Med. 2017;</t>
    </r>
  </si>
  <si>
    <r>
      <rPr>
        <color rgb="FF1155CC"/>
        <u/>
      </rPr>
      <t>Orso D, Guglielmo N, Copetti R. Lung ultrasound in diagnosing pneumonia in the emergency department: a systematic review and meta-analysis. Eur J Emerg Med. 2017;</t>
    </r>
  </si>
  <si>
    <t>Clinical Scenario</t>
  </si>
  <si>
    <t>Entropy Removal (%)</t>
  </si>
  <si>
    <t>Ünlüer 2013. Lung Ultrasound in Diagnosis of CAP</t>
  </si>
  <si>
    <t>Skoloudik 2011. Ocular Ultrasound in Diagnosis of Raised ICP</t>
  </si>
  <si>
    <t>Reissig 2012. Lung Ultrasound in Diagnosis of CAP</t>
  </si>
  <si>
    <t>Qayyum 2012. Ocular Ultrasound in Diagnosis of Raised ICP</t>
  </si>
  <si>
    <t>Xirouchaki 2011. Chest CT in Diagnosis of Pneumonia</t>
  </si>
  <si>
    <t>Anderson 1990. Ultrasound and Penetrating Extremity Trauma in Diagnosis of Arterial Injury</t>
  </si>
  <si>
    <t>Linder 1966. Vitreous Hemorrhage in Diagnosis of Acute PVD</t>
  </si>
  <si>
    <t>Tanner 2000. Floaters and Flashes in Diagnosis of Acute PVD</t>
  </si>
  <si>
    <t>Ukponmwan 2001. Point-of-Care Ocular Ultrasonography for Diagnosis of Retinal Detachment</t>
  </si>
  <si>
    <t>Blaivas 2002. Point-of-Care Ocular Ultrasonography for Diagnosis of Retinal Detachment</t>
  </si>
  <si>
    <t>Youden's</t>
  </si>
  <si>
    <t>Youden rank</t>
  </si>
  <si>
    <t>Sleeper Hits</t>
  </si>
  <si>
    <t>Over-Accuracy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</si>
</sst>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7">
    <font>
      <sz val="10.0"/>
      <color rgb="FF000000"/>
      <name val="Arial"/>
      <scheme val="minor"/>
    </font>
    <font>
      <u/>
      <color rgb="FF0000FF"/>
    </font>
    <font>
      <color theme="1"/>
      <name val="Arial"/>
      <scheme val="minor"/>
    </font>
    <font>
      <b/>
      <color theme="1"/>
      <name val="Arial"/>
      <scheme val="minor"/>
    </font>
    <font>
      <color theme="1"/>
      <name val="Georgia"/>
    </font>
    <font>
      <b/>
      <i/>
      <color theme="1"/>
      <name val="Arial"/>
      <scheme val="minor"/>
    </font>
    <font>
      <b/>
      <sz val="10.0"/>
      <color theme="1"/>
      <name val="Arial"/>
      <scheme val="minor"/>
    </font>
    <font>
      <sz val="10.0"/>
      <color theme="1"/>
      <name val="Arial"/>
      <scheme val="minor"/>
    </font>
    <font>
      <sz val="11.0"/>
      <color rgb="FF000000"/>
      <name val="Arial"/>
    </font>
    <font>
      <u/>
      <color rgb="FF0000FF"/>
    </font>
    <font>
      <color rgb="FF000000"/>
      <name val="Arial"/>
    </font>
    <font>
      <b/>
      <i/>
      <color rgb="FF000000"/>
      <name val="Arial"/>
      <scheme val="minor"/>
    </font>
    <font>
      <i/>
      <color theme="1"/>
      <name val="Arial"/>
      <scheme val="minor"/>
    </font>
    <font>
      <i/>
      <color rgb="FF000000"/>
      <name val="Arial"/>
      <scheme val="minor"/>
    </font>
    <font>
      <i/>
      <color rgb="FF000000"/>
      <name val="Arial"/>
    </font>
    <font>
      <sz val="11.0"/>
      <color rgb="FF000000"/>
      <name val="Calibri"/>
    </font>
    <font>
      <color rgb="FF000000"/>
      <name val="Arial"/>
      <scheme val="minor"/>
    </font>
  </fonts>
  <fills count="5">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2" numFmtId="10" xfId="0" applyAlignment="1" applyFont="1" applyNumberFormat="1">
      <alignment readingOrder="0"/>
    </xf>
    <xf borderId="0" fillId="0" fontId="2" numFmtId="0" xfId="0" applyFont="1"/>
    <xf borderId="0" fillId="0" fontId="3" numFmtId="10" xfId="0" applyFont="1" applyNumberFormat="1"/>
    <xf borderId="0" fillId="0" fontId="2" numFmtId="0" xfId="0" applyAlignment="1" applyFont="1">
      <alignment readingOrder="0"/>
    </xf>
    <xf borderId="0" fillId="0" fontId="2" numFmtId="1" xfId="0" applyFont="1" applyNumberFormat="1"/>
    <xf borderId="0" fillId="0" fontId="2" numFmtId="1" xfId="0" applyAlignment="1" applyFont="1" applyNumberFormat="1">
      <alignment readingOrder="0"/>
    </xf>
    <xf borderId="0" fillId="2" fontId="2" numFmtId="0" xfId="0" applyAlignment="1" applyFill="1" applyFont="1">
      <alignment readingOrder="0"/>
    </xf>
    <xf borderId="0" fillId="2" fontId="2" numFmtId="0" xfId="0" applyFont="1"/>
    <xf borderId="0" fillId="2" fontId="3" numFmtId="10" xfId="0" applyFont="1" applyNumberFormat="1"/>
    <xf borderId="0" fillId="2" fontId="2" numFmtId="10" xfId="0" applyAlignment="1" applyFont="1" applyNumberFormat="1">
      <alignment readingOrder="0"/>
    </xf>
    <xf borderId="0" fillId="2" fontId="2" numFmtId="0" xfId="0" applyAlignment="1" applyFont="1">
      <alignment readingOrder="0"/>
    </xf>
    <xf borderId="0" fillId="0" fontId="3" numFmtId="0" xfId="0" applyFont="1"/>
    <xf borderId="0" fillId="0" fontId="2" numFmtId="10" xfId="0" applyFont="1" applyNumberFormat="1"/>
    <xf borderId="0" fillId="3" fontId="3" numFmtId="0" xfId="0" applyAlignment="1" applyFill="1" applyFont="1">
      <alignment readingOrder="0"/>
    </xf>
    <xf borderId="0" fillId="0" fontId="4" numFmtId="10" xfId="0" applyAlignment="1" applyFont="1" applyNumberFormat="1">
      <alignment readingOrder="0"/>
    </xf>
    <xf borderId="0" fillId="0" fontId="4" numFmtId="10" xfId="0" applyFont="1" applyNumberFormat="1"/>
    <xf borderId="0" fillId="0" fontId="5" numFmtId="0" xfId="0" applyAlignment="1" applyFont="1">
      <alignment readingOrder="0"/>
    </xf>
    <xf borderId="0" fillId="3" fontId="2" numFmtId="0" xfId="0" applyFont="1"/>
    <xf borderId="0" fillId="0" fontId="6" numFmtId="0" xfId="0" applyAlignment="1" applyFont="1">
      <alignment readingOrder="0"/>
    </xf>
    <xf borderId="0" fillId="0" fontId="7" numFmtId="0" xfId="0" applyAlignment="1" applyFont="1">
      <alignment readingOrder="0"/>
    </xf>
    <xf borderId="0" fillId="0" fontId="7" numFmtId="0" xfId="0" applyAlignment="1" applyFont="1">
      <alignment readingOrder="0"/>
    </xf>
    <xf borderId="0" fillId="0" fontId="7" numFmtId="4" xfId="0" applyAlignment="1" applyFont="1" applyNumberFormat="1">
      <alignment readingOrder="0"/>
    </xf>
    <xf borderId="0" fillId="0" fontId="8" numFmtId="0" xfId="0" applyAlignment="1" applyFont="1">
      <alignment horizontal="left" readingOrder="0" shrinkToFit="0" wrapText="1"/>
    </xf>
    <xf borderId="0" fillId="4" fontId="0" numFmtId="0" xfId="0" applyFill="1" applyFont="1"/>
    <xf borderId="0" fillId="0" fontId="2" numFmtId="4" xfId="0" applyAlignment="1" applyFont="1" applyNumberFormat="1">
      <alignment readingOrder="0"/>
    </xf>
    <xf borderId="0" fillId="0" fontId="9" numFmtId="0" xfId="0" applyAlignment="1" applyFont="1">
      <alignment readingOrder="0"/>
    </xf>
    <xf borderId="0" fillId="0" fontId="2" numFmtId="4" xfId="0" applyFont="1" applyNumberFormat="1"/>
    <xf borderId="0" fillId="0" fontId="3" numFmtId="10" xfId="0" applyAlignment="1" applyFont="1" applyNumberFormat="1">
      <alignment readingOrder="0"/>
    </xf>
    <xf borderId="0" fillId="0" fontId="10" numFmtId="0" xfId="0" applyAlignment="1" applyFont="1">
      <alignment horizontal="left" readingOrder="0" shrinkToFit="0" wrapText="1"/>
    </xf>
    <xf borderId="0" fillId="0" fontId="10" numFmtId="0" xfId="0" applyAlignment="1" applyFont="1">
      <alignment horizontal="right" readingOrder="0" shrinkToFit="0" wrapText="1"/>
    </xf>
    <xf borderId="0" fillId="0" fontId="10" numFmtId="1" xfId="0" applyAlignment="1" applyFont="1" applyNumberFormat="1">
      <alignment horizontal="right" readingOrder="0" shrinkToFit="0" wrapText="1"/>
    </xf>
    <xf borderId="0" fillId="0" fontId="8" numFmtId="1" xfId="0" applyAlignment="1" applyFont="1" applyNumberFormat="1">
      <alignment horizontal="left" readingOrder="0" shrinkToFit="0" wrapText="1"/>
    </xf>
    <xf borderId="1" fillId="0" fontId="10" numFmtId="0" xfId="0" applyAlignment="1" applyBorder="1" applyFont="1">
      <alignment horizontal="left" readingOrder="0" shrinkToFit="0" wrapText="1"/>
    </xf>
    <xf borderId="1" fillId="0" fontId="10" numFmtId="0" xfId="0" applyAlignment="1" applyBorder="1" applyFont="1">
      <alignment horizontal="right" readingOrder="0" shrinkToFit="0" wrapText="1"/>
    </xf>
    <xf borderId="1" fillId="0" fontId="8" numFmtId="0" xfId="0" applyAlignment="1" applyBorder="1" applyFont="1">
      <alignment horizontal="left" readingOrder="0" shrinkToFit="0" wrapText="1"/>
    </xf>
    <xf borderId="1" fillId="0" fontId="8" numFmtId="1" xfId="0" applyAlignment="1" applyBorder="1" applyFont="1" applyNumberFormat="1">
      <alignment horizontal="left" readingOrder="0" shrinkToFit="0" wrapText="1"/>
    </xf>
    <xf borderId="1" fillId="0" fontId="10" numFmtId="1" xfId="0" applyAlignment="1" applyBorder="1" applyFont="1" applyNumberFormat="1">
      <alignment horizontal="right" readingOrder="0" shrinkToFit="0" wrapText="1"/>
    </xf>
    <xf borderId="2" fillId="0" fontId="10" numFmtId="0" xfId="0" applyAlignment="1" applyBorder="1" applyFont="1">
      <alignment horizontal="right" readingOrder="0" shrinkToFit="0" wrapText="1"/>
    </xf>
    <xf borderId="3" fillId="0" fontId="8" numFmtId="0" xfId="0" applyAlignment="1" applyBorder="1" applyFont="1">
      <alignment horizontal="left" readingOrder="0" shrinkToFit="0" wrapText="1"/>
    </xf>
    <xf borderId="3" fillId="0" fontId="10" numFmtId="0" xfId="0" applyAlignment="1" applyBorder="1" applyFont="1">
      <alignment horizontal="left" readingOrder="0" shrinkToFit="0" wrapText="1"/>
    </xf>
    <xf borderId="0" fillId="0" fontId="10" numFmtId="1" xfId="0" applyAlignment="1" applyFont="1" applyNumberFormat="1">
      <alignment horizontal="left" readingOrder="0" shrinkToFit="0" wrapText="1"/>
    </xf>
    <xf borderId="0" fillId="0" fontId="7" numFmtId="1" xfId="0" applyFont="1" applyNumberFormat="1"/>
    <xf borderId="0" fillId="0" fontId="2" numFmtId="164" xfId="0" applyAlignment="1" applyFont="1" applyNumberFormat="1">
      <alignment readingOrder="0"/>
    </xf>
    <xf borderId="0" fillId="0" fontId="7" numFmtId="0" xfId="0" applyFont="1"/>
    <xf borderId="0" fillId="0" fontId="2" numFmtId="2" xfId="0" applyAlignment="1" applyFont="1" applyNumberFormat="1">
      <alignment readingOrder="0"/>
    </xf>
    <xf borderId="0" fillId="0" fontId="11" numFmtId="0" xfId="0" applyAlignment="1" applyFont="1">
      <alignment readingOrder="0"/>
    </xf>
    <xf borderId="0" fillId="0" fontId="12"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12" numFmtId="4" xfId="0" applyAlignment="1" applyFont="1" applyNumberFormat="1">
      <alignment readingOrder="0"/>
    </xf>
    <xf borderId="0" fillId="0" fontId="12" numFmtId="0" xfId="0" applyFont="1"/>
    <xf borderId="0" fillId="0" fontId="14" numFmtId="0" xfId="0" applyAlignment="1" applyFont="1">
      <alignment readingOrder="0" vertical="bottom"/>
    </xf>
    <xf borderId="0" fillId="0" fontId="15" numFmtId="0" xfId="0" applyAlignment="1" applyFont="1">
      <alignment readingOrder="0" shrinkToFit="0" vertical="bottom" wrapText="0"/>
    </xf>
    <xf borderId="0" fillId="0" fontId="16" numFmtId="10" xfId="0" applyFont="1" applyNumberFormat="1"/>
    <xf borderId="0" fillId="0" fontId="16" numFmtId="4" xfId="0" applyFont="1" applyNumberFormat="1"/>
    <xf borderId="0" fillId="0" fontId="10" numFmtId="10" xfId="0" applyAlignment="1" applyFont="1" applyNumberFormat="1">
      <alignment horizontal="right" readingOrder="0" vertical="bottom"/>
    </xf>
    <xf borderId="0" fillId="0" fontId="10" numFmtId="0" xfId="0" applyAlignment="1" applyFont="1">
      <alignment horizontal="right" readingOrder="0" vertical="bottom"/>
    </xf>
    <xf borderId="0" fillId="0" fontId="15" numFmtId="0" xfId="0" applyAlignment="1" applyFont="1">
      <alignment horizontal="right" readingOrder="0" shrinkToFit="0" vertical="bottom" wrapText="0"/>
    </xf>
    <xf borderId="0" fillId="0" fontId="2" numFmtId="9" xfId="0" applyAlignment="1" applyFont="1" applyNumberFormat="1">
      <alignment readingOrder="0"/>
    </xf>
    <xf borderId="0" fillId="0" fontId="1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'Raw Analysis'!$B$1</c:f>
            </c:strRef>
          </c:tx>
          <c:spPr>
            <a:ln>
              <a:noFill/>
            </a:ln>
          </c:spPr>
          <c:marker>
            <c:symbol val="circle"/>
            <c:size val="2"/>
            <c:spPr>
              <a:solidFill>
                <a:srgbClr val="000000"/>
              </a:solidFill>
              <a:ln cmpd="sng">
                <a:solidFill>
                  <a:srgbClr val="000000"/>
                </a:solidFill>
              </a:ln>
            </c:spPr>
          </c:marker>
          <c:xVal>
            <c:numRef>
              <c:f>'Raw Analysis'!$A$2:$A$1000</c:f>
            </c:numRef>
          </c:xVal>
          <c:yVal>
            <c:numRef>
              <c:f>'Raw Analysis'!$B$2:$B$1000</c:f>
              <c:numCache/>
            </c:numRef>
          </c:yVal>
        </c:ser>
        <c:dLbls>
          <c:showLegendKey val="0"/>
          <c:showVal val="0"/>
          <c:showCatName val="0"/>
          <c:showSerName val="0"/>
          <c:showPercent val="0"/>
          <c:showBubbleSize val="0"/>
        </c:dLbls>
        <c:axId val="1822019469"/>
        <c:axId val="745072099"/>
      </c:scatterChart>
      <c:valAx>
        <c:axId val="182201946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Removed entropy (%)</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745072099"/>
      </c:valAx>
      <c:valAx>
        <c:axId val="7450720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Sensitivity (%)</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1822019469"/>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strRef>
              <c:f>'Cleaned Analysis'!$H$76</c:f>
            </c:strRef>
          </c:tx>
          <c:spPr>
            <a:ln>
              <a:noFill/>
            </a:ln>
          </c:spPr>
          <c:marker>
            <c:symbol val="circle"/>
            <c:size val="7"/>
            <c:spPr>
              <a:solidFill>
                <a:srgbClr val="000000"/>
              </a:solidFill>
              <a:ln cmpd="sng">
                <a:solidFill>
                  <a:srgbClr val="000000"/>
                </a:solidFill>
              </a:ln>
            </c:spPr>
          </c:marker>
          <c:trendline>
            <c:name/>
            <c:spPr>
              <a:ln w="38100">
                <a:solidFill>
                  <a:srgbClr val="274E13">
                    <a:alpha val="80000"/>
                  </a:srgbClr>
                </a:solidFill>
              </a:ln>
            </c:spPr>
            <c:trendlineType val="linear"/>
            <c:dispRSqr val="0"/>
            <c:dispEq val="0"/>
          </c:trendline>
          <c:xVal>
            <c:numRef>
              <c:f>'Cleaned Analysis'!$J$77:$J$485</c:f>
            </c:numRef>
          </c:xVal>
          <c:yVal>
            <c:numRef>
              <c:f>'Cleaned Analysis'!$H$77:$H$485</c:f>
              <c:numCache/>
            </c:numRef>
          </c:yVal>
        </c:ser>
        <c:ser>
          <c:idx val="1"/>
          <c:order val="1"/>
          <c:tx>
            <c:strRef>
              <c:f>'Cleaned Analysis'!$I$76</c:f>
            </c:strRef>
          </c:tx>
          <c:spPr>
            <a:ln>
              <a:noFill/>
            </a:ln>
          </c:spPr>
          <c:marker>
            <c:symbol val="circle"/>
            <c:size val="2"/>
            <c:spPr>
              <a:solidFill>
                <a:srgbClr val="000000"/>
              </a:solidFill>
              <a:ln cmpd="sng">
                <a:solidFill>
                  <a:srgbClr val="000000"/>
                </a:solidFill>
              </a:ln>
            </c:spPr>
          </c:marker>
          <c:xVal>
            <c:numRef>
              <c:f>'Cleaned Analysis'!$J$77:$J$485</c:f>
            </c:numRef>
          </c:xVal>
          <c:yVal>
            <c:numRef>
              <c:f>'Cleaned Analysis'!$I$77:$I$485</c:f>
              <c:numCache/>
            </c:numRef>
          </c:yVal>
        </c:ser>
        <c:ser>
          <c:idx val="2"/>
          <c:order val="2"/>
          <c:tx>
            <c:strRef>
              <c:f>'Cleaned Analysis'!$K$76</c:f>
            </c:strRef>
          </c:tx>
          <c:spPr>
            <a:ln>
              <a:noFill/>
            </a:ln>
          </c:spPr>
          <c:marker>
            <c:symbol val="circle"/>
            <c:size val="7"/>
            <c:spPr>
              <a:solidFill>
                <a:srgbClr val="000000"/>
              </a:solidFill>
              <a:ln cmpd="sng">
                <a:solidFill>
                  <a:srgbClr val="000000"/>
                </a:solidFill>
              </a:ln>
            </c:spPr>
          </c:marker>
          <c:trendline>
            <c:name/>
            <c:spPr>
              <a:ln w="38100">
                <a:solidFill>
                  <a:srgbClr val="274E13">
                    <a:alpha val="80000"/>
                  </a:srgbClr>
                </a:solidFill>
              </a:ln>
            </c:spPr>
            <c:trendlineType val="linear"/>
            <c:dispRSqr val="0"/>
            <c:dispEq val="0"/>
          </c:trendline>
          <c:xVal>
            <c:numRef>
              <c:f>'Cleaned Analysis'!$J$77:$J$485</c:f>
            </c:numRef>
          </c:xVal>
          <c:yVal>
            <c:numRef>
              <c:f>'Cleaned Analysis'!$K$77:$K$485</c:f>
              <c:numCache/>
            </c:numRef>
          </c:yVal>
        </c:ser>
        <c:dLbls>
          <c:showLegendKey val="0"/>
          <c:showVal val="0"/>
          <c:showCatName val="0"/>
          <c:showSerName val="0"/>
          <c:showPercent val="0"/>
          <c:showBubbleSize val="0"/>
        </c:dLbls>
        <c:axId val="987412751"/>
        <c:axId val="810484062"/>
      </c:scatterChart>
      <c:valAx>
        <c:axId val="98741275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aramond"/>
                  </a:defRPr>
                </a:pPr>
                <a:r>
                  <a:rPr b="0">
                    <a:solidFill>
                      <a:srgbClr val="000000"/>
                    </a:solidFill>
                    <a:latin typeface="Garamond"/>
                  </a:rPr>
                  <a:t>Youden's index</a:t>
                </a:r>
              </a:p>
            </c:rich>
          </c:tx>
          <c:overlay val="0"/>
        </c:title>
        <c:numFmt formatCode="General" sourceLinked="1"/>
        <c:majorTickMark val="none"/>
        <c:minorTickMark val="none"/>
        <c:tickLblPos val="nextTo"/>
        <c:spPr>
          <a:ln/>
        </c:spPr>
        <c:txPr>
          <a:bodyPr/>
          <a:lstStyle/>
          <a:p>
            <a:pPr lvl="0">
              <a:defRPr b="0">
                <a:solidFill>
                  <a:srgbClr val="000000"/>
                </a:solidFill>
                <a:latin typeface="Garamond"/>
              </a:defRPr>
            </a:pPr>
          </a:p>
        </c:txPr>
        <c:crossAx val="810484062"/>
      </c:valAx>
      <c:valAx>
        <c:axId val="8104840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aramond"/>
                  </a:defRPr>
                </a:pPr>
                <a:r>
                  <a:rPr b="0">
                    <a:solidFill>
                      <a:srgbClr val="000000"/>
                    </a:solidFill>
                    <a:latin typeface="Garamond"/>
                  </a:rPr>
                  <a:t>Removed entropy (%)</a:t>
                </a:r>
              </a:p>
            </c:rich>
          </c:tx>
          <c:overlay val="0"/>
        </c:title>
        <c:numFmt formatCode="General" sourceLinked="1"/>
        <c:majorTickMark val="none"/>
        <c:minorTickMark val="none"/>
        <c:tickLblPos val="nextTo"/>
        <c:spPr>
          <a:ln/>
        </c:spPr>
        <c:txPr>
          <a:bodyPr/>
          <a:lstStyle/>
          <a:p>
            <a:pPr lvl="0">
              <a:defRPr b="0">
                <a:solidFill>
                  <a:srgbClr val="000000"/>
                </a:solidFill>
                <a:latin typeface="Garamond"/>
              </a:defRPr>
            </a:pPr>
          </a:p>
        </c:txPr>
        <c:crossAx val="987412751"/>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'Raw Analysis'!$E$1</c:f>
            </c:strRef>
          </c:tx>
          <c:spPr>
            <a:ln>
              <a:noFill/>
            </a:ln>
          </c:spPr>
          <c:marker>
            <c:symbol val="circle"/>
            <c:size val="2"/>
            <c:spPr>
              <a:solidFill>
                <a:srgbClr val="000000"/>
              </a:solidFill>
              <a:ln cmpd="sng">
                <a:solidFill>
                  <a:srgbClr val="000000"/>
                </a:solidFill>
              </a:ln>
            </c:spPr>
          </c:marker>
          <c:xVal>
            <c:numRef>
              <c:f>'Raw Analysis'!$A$2:$A$249</c:f>
            </c:numRef>
          </c:xVal>
          <c:yVal>
            <c:numRef>
              <c:f>'Raw Analysis'!$E$2:$E$249</c:f>
              <c:numCache/>
            </c:numRef>
          </c:yVal>
        </c:ser>
        <c:dLbls>
          <c:showLegendKey val="0"/>
          <c:showVal val="0"/>
          <c:showCatName val="0"/>
          <c:showSerName val="0"/>
          <c:showPercent val="0"/>
          <c:showBubbleSize val="0"/>
        </c:dLbls>
        <c:axId val="1750573269"/>
        <c:axId val="251164606"/>
      </c:scatterChart>
      <c:valAx>
        <c:axId val="175057326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Removed entropy (%)</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251164606"/>
      </c:valAx>
      <c:valAx>
        <c:axId val="2511646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NPV (%)</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175057326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'Raw Analysis'!$C$1</c:f>
            </c:strRef>
          </c:tx>
          <c:spPr>
            <a:ln>
              <a:noFill/>
            </a:ln>
          </c:spPr>
          <c:marker>
            <c:symbol val="circle"/>
            <c:size val="2"/>
            <c:spPr>
              <a:solidFill>
                <a:srgbClr val="000000"/>
              </a:solidFill>
              <a:ln cmpd="sng">
                <a:solidFill>
                  <a:srgbClr val="000000"/>
                </a:solidFill>
              </a:ln>
            </c:spPr>
          </c:marker>
          <c:xVal>
            <c:numRef>
              <c:f>'Raw Analysis'!$A$2:$A$249</c:f>
            </c:numRef>
          </c:xVal>
          <c:yVal>
            <c:numRef>
              <c:f>'Raw Analysis'!$C$2:$C$249</c:f>
              <c:numCache/>
            </c:numRef>
          </c:yVal>
        </c:ser>
        <c:dLbls>
          <c:showLegendKey val="0"/>
          <c:showVal val="0"/>
          <c:showCatName val="0"/>
          <c:showSerName val="0"/>
          <c:showPercent val="0"/>
          <c:showBubbleSize val="0"/>
        </c:dLbls>
        <c:axId val="151069456"/>
        <c:axId val="1183731600"/>
      </c:scatterChart>
      <c:valAx>
        <c:axId val="15106945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Removed entropy (%)</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1183731600"/>
      </c:valAx>
      <c:valAx>
        <c:axId val="11837316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Specificity (%)</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151069456"/>
      </c:valAx>
    </c:plotArea>
    <c:legend>
      <c:legendPos val="r"/>
      <c:overlay val="0"/>
      <c:txPr>
        <a:bodyPr/>
        <a:lstStyle/>
        <a:p>
          <a:pPr lvl="0">
            <a:defRPr b="0">
              <a:solidFill>
                <a:srgbClr val="1A1A1A"/>
              </a:solidFill>
              <a:latin typeface="Georgia"/>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'Raw Analysis'!$D$1</c:f>
            </c:strRef>
          </c:tx>
          <c:spPr>
            <a:ln>
              <a:noFill/>
            </a:ln>
          </c:spPr>
          <c:marker>
            <c:symbol val="circle"/>
            <c:size val="2"/>
            <c:spPr>
              <a:solidFill>
                <a:srgbClr val="000000"/>
              </a:solidFill>
              <a:ln cmpd="sng">
                <a:solidFill>
                  <a:srgbClr val="000000"/>
                </a:solidFill>
              </a:ln>
            </c:spPr>
          </c:marker>
          <c:xVal>
            <c:numRef>
              <c:f>'Raw Analysis'!$A$2:$A$249</c:f>
            </c:numRef>
          </c:xVal>
          <c:yVal>
            <c:numRef>
              <c:f>'Raw Analysis'!$D$2:$D$1000</c:f>
              <c:numCache/>
            </c:numRef>
          </c:yVal>
        </c:ser>
        <c:dLbls>
          <c:showLegendKey val="0"/>
          <c:showVal val="0"/>
          <c:showCatName val="0"/>
          <c:showSerName val="0"/>
          <c:showPercent val="0"/>
          <c:showBubbleSize val="0"/>
        </c:dLbls>
        <c:axId val="784688090"/>
        <c:axId val="1617792398"/>
      </c:scatterChart>
      <c:valAx>
        <c:axId val="78468809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Removed entropy (%)</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1617792398"/>
      </c:valAx>
      <c:valAx>
        <c:axId val="16177923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PPV (%)</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784688090"/>
      </c:valAx>
    </c:plotArea>
    <c:legend>
      <c:legendPos val="r"/>
      <c:overlay val="0"/>
      <c:txPr>
        <a:bodyPr/>
        <a:lstStyle/>
        <a:p>
          <a:pPr lvl="0">
            <a:defRPr b="0">
              <a:solidFill>
                <a:srgbClr val="1A1A1A"/>
              </a:solidFill>
              <a:latin typeface="Georgia"/>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'Cleaned Analysis'!$B$1</c:f>
            </c:strRef>
          </c:tx>
          <c:spPr>
            <a:ln>
              <a:noFill/>
            </a:ln>
          </c:spPr>
          <c:marker>
            <c:symbol val="circle"/>
            <c:size val="2"/>
            <c:spPr>
              <a:solidFill>
                <a:srgbClr val="000000"/>
              </a:solidFill>
              <a:ln cmpd="sng">
                <a:solidFill>
                  <a:srgbClr val="000000"/>
                </a:solidFill>
              </a:ln>
            </c:spPr>
          </c:marker>
          <c:xVal>
            <c:numRef>
              <c:f>'Cleaned Analysis'!$A$2:$A$999</c:f>
            </c:numRef>
          </c:xVal>
          <c:yVal>
            <c:numRef>
              <c:f>'Cleaned Analysis'!$B$2:$B$999</c:f>
              <c:numCache/>
            </c:numRef>
          </c:yVal>
        </c:ser>
        <c:dLbls>
          <c:showLegendKey val="0"/>
          <c:showVal val="0"/>
          <c:showCatName val="0"/>
          <c:showSerName val="0"/>
          <c:showPercent val="0"/>
          <c:showBubbleSize val="0"/>
        </c:dLbls>
        <c:axId val="1027081571"/>
        <c:axId val="150245006"/>
      </c:scatterChart>
      <c:valAx>
        <c:axId val="102708157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Removed entropy</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150245006"/>
      </c:valAx>
      <c:valAx>
        <c:axId val="1502450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Sensitivity</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102708157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'Cleaned Analysis'!$C$1</c:f>
            </c:strRef>
          </c:tx>
          <c:spPr>
            <a:ln>
              <a:noFill/>
            </a:ln>
          </c:spPr>
          <c:marker>
            <c:symbol val="circle"/>
            <c:size val="2"/>
            <c:spPr>
              <a:solidFill>
                <a:srgbClr val="000000"/>
              </a:solidFill>
              <a:ln cmpd="sng">
                <a:solidFill>
                  <a:srgbClr val="000000"/>
                </a:solidFill>
              </a:ln>
            </c:spPr>
          </c:marker>
          <c:xVal>
            <c:numRef>
              <c:f>'Cleaned Analysis'!$A$2:$A$999</c:f>
            </c:numRef>
          </c:xVal>
          <c:yVal>
            <c:numRef>
              <c:f>'Cleaned Analysis'!$C$2:$C$999</c:f>
              <c:numCache/>
            </c:numRef>
          </c:yVal>
        </c:ser>
        <c:dLbls>
          <c:showLegendKey val="0"/>
          <c:showVal val="0"/>
          <c:showCatName val="0"/>
          <c:showSerName val="0"/>
          <c:showPercent val="0"/>
          <c:showBubbleSize val="0"/>
        </c:dLbls>
        <c:axId val="231723880"/>
        <c:axId val="954483804"/>
      </c:scatterChart>
      <c:valAx>
        <c:axId val="23172388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Removed entropy</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954483804"/>
      </c:valAx>
      <c:valAx>
        <c:axId val="9544838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Specificity</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23172388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'Cleaned Analysis'!$D$1</c:f>
            </c:strRef>
          </c:tx>
          <c:spPr>
            <a:ln>
              <a:noFill/>
            </a:ln>
          </c:spPr>
          <c:marker>
            <c:symbol val="circle"/>
            <c:size val="2"/>
            <c:spPr>
              <a:solidFill>
                <a:srgbClr val="000000"/>
              </a:solidFill>
              <a:ln cmpd="sng">
                <a:solidFill>
                  <a:srgbClr val="000000"/>
                </a:solidFill>
              </a:ln>
            </c:spPr>
          </c:marker>
          <c:xVal>
            <c:numRef>
              <c:f>'Cleaned Analysis'!$A$2:$A$999</c:f>
            </c:numRef>
          </c:xVal>
          <c:yVal>
            <c:numRef>
              <c:f>'Cleaned Analysis'!$D$2:$D$999</c:f>
              <c:numCache/>
            </c:numRef>
          </c:yVal>
        </c:ser>
        <c:dLbls>
          <c:showLegendKey val="0"/>
          <c:showVal val="0"/>
          <c:showCatName val="0"/>
          <c:showSerName val="0"/>
          <c:showPercent val="0"/>
          <c:showBubbleSize val="0"/>
        </c:dLbls>
        <c:axId val="1752191178"/>
        <c:axId val="162397424"/>
      </c:scatterChart>
      <c:valAx>
        <c:axId val="175219117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Removed entropy</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162397424"/>
      </c:valAx>
      <c:valAx>
        <c:axId val="1623974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PPV</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1752191178"/>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'Cleaned Analysis'!$E$1</c:f>
            </c:strRef>
          </c:tx>
          <c:spPr>
            <a:ln>
              <a:noFill/>
            </a:ln>
          </c:spPr>
          <c:marker>
            <c:symbol val="circle"/>
            <c:size val="2"/>
            <c:spPr>
              <a:solidFill>
                <a:srgbClr val="000000"/>
              </a:solidFill>
              <a:ln cmpd="sng">
                <a:solidFill>
                  <a:srgbClr val="000000"/>
                </a:solidFill>
              </a:ln>
            </c:spPr>
          </c:marker>
          <c:xVal>
            <c:numRef>
              <c:f>'Cleaned Analysis'!$A$2:$A$999</c:f>
            </c:numRef>
          </c:xVal>
          <c:yVal>
            <c:numRef>
              <c:f>'Cleaned Analysis'!$E$2:$E$999</c:f>
              <c:numCache/>
            </c:numRef>
          </c:yVal>
        </c:ser>
        <c:dLbls>
          <c:showLegendKey val="0"/>
          <c:showVal val="0"/>
          <c:showCatName val="0"/>
          <c:showSerName val="0"/>
          <c:showPercent val="0"/>
          <c:showBubbleSize val="0"/>
        </c:dLbls>
        <c:axId val="2088329956"/>
        <c:axId val="1191270323"/>
      </c:scatterChart>
      <c:valAx>
        <c:axId val="208832995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Removed entropy</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1191270323"/>
      </c:valAx>
      <c:valAx>
        <c:axId val="11912703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NPV</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2088329956"/>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'Cleaned Analysis'!$F$1</c:f>
            </c:strRef>
          </c:tx>
          <c:spPr>
            <a:ln>
              <a:noFill/>
            </a:ln>
          </c:spPr>
          <c:marker>
            <c:symbol val="circle"/>
            <c:size val="2"/>
            <c:spPr>
              <a:solidFill>
                <a:srgbClr val="000000"/>
              </a:solidFill>
              <a:ln cmpd="sng">
                <a:solidFill>
                  <a:srgbClr val="000000"/>
                </a:solidFill>
              </a:ln>
            </c:spPr>
          </c:marker>
          <c:xVal>
            <c:numRef>
              <c:f>'Cleaned Analysis'!$A$2:$A$999</c:f>
            </c:numRef>
          </c:xVal>
          <c:yVal>
            <c:numRef>
              <c:f>'Cleaned Analysis'!$F$2:$F$999</c:f>
              <c:numCache/>
            </c:numRef>
          </c:yVal>
        </c:ser>
        <c:dLbls>
          <c:showLegendKey val="0"/>
          <c:showVal val="0"/>
          <c:showCatName val="0"/>
          <c:showSerName val="0"/>
          <c:showPercent val="0"/>
          <c:showBubbleSize val="0"/>
        </c:dLbls>
        <c:axId val="2090034785"/>
        <c:axId val="506032000"/>
      </c:scatterChart>
      <c:valAx>
        <c:axId val="209003478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Removed entropy</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506032000"/>
      </c:valAx>
      <c:valAx>
        <c:axId val="5060320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Youden's Index</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2090034785"/>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 Id="rId5" Type="http://schemas.openxmlformats.org/officeDocument/2006/relationships/chart" Target="../charts/chart9.xml"/><Relationship Id="rId6"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219075</xdr:colOff>
      <xdr:row>23</xdr:row>
      <xdr:rowOff>123825</xdr:rowOff>
    </xdr:from>
    <xdr:ext cx="3771900" cy="23336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219075</xdr:colOff>
      <xdr:row>11</xdr:row>
      <xdr:rowOff>57150</xdr:rowOff>
    </xdr:from>
    <xdr:ext cx="3714750" cy="23336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238125</xdr:colOff>
      <xdr:row>23</xdr:row>
      <xdr:rowOff>123825</xdr:rowOff>
    </xdr:from>
    <xdr:ext cx="3714750" cy="23336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9</xdr:col>
      <xdr:colOff>238125</xdr:colOff>
      <xdr:row>11</xdr:row>
      <xdr:rowOff>57150</xdr:rowOff>
    </xdr:from>
    <xdr:ext cx="3771900" cy="23336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66675</xdr:colOff>
      <xdr:row>7</xdr:row>
      <xdr:rowOff>95250</xdr:rowOff>
    </xdr:from>
    <xdr:ext cx="3714750" cy="233362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123825</xdr:colOff>
      <xdr:row>7</xdr:row>
      <xdr:rowOff>95250</xdr:rowOff>
    </xdr:from>
    <xdr:ext cx="3714750" cy="233362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66675</xdr:colOff>
      <xdr:row>19</xdr:row>
      <xdr:rowOff>142875</xdr:rowOff>
    </xdr:from>
    <xdr:ext cx="3714750" cy="233362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123825</xdr:colOff>
      <xdr:row>19</xdr:row>
      <xdr:rowOff>142875</xdr:rowOff>
    </xdr:from>
    <xdr:ext cx="3714750" cy="233362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7</xdr:col>
      <xdr:colOff>66675</xdr:colOff>
      <xdr:row>31</xdr:row>
      <xdr:rowOff>142875</xdr:rowOff>
    </xdr:from>
    <xdr:ext cx="7486650" cy="4695825"/>
    <xdr:graphicFrame>
      <xdr:nvGraphicFramePr>
        <xdr:cNvPr id="9" name="Chart 9"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66675</xdr:colOff>
      <xdr:row>56</xdr:row>
      <xdr:rowOff>19050</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getthediagnosis.org/index.htm" TargetMode="External"/><Relationship Id="rId2" Type="http://schemas.openxmlformats.org/officeDocument/2006/relationships/hyperlink" Target="https://doi.org/10.1016/j.ijporl.2010.02.02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ncbi.nlm.nih.gov/pubmed/19934426" TargetMode="External"/><Relationship Id="rId194" Type="http://schemas.openxmlformats.org/officeDocument/2006/relationships/hyperlink" Target="https://www.ncbi.nlm.nih.gov/pubmed/17554008" TargetMode="External"/><Relationship Id="rId193" Type="http://schemas.openxmlformats.org/officeDocument/2006/relationships/hyperlink" Target="https://www.ncbi.nlm.nih.gov/pubmed/29427476" TargetMode="External"/><Relationship Id="rId192" Type="http://schemas.openxmlformats.org/officeDocument/2006/relationships/hyperlink" Target="https://www.acpjournals.org/doi/10.7326/M21-1499" TargetMode="External"/><Relationship Id="rId191" Type="http://schemas.openxmlformats.org/officeDocument/2006/relationships/hyperlink" Target="https://www.acpjournals.org/doi/10.7326/M21-1499" TargetMode="External"/><Relationship Id="rId187" Type="http://schemas.openxmlformats.org/officeDocument/2006/relationships/hyperlink" Target="https://www.acpjournals.org/doi/10.7326/M21-1499" TargetMode="External"/><Relationship Id="rId186" Type="http://schemas.openxmlformats.org/officeDocument/2006/relationships/hyperlink" Target="https://www.ncbi.nlm.nih.gov/pubmed/17554008" TargetMode="External"/><Relationship Id="rId185" Type="http://schemas.openxmlformats.org/officeDocument/2006/relationships/hyperlink" Target="https://www.ncbi.nlm.nih.gov/pubmed/17554008" TargetMode="External"/><Relationship Id="rId184" Type="http://schemas.openxmlformats.org/officeDocument/2006/relationships/hyperlink" Target="https://www.ncbi.nlm.nih.gov/pubmed/26112632" TargetMode="External"/><Relationship Id="rId189" Type="http://schemas.openxmlformats.org/officeDocument/2006/relationships/hyperlink" Target="https://www.acpjournals.org/doi/10.7326/M21-1499" TargetMode="External"/><Relationship Id="rId188" Type="http://schemas.openxmlformats.org/officeDocument/2006/relationships/hyperlink" Target="https://www.ncbi.nlm.nih.gov/pubmed/19934426" TargetMode="External"/><Relationship Id="rId183" Type="http://schemas.openxmlformats.org/officeDocument/2006/relationships/hyperlink" Target="https://www.ncbi.nlm.nih.gov/pubmed/26910112" TargetMode="External"/><Relationship Id="rId182" Type="http://schemas.openxmlformats.org/officeDocument/2006/relationships/hyperlink" Target="https://www.acpjournals.org/doi/10.7326/M21-1499" TargetMode="External"/><Relationship Id="rId181" Type="http://schemas.openxmlformats.org/officeDocument/2006/relationships/hyperlink" Target="https://www.ncbi.nlm.nih.gov/pubmed/26910112" TargetMode="External"/><Relationship Id="rId180" Type="http://schemas.openxmlformats.org/officeDocument/2006/relationships/hyperlink" Target="https://www.acpjournals.org/doi/10.7326/M21-1499" TargetMode="External"/><Relationship Id="rId176" Type="http://schemas.openxmlformats.org/officeDocument/2006/relationships/hyperlink" Target="https://www.ncbi.nlm.nih.gov/pubmed/26910112" TargetMode="External"/><Relationship Id="rId297" Type="http://schemas.openxmlformats.org/officeDocument/2006/relationships/hyperlink" Target="https://www.acpjournals.org/doi/10.7326/M21-1499" TargetMode="External"/><Relationship Id="rId175" Type="http://schemas.openxmlformats.org/officeDocument/2006/relationships/hyperlink" Target="https://www.ncbi.nlm.nih.gov/pubmed/26910112" TargetMode="External"/><Relationship Id="rId296" Type="http://schemas.openxmlformats.org/officeDocument/2006/relationships/hyperlink" Target="https://www.ncbi.nlm.nih.gov/pubmed/21401784" TargetMode="External"/><Relationship Id="rId174" Type="http://schemas.openxmlformats.org/officeDocument/2006/relationships/hyperlink" Target="http://www.ncbi.nlm.nih.gov/pubmed/20530782" TargetMode="External"/><Relationship Id="rId295" Type="http://schemas.openxmlformats.org/officeDocument/2006/relationships/hyperlink" Target="https://www.ncbi.nlm.nih.gov/pubmed/23138420" TargetMode="External"/><Relationship Id="rId173" Type="http://schemas.openxmlformats.org/officeDocument/2006/relationships/hyperlink" Target="https://www.ncbi.nlm.nih.gov/pubmed/26910112" TargetMode="External"/><Relationship Id="rId294" Type="http://schemas.openxmlformats.org/officeDocument/2006/relationships/hyperlink" Target="https://www.acpjournals.org/doi/10.7326/M21-1499" TargetMode="External"/><Relationship Id="rId179" Type="http://schemas.openxmlformats.org/officeDocument/2006/relationships/hyperlink" Target="https://www.ncbi.nlm.nih.gov/pubmed/26547467" TargetMode="External"/><Relationship Id="rId178" Type="http://schemas.openxmlformats.org/officeDocument/2006/relationships/hyperlink" Target="https://www.ncbi.nlm.nih.gov/pubmed/26910112" TargetMode="External"/><Relationship Id="rId299" Type="http://schemas.openxmlformats.org/officeDocument/2006/relationships/hyperlink" Target="https://pubmed.ncbi.nlm.nih.gov/28493614/" TargetMode="External"/><Relationship Id="rId177" Type="http://schemas.openxmlformats.org/officeDocument/2006/relationships/hyperlink" Target="https://www.ncbi.nlm.nih.gov/pubmed/26910112" TargetMode="External"/><Relationship Id="rId298" Type="http://schemas.openxmlformats.org/officeDocument/2006/relationships/hyperlink" Target="http://www.ncbi.nlm.nih.gov/pubmed/21057136" TargetMode="External"/><Relationship Id="rId198" Type="http://schemas.openxmlformats.org/officeDocument/2006/relationships/hyperlink" Target="https://www.ncbi.nlm.nih.gov/pubmed/26910112" TargetMode="External"/><Relationship Id="rId197" Type="http://schemas.openxmlformats.org/officeDocument/2006/relationships/hyperlink" Target="https://www.ncbi.nlm.nih.gov/pubmed/17554008" TargetMode="External"/><Relationship Id="rId196" Type="http://schemas.openxmlformats.org/officeDocument/2006/relationships/hyperlink" Target="https://www.ncbi.nlm.nih.gov/pubmed/28244009/" TargetMode="External"/><Relationship Id="rId195" Type="http://schemas.openxmlformats.org/officeDocument/2006/relationships/hyperlink" Target="https://www.acpjournals.org/doi/10.7326/M21-1499" TargetMode="External"/><Relationship Id="rId199" Type="http://schemas.openxmlformats.org/officeDocument/2006/relationships/hyperlink" Target="https://www.acpjournals.org/doi/10.7326/M21-1499" TargetMode="External"/><Relationship Id="rId150" Type="http://schemas.openxmlformats.org/officeDocument/2006/relationships/hyperlink" Target="https://www.acpjournals.org/doi/10.7326/M21-1499" TargetMode="External"/><Relationship Id="rId271" Type="http://schemas.openxmlformats.org/officeDocument/2006/relationships/hyperlink" Target="https://www.ncbi.nlm.nih.gov/pubmed/28244009/" TargetMode="External"/><Relationship Id="rId392" Type="http://schemas.openxmlformats.org/officeDocument/2006/relationships/hyperlink" Target="https://www.ncbi.nlm.nih.gov/pubmed/23489654" TargetMode="External"/><Relationship Id="rId270" Type="http://schemas.openxmlformats.org/officeDocument/2006/relationships/hyperlink" Target="https://www.ncbi.nlm.nih.gov/pubmed/26910112" TargetMode="External"/><Relationship Id="rId391" Type="http://schemas.openxmlformats.org/officeDocument/2006/relationships/hyperlink" Target="https://www.ncbi.nlm.nih.gov/pubmed/28244009/" TargetMode="External"/><Relationship Id="rId390" Type="http://schemas.openxmlformats.org/officeDocument/2006/relationships/hyperlink" Target="https://www.ncbi.nlm.nih.gov/pubmed/28244009/" TargetMode="External"/><Relationship Id="rId1" Type="http://schemas.openxmlformats.org/officeDocument/2006/relationships/hyperlink" Target="https://www.ncbi.nlm.nih.gov/pubmed/29189351" TargetMode="External"/><Relationship Id="rId2" Type="http://schemas.openxmlformats.org/officeDocument/2006/relationships/hyperlink" Target="https://www.ncbi.nlm.nih.gov/pubmed/29189351" TargetMode="External"/><Relationship Id="rId3" Type="http://schemas.openxmlformats.org/officeDocument/2006/relationships/hyperlink" Target="https://www.ncbi.nlm.nih.gov/pubmed/26547467" TargetMode="External"/><Relationship Id="rId149" Type="http://schemas.openxmlformats.org/officeDocument/2006/relationships/hyperlink" Target="https://www.ncbi.nlm.nih.gov/pubmed/29427476" TargetMode="External"/><Relationship Id="rId4" Type="http://schemas.openxmlformats.org/officeDocument/2006/relationships/hyperlink" Target="https://www.ncbi.nlm.nih.gov/pubmed/26547467" TargetMode="External"/><Relationship Id="rId148" Type="http://schemas.openxmlformats.org/officeDocument/2006/relationships/hyperlink" Target="http://www.ncbi.nlm.nih.gov/pubmed/20530782" TargetMode="External"/><Relationship Id="rId269" Type="http://schemas.openxmlformats.org/officeDocument/2006/relationships/hyperlink" Target="https://www.ncbi.nlm.nih.gov/pubmed/28244009/" TargetMode="External"/><Relationship Id="rId9" Type="http://schemas.openxmlformats.org/officeDocument/2006/relationships/hyperlink" Target="http://www.ncbi.nlm.nih.gov/pubmed/21057136" TargetMode="External"/><Relationship Id="rId143" Type="http://schemas.openxmlformats.org/officeDocument/2006/relationships/hyperlink" Target="http://www.ncbi.nlm.nih.gov/pubmed/20736473" TargetMode="External"/><Relationship Id="rId264" Type="http://schemas.openxmlformats.org/officeDocument/2006/relationships/hyperlink" Target="https://www.ncbi.nlm.nih.gov/pubmed/19934426" TargetMode="External"/><Relationship Id="rId385" Type="http://schemas.openxmlformats.org/officeDocument/2006/relationships/hyperlink" Target="https://www.ncbi.nlm.nih.gov/pubmed/30119943" TargetMode="External"/><Relationship Id="rId142" Type="http://schemas.openxmlformats.org/officeDocument/2006/relationships/hyperlink" Target="http://www.ncbi.nlm.nih.gov/pubmed/20530782" TargetMode="External"/><Relationship Id="rId263" Type="http://schemas.openxmlformats.org/officeDocument/2006/relationships/hyperlink" Target="https://www.acpjournals.org/doi/10.7326/M21-1499" TargetMode="External"/><Relationship Id="rId384" Type="http://schemas.openxmlformats.org/officeDocument/2006/relationships/hyperlink" Target="https://www.ncbi.nlm.nih.gov/pubmed/30119943" TargetMode="External"/><Relationship Id="rId141" Type="http://schemas.openxmlformats.org/officeDocument/2006/relationships/hyperlink" Target="https://www.ncbi.nlm.nih.gov/pubmed/26910112" TargetMode="External"/><Relationship Id="rId262" Type="http://schemas.openxmlformats.org/officeDocument/2006/relationships/hyperlink" Target="https://www.acpjournals.org/doi/10.7326/M21-1499" TargetMode="External"/><Relationship Id="rId383" Type="http://schemas.openxmlformats.org/officeDocument/2006/relationships/hyperlink" Target="https://www.ncbi.nlm.nih.gov/pubmed/29931473" TargetMode="External"/><Relationship Id="rId140" Type="http://schemas.openxmlformats.org/officeDocument/2006/relationships/hyperlink" Target="http://www.ncbi.nlm.nih.gov/pubmed/20736473" TargetMode="External"/><Relationship Id="rId261" Type="http://schemas.openxmlformats.org/officeDocument/2006/relationships/hyperlink" Target="https://www.ncbi.nlm.nih.gov/pubmed/27673307" TargetMode="External"/><Relationship Id="rId382" Type="http://schemas.openxmlformats.org/officeDocument/2006/relationships/hyperlink" Target="https://www.ncbi.nlm.nih.gov/pubmed/29931473" TargetMode="External"/><Relationship Id="rId5" Type="http://schemas.openxmlformats.org/officeDocument/2006/relationships/hyperlink" Target="https://www.ncbi.nlm.nih.gov/pubmed/26547467" TargetMode="External"/><Relationship Id="rId147" Type="http://schemas.openxmlformats.org/officeDocument/2006/relationships/hyperlink" Target="https://www.ncbi.nlm.nih.gov/pubmed/26910112" TargetMode="External"/><Relationship Id="rId268" Type="http://schemas.openxmlformats.org/officeDocument/2006/relationships/hyperlink" Target="https://www.acpjournals.org/doi/10.7326/M21-1499" TargetMode="External"/><Relationship Id="rId389" Type="http://schemas.openxmlformats.org/officeDocument/2006/relationships/hyperlink" Target="https://www.ncbi.nlm.nih.gov/pubmed/23138420" TargetMode="External"/><Relationship Id="rId6" Type="http://schemas.openxmlformats.org/officeDocument/2006/relationships/hyperlink" Target="http://www.ncbi.nlm.nih.gov/pubmed/21057136" TargetMode="External"/><Relationship Id="rId146" Type="http://schemas.openxmlformats.org/officeDocument/2006/relationships/hyperlink" Target="https://www.ncbi.nlm.nih.gov/pubmed/26547467" TargetMode="External"/><Relationship Id="rId267" Type="http://schemas.openxmlformats.org/officeDocument/2006/relationships/hyperlink" Target="https://pubmed.ncbi.nlm.nih.gov/28493614/" TargetMode="External"/><Relationship Id="rId388" Type="http://schemas.openxmlformats.org/officeDocument/2006/relationships/hyperlink" Target="https://www.ncbi.nlm.nih.gov/pubmed/23406071" TargetMode="External"/><Relationship Id="rId7" Type="http://schemas.openxmlformats.org/officeDocument/2006/relationships/hyperlink" Target="http://www.ncbi.nlm.nih.gov/pubmed/20530782" TargetMode="External"/><Relationship Id="rId145" Type="http://schemas.openxmlformats.org/officeDocument/2006/relationships/hyperlink" Target="https://www.ncbi.nlm.nih.gov/pubmed/29931473" TargetMode="External"/><Relationship Id="rId266" Type="http://schemas.openxmlformats.org/officeDocument/2006/relationships/hyperlink" Target="https://www.ncbi.nlm.nih.gov/pubmed/26910112" TargetMode="External"/><Relationship Id="rId387" Type="http://schemas.openxmlformats.org/officeDocument/2006/relationships/hyperlink" Target="https://www.ncbi.nlm.nih.gov/pubmed/23406071" TargetMode="External"/><Relationship Id="rId8" Type="http://schemas.openxmlformats.org/officeDocument/2006/relationships/hyperlink" Target="https://www.ncbi.nlm.nih.gov/pubmed/19934426" TargetMode="External"/><Relationship Id="rId144" Type="http://schemas.openxmlformats.org/officeDocument/2006/relationships/hyperlink" Target="https://pubmed.ncbi.nlm.nih.gov/28493614/" TargetMode="External"/><Relationship Id="rId265" Type="http://schemas.openxmlformats.org/officeDocument/2006/relationships/hyperlink" Target="https://www.ncbi.nlm.nih.gov/pubmed/27673307" TargetMode="External"/><Relationship Id="rId386" Type="http://schemas.openxmlformats.org/officeDocument/2006/relationships/hyperlink" Target="https://www.ncbi.nlm.nih.gov/pubmed/30119943" TargetMode="External"/><Relationship Id="rId260" Type="http://schemas.openxmlformats.org/officeDocument/2006/relationships/hyperlink" Target="https://pubmed.ncbi.nlm.nih.gov/28493614/" TargetMode="External"/><Relationship Id="rId381" Type="http://schemas.openxmlformats.org/officeDocument/2006/relationships/hyperlink" Target="https://www.ncbi.nlm.nih.gov/pubmed/19934426" TargetMode="External"/><Relationship Id="rId380" Type="http://schemas.openxmlformats.org/officeDocument/2006/relationships/hyperlink" Target="https://www.ncbi.nlm.nih.gov/pubmed/23138420" TargetMode="External"/><Relationship Id="rId139" Type="http://schemas.openxmlformats.org/officeDocument/2006/relationships/hyperlink" Target="https://www.ncbi.nlm.nih.gov/pubmed/19934426" TargetMode="External"/><Relationship Id="rId138" Type="http://schemas.openxmlformats.org/officeDocument/2006/relationships/hyperlink" Target="https://www.ncbi.nlm.nih.gov/pubmed/29427476" TargetMode="External"/><Relationship Id="rId259" Type="http://schemas.openxmlformats.org/officeDocument/2006/relationships/hyperlink" Target="https://www.ncbi.nlm.nih.gov/pubmed/26910112" TargetMode="External"/><Relationship Id="rId137" Type="http://schemas.openxmlformats.org/officeDocument/2006/relationships/hyperlink" Target="https://www.ncbi.nlm.nih.gov/pubmed/26910112" TargetMode="External"/><Relationship Id="rId258" Type="http://schemas.openxmlformats.org/officeDocument/2006/relationships/hyperlink" Target="https://www.ncbi.nlm.nih.gov/pubmed/26547467" TargetMode="External"/><Relationship Id="rId379" Type="http://schemas.openxmlformats.org/officeDocument/2006/relationships/hyperlink" Target="https://www.ncbi.nlm.nih.gov/pubmed/23138420" TargetMode="External"/><Relationship Id="rId132" Type="http://schemas.openxmlformats.org/officeDocument/2006/relationships/hyperlink" Target="https://www.ncbi.nlm.nih.gov/pubmed/26910112" TargetMode="External"/><Relationship Id="rId253" Type="http://schemas.openxmlformats.org/officeDocument/2006/relationships/hyperlink" Target="https://www.acpjournals.org/doi/10.7326/M21-1499" TargetMode="External"/><Relationship Id="rId374" Type="http://schemas.openxmlformats.org/officeDocument/2006/relationships/hyperlink" Target="https://www.ncbi.nlm.nih.gov/pubmed/19934426" TargetMode="External"/><Relationship Id="rId131" Type="http://schemas.openxmlformats.org/officeDocument/2006/relationships/hyperlink" Target="http://www.ncbi.nlm.nih.gov/pubmed/21057136" TargetMode="External"/><Relationship Id="rId252" Type="http://schemas.openxmlformats.org/officeDocument/2006/relationships/hyperlink" Target="https://www.ncbi.nlm.nih.gov/pubmed/26910112" TargetMode="External"/><Relationship Id="rId373" Type="http://schemas.openxmlformats.org/officeDocument/2006/relationships/hyperlink" Target="https://www.ncbi.nlm.nih.gov/pubmed/29189351" TargetMode="External"/><Relationship Id="rId130" Type="http://schemas.openxmlformats.org/officeDocument/2006/relationships/hyperlink" Target="https://www.ncbi.nlm.nih.gov/pubmed/26910112" TargetMode="External"/><Relationship Id="rId251" Type="http://schemas.openxmlformats.org/officeDocument/2006/relationships/hyperlink" Target="https://www.ncbi.nlm.nih.gov/pubmed/29189351" TargetMode="External"/><Relationship Id="rId372" Type="http://schemas.openxmlformats.org/officeDocument/2006/relationships/hyperlink" Target="https://www.ncbi.nlm.nih.gov/pubmed/19934426" TargetMode="External"/><Relationship Id="rId250" Type="http://schemas.openxmlformats.org/officeDocument/2006/relationships/hyperlink" Target="https://www.ncbi.nlm.nih.gov/pubmed/21401784" TargetMode="External"/><Relationship Id="rId371" Type="http://schemas.openxmlformats.org/officeDocument/2006/relationships/hyperlink" Target="https://www.ncbi.nlm.nih.gov/pubmed/29189351" TargetMode="External"/><Relationship Id="rId136" Type="http://schemas.openxmlformats.org/officeDocument/2006/relationships/hyperlink" Target="https://www.ncbi.nlm.nih.gov/pubmed/26910112" TargetMode="External"/><Relationship Id="rId257" Type="http://schemas.openxmlformats.org/officeDocument/2006/relationships/hyperlink" Target="https://www.acpjournals.org/doi/10.7326/M21-1499" TargetMode="External"/><Relationship Id="rId378" Type="http://schemas.openxmlformats.org/officeDocument/2006/relationships/hyperlink" Target="https://www.ncbi.nlm.nih.gov/pubmed/26112632" TargetMode="External"/><Relationship Id="rId135" Type="http://schemas.openxmlformats.org/officeDocument/2006/relationships/hyperlink" Target="http://www.ncbi.nlm.nih.gov/pubmed/20530782" TargetMode="External"/><Relationship Id="rId256" Type="http://schemas.openxmlformats.org/officeDocument/2006/relationships/hyperlink" Target="https://www.acpjournals.org/doi/10.7326/M21-1499" TargetMode="External"/><Relationship Id="rId377" Type="http://schemas.openxmlformats.org/officeDocument/2006/relationships/hyperlink" Target="https://www.ncbi.nlm.nih.gov/pubmed/19934426" TargetMode="External"/><Relationship Id="rId134" Type="http://schemas.openxmlformats.org/officeDocument/2006/relationships/hyperlink" Target="https://www.ncbi.nlm.nih.gov/pubmed/26547467" TargetMode="External"/><Relationship Id="rId255" Type="http://schemas.openxmlformats.org/officeDocument/2006/relationships/hyperlink" Target="https://www.ncbi.nlm.nih.gov/pubmed/29931473" TargetMode="External"/><Relationship Id="rId376" Type="http://schemas.openxmlformats.org/officeDocument/2006/relationships/hyperlink" Target="https://www.ncbi.nlm.nih.gov/pubmed/23138420" TargetMode="External"/><Relationship Id="rId133" Type="http://schemas.openxmlformats.org/officeDocument/2006/relationships/hyperlink" Target="https://www.ncbi.nlm.nih.gov/pubmed/26547467" TargetMode="External"/><Relationship Id="rId254" Type="http://schemas.openxmlformats.org/officeDocument/2006/relationships/hyperlink" Target="https://www.ncbi.nlm.nih.gov/pubmed/23138420" TargetMode="External"/><Relationship Id="rId375" Type="http://schemas.openxmlformats.org/officeDocument/2006/relationships/hyperlink" Target="https://www.ncbi.nlm.nih.gov/pubmed/28244009/" TargetMode="External"/><Relationship Id="rId172" Type="http://schemas.openxmlformats.org/officeDocument/2006/relationships/hyperlink" Target="https://www.ncbi.nlm.nih.gov/pubmed/29427476" TargetMode="External"/><Relationship Id="rId293" Type="http://schemas.openxmlformats.org/officeDocument/2006/relationships/hyperlink" Target="https://www.ncbi.nlm.nih.gov/pubmed/30119943" TargetMode="External"/><Relationship Id="rId171" Type="http://schemas.openxmlformats.org/officeDocument/2006/relationships/hyperlink" Target="https://www.ncbi.nlm.nih.gov/pubmed/27673307" TargetMode="External"/><Relationship Id="rId292" Type="http://schemas.openxmlformats.org/officeDocument/2006/relationships/hyperlink" Target="https://www.ncbi.nlm.nih.gov/pubmed/23138420" TargetMode="External"/><Relationship Id="rId170" Type="http://schemas.openxmlformats.org/officeDocument/2006/relationships/hyperlink" Target="https://www.ncbi.nlm.nih.gov/pubmed/17554008" TargetMode="External"/><Relationship Id="rId291" Type="http://schemas.openxmlformats.org/officeDocument/2006/relationships/hyperlink" Target="https://www.ncbi.nlm.nih.gov/pubmed/24680547" TargetMode="External"/><Relationship Id="rId290" Type="http://schemas.openxmlformats.org/officeDocument/2006/relationships/hyperlink" Target="https://www.ncbi.nlm.nih.gov/pubmed/30119943" TargetMode="External"/><Relationship Id="rId165" Type="http://schemas.openxmlformats.org/officeDocument/2006/relationships/hyperlink" Target="https://www.ncbi.nlm.nih.gov/pubmed/29427476" TargetMode="External"/><Relationship Id="rId286" Type="http://schemas.openxmlformats.org/officeDocument/2006/relationships/hyperlink" Target="https://www.acpjournals.org/doi/10.7326/M21-1499" TargetMode="External"/><Relationship Id="rId164" Type="http://schemas.openxmlformats.org/officeDocument/2006/relationships/hyperlink" Target="http://www.ncbi.nlm.nih.gov/pubmed/21057136" TargetMode="External"/><Relationship Id="rId285" Type="http://schemas.openxmlformats.org/officeDocument/2006/relationships/hyperlink" Target="https://www.ncbi.nlm.nih.gov/pubmed/28244009/" TargetMode="External"/><Relationship Id="rId163" Type="http://schemas.openxmlformats.org/officeDocument/2006/relationships/hyperlink" Target="https://www.ncbi.nlm.nih.gov/pubmed/17554008" TargetMode="External"/><Relationship Id="rId284" Type="http://schemas.openxmlformats.org/officeDocument/2006/relationships/hyperlink" Target="https://www.ncbi.nlm.nih.gov/pubmed/27673307" TargetMode="External"/><Relationship Id="rId162" Type="http://schemas.openxmlformats.org/officeDocument/2006/relationships/hyperlink" Target="https://www.ncbi.nlm.nih.gov/pubmed/28073795" TargetMode="External"/><Relationship Id="rId283" Type="http://schemas.openxmlformats.org/officeDocument/2006/relationships/hyperlink" Target="https://pubmed.ncbi.nlm.nih.gov/28493614/" TargetMode="External"/><Relationship Id="rId169" Type="http://schemas.openxmlformats.org/officeDocument/2006/relationships/hyperlink" Target="https://www.ncbi.nlm.nih.gov/pubmed/19934426" TargetMode="External"/><Relationship Id="rId168" Type="http://schemas.openxmlformats.org/officeDocument/2006/relationships/hyperlink" Target="https://www.ncbi.nlm.nih.gov/pubmed/17554008" TargetMode="External"/><Relationship Id="rId289" Type="http://schemas.openxmlformats.org/officeDocument/2006/relationships/hyperlink" Target="https://www.ncbi.nlm.nih.gov/pubmed/29931473" TargetMode="External"/><Relationship Id="rId167" Type="http://schemas.openxmlformats.org/officeDocument/2006/relationships/hyperlink" Target="https://www.acpjournals.org/doi/10.7326/M21-1499" TargetMode="External"/><Relationship Id="rId288" Type="http://schemas.openxmlformats.org/officeDocument/2006/relationships/hyperlink" Target="https://www.ncbi.nlm.nih.gov/pubmed/21401784" TargetMode="External"/><Relationship Id="rId166" Type="http://schemas.openxmlformats.org/officeDocument/2006/relationships/hyperlink" Target="http://www.ncbi.nlm.nih.gov/pubmed/20530782" TargetMode="External"/><Relationship Id="rId287" Type="http://schemas.openxmlformats.org/officeDocument/2006/relationships/hyperlink" Target="https://pubmed.ncbi.nlm.nih.gov/28493614/" TargetMode="External"/><Relationship Id="rId161" Type="http://schemas.openxmlformats.org/officeDocument/2006/relationships/hyperlink" Target="http://www.ncbi.nlm.nih.gov/pubmed/21057136" TargetMode="External"/><Relationship Id="rId282" Type="http://schemas.openxmlformats.org/officeDocument/2006/relationships/hyperlink" Target="https://www.ncbi.nlm.nih.gov/pubmed/26112632" TargetMode="External"/><Relationship Id="rId160" Type="http://schemas.openxmlformats.org/officeDocument/2006/relationships/hyperlink" Target="https://www.ncbi.nlm.nih.gov/pubmed/19934426" TargetMode="External"/><Relationship Id="rId281" Type="http://schemas.openxmlformats.org/officeDocument/2006/relationships/hyperlink" Target="https://www.ncbi.nlm.nih.gov/pubmed/28073795" TargetMode="External"/><Relationship Id="rId280" Type="http://schemas.openxmlformats.org/officeDocument/2006/relationships/hyperlink" Target="https://www.ncbi.nlm.nih.gov/pubmed/29931473" TargetMode="External"/><Relationship Id="rId159" Type="http://schemas.openxmlformats.org/officeDocument/2006/relationships/hyperlink" Target="https://www.ncbi.nlm.nih.gov/pubmed/27673307" TargetMode="External"/><Relationship Id="rId154" Type="http://schemas.openxmlformats.org/officeDocument/2006/relationships/hyperlink" Target="http://www.ncbi.nlm.nih.gov/pubmed/20736473" TargetMode="External"/><Relationship Id="rId275" Type="http://schemas.openxmlformats.org/officeDocument/2006/relationships/hyperlink" Target="https://www.ncbi.nlm.nih.gov/pubmed/21401784" TargetMode="External"/><Relationship Id="rId396" Type="http://schemas.openxmlformats.org/officeDocument/2006/relationships/drawing" Target="../drawings/drawing3.xml"/><Relationship Id="rId153" Type="http://schemas.openxmlformats.org/officeDocument/2006/relationships/hyperlink" Target="https://www.acpjournals.org/doi/10.7326/M21-1499" TargetMode="External"/><Relationship Id="rId274" Type="http://schemas.openxmlformats.org/officeDocument/2006/relationships/hyperlink" Target="https://www.ncbi.nlm.nih.gov/pubmed/28244009/" TargetMode="External"/><Relationship Id="rId395" Type="http://schemas.openxmlformats.org/officeDocument/2006/relationships/hyperlink" Target="https://www.ncbi.nlm.nih.gov/pubmed/24680547" TargetMode="External"/><Relationship Id="rId152" Type="http://schemas.openxmlformats.org/officeDocument/2006/relationships/hyperlink" Target="https://www.ncbi.nlm.nih.gov/pubmed/26910112" TargetMode="External"/><Relationship Id="rId273" Type="http://schemas.openxmlformats.org/officeDocument/2006/relationships/hyperlink" Target="https://www.ncbi.nlm.nih.gov/pubmed/26910112" TargetMode="External"/><Relationship Id="rId394" Type="http://schemas.openxmlformats.org/officeDocument/2006/relationships/hyperlink" Target="https://www.ncbi.nlm.nih.gov/pubmed/26112632" TargetMode="External"/><Relationship Id="rId151" Type="http://schemas.openxmlformats.org/officeDocument/2006/relationships/hyperlink" Target="https://www.ncbi.nlm.nih.gov/pubmed/26910112" TargetMode="External"/><Relationship Id="rId272" Type="http://schemas.openxmlformats.org/officeDocument/2006/relationships/hyperlink" Target="https://www.ncbi.nlm.nih.gov/pubmed/29189351" TargetMode="External"/><Relationship Id="rId393" Type="http://schemas.openxmlformats.org/officeDocument/2006/relationships/hyperlink" Target="https://www.ncbi.nlm.nih.gov/pubmed/23489654" TargetMode="External"/><Relationship Id="rId158" Type="http://schemas.openxmlformats.org/officeDocument/2006/relationships/hyperlink" Target="https://www.ncbi.nlm.nih.gov/pubmed/29931473" TargetMode="External"/><Relationship Id="rId279" Type="http://schemas.openxmlformats.org/officeDocument/2006/relationships/hyperlink" Target="https://www.ncbi.nlm.nih.gov/pubmed/26112632" TargetMode="External"/><Relationship Id="rId157" Type="http://schemas.openxmlformats.org/officeDocument/2006/relationships/hyperlink" Target="http://www.ncbi.nlm.nih.gov/pubmed/20530782" TargetMode="External"/><Relationship Id="rId278" Type="http://schemas.openxmlformats.org/officeDocument/2006/relationships/hyperlink" Target="https://www.acpjournals.org/doi/10.7326/M21-1499" TargetMode="External"/><Relationship Id="rId156" Type="http://schemas.openxmlformats.org/officeDocument/2006/relationships/hyperlink" Target="https://www.ncbi.nlm.nih.gov/pubmed/26910112" TargetMode="External"/><Relationship Id="rId277" Type="http://schemas.openxmlformats.org/officeDocument/2006/relationships/hyperlink" Target="https://pubmed.ncbi.nlm.nih.gov/28493614/" TargetMode="External"/><Relationship Id="rId155" Type="http://schemas.openxmlformats.org/officeDocument/2006/relationships/hyperlink" Target="https://www.ncbi.nlm.nih.gov/pubmed/26910112" TargetMode="External"/><Relationship Id="rId276" Type="http://schemas.openxmlformats.org/officeDocument/2006/relationships/hyperlink" Target="https://www.acpjournals.org/doi/10.7326/M21-1499" TargetMode="External"/><Relationship Id="rId40" Type="http://schemas.openxmlformats.org/officeDocument/2006/relationships/hyperlink" Target="https://www.ncbi.nlm.nih.gov/pubmed/26547467" TargetMode="External"/><Relationship Id="rId42" Type="http://schemas.openxmlformats.org/officeDocument/2006/relationships/hyperlink" Target="http://www.ncbi.nlm.nih.gov/pubmed/21057136" TargetMode="External"/><Relationship Id="rId41" Type="http://schemas.openxmlformats.org/officeDocument/2006/relationships/hyperlink" Target="https://www.ncbi.nlm.nih.gov/pubmed/26547467" TargetMode="External"/><Relationship Id="rId44" Type="http://schemas.openxmlformats.org/officeDocument/2006/relationships/hyperlink" Target="https://www.ncbi.nlm.nih.gov/pubmed/26547467" TargetMode="External"/><Relationship Id="rId43" Type="http://schemas.openxmlformats.org/officeDocument/2006/relationships/hyperlink" Target="https://www.ncbi.nlm.nih.gov/pubmed/26547467" TargetMode="External"/><Relationship Id="rId46" Type="http://schemas.openxmlformats.org/officeDocument/2006/relationships/hyperlink" Target="https://www.ncbi.nlm.nih.gov/pubmed/26910112" TargetMode="External"/><Relationship Id="rId45" Type="http://schemas.openxmlformats.org/officeDocument/2006/relationships/hyperlink" Target="http://www.ncbi.nlm.nih.gov/pubmed/20530782" TargetMode="External"/><Relationship Id="rId48" Type="http://schemas.openxmlformats.org/officeDocument/2006/relationships/hyperlink" Target="https://www.ncbi.nlm.nih.gov/pubmed/26547467" TargetMode="External"/><Relationship Id="rId47" Type="http://schemas.openxmlformats.org/officeDocument/2006/relationships/hyperlink" Target="https://www.ncbi.nlm.nih.gov/pubmed/19934426" TargetMode="External"/><Relationship Id="rId49" Type="http://schemas.openxmlformats.org/officeDocument/2006/relationships/hyperlink" Target="https://www.ncbi.nlm.nih.gov/pubmed/26547467" TargetMode="External"/><Relationship Id="rId31" Type="http://schemas.openxmlformats.org/officeDocument/2006/relationships/hyperlink" Target="https://www.ncbi.nlm.nih.gov/pubmed/26547467" TargetMode="External"/><Relationship Id="rId30" Type="http://schemas.openxmlformats.org/officeDocument/2006/relationships/hyperlink" Target="http://www.ncbi.nlm.nih.gov/pubmed/21057136" TargetMode="External"/><Relationship Id="rId33" Type="http://schemas.openxmlformats.org/officeDocument/2006/relationships/hyperlink" Target="http://www.ncbi.nlm.nih.gov/pubmed/20530782" TargetMode="External"/><Relationship Id="rId32" Type="http://schemas.openxmlformats.org/officeDocument/2006/relationships/hyperlink" Target="http://www.ncbi.nlm.nih.gov/pubmed/20530782" TargetMode="External"/><Relationship Id="rId35" Type="http://schemas.openxmlformats.org/officeDocument/2006/relationships/hyperlink" Target="http://www.ncbi.nlm.nih.gov/pubmed/21057136" TargetMode="External"/><Relationship Id="rId34" Type="http://schemas.openxmlformats.org/officeDocument/2006/relationships/hyperlink" Target="http://www.ncbi.nlm.nih.gov/pubmed/21057136" TargetMode="External"/><Relationship Id="rId37" Type="http://schemas.openxmlformats.org/officeDocument/2006/relationships/hyperlink" Target="http://www.ncbi.nlm.nih.gov/pubmed/21057136" TargetMode="External"/><Relationship Id="rId36" Type="http://schemas.openxmlformats.org/officeDocument/2006/relationships/hyperlink" Target="https://www.ncbi.nlm.nih.gov/pubmed/26547467" TargetMode="External"/><Relationship Id="rId39" Type="http://schemas.openxmlformats.org/officeDocument/2006/relationships/hyperlink" Target="https://www.ncbi.nlm.nih.gov/pubmed/26547467" TargetMode="External"/><Relationship Id="rId38" Type="http://schemas.openxmlformats.org/officeDocument/2006/relationships/hyperlink" Target="https://www.ncbi.nlm.nih.gov/pubmed/26547467" TargetMode="External"/><Relationship Id="rId20" Type="http://schemas.openxmlformats.org/officeDocument/2006/relationships/hyperlink" Target="https://www.ncbi.nlm.nih.gov/pubmed/26910112" TargetMode="External"/><Relationship Id="rId22" Type="http://schemas.openxmlformats.org/officeDocument/2006/relationships/hyperlink" Target="https://www.ncbi.nlm.nih.gov/pubmed/26547467" TargetMode="External"/><Relationship Id="rId21" Type="http://schemas.openxmlformats.org/officeDocument/2006/relationships/hyperlink" Target="https://www.ncbi.nlm.nih.gov/pubmed/19934426" TargetMode="External"/><Relationship Id="rId24" Type="http://schemas.openxmlformats.org/officeDocument/2006/relationships/hyperlink" Target="https://www.ncbi.nlm.nih.gov/pubmed/26910112" TargetMode="External"/><Relationship Id="rId23" Type="http://schemas.openxmlformats.org/officeDocument/2006/relationships/hyperlink" Target="https://www.ncbi.nlm.nih.gov/pubmed/26547467" TargetMode="External"/><Relationship Id="rId26" Type="http://schemas.openxmlformats.org/officeDocument/2006/relationships/hyperlink" Target="https://www.ncbi.nlm.nih.gov/pubmed/26547467" TargetMode="External"/><Relationship Id="rId25" Type="http://schemas.openxmlformats.org/officeDocument/2006/relationships/hyperlink" Target="http://www.ncbi.nlm.nih.gov/pubmed/21057136" TargetMode="External"/><Relationship Id="rId28" Type="http://schemas.openxmlformats.org/officeDocument/2006/relationships/hyperlink" Target="https://www.ncbi.nlm.nih.gov/pubmed/26547467" TargetMode="External"/><Relationship Id="rId27" Type="http://schemas.openxmlformats.org/officeDocument/2006/relationships/hyperlink" Target="http://www.ncbi.nlm.nih.gov/pubmed/21057136" TargetMode="External"/><Relationship Id="rId29" Type="http://schemas.openxmlformats.org/officeDocument/2006/relationships/hyperlink" Target="http://www.ncbi.nlm.nih.gov/pubmed/21057136" TargetMode="External"/><Relationship Id="rId11" Type="http://schemas.openxmlformats.org/officeDocument/2006/relationships/hyperlink" Target="http://www.ncbi.nlm.nih.gov/pubmed/21057136" TargetMode="External"/><Relationship Id="rId10" Type="http://schemas.openxmlformats.org/officeDocument/2006/relationships/hyperlink" Target="https://www.ncbi.nlm.nih.gov/pubmed/19934426" TargetMode="External"/><Relationship Id="rId13" Type="http://schemas.openxmlformats.org/officeDocument/2006/relationships/hyperlink" Target="https://www.ncbi.nlm.nih.gov/pubmed/26547467" TargetMode="External"/><Relationship Id="rId12" Type="http://schemas.openxmlformats.org/officeDocument/2006/relationships/hyperlink" Target="https://www.ncbi.nlm.nih.gov/pubmed/19934426" TargetMode="External"/><Relationship Id="rId15" Type="http://schemas.openxmlformats.org/officeDocument/2006/relationships/hyperlink" Target="https://www.ncbi.nlm.nih.gov/pubmed/26547467" TargetMode="External"/><Relationship Id="rId14" Type="http://schemas.openxmlformats.org/officeDocument/2006/relationships/hyperlink" Target="https://www.ncbi.nlm.nih.gov/pubmed/26547467" TargetMode="External"/><Relationship Id="rId17" Type="http://schemas.openxmlformats.org/officeDocument/2006/relationships/hyperlink" Target="http://www.ncbi.nlm.nih.gov/pubmed/21057136" TargetMode="External"/><Relationship Id="rId16" Type="http://schemas.openxmlformats.org/officeDocument/2006/relationships/hyperlink" Target="http://www.ncbi.nlm.nih.gov/pubmed/21057136" TargetMode="External"/><Relationship Id="rId19" Type="http://schemas.openxmlformats.org/officeDocument/2006/relationships/hyperlink" Target="http://www.ncbi.nlm.nih.gov/pubmed/20530782" TargetMode="External"/><Relationship Id="rId18" Type="http://schemas.openxmlformats.org/officeDocument/2006/relationships/hyperlink" Target="http://www.ncbi.nlm.nih.gov/pubmed/21057136" TargetMode="External"/><Relationship Id="rId84" Type="http://schemas.openxmlformats.org/officeDocument/2006/relationships/hyperlink" Target="http://www.ncbi.nlm.nih.gov/pubmed/20530782" TargetMode="External"/><Relationship Id="rId83" Type="http://schemas.openxmlformats.org/officeDocument/2006/relationships/hyperlink" Target="http://www.ncbi.nlm.nih.gov/pubmed/21057136" TargetMode="External"/><Relationship Id="rId86" Type="http://schemas.openxmlformats.org/officeDocument/2006/relationships/hyperlink" Target="http://www.ncbi.nlm.nih.gov/pubmed/20530782" TargetMode="External"/><Relationship Id="rId85" Type="http://schemas.openxmlformats.org/officeDocument/2006/relationships/hyperlink" Target="http://www.ncbi.nlm.nih.gov/pubmed/20530782" TargetMode="External"/><Relationship Id="rId88" Type="http://schemas.openxmlformats.org/officeDocument/2006/relationships/hyperlink" Target="https://www.ncbi.nlm.nih.gov/pubmed/26547467" TargetMode="External"/><Relationship Id="rId87" Type="http://schemas.openxmlformats.org/officeDocument/2006/relationships/hyperlink" Target="http://www.ncbi.nlm.nih.gov/pubmed/21057136" TargetMode="External"/><Relationship Id="rId89" Type="http://schemas.openxmlformats.org/officeDocument/2006/relationships/hyperlink" Target="https://www.ncbi.nlm.nih.gov/pubmed/19934426" TargetMode="External"/><Relationship Id="rId80" Type="http://schemas.openxmlformats.org/officeDocument/2006/relationships/hyperlink" Target="http://www.ncbi.nlm.nih.gov/pubmed/20736473" TargetMode="External"/><Relationship Id="rId82" Type="http://schemas.openxmlformats.org/officeDocument/2006/relationships/hyperlink" Target="http://www.ncbi.nlm.nih.gov/pubmed/20530782" TargetMode="External"/><Relationship Id="rId81" Type="http://schemas.openxmlformats.org/officeDocument/2006/relationships/hyperlink" Target="https://www.ncbi.nlm.nih.gov/pubmed/26910112" TargetMode="External"/><Relationship Id="rId73" Type="http://schemas.openxmlformats.org/officeDocument/2006/relationships/hyperlink" Target="https://www.ncbi.nlm.nih.gov/pubmed/26547467" TargetMode="External"/><Relationship Id="rId72" Type="http://schemas.openxmlformats.org/officeDocument/2006/relationships/hyperlink" Target="https://www.ncbi.nlm.nih.gov/pubmed/26910112" TargetMode="External"/><Relationship Id="rId75" Type="http://schemas.openxmlformats.org/officeDocument/2006/relationships/hyperlink" Target="https://www.ncbi.nlm.nih.gov/pubmed/26910112" TargetMode="External"/><Relationship Id="rId74" Type="http://schemas.openxmlformats.org/officeDocument/2006/relationships/hyperlink" Target="https://www.ncbi.nlm.nih.gov/pubmed/26910112" TargetMode="External"/><Relationship Id="rId77" Type="http://schemas.openxmlformats.org/officeDocument/2006/relationships/hyperlink" Target="https://www.ncbi.nlm.nih.gov/pubmed/26547467" TargetMode="External"/><Relationship Id="rId76" Type="http://schemas.openxmlformats.org/officeDocument/2006/relationships/hyperlink" Target="https://www.ncbi.nlm.nih.gov/pubmed/26547467" TargetMode="External"/><Relationship Id="rId79" Type="http://schemas.openxmlformats.org/officeDocument/2006/relationships/hyperlink" Target="https://www.ncbi.nlm.nih.gov/pubmed/26547467" TargetMode="External"/><Relationship Id="rId78" Type="http://schemas.openxmlformats.org/officeDocument/2006/relationships/hyperlink" Target="http://www.ncbi.nlm.nih.gov/pubmed/21057136" TargetMode="External"/><Relationship Id="rId71" Type="http://schemas.openxmlformats.org/officeDocument/2006/relationships/hyperlink" Target="https://www.ncbi.nlm.nih.gov/pubmed/26910112" TargetMode="External"/><Relationship Id="rId70" Type="http://schemas.openxmlformats.org/officeDocument/2006/relationships/hyperlink" Target="https://www.ncbi.nlm.nih.gov/pubmed/26910112" TargetMode="External"/><Relationship Id="rId62" Type="http://schemas.openxmlformats.org/officeDocument/2006/relationships/hyperlink" Target="http://www.ncbi.nlm.nih.gov/pubmed/20530782" TargetMode="External"/><Relationship Id="rId61" Type="http://schemas.openxmlformats.org/officeDocument/2006/relationships/hyperlink" Target="https://www.ncbi.nlm.nih.gov/pubmed/26910112" TargetMode="External"/><Relationship Id="rId64" Type="http://schemas.openxmlformats.org/officeDocument/2006/relationships/hyperlink" Target="https://www.ncbi.nlm.nih.gov/pubmed/26547467" TargetMode="External"/><Relationship Id="rId63" Type="http://schemas.openxmlformats.org/officeDocument/2006/relationships/hyperlink" Target="http://www.ncbi.nlm.nih.gov/pubmed/20736473" TargetMode="External"/><Relationship Id="rId66" Type="http://schemas.openxmlformats.org/officeDocument/2006/relationships/hyperlink" Target="http://www.ncbi.nlm.nih.gov/pubmed/20530782" TargetMode="External"/><Relationship Id="rId65" Type="http://schemas.openxmlformats.org/officeDocument/2006/relationships/hyperlink" Target="https://www.ncbi.nlm.nih.gov/pubmed/26910112" TargetMode="External"/><Relationship Id="rId68" Type="http://schemas.openxmlformats.org/officeDocument/2006/relationships/hyperlink" Target="http://www.ncbi.nlm.nih.gov/pubmed/21057136" TargetMode="External"/><Relationship Id="rId67" Type="http://schemas.openxmlformats.org/officeDocument/2006/relationships/hyperlink" Target="http://www.ncbi.nlm.nih.gov/pubmed/20736473" TargetMode="External"/><Relationship Id="rId60" Type="http://schemas.openxmlformats.org/officeDocument/2006/relationships/hyperlink" Target="https://www.ncbi.nlm.nih.gov/pubmed/19934426" TargetMode="External"/><Relationship Id="rId69" Type="http://schemas.openxmlformats.org/officeDocument/2006/relationships/hyperlink" Target="https://www.ncbi.nlm.nih.gov/pubmed/26547467" TargetMode="External"/><Relationship Id="rId51" Type="http://schemas.openxmlformats.org/officeDocument/2006/relationships/hyperlink" Target="https://www.ncbi.nlm.nih.gov/pubmed/26547467" TargetMode="External"/><Relationship Id="rId50" Type="http://schemas.openxmlformats.org/officeDocument/2006/relationships/hyperlink" Target="http://www.ncbi.nlm.nih.gov/pubmed/21057136" TargetMode="External"/><Relationship Id="rId53" Type="http://schemas.openxmlformats.org/officeDocument/2006/relationships/hyperlink" Target="http://www.ncbi.nlm.nih.gov/pubmed/20530782" TargetMode="External"/><Relationship Id="rId52" Type="http://schemas.openxmlformats.org/officeDocument/2006/relationships/hyperlink" Target="https://www.ncbi.nlm.nih.gov/pubmed/26910112" TargetMode="External"/><Relationship Id="rId55" Type="http://schemas.openxmlformats.org/officeDocument/2006/relationships/hyperlink" Target="https://www.ncbi.nlm.nih.gov/pubmed/19934426" TargetMode="External"/><Relationship Id="rId54" Type="http://schemas.openxmlformats.org/officeDocument/2006/relationships/hyperlink" Target="http://www.ncbi.nlm.nih.gov/pubmed/20530782" TargetMode="External"/><Relationship Id="rId57" Type="http://schemas.openxmlformats.org/officeDocument/2006/relationships/hyperlink" Target="https://www.ncbi.nlm.nih.gov/pubmed/26910112" TargetMode="External"/><Relationship Id="rId56" Type="http://schemas.openxmlformats.org/officeDocument/2006/relationships/hyperlink" Target="https://www.ncbi.nlm.nih.gov/pubmed/26547467" TargetMode="External"/><Relationship Id="rId59" Type="http://schemas.openxmlformats.org/officeDocument/2006/relationships/hyperlink" Target="http://www.ncbi.nlm.nih.gov/pubmed/21057136" TargetMode="External"/><Relationship Id="rId58" Type="http://schemas.openxmlformats.org/officeDocument/2006/relationships/hyperlink" Target="http://www.ncbi.nlm.nih.gov/pubmed/20530782" TargetMode="External"/><Relationship Id="rId107" Type="http://schemas.openxmlformats.org/officeDocument/2006/relationships/hyperlink" Target="http://www.ncbi.nlm.nih.gov/pubmed/21057136" TargetMode="External"/><Relationship Id="rId228" Type="http://schemas.openxmlformats.org/officeDocument/2006/relationships/hyperlink" Target="https://www.ncbi.nlm.nih.gov/pubmed/29189351" TargetMode="External"/><Relationship Id="rId349" Type="http://schemas.openxmlformats.org/officeDocument/2006/relationships/hyperlink" Target="https://www.ncbi.nlm.nih.gov/pubmed/29189351" TargetMode="External"/><Relationship Id="rId106" Type="http://schemas.openxmlformats.org/officeDocument/2006/relationships/hyperlink" Target="https://www.ncbi.nlm.nih.gov/pubmed/19934426" TargetMode="External"/><Relationship Id="rId227" Type="http://schemas.openxmlformats.org/officeDocument/2006/relationships/hyperlink" Target="https://www.acpjournals.org/doi/10.7326/M21-1499" TargetMode="External"/><Relationship Id="rId348" Type="http://schemas.openxmlformats.org/officeDocument/2006/relationships/hyperlink" Target="https://www.ncbi.nlm.nih.gov/pubmed/30119943" TargetMode="External"/><Relationship Id="rId105" Type="http://schemas.openxmlformats.org/officeDocument/2006/relationships/hyperlink" Target="https://www.ncbi.nlm.nih.gov/pubmed/26547467" TargetMode="External"/><Relationship Id="rId226" Type="http://schemas.openxmlformats.org/officeDocument/2006/relationships/hyperlink" Target="https://www.ncbi.nlm.nih.gov/pubmed/26910112" TargetMode="External"/><Relationship Id="rId347" Type="http://schemas.openxmlformats.org/officeDocument/2006/relationships/hyperlink" Target="https://www.ncbi.nlm.nih.gov/pubmed/26112632" TargetMode="External"/><Relationship Id="rId104" Type="http://schemas.openxmlformats.org/officeDocument/2006/relationships/hyperlink" Target="https://www.ncbi.nlm.nih.gov/pubmed/28244009/" TargetMode="External"/><Relationship Id="rId225" Type="http://schemas.openxmlformats.org/officeDocument/2006/relationships/hyperlink" Target="https://www.ncbi.nlm.nih.gov/pubmed/27673307" TargetMode="External"/><Relationship Id="rId346" Type="http://schemas.openxmlformats.org/officeDocument/2006/relationships/hyperlink" Target="https://www.ncbi.nlm.nih.gov/pubmed/26112632" TargetMode="External"/><Relationship Id="rId109" Type="http://schemas.openxmlformats.org/officeDocument/2006/relationships/hyperlink" Target="https://www.ncbi.nlm.nih.gov/pubmed/26910112" TargetMode="External"/><Relationship Id="rId108" Type="http://schemas.openxmlformats.org/officeDocument/2006/relationships/hyperlink" Target="https://www.ncbi.nlm.nih.gov/pubmed/26910112" TargetMode="External"/><Relationship Id="rId229" Type="http://schemas.openxmlformats.org/officeDocument/2006/relationships/hyperlink" Target="http://www.ncbi.nlm.nih.gov/pubmed/20530782" TargetMode="External"/><Relationship Id="rId220" Type="http://schemas.openxmlformats.org/officeDocument/2006/relationships/hyperlink" Target="https://www.ncbi.nlm.nih.gov/pubmed/26910112" TargetMode="External"/><Relationship Id="rId341" Type="http://schemas.openxmlformats.org/officeDocument/2006/relationships/hyperlink" Target="https://www.ncbi.nlm.nih.gov/pubmed/23406071" TargetMode="External"/><Relationship Id="rId340" Type="http://schemas.openxmlformats.org/officeDocument/2006/relationships/hyperlink" Target="https://www.ncbi.nlm.nih.gov/pubmed/29189351" TargetMode="External"/><Relationship Id="rId103" Type="http://schemas.openxmlformats.org/officeDocument/2006/relationships/hyperlink" Target="http://www.ncbi.nlm.nih.gov/pubmed/21057136" TargetMode="External"/><Relationship Id="rId224" Type="http://schemas.openxmlformats.org/officeDocument/2006/relationships/hyperlink" Target="https://www.acpjournals.org/doi/10.7326/M21-1499" TargetMode="External"/><Relationship Id="rId345" Type="http://schemas.openxmlformats.org/officeDocument/2006/relationships/hyperlink" Target="https://www.ncbi.nlm.nih.gov/pubmed/29931473" TargetMode="External"/><Relationship Id="rId102" Type="http://schemas.openxmlformats.org/officeDocument/2006/relationships/hyperlink" Target="http://www.ncbi.nlm.nih.gov/pubmed/21057136" TargetMode="External"/><Relationship Id="rId223" Type="http://schemas.openxmlformats.org/officeDocument/2006/relationships/hyperlink" Target="https://www.ncbi.nlm.nih.gov/pubmed/23138420" TargetMode="External"/><Relationship Id="rId344" Type="http://schemas.openxmlformats.org/officeDocument/2006/relationships/hyperlink" Target="https://www.ncbi.nlm.nih.gov/pubmed/30119943" TargetMode="External"/><Relationship Id="rId101" Type="http://schemas.openxmlformats.org/officeDocument/2006/relationships/hyperlink" Target="http://www.ncbi.nlm.nih.gov/pubmed/20530782" TargetMode="External"/><Relationship Id="rId222" Type="http://schemas.openxmlformats.org/officeDocument/2006/relationships/hyperlink" Target="https://www.ncbi.nlm.nih.gov/pubmed/26910112" TargetMode="External"/><Relationship Id="rId343" Type="http://schemas.openxmlformats.org/officeDocument/2006/relationships/hyperlink" Target="https://www.ncbi.nlm.nih.gov/pubmed/26112632" TargetMode="External"/><Relationship Id="rId100" Type="http://schemas.openxmlformats.org/officeDocument/2006/relationships/hyperlink" Target="http://www.ncbi.nlm.nih.gov/pubmed/20530782" TargetMode="External"/><Relationship Id="rId221" Type="http://schemas.openxmlformats.org/officeDocument/2006/relationships/hyperlink" Target="https://www.acpjournals.org/doi/10.7326/M21-1499" TargetMode="External"/><Relationship Id="rId342" Type="http://schemas.openxmlformats.org/officeDocument/2006/relationships/hyperlink" Target="https://pubmed.ncbi.nlm.nih.gov/28493614/" TargetMode="External"/><Relationship Id="rId217" Type="http://schemas.openxmlformats.org/officeDocument/2006/relationships/hyperlink" Target="https://www.ncbi.nlm.nih.gov/pubmed/19934426" TargetMode="External"/><Relationship Id="rId338" Type="http://schemas.openxmlformats.org/officeDocument/2006/relationships/hyperlink" Target="https://www.ncbi.nlm.nih.gov/pubmed/30119943" TargetMode="External"/><Relationship Id="rId216" Type="http://schemas.openxmlformats.org/officeDocument/2006/relationships/hyperlink" Target="https://pubmed.ncbi.nlm.nih.gov/28493614/" TargetMode="External"/><Relationship Id="rId337" Type="http://schemas.openxmlformats.org/officeDocument/2006/relationships/hyperlink" Target="https://www.ncbi.nlm.nih.gov/pubmed/23138420" TargetMode="External"/><Relationship Id="rId215" Type="http://schemas.openxmlformats.org/officeDocument/2006/relationships/hyperlink" Target="https://www.acpjournals.org/doi/10.7326/M21-1499" TargetMode="External"/><Relationship Id="rId336" Type="http://schemas.openxmlformats.org/officeDocument/2006/relationships/hyperlink" Target="https://www.acpjournals.org/doi/10.7326/M21-1499" TargetMode="External"/><Relationship Id="rId214" Type="http://schemas.openxmlformats.org/officeDocument/2006/relationships/hyperlink" Target="https://www.ncbi.nlm.nih.gov/pubmed/26910112" TargetMode="External"/><Relationship Id="rId335" Type="http://schemas.openxmlformats.org/officeDocument/2006/relationships/hyperlink" Target="https://www.ncbi.nlm.nih.gov/pubmed/30119943" TargetMode="External"/><Relationship Id="rId219" Type="http://schemas.openxmlformats.org/officeDocument/2006/relationships/hyperlink" Target="https://www.acpjournals.org/doi/10.7326/M21-1499" TargetMode="External"/><Relationship Id="rId218" Type="http://schemas.openxmlformats.org/officeDocument/2006/relationships/hyperlink" Target="https://www.ncbi.nlm.nih.gov/pubmed/29427476" TargetMode="External"/><Relationship Id="rId339" Type="http://schemas.openxmlformats.org/officeDocument/2006/relationships/hyperlink" Target="https://www.ncbi.nlm.nih.gov/pubmed/29189351" TargetMode="External"/><Relationship Id="rId330" Type="http://schemas.openxmlformats.org/officeDocument/2006/relationships/hyperlink" Target="https://www.ncbi.nlm.nih.gov/pubmed/28244009/" TargetMode="External"/><Relationship Id="rId213" Type="http://schemas.openxmlformats.org/officeDocument/2006/relationships/hyperlink" Target="https://www.ncbi.nlm.nih.gov/pubmed/19934426" TargetMode="External"/><Relationship Id="rId334" Type="http://schemas.openxmlformats.org/officeDocument/2006/relationships/hyperlink" Target="https://www.ncbi.nlm.nih.gov/pubmed/29189351" TargetMode="External"/><Relationship Id="rId212" Type="http://schemas.openxmlformats.org/officeDocument/2006/relationships/hyperlink" Target="https://www.acpjournals.org/doi/10.7326/M21-1499" TargetMode="External"/><Relationship Id="rId333" Type="http://schemas.openxmlformats.org/officeDocument/2006/relationships/hyperlink" Target="https://www.ncbi.nlm.nih.gov/pubmed/28244009/" TargetMode="External"/><Relationship Id="rId211" Type="http://schemas.openxmlformats.org/officeDocument/2006/relationships/hyperlink" Target="https://www.acpjournals.org/doi/10.7326/M21-1499" TargetMode="External"/><Relationship Id="rId332" Type="http://schemas.openxmlformats.org/officeDocument/2006/relationships/hyperlink" Target="https://www.ncbi.nlm.nih.gov/pubmed/30119943" TargetMode="External"/><Relationship Id="rId210" Type="http://schemas.openxmlformats.org/officeDocument/2006/relationships/hyperlink" Target="https://www.ncbi.nlm.nih.gov/pubmed/26910112" TargetMode="External"/><Relationship Id="rId331" Type="http://schemas.openxmlformats.org/officeDocument/2006/relationships/hyperlink" Target="https://www.ncbi.nlm.nih.gov/pubmed/28244009/" TargetMode="External"/><Relationship Id="rId370" Type="http://schemas.openxmlformats.org/officeDocument/2006/relationships/hyperlink" Target="https://www.ncbi.nlm.nih.gov/pubmed/19934426" TargetMode="External"/><Relationship Id="rId129" Type="http://schemas.openxmlformats.org/officeDocument/2006/relationships/hyperlink" Target="https://www.ncbi.nlm.nih.gov/pubmed/26547467" TargetMode="External"/><Relationship Id="rId128" Type="http://schemas.openxmlformats.org/officeDocument/2006/relationships/hyperlink" Target="http://www.ncbi.nlm.nih.gov/pubmed/20530782" TargetMode="External"/><Relationship Id="rId249" Type="http://schemas.openxmlformats.org/officeDocument/2006/relationships/hyperlink" Target="https://www.ncbi.nlm.nih.gov/pubmed/19934426" TargetMode="External"/><Relationship Id="rId127" Type="http://schemas.openxmlformats.org/officeDocument/2006/relationships/hyperlink" Target="http://www.ncbi.nlm.nih.gov/pubmed/21057136" TargetMode="External"/><Relationship Id="rId248" Type="http://schemas.openxmlformats.org/officeDocument/2006/relationships/hyperlink" Target="https://www.ncbi.nlm.nih.gov/pubmed/28073795" TargetMode="External"/><Relationship Id="rId369" Type="http://schemas.openxmlformats.org/officeDocument/2006/relationships/hyperlink" Target="https://www.ncbi.nlm.nih.gov/pubmed/28244009/" TargetMode="External"/><Relationship Id="rId126" Type="http://schemas.openxmlformats.org/officeDocument/2006/relationships/hyperlink" Target="https://www.ncbi.nlm.nih.gov/pubmed/26910112" TargetMode="External"/><Relationship Id="rId247" Type="http://schemas.openxmlformats.org/officeDocument/2006/relationships/hyperlink" Target="https://www.ncbi.nlm.nih.gov/pubmed/28073795" TargetMode="External"/><Relationship Id="rId368" Type="http://schemas.openxmlformats.org/officeDocument/2006/relationships/hyperlink" Target="https://www.ncbi.nlm.nih.gov/pubmed/28244009/" TargetMode="External"/><Relationship Id="rId121" Type="http://schemas.openxmlformats.org/officeDocument/2006/relationships/hyperlink" Target="http://www.ncbi.nlm.nih.gov/pubmed/21057136" TargetMode="External"/><Relationship Id="rId242" Type="http://schemas.openxmlformats.org/officeDocument/2006/relationships/hyperlink" Target="https://www.acpjournals.org/doi/10.7326/M21-1499" TargetMode="External"/><Relationship Id="rId363" Type="http://schemas.openxmlformats.org/officeDocument/2006/relationships/hyperlink" Target="https://www.ncbi.nlm.nih.gov/pubmed/30119943" TargetMode="External"/><Relationship Id="rId120" Type="http://schemas.openxmlformats.org/officeDocument/2006/relationships/hyperlink" Target="https://www.ncbi.nlm.nih.gov/pubmed/26910112" TargetMode="External"/><Relationship Id="rId241" Type="http://schemas.openxmlformats.org/officeDocument/2006/relationships/hyperlink" Target="https://www.ncbi.nlm.nih.gov/pubmed/26910112" TargetMode="External"/><Relationship Id="rId362" Type="http://schemas.openxmlformats.org/officeDocument/2006/relationships/hyperlink" Target="https://www.ncbi.nlm.nih.gov/pubmed/30119943" TargetMode="External"/><Relationship Id="rId240" Type="http://schemas.openxmlformats.org/officeDocument/2006/relationships/hyperlink" Target="https://www.ncbi.nlm.nih.gov/pubmed/29427476" TargetMode="External"/><Relationship Id="rId361" Type="http://schemas.openxmlformats.org/officeDocument/2006/relationships/hyperlink" Target="https://www.ncbi.nlm.nih.gov/pubmed/29189351" TargetMode="External"/><Relationship Id="rId360" Type="http://schemas.openxmlformats.org/officeDocument/2006/relationships/hyperlink" Target="https://www.ncbi.nlm.nih.gov/pubmed/28244009/" TargetMode="External"/><Relationship Id="rId125" Type="http://schemas.openxmlformats.org/officeDocument/2006/relationships/hyperlink" Target="https://www.ncbi.nlm.nih.gov/pubmed/19934426" TargetMode="External"/><Relationship Id="rId246" Type="http://schemas.openxmlformats.org/officeDocument/2006/relationships/hyperlink" Target="http://www.ncbi.nlm.nih.gov/pubmed/20530782" TargetMode="External"/><Relationship Id="rId367" Type="http://schemas.openxmlformats.org/officeDocument/2006/relationships/hyperlink" Target="https://www.ncbi.nlm.nih.gov/pubmed/28073795" TargetMode="External"/><Relationship Id="rId124" Type="http://schemas.openxmlformats.org/officeDocument/2006/relationships/hyperlink" Target="https://www.ncbi.nlm.nih.gov/pubmed/26547467" TargetMode="External"/><Relationship Id="rId245" Type="http://schemas.openxmlformats.org/officeDocument/2006/relationships/hyperlink" Target="https://www.ncbi.nlm.nih.gov/pubmed/26547467" TargetMode="External"/><Relationship Id="rId366" Type="http://schemas.openxmlformats.org/officeDocument/2006/relationships/hyperlink" Target="https://www.ncbi.nlm.nih.gov/pubmed/23406071" TargetMode="External"/><Relationship Id="rId123" Type="http://schemas.openxmlformats.org/officeDocument/2006/relationships/hyperlink" Target="https://www.ncbi.nlm.nih.gov/pubmed/29931473" TargetMode="External"/><Relationship Id="rId244" Type="http://schemas.openxmlformats.org/officeDocument/2006/relationships/hyperlink" Target="https://www.acpjournals.org/doi/10.7326/M21-1499" TargetMode="External"/><Relationship Id="rId365" Type="http://schemas.openxmlformats.org/officeDocument/2006/relationships/hyperlink" Target="https://www.ncbi.nlm.nih.gov/pubmed/30119943" TargetMode="External"/><Relationship Id="rId122" Type="http://schemas.openxmlformats.org/officeDocument/2006/relationships/hyperlink" Target="https://www.ncbi.nlm.nih.gov/pubmed/29427476" TargetMode="External"/><Relationship Id="rId243" Type="http://schemas.openxmlformats.org/officeDocument/2006/relationships/hyperlink" Target="https://www.acpjournals.org/doi/10.7326/M21-1499" TargetMode="External"/><Relationship Id="rId364" Type="http://schemas.openxmlformats.org/officeDocument/2006/relationships/hyperlink" Target="https://www.ncbi.nlm.nih.gov/pubmed/29931473" TargetMode="External"/><Relationship Id="rId95" Type="http://schemas.openxmlformats.org/officeDocument/2006/relationships/hyperlink" Target="http://www.ncbi.nlm.nih.gov/pubmed/20530782" TargetMode="External"/><Relationship Id="rId94" Type="http://schemas.openxmlformats.org/officeDocument/2006/relationships/hyperlink" Target="http://www.ncbi.nlm.nih.gov/pubmed/20530782" TargetMode="External"/><Relationship Id="rId97" Type="http://schemas.openxmlformats.org/officeDocument/2006/relationships/hyperlink" Target="https://www.ncbi.nlm.nih.gov/pubmed/28244009/" TargetMode="External"/><Relationship Id="rId96" Type="http://schemas.openxmlformats.org/officeDocument/2006/relationships/hyperlink" Target="https://www.ncbi.nlm.nih.gov/pubmed/26910112" TargetMode="External"/><Relationship Id="rId99" Type="http://schemas.openxmlformats.org/officeDocument/2006/relationships/hyperlink" Target="https://www.ncbi.nlm.nih.gov/pubmed/26547467" TargetMode="External"/><Relationship Id="rId98" Type="http://schemas.openxmlformats.org/officeDocument/2006/relationships/hyperlink" Target="http://www.ncbi.nlm.nih.gov/pubmed/21057136" TargetMode="External"/><Relationship Id="rId91" Type="http://schemas.openxmlformats.org/officeDocument/2006/relationships/hyperlink" Target="http://www.ncbi.nlm.nih.gov/pubmed/20530782" TargetMode="External"/><Relationship Id="rId90" Type="http://schemas.openxmlformats.org/officeDocument/2006/relationships/hyperlink" Target="http://www.ncbi.nlm.nih.gov/pubmed/20530782" TargetMode="External"/><Relationship Id="rId93" Type="http://schemas.openxmlformats.org/officeDocument/2006/relationships/hyperlink" Target="https://www.ncbi.nlm.nih.gov/pubmed/26910112" TargetMode="External"/><Relationship Id="rId92" Type="http://schemas.openxmlformats.org/officeDocument/2006/relationships/hyperlink" Target="https://www.ncbi.nlm.nih.gov/pubmed/26910112" TargetMode="External"/><Relationship Id="rId118" Type="http://schemas.openxmlformats.org/officeDocument/2006/relationships/hyperlink" Target="http://www.ncbi.nlm.nih.gov/pubmed/20736473" TargetMode="External"/><Relationship Id="rId239" Type="http://schemas.openxmlformats.org/officeDocument/2006/relationships/hyperlink" Target="https://www.acpjournals.org/doi/10.7326/M21-1499" TargetMode="External"/><Relationship Id="rId117" Type="http://schemas.openxmlformats.org/officeDocument/2006/relationships/hyperlink" Target="http://www.ncbi.nlm.nih.gov/pubmed/20530782" TargetMode="External"/><Relationship Id="rId238" Type="http://schemas.openxmlformats.org/officeDocument/2006/relationships/hyperlink" Target="https://www.ncbi.nlm.nih.gov/pubmed/27673307" TargetMode="External"/><Relationship Id="rId359" Type="http://schemas.openxmlformats.org/officeDocument/2006/relationships/hyperlink" Target="https://pubmed.ncbi.nlm.nih.gov/28493614/" TargetMode="External"/><Relationship Id="rId116" Type="http://schemas.openxmlformats.org/officeDocument/2006/relationships/hyperlink" Target="https://www.ncbi.nlm.nih.gov/pubmed/29931473" TargetMode="External"/><Relationship Id="rId237" Type="http://schemas.openxmlformats.org/officeDocument/2006/relationships/hyperlink" Target="https://www.ncbi.nlm.nih.gov/pubmed/29189351" TargetMode="External"/><Relationship Id="rId358" Type="http://schemas.openxmlformats.org/officeDocument/2006/relationships/hyperlink" Target="https://www.ncbi.nlm.nih.gov/pubmed/28244009/" TargetMode="External"/><Relationship Id="rId115" Type="http://schemas.openxmlformats.org/officeDocument/2006/relationships/hyperlink" Target="https://www.ncbi.nlm.nih.gov/pubmed/26910112" TargetMode="External"/><Relationship Id="rId236" Type="http://schemas.openxmlformats.org/officeDocument/2006/relationships/hyperlink" Target="https://www.acpjournals.org/doi/10.7326/M21-1499" TargetMode="External"/><Relationship Id="rId357" Type="http://schemas.openxmlformats.org/officeDocument/2006/relationships/hyperlink" Target="https://www.ncbi.nlm.nih.gov/pubmed/26112632" TargetMode="External"/><Relationship Id="rId119" Type="http://schemas.openxmlformats.org/officeDocument/2006/relationships/hyperlink" Target="http://www.ncbi.nlm.nih.gov/pubmed/20736473" TargetMode="External"/><Relationship Id="rId110" Type="http://schemas.openxmlformats.org/officeDocument/2006/relationships/hyperlink" Target="https://www.ncbi.nlm.nih.gov/pubmed/26910112" TargetMode="External"/><Relationship Id="rId231" Type="http://schemas.openxmlformats.org/officeDocument/2006/relationships/hyperlink" Target="https://www.acpjournals.org/doi/10.7326/M21-1499" TargetMode="External"/><Relationship Id="rId352" Type="http://schemas.openxmlformats.org/officeDocument/2006/relationships/hyperlink" Target="https://www.ncbi.nlm.nih.gov/pubmed/29931473" TargetMode="External"/><Relationship Id="rId230" Type="http://schemas.openxmlformats.org/officeDocument/2006/relationships/hyperlink" Target="https://www.ncbi.nlm.nih.gov/pubmed/27673307" TargetMode="External"/><Relationship Id="rId351" Type="http://schemas.openxmlformats.org/officeDocument/2006/relationships/hyperlink" Target="https://www.ncbi.nlm.nih.gov/pubmed/23406071" TargetMode="External"/><Relationship Id="rId350" Type="http://schemas.openxmlformats.org/officeDocument/2006/relationships/hyperlink" Target="https://www.ncbi.nlm.nih.gov/pubmed/30119943" TargetMode="External"/><Relationship Id="rId114" Type="http://schemas.openxmlformats.org/officeDocument/2006/relationships/hyperlink" Target="https://www.ncbi.nlm.nih.gov/pubmed/26910112" TargetMode="External"/><Relationship Id="rId235" Type="http://schemas.openxmlformats.org/officeDocument/2006/relationships/hyperlink" Target="https://www.ncbi.nlm.nih.gov/pubmed/17554008" TargetMode="External"/><Relationship Id="rId356" Type="http://schemas.openxmlformats.org/officeDocument/2006/relationships/hyperlink" Target="https://www.ncbi.nlm.nih.gov/pubmed/29931473" TargetMode="External"/><Relationship Id="rId113" Type="http://schemas.openxmlformats.org/officeDocument/2006/relationships/hyperlink" Target="https://www.ncbi.nlm.nih.gov/pubmed/26910112" TargetMode="External"/><Relationship Id="rId234" Type="http://schemas.openxmlformats.org/officeDocument/2006/relationships/hyperlink" Target="https://www.ncbi.nlm.nih.gov/pubmed/28073795" TargetMode="External"/><Relationship Id="rId355" Type="http://schemas.openxmlformats.org/officeDocument/2006/relationships/hyperlink" Target="https://www.ncbi.nlm.nih.gov/pubmed/30636351" TargetMode="External"/><Relationship Id="rId112" Type="http://schemas.openxmlformats.org/officeDocument/2006/relationships/hyperlink" Target="http://www.ncbi.nlm.nih.gov/pubmed/20530782" TargetMode="External"/><Relationship Id="rId233" Type="http://schemas.openxmlformats.org/officeDocument/2006/relationships/hyperlink" Target="https://www.ncbi.nlm.nih.gov/pubmed/21401784" TargetMode="External"/><Relationship Id="rId354" Type="http://schemas.openxmlformats.org/officeDocument/2006/relationships/hyperlink" Target="https://www.ncbi.nlm.nih.gov/pubmed/23138420" TargetMode="External"/><Relationship Id="rId111" Type="http://schemas.openxmlformats.org/officeDocument/2006/relationships/hyperlink" Target="http://www.ncbi.nlm.nih.gov/pubmed/20736473" TargetMode="External"/><Relationship Id="rId232" Type="http://schemas.openxmlformats.org/officeDocument/2006/relationships/hyperlink" Target="https://www.acpjournals.org/doi/10.7326/M21-1499" TargetMode="External"/><Relationship Id="rId353" Type="http://schemas.openxmlformats.org/officeDocument/2006/relationships/hyperlink" Target="https://www.ncbi.nlm.nih.gov/pubmed/23138420" TargetMode="External"/><Relationship Id="rId305" Type="http://schemas.openxmlformats.org/officeDocument/2006/relationships/hyperlink" Target="https://www.ncbi.nlm.nih.gov/pubmed/21401784" TargetMode="External"/><Relationship Id="rId304" Type="http://schemas.openxmlformats.org/officeDocument/2006/relationships/hyperlink" Target="https://www.ncbi.nlm.nih.gov/pubmed/27673307" TargetMode="External"/><Relationship Id="rId303" Type="http://schemas.openxmlformats.org/officeDocument/2006/relationships/hyperlink" Target="https://www.ncbi.nlm.nih.gov/pubmed/26112632" TargetMode="External"/><Relationship Id="rId302" Type="http://schemas.openxmlformats.org/officeDocument/2006/relationships/hyperlink" Target="https://www.ncbi.nlm.nih.gov/pubmed/24680547" TargetMode="External"/><Relationship Id="rId309" Type="http://schemas.openxmlformats.org/officeDocument/2006/relationships/hyperlink" Target="https://www.ncbi.nlm.nih.gov/pubmed/29189351" TargetMode="External"/><Relationship Id="rId308" Type="http://schemas.openxmlformats.org/officeDocument/2006/relationships/hyperlink" Target="https://www.ncbi.nlm.nih.gov/pubmed/29931473" TargetMode="External"/><Relationship Id="rId307" Type="http://schemas.openxmlformats.org/officeDocument/2006/relationships/hyperlink" Target="https://www.ncbi.nlm.nih.gov/pubmed/29931473" TargetMode="External"/><Relationship Id="rId306" Type="http://schemas.openxmlformats.org/officeDocument/2006/relationships/hyperlink" Target="https://www.acpjournals.org/doi/10.7326/M21-1499" TargetMode="External"/><Relationship Id="rId301" Type="http://schemas.openxmlformats.org/officeDocument/2006/relationships/hyperlink" Target="https://www.acpjournals.org/doi/10.7326/M21-1499" TargetMode="External"/><Relationship Id="rId300" Type="http://schemas.openxmlformats.org/officeDocument/2006/relationships/hyperlink" Target="https://www.ncbi.nlm.nih.gov/pubmed/28073795" TargetMode="External"/><Relationship Id="rId206" Type="http://schemas.openxmlformats.org/officeDocument/2006/relationships/hyperlink" Target="https://www.ncbi.nlm.nih.gov/pubmed/23138420" TargetMode="External"/><Relationship Id="rId327" Type="http://schemas.openxmlformats.org/officeDocument/2006/relationships/hyperlink" Target="https://www.ncbi.nlm.nih.gov/pubmed/29189351" TargetMode="External"/><Relationship Id="rId205" Type="http://schemas.openxmlformats.org/officeDocument/2006/relationships/hyperlink" Target="https://www.ncbi.nlm.nih.gov/pubmed/26910112" TargetMode="External"/><Relationship Id="rId326" Type="http://schemas.openxmlformats.org/officeDocument/2006/relationships/hyperlink" Target="https://www.ncbi.nlm.nih.gov/pubmed/26112632" TargetMode="External"/><Relationship Id="rId204" Type="http://schemas.openxmlformats.org/officeDocument/2006/relationships/hyperlink" Target="https://www.ncbi.nlm.nih.gov/pubmed/29189351" TargetMode="External"/><Relationship Id="rId325" Type="http://schemas.openxmlformats.org/officeDocument/2006/relationships/hyperlink" Target="https://www.ncbi.nlm.nih.gov/pubmed/28244009/" TargetMode="External"/><Relationship Id="rId203" Type="http://schemas.openxmlformats.org/officeDocument/2006/relationships/hyperlink" Target="https://www.ncbi.nlm.nih.gov/pubmed/28244009/" TargetMode="External"/><Relationship Id="rId324" Type="http://schemas.openxmlformats.org/officeDocument/2006/relationships/hyperlink" Target="https://www.ncbi.nlm.nih.gov/pubmed/29931473" TargetMode="External"/><Relationship Id="rId209" Type="http://schemas.openxmlformats.org/officeDocument/2006/relationships/hyperlink" Target="https://www.ncbi.nlm.nih.gov/pubmed/21401784" TargetMode="External"/><Relationship Id="rId208" Type="http://schemas.openxmlformats.org/officeDocument/2006/relationships/hyperlink" Target="https://www.acpjournals.org/doi/10.7326/M21-1499" TargetMode="External"/><Relationship Id="rId329" Type="http://schemas.openxmlformats.org/officeDocument/2006/relationships/hyperlink" Target="https://www.ncbi.nlm.nih.gov/pubmed/30119943" TargetMode="External"/><Relationship Id="rId207" Type="http://schemas.openxmlformats.org/officeDocument/2006/relationships/hyperlink" Target="https://www.acpjournals.org/doi/10.7326/M21-1499" TargetMode="External"/><Relationship Id="rId328" Type="http://schemas.openxmlformats.org/officeDocument/2006/relationships/hyperlink" Target="https://www.ncbi.nlm.nih.gov/pubmed/30119943" TargetMode="External"/><Relationship Id="rId202" Type="http://schemas.openxmlformats.org/officeDocument/2006/relationships/hyperlink" Target="https://www.acpjournals.org/doi/10.7326/M21-1499" TargetMode="External"/><Relationship Id="rId323" Type="http://schemas.openxmlformats.org/officeDocument/2006/relationships/hyperlink" Target="https://www.ncbi.nlm.nih.gov/pubmed/23406071" TargetMode="External"/><Relationship Id="rId201" Type="http://schemas.openxmlformats.org/officeDocument/2006/relationships/hyperlink" Target="https://www.acpjournals.org/doi/10.7326/M21-1499" TargetMode="External"/><Relationship Id="rId322" Type="http://schemas.openxmlformats.org/officeDocument/2006/relationships/hyperlink" Target="https://www.ncbi.nlm.nih.gov/pubmed/30119943" TargetMode="External"/><Relationship Id="rId200" Type="http://schemas.openxmlformats.org/officeDocument/2006/relationships/hyperlink" Target="https://www.acpjournals.org/doi/10.7326/M21-1499" TargetMode="External"/><Relationship Id="rId321" Type="http://schemas.openxmlformats.org/officeDocument/2006/relationships/hyperlink" Target="https://www.ncbi.nlm.nih.gov/pubmed/23138420" TargetMode="External"/><Relationship Id="rId320" Type="http://schemas.openxmlformats.org/officeDocument/2006/relationships/hyperlink" Target="https://www.ncbi.nlm.nih.gov/pubmed/29189351" TargetMode="External"/><Relationship Id="rId316" Type="http://schemas.openxmlformats.org/officeDocument/2006/relationships/hyperlink" Target="https://pubmed.ncbi.nlm.nih.gov/28493614/" TargetMode="External"/><Relationship Id="rId315" Type="http://schemas.openxmlformats.org/officeDocument/2006/relationships/hyperlink" Target="https://www.ncbi.nlm.nih.gov/pubmed/23138420" TargetMode="External"/><Relationship Id="rId314" Type="http://schemas.openxmlformats.org/officeDocument/2006/relationships/hyperlink" Target="https://www.ncbi.nlm.nih.gov/pubmed/28073795" TargetMode="External"/><Relationship Id="rId313" Type="http://schemas.openxmlformats.org/officeDocument/2006/relationships/hyperlink" Target="https://www.ncbi.nlm.nih.gov/pubmed/19934426" TargetMode="External"/><Relationship Id="rId319" Type="http://schemas.openxmlformats.org/officeDocument/2006/relationships/hyperlink" Target="https://www.ncbi.nlm.nih.gov/pubmed/19934426" TargetMode="External"/><Relationship Id="rId318" Type="http://schemas.openxmlformats.org/officeDocument/2006/relationships/hyperlink" Target="https://www.ncbi.nlm.nih.gov/pubmed/23406071" TargetMode="External"/><Relationship Id="rId317" Type="http://schemas.openxmlformats.org/officeDocument/2006/relationships/hyperlink" Target="https://www.ncbi.nlm.nih.gov/pubmed/23138420" TargetMode="External"/><Relationship Id="rId312" Type="http://schemas.openxmlformats.org/officeDocument/2006/relationships/hyperlink" Target="https://www.ncbi.nlm.nih.gov/pubmed/28244009/" TargetMode="External"/><Relationship Id="rId311" Type="http://schemas.openxmlformats.org/officeDocument/2006/relationships/hyperlink" Target="https://www.ncbi.nlm.nih.gov/pubmed/21401784" TargetMode="External"/><Relationship Id="rId310" Type="http://schemas.openxmlformats.org/officeDocument/2006/relationships/hyperlink" Target="https://www.ncbi.nlm.nih.gov/pubmed/29931473"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cbi.nlm.nih.gov/pubmed/29189351" TargetMode="External"/><Relationship Id="rId2" Type="http://schemas.openxmlformats.org/officeDocument/2006/relationships/hyperlink" Target="https://www.ncbi.nlm.nih.gov/pubmed/2918935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1.63"/>
  </cols>
  <sheetData>
    <row r="1">
      <c r="A1" s="1" t="s">
        <v>0</v>
      </c>
      <c r="B1" s="2" t="s">
        <v>1</v>
      </c>
      <c r="C1" s="2" t="s">
        <v>2</v>
      </c>
      <c r="D1" s="2" t="s">
        <v>3</v>
      </c>
      <c r="E1" s="2" t="s">
        <v>4</v>
      </c>
      <c r="F1" s="2" t="s">
        <v>5</v>
      </c>
      <c r="G1" s="2" t="s">
        <v>6</v>
      </c>
      <c r="H1" s="2" t="s">
        <v>7</v>
      </c>
      <c r="I1" s="3" t="s">
        <v>8</v>
      </c>
      <c r="J1" s="2" t="s">
        <v>9</v>
      </c>
      <c r="K1" s="2" t="s">
        <v>10</v>
      </c>
      <c r="L1" s="4" t="s">
        <v>11</v>
      </c>
      <c r="M1" s="4" t="s">
        <v>12</v>
      </c>
      <c r="N1" s="2" t="s">
        <v>13</v>
      </c>
    </row>
    <row r="2">
      <c r="A2" s="2" t="s">
        <v>14</v>
      </c>
      <c r="B2" s="2">
        <v>13.0</v>
      </c>
      <c r="C2" s="2">
        <v>0.0</v>
      </c>
      <c r="D2" s="2">
        <v>0.0</v>
      </c>
      <c r="E2" s="2">
        <v>81.0</v>
      </c>
      <c r="F2" s="5">
        <f t="shared" ref="F2:F194" si="1">((C2+E2)/(B2+C2+D2+E2))*LOG((E2+D2+C2+B2)/(C2+E2),2)+((B2+D2)/(B2+C2+D2+E2))*LOG((E2+D2+C2+B2)/(B2+D2),2)</f>
        <v>0.5797636754</v>
      </c>
      <c r="G2" s="5">
        <f t="shared" ref="G2:G17" si="2">(B2+C2)/(B2+C2+D2+E2)*(((B2)/(B2+C2))*LOG((C2+B2)/(B2),2)+((D2+E2)/(B2+C2+D2+E2)*(((E2)/(E2+D2))*LOG((E2+D2)/(E2),2))))</f>
        <v>0</v>
      </c>
      <c r="H2" s="5">
        <f t="shared" ref="H2:H194" si="3">F2-G2</f>
        <v>0.5797636754</v>
      </c>
      <c r="I2" s="6">
        <f t="shared" ref="I2:I194" si="4">H2/F2</f>
        <v>1</v>
      </c>
      <c r="J2" s="4">
        <f t="shared" ref="J2:J194" si="5">B2/(B2+D2)</f>
        <v>1</v>
      </c>
      <c r="K2" s="4">
        <f t="shared" ref="K2:K194" si="6">E2/(E2+C2)</f>
        <v>1</v>
      </c>
      <c r="L2" s="4">
        <f t="shared" ref="L2:L194" si="7">B2/(B2+C2)</f>
        <v>1</v>
      </c>
      <c r="M2" s="4">
        <f t="shared" ref="M2:M194" si="8">E2/(E2+D2)</f>
        <v>1</v>
      </c>
      <c r="N2" s="2" t="s">
        <v>15</v>
      </c>
    </row>
    <row r="3">
      <c r="A3" s="2" t="s">
        <v>16</v>
      </c>
      <c r="B3" s="2">
        <v>14.0</v>
      </c>
      <c r="C3" s="2">
        <v>0.0</v>
      </c>
      <c r="D3" s="2">
        <v>0.0</v>
      </c>
      <c r="E3" s="2">
        <v>33.0</v>
      </c>
      <c r="F3" s="5">
        <f t="shared" si="1"/>
        <v>0.8786744932</v>
      </c>
      <c r="G3" s="5">
        <f t="shared" si="2"/>
        <v>0</v>
      </c>
      <c r="H3" s="5">
        <f t="shared" si="3"/>
        <v>0.8786744932</v>
      </c>
      <c r="I3" s="6">
        <f t="shared" si="4"/>
        <v>1</v>
      </c>
      <c r="J3" s="4">
        <f t="shared" si="5"/>
        <v>1</v>
      </c>
      <c r="K3" s="4">
        <f t="shared" si="6"/>
        <v>1</v>
      </c>
      <c r="L3" s="4">
        <f t="shared" si="7"/>
        <v>1</v>
      </c>
      <c r="M3" s="4">
        <f t="shared" si="8"/>
        <v>1</v>
      </c>
      <c r="N3" s="2" t="s">
        <v>17</v>
      </c>
    </row>
    <row r="4">
      <c r="A4" s="2" t="s">
        <v>18</v>
      </c>
      <c r="B4" s="2">
        <v>39.0</v>
      </c>
      <c r="C4" s="2">
        <v>0.0</v>
      </c>
      <c r="D4" s="2">
        <v>0.0</v>
      </c>
      <c r="E4" s="2">
        <v>423.0</v>
      </c>
      <c r="F4" s="5">
        <f t="shared" si="1"/>
        <v>0.4175498068</v>
      </c>
      <c r="G4" s="5">
        <f t="shared" si="2"/>
        <v>0</v>
      </c>
      <c r="H4" s="5">
        <f t="shared" si="3"/>
        <v>0.4175498068</v>
      </c>
      <c r="I4" s="6">
        <f t="shared" si="4"/>
        <v>1</v>
      </c>
      <c r="J4" s="4">
        <f t="shared" si="5"/>
        <v>1</v>
      </c>
      <c r="K4" s="4">
        <f t="shared" si="6"/>
        <v>1</v>
      </c>
      <c r="L4" s="4">
        <f t="shared" si="7"/>
        <v>1</v>
      </c>
      <c r="M4" s="4">
        <f t="shared" si="8"/>
        <v>1</v>
      </c>
      <c r="N4" s="7" t="s">
        <v>19</v>
      </c>
    </row>
    <row r="5">
      <c r="A5" s="2" t="s">
        <v>20</v>
      </c>
      <c r="B5" s="2">
        <v>8.0</v>
      </c>
      <c r="C5" s="2">
        <v>0.0</v>
      </c>
      <c r="D5" s="2">
        <v>0.0</v>
      </c>
      <c r="E5" s="2">
        <v>454.0</v>
      </c>
      <c r="F5" s="5">
        <f t="shared" si="1"/>
        <v>0.1260931686</v>
      </c>
      <c r="G5" s="5">
        <f t="shared" si="2"/>
        <v>0</v>
      </c>
      <c r="H5" s="5">
        <f t="shared" si="3"/>
        <v>0.1260931686</v>
      </c>
      <c r="I5" s="6">
        <f t="shared" si="4"/>
        <v>1</v>
      </c>
      <c r="J5" s="4">
        <f t="shared" si="5"/>
        <v>1</v>
      </c>
      <c r="K5" s="4">
        <f t="shared" si="6"/>
        <v>1</v>
      </c>
      <c r="L5" s="4">
        <f t="shared" si="7"/>
        <v>1</v>
      </c>
      <c r="M5" s="4">
        <f t="shared" si="8"/>
        <v>1</v>
      </c>
      <c r="N5" s="7" t="s">
        <v>21</v>
      </c>
    </row>
    <row r="6">
      <c r="A6" s="2" t="s">
        <v>22</v>
      </c>
      <c r="B6" s="2">
        <v>3.0</v>
      </c>
      <c r="C6" s="2">
        <v>0.0</v>
      </c>
      <c r="D6" s="2">
        <v>0.0</v>
      </c>
      <c r="E6" s="2">
        <v>590.0</v>
      </c>
      <c r="F6" s="5">
        <f t="shared" si="1"/>
        <v>0.04586491746</v>
      </c>
      <c r="G6" s="5">
        <f t="shared" si="2"/>
        <v>0</v>
      </c>
      <c r="H6" s="5">
        <f t="shared" si="3"/>
        <v>0.04586491746</v>
      </c>
      <c r="I6" s="6">
        <f t="shared" si="4"/>
        <v>1</v>
      </c>
      <c r="J6" s="4">
        <f t="shared" si="5"/>
        <v>1</v>
      </c>
      <c r="K6" s="4">
        <f t="shared" si="6"/>
        <v>1</v>
      </c>
      <c r="L6" s="4">
        <f t="shared" si="7"/>
        <v>1</v>
      </c>
      <c r="M6" s="4">
        <f t="shared" si="8"/>
        <v>1</v>
      </c>
      <c r="N6" s="7" t="s">
        <v>23</v>
      </c>
    </row>
    <row r="7">
      <c r="A7" s="2" t="s">
        <v>24</v>
      </c>
      <c r="B7" s="2">
        <v>120.0</v>
      </c>
      <c r="C7" s="2">
        <v>0.0</v>
      </c>
      <c r="D7" s="2">
        <v>0.0</v>
      </c>
      <c r="E7" s="2">
        <v>833.0</v>
      </c>
      <c r="F7" s="5">
        <f t="shared" si="1"/>
        <v>0.546136477</v>
      </c>
      <c r="G7" s="5">
        <f t="shared" si="2"/>
        <v>0</v>
      </c>
      <c r="H7" s="5">
        <f t="shared" si="3"/>
        <v>0.546136477</v>
      </c>
      <c r="I7" s="6">
        <f t="shared" si="4"/>
        <v>1</v>
      </c>
      <c r="J7" s="4">
        <f t="shared" si="5"/>
        <v>1</v>
      </c>
      <c r="K7" s="4">
        <f t="shared" si="6"/>
        <v>1</v>
      </c>
      <c r="L7" s="4">
        <f t="shared" si="7"/>
        <v>1</v>
      </c>
      <c r="M7" s="4">
        <f t="shared" si="8"/>
        <v>1</v>
      </c>
      <c r="N7" s="2" t="s">
        <v>25</v>
      </c>
    </row>
    <row r="8">
      <c r="A8" s="2" t="s">
        <v>26</v>
      </c>
      <c r="B8" s="2">
        <v>25.0</v>
      </c>
      <c r="C8" s="2">
        <v>0.0</v>
      </c>
      <c r="D8" s="2">
        <v>0.0</v>
      </c>
      <c r="E8" s="2">
        <v>46.0</v>
      </c>
      <c r="F8" s="5">
        <f t="shared" si="1"/>
        <v>0.935940715</v>
      </c>
      <c r="G8" s="5">
        <f t="shared" si="2"/>
        <v>0</v>
      </c>
      <c r="H8" s="5">
        <f t="shared" si="3"/>
        <v>0.935940715</v>
      </c>
      <c r="I8" s="6">
        <f t="shared" si="4"/>
        <v>1</v>
      </c>
      <c r="J8" s="4">
        <f t="shared" si="5"/>
        <v>1</v>
      </c>
      <c r="K8" s="4">
        <f t="shared" si="6"/>
        <v>1</v>
      </c>
      <c r="L8" s="4">
        <f t="shared" si="7"/>
        <v>1</v>
      </c>
      <c r="M8" s="4">
        <f t="shared" si="8"/>
        <v>1</v>
      </c>
      <c r="N8" s="2" t="s">
        <v>27</v>
      </c>
    </row>
    <row r="9">
      <c r="A9" s="2" t="s">
        <v>28</v>
      </c>
      <c r="B9" s="2">
        <v>30.0</v>
      </c>
      <c r="C9" s="2">
        <v>0.0</v>
      </c>
      <c r="D9" s="2">
        <v>0.0</v>
      </c>
      <c r="E9" s="2">
        <v>28.0</v>
      </c>
      <c r="F9" s="5">
        <f t="shared" si="1"/>
        <v>0.999142104</v>
      </c>
      <c r="G9" s="5">
        <f t="shared" si="2"/>
        <v>0</v>
      </c>
      <c r="H9" s="5">
        <f t="shared" si="3"/>
        <v>0.999142104</v>
      </c>
      <c r="I9" s="6">
        <f t="shared" si="4"/>
        <v>1</v>
      </c>
      <c r="J9" s="4">
        <f t="shared" si="5"/>
        <v>1</v>
      </c>
      <c r="K9" s="4">
        <f t="shared" si="6"/>
        <v>1</v>
      </c>
      <c r="L9" s="4">
        <f t="shared" si="7"/>
        <v>1</v>
      </c>
      <c r="M9" s="4">
        <f t="shared" si="8"/>
        <v>1</v>
      </c>
      <c r="N9" s="7" t="s">
        <v>29</v>
      </c>
    </row>
    <row r="10">
      <c r="A10" s="2" t="s">
        <v>30</v>
      </c>
      <c r="B10" s="2">
        <v>28.0</v>
      </c>
      <c r="C10" s="2">
        <v>0.0</v>
      </c>
      <c r="D10" s="2">
        <v>0.0</v>
      </c>
      <c r="E10" s="2">
        <v>4.0</v>
      </c>
      <c r="F10" s="5">
        <f t="shared" si="1"/>
        <v>0.5435644432</v>
      </c>
      <c r="G10" s="5">
        <f t="shared" si="2"/>
        <v>0</v>
      </c>
      <c r="H10" s="5">
        <f t="shared" si="3"/>
        <v>0.5435644432</v>
      </c>
      <c r="I10" s="6">
        <f t="shared" si="4"/>
        <v>1</v>
      </c>
      <c r="J10" s="4">
        <f t="shared" si="5"/>
        <v>1</v>
      </c>
      <c r="K10" s="4">
        <f t="shared" si="6"/>
        <v>1</v>
      </c>
      <c r="L10" s="4">
        <f t="shared" si="7"/>
        <v>1</v>
      </c>
      <c r="M10" s="4">
        <f t="shared" si="8"/>
        <v>1</v>
      </c>
      <c r="N10" s="7" t="s">
        <v>31</v>
      </c>
    </row>
    <row r="11">
      <c r="A11" s="2" t="s">
        <v>32</v>
      </c>
      <c r="B11" s="2">
        <v>45.0</v>
      </c>
      <c r="C11" s="2">
        <v>0.0</v>
      </c>
      <c r="D11" s="2">
        <v>0.0</v>
      </c>
      <c r="E11" s="2">
        <v>12.0</v>
      </c>
      <c r="F11" s="5">
        <f t="shared" si="1"/>
        <v>0.7424875695</v>
      </c>
      <c r="G11" s="5">
        <f t="shared" si="2"/>
        <v>0</v>
      </c>
      <c r="H11" s="5">
        <f t="shared" si="3"/>
        <v>0.7424875695</v>
      </c>
      <c r="I11" s="6">
        <f t="shared" si="4"/>
        <v>1</v>
      </c>
      <c r="J11" s="4">
        <f t="shared" si="5"/>
        <v>1</v>
      </c>
      <c r="K11" s="4">
        <f t="shared" si="6"/>
        <v>1</v>
      </c>
      <c r="L11" s="4">
        <f t="shared" si="7"/>
        <v>1</v>
      </c>
      <c r="M11" s="4">
        <f t="shared" si="8"/>
        <v>1</v>
      </c>
      <c r="N11" s="7" t="s">
        <v>33</v>
      </c>
    </row>
    <row r="12">
      <c r="A12" s="2" t="s">
        <v>34</v>
      </c>
      <c r="B12" s="2">
        <v>33.0</v>
      </c>
      <c r="C12" s="2">
        <v>0.0</v>
      </c>
      <c r="D12" s="2">
        <v>0.0</v>
      </c>
      <c r="E12" s="2">
        <v>16.0</v>
      </c>
      <c r="F12" s="5">
        <f t="shared" si="1"/>
        <v>0.911342376</v>
      </c>
      <c r="G12" s="5">
        <f t="shared" si="2"/>
        <v>0</v>
      </c>
      <c r="H12" s="5">
        <f t="shared" si="3"/>
        <v>0.911342376</v>
      </c>
      <c r="I12" s="6">
        <f t="shared" si="4"/>
        <v>1</v>
      </c>
      <c r="J12" s="4">
        <f t="shared" si="5"/>
        <v>1</v>
      </c>
      <c r="K12" s="4">
        <f t="shared" si="6"/>
        <v>1</v>
      </c>
      <c r="L12" s="4">
        <f t="shared" si="7"/>
        <v>1</v>
      </c>
      <c r="M12" s="4">
        <f t="shared" si="8"/>
        <v>1</v>
      </c>
      <c r="N12" s="7" t="s">
        <v>35</v>
      </c>
    </row>
    <row r="13">
      <c r="A13" s="2" t="s">
        <v>36</v>
      </c>
      <c r="B13" s="2">
        <v>51.0</v>
      </c>
      <c r="C13" s="2">
        <v>0.0</v>
      </c>
      <c r="D13" s="2">
        <v>0.0</v>
      </c>
      <c r="E13" s="2">
        <v>27.0</v>
      </c>
      <c r="F13" s="5">
        <f t="shared" si="1"/>
        <v>0.9305861291</v>
      </c>
      <c r="G13" s="5">
        <f t="shared" si="2"/>
        <v>0</v>
      </c>
      <c r="H13" s="5">
        <f t="shared" si="3"/>
        <v>0.9305861291</v>
      </c>
      <c r="I13" s="6">
        <f t="shared" si="4"/>
        <v>1</v>
      </c>
      <c r="J13" s="4">
        <f t="shared" si="5"/>
        <v>1</v>
      </c>
      <c r="K13" s="4">
        <f t="shared" si="6"/>
        <v>1</v>
      </c>
      <c r="L13" s="4">
        <f t="shared" si="7"/>
        <v>1</v>
      </c>
      <c r="M13" s="4">
        <f t="shared" si="8"/>
        <v>1</v>
      </c>
      <c r="N13" s="7" t="s">
        <v>37</v>
      </c>
    </row>
    <row r="14">
      <c r="A14" s="2" t="s">
        <v>38</v>
      </c>
      <c r="B14" s="2">
        <v>9.0</v>
      </c>
      <c r="C14" s="2">
        <v>0.0</v>
      </c>
      <c r="D14" s="2">
        <v>0.0</v>
      </c>
      <c r="E14" s="2">
        <v>16.0</v>
      </c>
      <c r="F14" s="5">
        <f t="shared" si="1"/>
        <v>0.9426831893</v>
      </c>
      <c r="G14" s="5">
        <f t="shared" si="2"/>
        <v>0</v>
      </c>
      <c r="H14" s="5">
        <f t="shared" si="3"/>
        <v>0.9426831893</v>
      </c>
      <c r="I14" s="6">
        <f t="shared" si="4"/>
        <v>1</v>
      </c>
      <c r="J14" s="4">
        <f t="shared" si="5"/>
        <v>1</v>
      </c>
      <c r="K14" s="4">
        <f t="shared" si="6"/>
        <v>1</v>
      </c>
      <c r="L14" s="4">
        <f t="shared" si="7"/>
        <v>1</v>
      </c>
      <c r="M14" s="4">
        <f t="shared" si="8"/>
        <v>1</v>
      </c>
      <c r="N14" s="7" t="s">
        <v>39</v>
      </c>
    </row>
    <row r="15">
      <c r="A15" s="2" t="s">
        <v>40</v>
      </c>
      <c r="B15" s="2">
        <v>7.0</v>
      </c>
      <c r="C15" s="2">
        <v>0.0</v>
      </c>
      <c r="D15" s="2">
        <v>0.0</v>
      </c>
      <c r="E15" s="2">
        <v>6.0</v>
      </c>
      <c r="F15" s="5">
        <f t="shared" si="1"/>
        <v>0.9957274521</v>
      </c>
      <c r="G15" s="5">
        <f t="shared" si="2"/>
        <v>0</v>
      </c>
      <c r="H15" s="5">
        <f t="shared" si="3"/>
        <v>0.9957274521</v>
      </c>
      <c r="I15" s="6">
        <f t="shared" si="4"/>
        <v>1</v>
      </c>
      <c r="J15" s="4">
        <f t="shared" si="5"/>
        <v>1</v>
      </c>
      <c r="K15" s="4">
        <f t="shared" si="6"/>
        <v>1</v>
      </c>
      <c r="L15" s="4">
        <f t="shared" si="7"/>
        <v>1</v>
      </c>
      <c r="M15" s="4">
        <f t="shared" si="8"/>
        <v>1</v>
      </c>
      <c r="N15" s="7" t="s">
        <v>41</v>
      </c>
    </row>
    <row r="16">
      <c r="A16" s="2" t="s">
        <v>42</v>
      </c>
      <c r="B16" s="2">
        <v>5.0</v>
      </c>
      <c r="C16" s="2">
        <v>0.0</v>
      </c>
      <c r="D16" s="2">
        <v>0.0</v>
      </c>
      <c r="E16" s="2">
        <v>2.0</v>
      </c>
      <c r="F16" s="5">
        <f t="shared" si="1"/>
        <v>0.8631205686</v>
      </c>
      <c r="G16" s="5">
        <f t="shared" si="2"/>
        <v>0</v>
      </c>
      <c r="H16" s="5">
        <f t="shared" si="3"/>
        <v>0.8631205686</v>
      </c>
      <c r="I16" s="6">
        <f t="shared" si="4"/>
        <v>1</v>
      </c>
      <c r="J16" s="4">
        <f t="shared" si="5"/>
        <v>1</v>
      </c>
      <c r="K16" s="4">
        <f t="shared" si="6"/>
        <v>1</v>
      </c>
      <c r="L16" s="4">
        <f t="shared" si="7"/>
        <v>1</v>
      </c>
      <c r="M16" s="4">
        <f t="shared" si="8"/>
        <v>1</v>
      </c>
      <c r="N16" s="7" t="s">
        <v>43</v>
      </c>
    </row>
    <row r="17">
      <c r="A17" s="2" t="s">
        <v>44</v>
      </c>
      <c r="B17" s="2">
        <v>26.0</v>
      </c>
      <c r="C17" s="2">
        <v>0.0</v>
      </c>
      <c r="D17" s="2">
        <v>0.0</v>
      </c>
      <c r="E17" s="2">
        <v>10.0</v>
      </c>
      <c r="F17" s="5">
        <f t="shared" si="1"/>
        <v>0.8524051786</v>
      </c>
      <c r="G17" s="5">
        <f t="shared" si="2"/>
        <v>0</v>
      </c>
      <c r="H17" s="5">
        <f t="shared" si="3"/>
        <v>0.8524051786</v>
      </c>
      <c r="I17" s="6">
        <f t="shared" si="4"/>
        <v>1</v>
      </c>
      <c r="J17" s="4">
        <f t="shared" si="5"/>
        <v>1</v>
      </c>
      <c r="K17" s="4">
        <f t="shared" si="6"/>
        <v>1</v>
      </c>
      <c r="L17" s="4">
        <f t="shared" si="7"/>
        <v>1</v>
      </c>
      <c r="M17" s="4">
        <f t="shared" si="8"/>
        <v>1</v>
      </c>
      <c r="N17" s="7" t="s">
        <v>45</v>
      </c>
    </row>
    <row r="18">
      <c r="A18" s="2" t="s">
        <v>46</v>
      </c>
      <c r="B18" s="2">
        <v>102.0</v>
      </c>
      <c r="C18" s="2">
        <v>0.0</v>
      </c>
      <c r="D18" s="2">
        <v>17.0</v>
      </c>
      <c r="E18" s="2">
        <v>2060.0</v>
      </c>
      <c r="F18" s="5">
        <f t="shared" si="1"/>
        <v>0.3056752286</v>
      </c>
      <c r="G18" s="5">
        <f t="shared" ref="G18:G21" si="9">(B18+C18)/(B18+C18+D18+E18)*(((B18)/(B18+C18))*LOG((C18+B18)/(B18),2)+((D18+E18)/(B18+C18+D18+E18)*(((D18)/(D18+E18))*LOG((E18+D18)/(D18),2)+((E18)/(E18+D18))*LOG((E18+D18)/(E18),2))))</f>
        <v>0.003056604157</v>
      </c>
      <c r="H18" s="5">
        <f t="shared" si="3"/>
        <v>0.3026186244</v>
      </c>
      <c r="I18" s="6">
        <f t="shared" si="4"/>
        <v>0.9900004846</v>
      </c>
      <c r="J18" s="4">
        <f t="shared" si="5"/>
        <v>0.8571428571</v>
      </c>
      <c r="K18" s="4">
        <f t="shared" si="6"/>
        <v>1</v>
      </c>
      <c r="L18" s="4">
        <f t="shared" si="7"/>
        <v>1</v>
      </c>
      <c r="M18" s="4">
        <f t="shared" si="8"/>
        <v>0.991815118</v>
      </c>
      <c r="N18" s="2" t="s">
        <v>47</v>
      </c>
    </row>
    <row r="19">
      <c r="A19" s="2" t="s">
        <v>48</v>
      </c>
      <c r="B19" s="2">
        <v>36.0</v>
      </c>
      <c r="C19" s="2">
        <v>0.0</v>
      </c>
      <c r="D19" s="2">
        <v>3.0</v>
      </c>
      <c r="E19" s="2">
        <v>423.0</v>
      </c>
      <c r="F19" s="5">
        <f t="shared" si="1"/>
        <v>0.4175498068</v>
      </c>
      <c r="G19" s="5">
        <f t="shared" si="9"/>
        <v>0.004345092063</v>
      </c>
      <c r="H19" s="5">
        <f t="shared" si="3"/>
        <v>0.4132047147</v>
      </c>
      <c r="I19" s="6">
        <f t="shared" si="4"/>
        <v>0.9895938353</v>
      </c>
      <c r="J19" s="4">
        <f t="shared" si="5"/>
        <v>0.9230769231</v>
      </c>
      <c r="K19" s="4">
        <f t="shared" si="6"/>
        <v>1</v>
      </c>
      <c r="L19" s="4">
        <f t="shared" si="7"/>
        <v>1</v>
      </c>
      <c r="M19" s="4">
        <f t="shared" si="8"/>
        <v>0.9929577465</v>
      </c>
      <c r="N19" s="7" t="s">
        <v>49</v>
      </c>
    </row>
    <row r="20">
      <c r="A20" s="2" t="s">
        <v>50</v>
      </c>
      <c r="B20" s="2">
        <v>4.0</v>
      </c>
      <c r="C20" s="2">
        <v>0.0</v>
      </c>
      <c r="D20" s="2">
        <v>12.0</v>
      </c>
      <c r="E20" s="2">
        <v>153.0</v>
      </c>
      <c r="F20" s="5">
        <f t="shared" si="1"/>
        <v>0.451883342</v>
      </c>
      <c r="G20" s="5">
        <f t="shared" si="9"/>
        <v>0.008689230126</v>
      </c>
      <c r="H20" s="5">
        <f t="shared" si="3"/>
        <v>0.4431941119</v>
      </c>
      <c r="I20" s="6">
        <f t="shared" si="4"/>
        <v>0.9807710767</v>
      </c>
      <c r="J20" s="4">
        <f t="shared" si="5"/>
        <v>0.25</v>
      </c>
      <c r="K20" s="4">
        <f t="shared" si="6"/>
        <v>1</v>
      </c>
      <c r="L20" s="4">
        <f t="shared" si="7"/>
        <v>1</v>
      </c>
      <c r="M20" s="4">
        <f t="shared" si="8"/>
        <v>0.9272727273</v>
      </c>
      <c r="N20" s="7" t="s">
        <v>51</v>
      </c>
    </row>
    <row r="21">
      <c r="A21" s="2" t="s">
        <v>52</v>
      </c>
      <c r="B21" s="2">
        <v>64.0</v>
      </c>
      <c r="C21" s="2">
        <v>0.0</v>
      </c>
      <c r="D21" s="2">
        <v>1.0</v>
      </c>
      <c r="E21" s="2">
        <v>67.0</v>
      </c>
      <c r="F21" s="5">
        <f t="shared" si="1"/>
        <v>0.9998343951</v>
      </c>
      <c r="G21" s="5">
        <f t="shared" si="9"/>
        <v>0.02761982532</v>
      </c>
      <c r="H21" s="5">
        <f t="shared" si="3"/>
        <v>0.9722145697</v>
      </c>
      <c r="I21" s="6">
        <f t="shared" si="4"/>
        <v>0.9723755999</v>
      </c>
      <c r="J21" s="4">
        <f t="shared" si="5"/>
        <v>0.9846153846</v>
      </c>
      <c r="K21" s="4">
        <f t="shared" si="6"/>
        <v>1</v>
      </c>
      <c r="L21" s="4">
        <f t="shared" si="7"/>
        <v>1</v>
      </c>
      <c r="M21" s="4">
        <f t="shared" si="8"/>
        <v>0.9852941176</v>
      </c>
      <c r="N21" s="7" t="s">
        <v>53</v>
      </c>
    </row>
    <row r="22">
      <c r="A22" s="2" t="s">
        <v>54</v>
      </c>
      <c r="B22" s="2">
        <v>18.0</v>
      </c>
      <c r="C22" s="2">
        <v>1.0</v>
      </c>
      <c r="D22" s="2">
        <v>0.0</v>
      </c>
      <c r="E22" s="2">
        <v>574.0</v>
      </c>
      <c r="F22" s="5">
        <f t="shared" si="1"/>
        <v>0.196164713</v>
      </c>
      <c r="G22" s="5">
        <f>(B22+C22)/(B22+C22+D22+E22)*(((B22)/(B22+C22))*LOG((C22+B22)/(B22),2)+((C22)/(B22+C22))*LOG((C22+B22)/(C22),2))+(D22+E22)/(B22+C22+D22+E22)*(((E22)/(E22+D22))*LOG((E22+D22)/(E22),2))</f>
        <v>0.009531151314</v>
      </c>
      <c r="H22" s="5">
        <f t="shared" si="3"/>
        <v>0.1866335616</v>
      </c>
      <c r="I22" s="6">
        <f t="shared" si="4"/>
        <v>0.9514125085</v>
      </c>
      <c r="J22" s="4">
        <f t="shared" si="5"/>
        <v>1</v>
      </c>
      <c r="K22" s="4">
        <f t="shared" si="6"/>
        <v>0.9982608696</v>
      </c>
      <c r="L22" s="4">
        <f t="shared" si="7"/>
        <v>0.9473684211</v>
      </c>
      <c r="M22" s="4">
        <f t="shared" si="8"/>
        <v>1</v>
      </c>
      <c r="N22" s="7" t="s">
        <v>55</v>
      </c>
    </row>
    <row r="23">
      <c r="A23" s="2" t="s">
        <v>56</v>
      </c>
      <c r="B23" s="2">
        <v>33.0</v>
      </c>
      <c r="C23" s="2">
        <v>0.0</v>
      </c>
      <c r="D23" s="2">
        <v>1.0</v>
      </c>
      <c r="E23" s="2">
        <v>27.0</v>
      </c>
      <c r="F23" s="5">
        <f t="shared" si="1"/>
        <v>0.9904799743</v>
      </c>
      <c r="G23" s="5">
        <f t="shared" ref="G23:G26" si="10">(B23+C23)/(B23+C23+D23+E23)*(((B23)/(B23+C23))*LOG((C23+B23)/(B23),2)+((D23+E23)/(B23+C23+D23+E23)*(((D23)/(D23+E23))*LOG((E23+D23)/(D23),2)+((E23)/(E23+D23))*LOG((E23+D23)/(E23),2))))</f>
        <v>0.05519784562</v>
      </c>
      <c r="H23" s="5">
        <f t="shared" si="3"/>
        <v>0.9352821286</v>
      </c>
      <c r="I23" s="6">
        <f t="shared" si="4"/>
        <v>0.9442716188</v>
      </c>
      <c r="J23" s="4">
        <f t="shared" si="5"/>
        <v>0.9705882353</v>
      </c>
      <c r="K23" s="4">
        <f t="shared" si="6"/>
        <v>1</v>
      </c>
      <c r="L23" s="4">
        <f t="shared" si="7"/>
        <v>1</v>
      </c>
      <c r="M23" s="4">
        <f t="shared" si="8"/>
        <v>0.9642857143</v>
      </c>
      <c r="N23" s="7" t="s">
        <v>57</v>
      </c>
    </row>
    <row r="24">
      <c r="A24" s="2" t="s">
        <v>58</v>
      </c>
      <c r="B24" s="2">
        <v>26.0</v>
      </c>
      <c r="C24" s="2">
        <v>0.0</v>
      </c>
      <c r="D24" s="2">
        <v>1.0</v>
      </c>
      <c r="E24" s="2">
        <v>23.0</v>
      </c>
      <c r="F24" s="5">
        <f t="shared" si="1"/>
        <v>0.9953784388</v>
      </c>
      <c r="G24" s="5">
        <f t="shared" si="10"/>
        <v>0.06237062029</v>
      </c>
      <c r="H24" s="5">
        <f t="shared" si="3"/>
        <v>0.9330078185</v>
      </c>
      <c r="I24" s="6">
        <f t="shared" si="4"/>
        <v>0.9373397917</v>
      </c>
      <c r="J24" s="4">
        <f t="shared" si="5"/>
        <v>0.962962963</v>
      </c>
      <c r="K24" s="4">
        <f t="shared" si="6"/>
        <v>1</v>
      </c>
      <c r="L24" s="4">
        <f t="shared" si="7"/>
        <v>1</v>
      </c>
      <c r="M24" s="4">
        <f t="shared" si="8"/>
        <v>0.9583333333</v>
      </c>
      <c r="N24" s="7" t="s">
        <v>59</v>
      </c>
    </row>
    <row r="25">
      <c r="A25" s="2" t="s">
        <v>60</v>
      </c>
      <c r="B25" s="2">
        <v>75.0</v>
      </c>
      <c r="C25" s="2">
        <v>0.0</v>
      </c>
      <c r="D25" s="2">
        <v>30.0</v>
      </c>
      <c r="E25" s="2">
        <v>344.0</v>
      </c>
      <c r="F25" s="5">
        <f t="shared" si="1"/>
        <v>0.7846677261</v>
      </c>
      <c r="G25" s="5">
        <f t="shared" si="10"/>
        <v>0.05606249517</v>
      </c>
      <c r="H25" s="5">
        <f t="shared" si="3"/>
        <v>0.7286052309</v>
      </c>
      <c r="I25" s="6">
        <f t="shared" si="4"/>
        <v>0.9285525665</v>
      </c>
      <c r="J25" s="4">
        <f t="shared" si="5"/>
        <v>0.7142857143</v>
      </c>
      <c r="K25" s="4">
        <f t="shared" si="6"/>
        <v>1</v>
      </c>
      <c r="L25" s="4">
        <f t="shared" si="7"/>
        <v>1</v>
      </c>
      <c r="M25" s="4">
        <f t="shared" si="8"/>
        <v>0.9197860963</v>
      </c>
      <c r="N25" s="2" t="s">
        <v>61</v>
      </c>
    </row>
    <row r="26">
      <c r="A26" s="2" t="s">
        <v>62</v>
      </c>
      <c r="B26" s="2">
        <v>21.0</v>
      </c>
      <c r="C26" s="2">
        <v>0.0</v>
      </c>
      <c r="D26" s="2">
        <v>2.0</v>
      </c>
      <c r="E26" s="2">
        <v>31.0</v>
      </c>
      <c r="F26" s="5">
        <f t="shared" si="1"/>
        <v>0.9841095279</v>
      </c>
      <c r="G26" s="5">
        <f t="shared" si="10"/>
        <v>0.07838934385</v>
      </c>
      <c r="H26" s="5">
        <f t="shared" si="3"/>
        <v>0.905720184</v>
      </c>
      <c r="I26" s="6">
        <f t="shared" si="4"/>
        <v>0.920344899</v>
      </c>
      <c r="J26" s="4">
        <f t="shared" si="5"/>
        <v>0.9130434783</v>
      </c>
      <c r="K26" s="4">
        <f t="shared" si="6"/>
        <v>1</v>
      </c>
      <c r="L26" s="4">
        <f t="shared" si="7"/>
        <v>1</v>
      </c>
      <c r="M26" s="4">
        <f t="shared" si="8"/>
        <v>0.9393939394</v>
      </c>
      <c r="N26" s="7" t="s">
        <v>63</v>
      </c>
    </row>
    <row r="27">
      <c r="A27" s="2" t="s">
        <v>64</v>
      </c>
      <c r="B27" s="2">
        <v>58.0</v>
      </c>
      <c r="C27" s="2">
        <v>1.0</v>
      </c>
      <c r="D27" s="2">
        <v>1.0</v>
      </c>
      <c r="E27" s="2">
        <v>45.0</v>
      </c>
      <c r="F27" s="5">
        <f t="shared" si="1"/>
        <v>0.9889141854</v>
      </c>
      <c r="G27" s="5">
        <f t="shared" ref="G27:G28" si="11">(B27+C27)/(B27+C27+D27+E27)*(((B27)/(B27+C27))*LOG((C27+B27)/(B27),2)+((C27)/(B27+C27))*LOG((C27+B27)/(C27),2))+(D27+E27)/(B27+C27+D27+E27)*(((D27)/(D27+E27))*LOG((E27+D27)/(D27),2)+((E27)/(E27+D27))*LOG((E27+D27)/(E27),2))</f>
        <v>0.1358428842</v>
      </c>
      <c r="H27" s="5">
        <f t="shared" si="3"/>
        <v>0.8530713012</v>
      </c>
      <c r="I27" s="6">
        <f t="shared" si="4"/>
        <v>0.8626343052</v>
      </c>
      <c r="J27" s="4">
        <f t="shared" si="5"/>
        <v>0.9830508475</v>
      </c>
      <c r="K27" s="4">
        <f t="shared" si="6"/>
        <v>0.9782608696</v>
      </c>
      <c r="L27" s="4">
        <f t="shared" si="7"/>
        <v>0.9830508475</v>
      </c>
      <c r="M27" s="4">
        <f t="shared" si="8"/>
        <v>0.9782608696</v>
      </c>
      <c r="N27" s="7" t="s">
        <v>65</v>
      </c>
    </row>
    <row r="28">
      <c r="A28" s="2" t="s">
        <v>66</v>
      </c>
      <c r="B28" s="2">
        <v>141.0</v>
      </c>
      <c r="C28" s="2">
        <v>6.0</v>
      </c>
      <c r="D28" s="2">
        <v>5.0</v>
      </c>
      <c r="E28" s="2">
        <v>689.0</v>
      </c>
      <c r="F28" s="5">
        <f t="shared" si="1"/>
        <v>0.6658805906</v>
      </c>
      <c r="G28" s="5">
        <f t="shared" si="11"/>
        <v>0.09386095746</v>
      </c>
      <c r="H28" s="5">
        <f t="shared" si="3"/>
        <v>0.5720196332</v>
      </c>
      <c r="I28" s="6">
        <f t="shared" si="4"/>
        <v>0.8590423587</v>
      </c>
      <c r="J28" s="4">
        <f t="shared" si="5"/>
        <v>0.9657534247</v>
      </c>
      <c r="K28" s="4">
        <f t="shared" si="6"/>
        <v>0.9913669065</v>
      </c>
      <c r="L28" s="4">
        <f t="shared" si="7"/>
        <v>0.9591836735</v>
      </c>
      <c r="M28" s="4">
        <f t="shared" si="8"/>
        <v>0.992795389</v>
      </c>
      <c r="N28" s="7" t="s">
        <v>67</v>
      </c>
    </row>
    <row r="29">
      <c r="A29" s="2" t="s">
        <v>68</v>
      </c>
      <c r="B29" s="2">
        <v>33.0</v>
      </c>
      <c r="C29" s="2">
        <v>1.0</v>
      </c>
      <c r="D29" s="2">
        <v>0.0</v>
      </c>
      <c r="E29" s="2">
        <v>15.0</v>
      </c>
      <c r="F29" s="5">
        <f t="shared" si="1"/>
        <v>0.911342376</v>
      </c>
      <c r="G29" s="5">
        <f t="shared" ref="G29:G31" si="12">(B29+C29)/(B29+C29+D29+E29)*(((B29)/(B29+C29))*LOG((C29+B29)/(B29),2)+((C29)/(B29+C29))*LOG((C29+B29)/(C29),2))+(D29+E29)/(B29+C29+D29+E29)*(((E29)/(E29+D29))*LOG((E29+D29)/(E29),2))</f>
        <v>0.132831238</v>
      </c>
      <c r="H29" s="5">
        <f t="shared" si="3"/>
        <v>0.7785111379</v>
      </c>
      <c r="I29" s="6">
        <f t="shared" si="4"/>
        <v>0.854246613</v>
      </c>
      <c r="J29" s="4">
        <f t="shared" si="5"/>
        <v>1</v>
      </c>
      <c r="K29" s="4">
        <f t="shared" si="6"/>
        <v>0.9375</v>
      </c>
      <c r="L29" s="4">
        <f t="shared" si="7"/>
        <v>0.9705882353</v>
      </c>
      <c r="M29" s="4">
        <f t="shared" si="8"/>
        <v>1</v>
      </c>
      <c r="N29" s="7" t="s">
        <v>69</v>
      </c>
    </row>
    <row r="30">
      <c r="A30" s="2" t="s">
        <v>70</v>
      </c>
      <c r="B30" s="2">
        <v>33.0</v>
      </c>
      <c r="C30" s="2">
        <v>1.0</v>
      </c>
      <c r="D30" s="2">
        <v>0.0</v>
      </c>
      <c r="E30" s="2">
        <v>15.0</v>
      </c>
      <c r="F30" s="5">
        <f t="shared" si="1"/>
        <v>0.911342376</v>
      </c>
      <c r="G30" s="5">
        <f t="shared" si="12"/>
        <v>0.132831238</v>
      </c>
      <c r="H30" s="5">
        <f t="shared" si="3"/>
        <v>0.7785111379</v>
      </c>
      <c r="I30" s="6">
        <f t="shared" si="4"/>
        <v>0.854246613</v>
      </c>
      <c r="J30" s="4">
        <f t="shared" si="5"/>
        <v>1</v>
      </c>
      <c r="K30" s="4">
        <f t="shared" si="6"/>
        <v>0.9375</v>
      </c>
      <c r="L30" s="4">
        <f t="shared" si="7"/>
        <v>0.9705882353</v>
      </c>
      <c r="M30" s="4">
        <f t="shared" si="8"/>
        <v>1</v>
      </c>
      <c r="N30" s="7" t="s">
        <v>71</v>
      </c>
    </row>
    <row r="31">
      <c r="A31" s="2" t="s">
        <v>72</v>
      </c>
      <c r="B31" s="2">
        <f t="shared" ref="B31:E31" si="13">sum(B28:B30)</f>
        <v>207</v>
      </c>
      <c r="C31" s="2">
        <f t="shared" si="13"/>
        <v>8</v>
      </c>
      <c r="D31" s="2">
        <f t="shared" si="13"/>
        <v>5</v>
      </c>
      <c r="E31" s="2">
        <f t="shared" si="13"/>
        <v>719</v>
      </c>
      <c r="F31" s="5">
        <f t="shared" si="1"/>
        <v>0.7705679972</v>
      </c>
      <c r="G31" s="5">
        <f t="shared" si="12"/>
        <v>0.06016844698</v>
      </c>
      <c r="H31" s="5">
        <f t="shared" si="3"/>
        <v>0.7103995502</v>
      </c>
      <c r="I31" s="6">
        <f t="shared" si="4"/>
        <v>0.9219167585</v>
      </c>
      <c r="J31" s="4">
        <f t="shared" si="5"/>
        <v>0.9764150943</v>
      </c>
      <c r="K31" s="4">
        <f t="shared" si="6"/>
        <v>0.9889958735</v>
      </c>
      <c r="L31" s="4">
        <f t="shared" si="7"/>
        <v>0.9627906977</v>
      </c>
      <c r="M31" s="4">
        <f t="shared" si="8"/>
        <v>0.9930939227</v>
      </c>
      <c r="N31" s="7" t="s">
        <v>37</v>
      </c>
    </row>
    <row r="32">
      <c r="A32" s="2" t="s">
        <v>73</v>
      </c>
      <c r="B32" s="2">
        <v>16.0</v>
      </c>
      <c r="C32" s="2">
        <v>1.0</v>
      </c>
      <c r="D32" s="2">
        <v>1.0</v>
      </c>
      <c r="E32" s="2">
        <v>194.0</v>
      </c>
      <c r="F32" s="5">
        <f t="shared" si="1"/>
        <v>0.4028436646</v>
      </c>
      <c r="G32" s="5">
        <f>(B32+C32)/(B32+C32+D32+E32)*(((B32)/(B32+C32))*LOG((C32+B32)/(B32),2)+((C32)/(B32+C32))*LOG((C32+B32)/(C32),2))+(D32+E32)/(B32+C32+D32+E32)*(((D32)/(D32+E32))*LOG((E32+D32)/(D32),2)+((E32)/(E32+D32))*LOG((E32+D32)/(E32),2))</f>
        <v>0.06855277405</v>
      </c>
      <c r="H32" s="5">
        <f t="shared" si="3"/>
        <v>0.3342908905</v>
      </c>
      <c r="I32" s="6">
        <f t="shared" si="4"/>
        <v>0.8298278462</v>
      </c>
      <c r="J32" s="4">
        <f t="shared" si="5"/>
        <v>0.9411764706</v>
      </c>
      <c r="K32" s="4">
        <f t="shared" si="6"/>
        <v>0.9948717949</v>
      </c>
      <c r="L32" s="4">
        <f t="shared" si="7"/>
        <v>0.9411764706</v>
      </c>
      <c r="M32" s="4">
        <f t="shared" si="8"/>
        <v>0.9948717949</v>
      </c>
      <c r="N32" s="2" t="s">
        <v>74</v>
      </c>
    </row>
    <row r="33">
      <c r="A33" s="2" t="s">
        <v>75</v>
      </c>
      <c r="B33" s="2">
        <v>1.0</v>
      </c>
      <c r="C33" s="2">
        <v>1.0</v>
      </c>
      <c r="D33" s="2">
        <v>0.0</v>
      </c>
      <c r="E33" s="2">
        <v>591.0</v>
      </c>
      <c r="F33" s="5">
        <f t="shared" si="1"/>
        <v>0.01796520441</v>
      </c>
      <c r="G33" s="5">
        <f>(B33+C33)/(B33+C33+D33+E33)*(((B33)/(B33+C33))*LOG((C33+B33)/(B33),2)+((C33)/(B33+C33))*LOG((C33+B33)/(C33),2))+(D33+E33)/(B33+C33+D33+E33)*(((E33)/(E33+D33))*LOG((E33+D33)/(E33),2))</f>
        <v>0.003372681282</v>
      </c>
      <c r="H33" s="5">
        <f t="shared" si="3"/>
        <v>0.01459252313</v>
      </c>
      <c r="I33" s="6">
        <f t="shared" si="4"/>
        <v>0.8122659111</v>
      </c>
      <c r="J33" s="4">
        <f t="shared" si="5"/>
        <v>1</v>
      </c>
      <c r="K33" s="4">
        <f t="shared" si="6"/>
        <v>0.9983108108</v>
      </c>
      <c r="L33" s="4">
        <f t="shared" si="7"/>
        <v>0.5</v>
      </c>
      <c r="M33" s="4">
        <f t="shared" si="8"/>
        <v>1</v>
      </c>
      <c r="N33" s="7" t="s">
        <v>76</v>
      </c>
    </row>
    <row r="34">
      <c r="A34" s="2" t="s">
        <v>77</v>
      </c>
      <c r="B34" s="2">
        <f t="shared" ref="B34:E34" si="14">sum(B23:B33)</f>
        <v>644</v>
      </c>
      <c r="C34" s="2">
        <f t="shared" si="14"/>
        <v>19</v>
      </c>
      <c r="D34" s="2">
        <f t="shared" si="14"/>
        <v>46</v>
      </c>
      <c r="E34" s="2">
        <f t="shared" si="14"/>
        <v>2693</v>
      </c>
      <c r="F34" s="5">
        <f t="shared" si="1"/>
        <v>0.7275360592</v>
      </c>
      <c r="G34" s="5">
        <f t="shared" ref="G34:G37" si="15">(B34+C34)/(B34+C34+D34+E34)*(((B34)/(B34+C34))*LOG((C34+B34)/(B34),2)+((C34)/(B34+C34))*LOG((C34+B34)/(C34),2))+(D34+E34)/(B34+C34+D34+E34)*(((D34)/(D34+E34))*LOG((E34+D34)/(D34),2)+((E34)/(E34+D34))*LOG((E34+D34)/(E34),2))</f>
        <v>0.1356267162</v>
      </c>
      <c r="H34" s="5">
        <f t="shared" si="3"/>
        <v>0.591909343</v>
      </c>
      <c r="I34" s="6">
        <f t="shared" si="4"/>
        <v>0.8135807642</v>
      </c>
      <c r="J34" s="4">
        <f t="shared" si="5"/>
        <v>0.9333333333</v>
      </c>
      <c r="K34" s="4">
        <f t="shared" si="6"/>
        <v>0.9929941003</v>
      </c>
      <c r="L34" s="4">
        <f t="shared" si="7"/>
        <v>0.9713423831</v>
      </c>
      <c r="M34" s="4">
        <f t="shared" si="8"/>
        <v>0.9832055495</v>
      </c>
      <c r="N34" s="7" t="s">
        <v>78</v>
      </c>
    </row>
    <row r="35">
      <c r="A35" s="2" t="s">
        <v>79</v>
      </c>
      <c r="B35" s="2">
        <v>39.0</v>
      </c>
      <c r="C35" s="2">
        <v>1.0</v>
      </c>
      <c r="D35" s="2">
        <v>1.0</v>
      </c>
      <c r="E35" s="2">
        <v>29.0</v>
      </c>
      <c r="F35" s="5">
        <f t="shared" si="1"/>
        <v>0.985228136</v>
      </c>
      <c r="G35" s="5">
        <f t="shared" si="15"/>
        <v>0.186738661</v>
      </c>
      <c r="H35" s="5">
        <f t="shared" si="3"/>
        <v>0.798489475</v>
      </c>
      <c r="I35" s="6">
        <f t="shared" si="4"/>
        <v>0.8104615021</v>
      </c>
      <c r="J35" s="4">
        <f t="shared" si="5"/>
        <v>0.975</v>
      </c>
      <c r="K35" s="4">
        <f t="shared" si="6"/>
        <v>0.9666666667</v>
      </c>
      <c r="L35" s="4">
        <f t="shared" si="7"/>
        <v>0.975</v>
      </c>
      <c r="M35" s="4">
        <f t="shared" si="8"/>
        <v>0.9666666667</v>
      </c>
      <c r="N35" s="7" t="s">
        <v>80</v>
      </c>
    </row>
    <row r="36">
      <c r="A36" s="2" t="s">
        <v>81</v>
      </c>
      <c r="B36" s="2">
        <v>86.0</v>
      </c>
      <c r="C36" s="2">
        <v>1.0</v>
      </c>
      <c r="D36" s="2">
        <v>10.0</v>
      </c>
      <c r="E36" s="2">
        <v>519.0</v>
      </c>
      <c r="F36" s="5">
        <f t="shared" si="1"/>
        <v>0.624274101</v>
      </c>
      <c r="G36" s="5">
        <f t="shared" si="15"/>
        <v>0.1289269412</v>
      </c>
      <c r="H36" s="5">
        <f t="shared" si="3"/>
        <v>0.4953471598</v>
      </c>
      <c r="I36" s="6">
        <f t="shared" si="4"/>
        <v>0.7934770304</v>
      </c>
      <c r="J36" s="4">
        <f t="shared" si="5"/>
        <v>0.8958333333</v>
      </c>
      <c r="K36" s="4">
        <f t="shared" si="6"/>
        <v>0.9980769231</v>
      </c>
      <c r="L36" s="4">
        <f t="shared" si="7"/>
        <v>0.9885057471</v>
      </c>
      <c r="M36" s="4">
        <f t="shared" si="8"/>
        <v>0.9810964083</v>
      </c>
      <c r="N36" s="2" t="s">
        <v>82</v>
      </c>
    </row>
    <row r="37">
      <c r="A37" s="2" t="s">
        <v>83</v>
      </c>
      <c r="B37" s="2">
        <f t="shared" ref="B37:E37" si="16">sum(B27:B36)</f>
        <v>1258</v>
      </c>
      <c r="C37" s="2">
        <f t="shared" si="16"/>
        <v>40</v>
      </c>
      <c r="D37" s="2">
        <f t="shared" si="16"/>
        <v>69</v>
      </c>
      <c r="E37" s="2">
        <f t="shared" si="16"/>
        <v>5509</v>
      </c>
      <c r="F37" s="5">
        <f t="shared" si="1"/>
        <v>0.7076847998</v>
      </c>
      <c r="G37" s="5">
        <f t="shared" si="15"/>
        <v>0.1154445103</v>
      </c>
      <c r="H37" s="5">
        <f t="shared" si="3"/>
        <v>0.5922402895</v>
      </c>
      <c r="I37" s="6">
        <f t="shared" si="4"/>
        <v>0.836870157</v>
      </c>
      <c r="J37" s="4">
        <f t="shared" si="5"/>
        <v>0.9480030143</v>
      </c>
      <c r="K37" s="4">
        <f t="shared" si="6"/>
        <v>0.992791494</v>
      </c>
      <c r="L37" s="4">
        <f t="shared" si="7"/>
        <v>0.969183359</v>
      </c>
      <c r="M37" s="4">
        <f t="shared" si="8"/>
        <v>0.9876299749</v>
      </c>
      <c r="N37" s="7" t="s">
        <v>33</v>
      </c>
    </row>
    <row r="38">
      <c r="A38" s="2" t="s">
        <v>84</v>
      </c>
      <c r="B38" s="2">
        <v>251.0</v>
      </c>
      <c r="C38" s="2">
        <v>9.0</v>
      </c>
      <c r="D38" s="2">
        <v>0.0</v>
      </c>
      <c r="E38" s="2">
        <v>73.0</v>
      </c>
      <c r="F38" s="5">
        <f t="shared" si="1"/>
        <v>0.8052741736</v>
      </c>
      <c r="G38" s="5">
        <f>(B38+C38)/(B38+C38+D38+E38)*(((B38)/(B38+C38))*LOG((C38+B38)/(B38),2)+((C38)/(B38+C38))*LOG((C38+B38)/(C38),2))+(D38+E38)/(B38+C38+D38+E38)*(((E38)/(E38+D38))*LOG((E38+D38)/(E38),2))</f>
        <v>0.1694560791</v>
      </c>
      <c r="H38" s="5">
        <f t="shared" si="3"/>
        <v>0.6358180945</v>
      </c>
      <c r="I38" s="6">
        <f t="shared" si="4"/>
        <v>0.7895672249</v>
      </c>
      <c r="J38" s="4">
        <f t="shared" si="5"/>
        <v>1</v>
      </c>
      <c r="K38" s="4">
        <f t="shared" si="6"/>
        <v>0.8902439024</v>
      </c>
      <c r="L38" s="4">
        <f t="shared" si="7"/>
        <v>0.9653846154</v>
      </c>
      <c r="M38" s="4">
        <f t="shared" si="8"/>
        <v>1</v>
      </c>
      <c r="N38" s="7" t="s">
        <v>85</v>
      </c>
    </row>
    <row r="39">
      <c r="A39" s="2" t="s">
        <v>86</v>
      </c>
      <c r="B39" s="2">
        <v>48.0</v>
      </c>
      <c r="C39" s="2">
        <v>3.0</v>
      </c>
      <c r="D39" s="2">
        <v>1.0</v>
      </c>
      <c r="E39" s="2">
        <v>60.0</v>
      </c>
      <c r="F39" s="5">
        <f t="shared" si="1"/>
        <v>0.9886994083</v>
      </c>
      <c r="G39" s="5">
        <f>(B39+C39)/(B39+C39+D39+E39)*(((B39)/(B39+C39))*LOG((C39+B39)/(B39),2)+((C39)/(B39+C39))*LOG((C39+B39)/(C39),2))+(D39+E39)/(B39+C39+D39+E39)*(((D39)/(D39+E39))*LOG((E39+D39)/(D39),2)+((E39)/(E39+D39))*LOG((E39+D39)/(E39),2))</f>
        <v>0.2126977389</v>
      </c>
      <c r="H39" s="5">
        <f t="shared" si="3"/>
        <v>0.7760016694</v>
      </c>
      <c r="I39" s="6">
        <f t="shared" si="4"/>
        <v>0.7848711781</v>
      </c>
      <c r="J39" s="4">
        <f t="shared" si="5"/>
        <v>0.9795918367</v>
      </c>
      <c r="K39" s="4">
        <f t="shared" si="6"/>
        <v>0.9523809524</v>
      </c>
      <c r="L39" s="4">
        <f t="shared" si="7"/>
        <v>0.9411764706</v>
      </c>
      <c r="M39" s="4">
        <f t="shared" si="8"/>
        <v>0.9836065574</v>
      </c>
      <c r="N39" s="7" t="s">
        <v>87</v>
      </c>
    </row>
    <row r="40">
      <c r="A40" s="2" t="s">
        <v>88</v>
      </c>
      <c r="B40" s="2">
        <v>7.0</v>
      </c>
      <c r="C40" s="2">
        <v>1.0</v>
      </c>
      <c r="D40" s="2">
        <v>0.0</v>
      </c>
      <c r="E40" s="2">
        <v>12.0</v>
      </c>
      <c r="F40" s="5">
        <f t="shared" si="1"/>
        <v>0.9340680554</v>
      </c>
      <c r="G40" s="5">
        <f>(B40+C40)/(B40+C40+D40+E40)*(((B40)/(B40+C40))*LOG((C40+B40)/(B40),2)+((C40)/(B40+C40))*LOG((C40+B40)/(C40),2))+(D40+E40)/(B40+C40+D40+E40)*(((E40)/(E40+D40))*LOG((E40+D40)/(E40),2))</f>
        <v>0.2174257773</v>
      </c>
      <c r="H40" s="5">
        <f t="shared" si="3"/>
        <v>0.7166422781</v>
      </c>
      <c r="I40" s="6">
        <f t="shared" si="4"/>
        <v>0.7672270494</v>
      </c>
      <c r="J40" s="4">
        <f t="shared" si="5"/>
        <v>1</v>
      </c>
      <c r="K40" s="4">
        <f t="shared" si="6"/>
        <v>0.9230769231</v>
      </c>
      <c r="L40" s="4">
        <f t="shared" si="7"/>
        <v>0.875</v>
      </c>
      <c r="M40" s="4">
        <f t="shared" si="8"/>
        <v>1</v>
      </c>
      <c r="N40" s="7" t="s">
        <v>89</v>
      </c>
    </row>
    <row r="41">
      <c r="A41" s="2" t="s">
        <v>90</v>
      </c>
      <c r="B41" s="2">
        <v>296.0</v>
      </c>
      <c r="C41" s="2">
        <v>3.0</v>
      </c>
      <c r="D41" s="2">
        <v>22.0</v>
      </c>
      <c r="E41" s="2">
        <v>133.0</v>
      </c>
      <c r="F41" s="5">
        <f t="shared" si="1"/>
        <v>0.8807517336</v>
      </c>
      <c r="G41" s="5">
        <f t="shared" ref="G41:G42" si="17">(B41+C41)/(B41+C41+D41+E41)*(((B41)/(B41+C41))*LOG((C41+B41)/(B41),2)+((C41)/(B41+C41))*LOG((C41+B41)/(C41),2))+(D41+E41)/(B41+C41+D41+E41)*(((D41)/(D41+E41))*LOG((E41+D41)/(D41),2)+((E41)/(E41+D41))*LOG((E41+D41)/(E41),2))</f>
        <v>0.2545432602</v>
      </c>
      <c r="H41" s="5">
        <f t="shared" si="3"/>
        <v>0.6262084733</v>
      </c>
      <c r="I41" s="6">
        <f t="shared" si="4"/>
        <v>0.7109931772</v>
      </c>
      <c r="J41" s="4">
        <f t="shared" si="5"/>
        <v>0.9308176101</v>
      </c>
      <c r="K41" s="4">
        <f t="shared" si="6"/>
        <v>0.9779411765</v>
      </c>
      <c r="L41" s="4">
        <f t="shared" si="7"/>
        <v>0.9899665552</v>
      </c>
      <c r="M41" s="4">
        <f t="shared" si="8"/>
        <v>0.8580645161</v>
      </c>
      <c r="N41" s="7" t="s">
        <v>85</v>
      </c>
    </row>
    <row r="42">
      <c r="A42" s="2" t="s">
        <v>91</v>
      </c>
      <c r="B42" s="2">
        <v>12.0</v>
      </c>
      <c r="C42" s="2">
        <v>1.0</v>
      </c>
      <c r="D42" s="2">
        <v>1.0</v>
      </c>
      <c r="E42" s="2">
        <v>29.0</v>
      </c>
      <c r="F42" s="5">
        <f t="shared" si="1"/>
        <v>0.884115122</v>
      </c>
      <c r="G42" s="5">
        <f t="shared" si="17"/>
        <v>0.2653822171</v>
      </c>
      <c r="H42" s="5">
        <f t="shared" si="3"/>
        <v>0.6187329049</v>
      </c>
      <c r="I42" s="6">
        <f t="shared" si="4"/>
        <v>0.6998329623</v>
      </c>
      <c r="J42" s="4">
        <f t="shared" si="5"/>
        <v>0.9230769231</v>
      </c>
      <c r="K42" s="4">
        <f t="shared" si="6"/>
        <v>0.9666666667</v>
      </c>
      <c r="L42" s="4">
        <f t="shared" si="7"/>
        <v>0.9230769231</v>
      </c>
      <c r="M42" s="4">
        <f t="shared" si="8"/>
        <v>0.9666666667</v>
      </c>
      <c r="N42" s="7" t="s">
        <v>92</v>
      </c>
    </row>
    <row r="43">
      <c r="A43" s="2" t="s">
        <v>93</v>
      </c>
      <c r="B43" s="2">
        <v>270.0</v>
      </c>
      <c r="C43" s="2">
        <v>29.0</v>
      </c>
      <c r="D43" s="2">
        <v>0.0</v>
      </c>
      <c r="E43" s="2">
        <v>155.0</v>
      </c>
      <c r="F43" s="5">
        <f t="shared" si="1"/>
        <v>0.9739590355</v>
      </c>
      <c r="G43" s="5">
        <f>(B43+C43)/(B43+C43+D43+E43)*(((B43)/(B43+C43))*LOG((C43+B43)/(B43),2)+((C43)/(B43+C43))*LOG((C43+B43)/(C43),2))+(D43+E43)/(B43+C43+D43+E43)*(((E43)/(E43+D43))*LOG((E43+D43)/(E43),2))</f>
        <v>0.3025437016</v>
      </c>
      <c r="H43" s="5">
        <f t="shared" si="3"/>
        <v>0.6714153339</v>
      </c>
      <c r="I43" s="6">
        <f t="shared" si="4"/>
        <v>0.6893671186</v>
      </c>
      <c r="J43" s="4">
        <f t="shared" si="5"/>
        <v>1</v>
      </c>
      <c r="K43" s="4">
        <f t="shared" si="6"/>
        <v>0.8423913043</v>
      </c>
      <c r="L43" s="4">
        <f t="shared" si="7"/>
        <v>0.9030100334</v>
      </c>
      <c r="M43" s="4">
        <f t="shared" si="8"/>
        <v>1</v>
      </c>
      <c r="N43" s="7" t="s">
        <v>85</v>
      </c>
    </row>
    <row r="44">
      <c r="A44" s="2" t="s">
        <v>94</v>
      </c>
      <c r="B44" s="2">
        <v>15.0</v>
      </c>
      <c r="C44" s="2">
        <v>0.0</v>
      </c>
      <c r="D44" s="2">
        <v>4.0</v>
      </c>
      <c r="E44" s="2">
        <v>5.0</v>
      </c>
      <c r="F44" s="5">
        <f t="shared" si="1"/>
        <v>0.7382848661</v>
      </c>
      <c r="G44" s="5">
        <f>(B44+C44)/(B44+C44+D44+E44)*(((B44)/(B44+C44))*LOG((C44+B44)/(B44),2)+((D44+E44)/(B44+C44+D44+E44)*(((D44)/(D44+E44))*LOG((E44+D44)/(D44),2)+((E44)/(E44+D44))*LOG((E44+D44)/(E44),2))))</f>
        <v>0.2322834515</v>
      </c>
      <c r="H44" s="5">
        <f t="shared" si="3"/>
        <v>0.5060014146</v>
      </c>
      <c r="I44" s="6">
        <f t="shared" si="4"/>
        <v>0.6853742205</v>
      </c>
      <c r="J44" s="4">
        <f t="shared" si="5"/>
        <v>0.7894736842</v>
      </c>
      <c r="K44" s="4">
        <f t="shared" si="6"/>
        <v>1</v>
      </c>
      <c r="L44" s="4">
        <f t="shared" si="7"/>
        <v>1</v>
      </c>
      <c r="M44" s="4">
        <f t="shared" si="8"/>
        <v>0.5555555556</v>
      </c>
      <c r="N44" s="7" t="s">
        <v>95</v>
      </c>
    </row>
    <row r="45">
      <c r="A45" s="2" t="s">
        <v>96</v>
      </c>
      <c r="B45" s="2">
        <v>258.0</v>
      </c>
      <c r="C45" s="2">
        <v>2.0</v>
      </c>
      <c r="D45" s="2">
        <v>17.0</v>
      </c>
      <c r="E45" s="2">
        <v>56.0</v>
      </c>
      <c r="F45" s="5">
        <f t="shared" si="1"/>
        <v>0.6671650186</v>
      </c>
      <c r="G45" s="5">
        <f>(B45+C45)/(B45+C45+D45+E45)*(((B45)/(B45+C45))*LOG((C45+B45)/(B45),2)+((C45)/(B45+C45))*LOG((C45+B45)/(C45),2))+(D45+E45)/(B45+C45+D45+E45)*(((D45)/(D45+E45))*LOG((E45+D45)/(D45),2)+((E45)/(E45+D45))*LOG((E45+D45)/(E45),2))</f>
        <v>0.2224547998</v>
      </c>
      <c r="H45" s="5">
        <f t="shared" si="3"/>
        <v>0.4447102188</v>
      </c>
      <c r="I45" s="6">
        <f t="shared" si="4"/>
        <v>0.6665670507</v>
      </c>
      <c r="J45" s="4">
        <f t="shared" si="5"/>
        <v>0.9381818182</v>
      </c>
      <c r="K45" s="4">
        <f t="shared" si="6"/>
        <v>0.9655172414</v>
      </c>
      <c r="L45" s="4">
        <f t="shared" si="7"/>
        <v>0.9923076923</v>
      </c>
      <c r="M45" s="4">
        <f t="shared" si="8"/>
        <v>0.7671232877</v>
      </c>
      <c r="N45" s="7" t="s">
        <v>85</v>
      </c>
    </row>
    <row r="46">
      <c r="A46" s="2" t="s">
        <v>97</v>
      </c>
      <c r="B46" s="2">
        <v>14.0</v>
      </c>
      <c r="C46" s="2">
        <v>0.0</v>
      </c>
      <c r="D46" s="2">
        <v>2.0</v>
      </c>
      <c r="E46" s="2">
        <v>2.0</v>
      </c>
      <c r="F46" s="5">
        <f t="shared" si="1"/>
        <v>0.5032583348</v>
      </c>
      <c r="G46" s="5">
        <f>(B46+C46)/(B46+C46+D46+E46)*(((B46)/(B46+C46))*LOG((C46+B46)/(B46),2)+((D46+E46)/(B46+C46+D46+E46)*(((D46)/(D46+E46))*LOG((E46+D46)/(D46),2)+((E46)/(E46+D46))*LOG((E46+D46)/(E46),2))))</f>
        <v>0.1728395062</v>
      </c>
      <c r="H46" s="5">
        <f t="shared" si="3"/>
        <v>0.3304188286</v>
      </c>
      <c r="I46" s="6">
        <f t="shared" si="4"/>
        <v>0.6565590786</v>
      </c>
      <c r="J46" s="4">
        <f t="shared" si="5"/>
        <v>0.875</v>
      </c>
      <c r="K46" s="4">
        <f t="shared" si="6"/>
        <v>1</v>
      </c>
      <c r="L46" s="4">
        <f t="shared" si="7"/>
        <v>1</v>
      </c>
      <c r="M46" s="4">
        <f t="shared" si="8"/>
        <v>0.5</v>
      </c>
      <c r="N46" s="7" t="s">
        <v>98</v>
      </c>
    </row>
    <row r="47">
      <c r="A47" s="2" t="s">
        <v>99</v>
      </c>
      <c r="B47" s="2">
        <v>13.0</v>
      </c>
      <c r="C47" s="2">
        <v>1.0</v>
      </c>
      <c r="D47" s="2">
        <v>1.0</v>
      </c>
      <c r="E47" s="2">
        <v>16.0</v>
      </c>
      <c r="F47" s="5">
        <f t="shared" si="1"/>
        <v>0.9932338197</v>
      </c>
      <c r="G47" s="5">
        <f t="shared" ref="G47:G48" si="18">(B47+C47)/(B47+C47+D47+E47)*(((B47)/(B47+C47))*LOG((C47+B47)/(B47),2)+((C47)/(B47+C47))*LOG((C47+B47)/(C47),2))+(D47+E47)/(B47+C47+D47+E47)*(((D47)/(D47+E47))*LOG((E47+D47)/(D47),2)+((E47)/(E47+D47))*LOG((E47+D47)/(E47),2))</f>
        <v>0.3446490605</v>
      </c>
      <c r="H47" s="5">
        <f t="shared" si="3"/>
        <v>0.6485847593</v>
      </c>
      <c r="I47" s="6">
        <f t="shared" si="4"/>
        <v>0.6530030959</v>
      </c>
      <c r="J47" s="4">
        <f t="shared" si="5"/>
        <v>0.9285714286</v>
      </c>
      <c r="K47" s="4">
        <f t="shared" si="6"/>
        <v>0.9411764706</v>
      </c>
      <c r="L47" s="4">
        <f t="shared" si="7"/>
        <v>0.9285714286</v>
      </c>
      <c r="M47" s="4">
        <f t="shared" si="8"/>
        <v>0.9411764706</v>
      </c>
      <c r="N47" s="7" t="s">
        <v>100</v>
      </c>
    </row>
    <row r="48">
      <c r="A48" s="2" t="s">
        <v>101</v>
      </c>
      <c r="B48" s="2">
        <v>85.0</v>
      </c>
      <c r="C48" s="2">
        <v>4.0</v>
      </c>
      <c r="D48" s="2">
        <v>17.0</v>
      </c>
      <c r="E48" s="2">
        <v>331.0</v>
      </c>
      <c r="F48" s="5">
        <f t="shared" si="1"/>
        <v>0.7839078323</v>
      </c>
      <c r="G48" s="5">
        <f t="shared" si="18"/>
        <v>0.278036573</v>
      </c>
      <c r="H48" s="5">
        <f t="shared" si="3"/>
        <v>0.5058712593</v>
      </c>
      <c r="I48" s="6">
        <f t="shared" si="4"/>
        <v>0.6453198176</v>
      </c>
      <c r="J48" s="4">
        <f t="shared" si="5"/>
        <v>0.8333333333</v>
      </c>
      <c r="K48" s="4">
        <f t="shared" si="6"/>
        <v>0.9880597015</v>
      </c>
      <c r="L48" s="4">
        <f t="shared" si="7"/>
        <v>0.9550561798</v>
      </c>
      <c r="M48" s="4">
        <f t="shared" si="8"/>
        <v>0.9511494253</v>
      </c>
      <c r="N48" s="2" t="s">
        <v>102</v>
      </c>
    </row>
    <row r="49">
      <c r="A49" s="2" t="s">
        <v>103</v>
      </c>
      <c r="B49" s="2">
        <v>13.0</v>
      </c>
      <c r="C49" s="2">
        <v>0.0</v>
      </c>
      <c r="D49" s="2">
        <v>3.0</v>
      </c>
      <c r="E49" s="2">
        <v>2.0</v>
      </c>
      <c r="F49" s="5">
        <f t="shared" si="1"/>
        <v>0.5032583348</v>
      </c>
      <c r="G49" s="5">
        <f>(B49+C49)/(B49+C49+D49+E49)*(((B49)/(B49+C49))*LOG((C49+B49)/(B49),2)+((D49+E49)/(B49+C49+D49+E49)*(((D49)/(D49+E49))*LOG((E49+D49)/(D49),2)+((E49)/(E49+D49))*LOG((E49+D49)/(E49),2))))</f>
        <v>0.1947894711</v>
      </c>
      <c r="H49" s="5">
        <f t="shared" si="3"/>
        <v>0.3084688637</v>
      </c>
      <c r="I49" s="6">
        <f t="shared" si="4"/>
        <v>0.6129433779</v>
      </c>
      <c r="J49" s="4">
        <f t="shared" si="5"/>
        <v>0.8125</v>
      </c>
      <c r="K49" s="4">
        <f t="shared" si="6"/>
        <v>1</v>
      </c>
      <c r="L49" s="4">
        <f t="shared" si="7"/>
        <v>1</v>
      </c>
      <c r="M49" s="4">
        <f t="shared" si="8"/>
        <v>0.4</v>
      </c>
      <c r="N49" s="7" t="s">
        <v>104</v>
      </c>
    </row>
    <row r="50">
      <c r="A50" s="7" t="s">
        <v>105</v>
      </c>
      <c r="B50" s="2">
        <v>74.0</v>
      </c>
      <c r="C50" s="2">
        <v>4.0</v>
      </c>
      <c r="D50" s="2">
        <v>2.0</v>
      </c>
      <c r="E50" s="2">
        <v>18.0</v>
      </c>
      <c r="F50" s="5">
        <f t="shared" si="1"/>
        <v>0.7682814091</v>
      </c>
      <c r="G50" s="5">
        <f t="shared" ref="G50:G56" si="19">(B50+C50)/(B50+C50+D50+E50)*(((B50)/(B50+C50))*LOG((C50+B50)/(B50),2)+((C50)/(B50+C50))*LOG((C50+B50)/(C50),2))+(D50+E50)/(B50+C50+D50+E50)*(((D50)/(D50+E50))*LOG((E50+D50)/(D50),2)+((E50)/(E50+D50))*LOG((E50+D50)/(E50),2))</f>
        <v>0.3279768968</v>
      </c>
      <c r="H50" s="5">
        <f t="shared" si="3"/>
        <v>0.4403045123</v>
      </c>
      <c r="I50" s="6">
        <f t="shared" si="4"/>
        <v>0.5731031717</v>
      </c>
      <c r="J50" s="4">
        <f t="shared" si="5"/>
        <v>0.9736842105</v>
      </c>
      <c r="K50" s="4">
        <f t="shared" si="6"/>
        <v>0.8181818182</v>
      </c>
      <c r="L50" s="4">
        <f t="shared" si="7"/>
        <v>0.9487179487</v>
      </c>
      <c r="M50" s="4">
        <f t="shared" si="8"/>
        <v>0.9</v>
      </c>
      <c r="N50" s="7" t="s">
        <v>106</v>
      </c>
    </row>
    <row r="51">
      <c r="A51" s="2" t="s">
        <v>107</v>
      </c>
      <c r="B51" s="2">
        <v>79.0</v>
      </c>
      <c r="C51" s="2">
        <v>5.0</v>
      </c>
      <c r="D51" s="2">
        <v>26.0</v>
      </c>
      <c r="E51" s="2">
        <v>337.0</v>
      </c>
      <c r="F51" s="5">
        <f t="shared" si="1"/>
        <v>0.7864546466</v>
      </c>
      <c r="G51" s="5">
        <f t="shared" si="19"/>
        <v>0.3632390221</v>
      </c>
      <c r="H51" s="5">
        <f t="shared" si="3"/>
        <v>0.4232156244</v>
      </c>
      <c r="I51" s="6">
        <f t="shared" si="4"/>
        <v>0.5381309988</v>
      </c>
      <c r="J51" s="4">
        <f t="shared" si="5"/>
        <v>0.7523809524</v>
      </c>
      <c r="K51" s="4">
        <f t="shared" si="6"/>
        <v>0.985380117</v>
      </c>
      <c r="L51" s="4">
        <f t="shared" si="7"/>
        <v>0.9404761905</v>
      </c>
      <c r="M51" s="4">
        <f t="shared" si="8"/>
        <v>0.9283746556</v>
      </c>
      <c r="N51" s="2" t="s">
        <v>108</v>
      </c>
    </row>
    <row r="52">
      <c r="A52" s="2" t="s">
        <v>109</v>
      </c>
      <c r="B52" s="2">
        <v>52.0</v>
      </c>
      <c r="C52" s="2">
        <v>17.0</v>
      </c>
      <c r="D52" s="2">
        <v>8.0</v>
      </c>
      <c r="E52" s="2">
        <v>254.0</v>
      </c>
      <c r="F52" s="5">
        <f t="shared" si="1"/>
        <v>0.6828450324</v>
      </c>
      <c r="G52" s="5">
        <f t="shared" si="19"/>
        <v>0.3238953771</v>
      </c>
      <c r="H52" s="5">
        <f t="shared" si="3"/>
        <v>0.3589496552</v>
      </c>
      <c r="I52" s="6">
        <f t="shared" si="4"/>
        <v>0.5256678136</v>
      </c>
      <c r="J52" s="4">
        <f t="shared" si="5"/>
        <v>0.8666666667</v>
      </c>
      <c r="K52" s="4">
        <f t="shared" si="6"/>
        <v>0.9372693727</v>
      </c>
      <c r="L52" s="4">
        <f t="shared" si="7"/>
        <v>0.7536231884</v>
      </c>
      <c r="M52" s="4">
        <f t="shared" si="8"/>
        <v>0.9694656489</v>
      </c>
      <c r="N52" s="7" t="s">
        <v>110</v>
      </c>
    </row>
    <row r="53">
      <c r="A53" s="7" t="s">
        <v>111</v>
      </c>
      <c r="B53" s="2">
        <v>92.0</v>
      </c>
      <c r="C53" s="2">
        <v>2.0</v>
      </c>
      <c r="D53" s="2">
        <v>49.0</v>
      </c>
      <c r="E53" s="2">
        <v>1319.0</v>
      </c>
      <c r="F53" s="5">
        <f t="shared" si="1"/>
        <v>0.4576184119</v>
      </c>
      <c r="G53" s="5">
        <f t="shared" si="19"/>
        <v>0.2180083844</v>
      </c>
      <c r="H53" s="5">
        <f t="shared" si="3"/>
        <v>0.2396100275</v>
      </c>
      <c r="I53" s="6">
        <f t="shared" si="4"/>
        <v>0.5236022444</v>
      </c>
      <c r="J53" s="4">
        <f t="shared" si="5"/>
        <v>0.6524822695</v>
      </c>
      <c r="K53" s="4">
        <f t="shared" si="6"/>
        <v>0.9984859955</v>
      </c>
      <c r="L53" s="4">
        <f t="shared" si="7"/>
        <v>0.9787234043</v>
      </c>
      <c r="M53" s="4">
        <f t="shared" si="8"/>
        <v>0.9641812865</v>
      </c>
      <c r="N53" s="7" t="s">
        <v>112</v>
      </c>
    </row>
    <row r="54">
      <c r="A54" s="2" t="s">
        <v>113</v>
      </c>
      <c r="B54" s="2">
        <v>43.0</v>
      </c>
      <c r="C54" s="2">
        <v>6.0</v>
      </c>
      <c r="D54" s="2">
        <v>1.0</v>
      </c>
      <c r="E54" s="2">
        <v>20.0</v>
      </c>
      <c r="F54" s="5">
        <f t="shared" si="1"/>
        <v>0.9517626756</v>
      </c>
      <c r="G54" s="5">
        <f t="shared" si="19"/>
        <v>0.4583103841</v>
      </c>
      <c r="H54" s="5">
        <f t="shared" si="3"/>
        <v>0.4934522916</v>
      </c>
      <c r="I54" s="6">
        <f t="shared" si="4"/>
        <v>0.5184614864</v>
      </c>
      <c r="J54" s="4">
        <f t="shared" si="5"/>
        <v>0.9772727273</v>
      </c>
      <c r="K54" s="4">
        <f t="shared" si="6"/>
        <v>0.7692307692</v>
      </c>
      <c r="L54" s="4">
        <f t="shared" si="7"/>
        <v>0.8775510204</v>
      </c>
      <c r="M54" s="4">
        <f t="shared" si="8"/>
        <v>0.9523809524</v>
      </c>
      <c r="N54" s="7" t="s">
        <v>114</v>
      </c>
    </row>
    <row r="55">
      <c r="A55" s="2" t="s">
        <v>115</v>
      </c>
      <c r="B55" s="2">
        <v>15.0</v>
      </c>
      <c r="C55" s="2">
        <v>2.0</v>
      </c>
      <c r="D55" s="2">
        <v>2.0</v>
      </c>
      <c r="E55" s="2">
        <v>19.0</v>
      </c>
      <c r="F55" s="5">
        <f t="shared" si="1"/>
        <v>0.9919924035</v>
      </c>
      <c r="G55" s="5">
        <f t="shared" si="19"/>
        <v>0.4845145392</v>
      </c>
      <c r="H55" s="5">
        <f t="shared" si="3"/>
        <v>0.5074778642</v>
      </c>
      <c r="I55" s="6">
        <f t="shared" si="4"/>
        <v>0.5115743452</v>
      </c>
      <c r="J55" s="4">
        <f t="shared" si="5"/>
        <v>0.8823529412</v>
      </c>
      <c r="K55" s="4">
        <f t="shared" si="6"/>
        <v>0.9047619048</v>
      </c>
      <c r="L55" s="4">
        <f t="shared" si="7"/>
        <v>0.8823529412</v>
      </c>
      <c r="M55" s="4">
        <f t="shared" si="8"/>
        <v>0.9047619048</v>
      </c>
      <c r="N55" s="7" t="s">
        <v>116</v>
      </c>
    </row>
    <row r="56">
      <c r="A56" s="7" t="s">
        <v>117</v>
      </c>
      <c r="B56" s="2">
        <v>419.0</v>
      </c>
      <c r="C56" s="2">
        <v>1.0</v>
      </c>
      <c r="D56" s="2">
        <v>94.0</v>
      </c>
      <c r="E56" s="2">
        <v>70.0</v>
      </c>
      <c r="F56" s="5">
        <f t="shared" si="1"/>
        <v>0.5338722498</v>
      </c>
      <c r="G56" s="5">
        <f t="shared" si="19"/>
        <v>0.2938571699</v>
      </c>
      <c r="H56" s="5">
        <f t="shared" si="3"/>
        <v>0.2400150799</v>
      </c>
      <c r="I56" s="6">
        <f t="shared" si="4"/>
        <v>0.4495739946</v>
      </c>
      <c r="J56" s="4">
        <f t="shared" si="5"/>
        <v>0.8167641326</v>
      </c>
      <c r="K56" s="4">
        <f t="shared" si="6"/>
        <v>0.985915493</v>
      </c>
      <c r="L56" s="4">
        <f t="shared" si="7"/>
        <v>0.9976190476</v>
      </c>
      <c r="M56" s="4">
        <f t="shared" si="8"/>
        <v>0.4268292683</v>
      </c>
      <c r="N56" s="7" t="s">
        <v>118</v>
      </c>
    </row>
    <row r="57">
      <c r="A57" s="2" t="s">
        <v>119</v>
      </c>
      <c r="B57" s="2">
        <v>14.0</v>
      </c>
      <c r="C57" s="8">
        <v>616.8719999999994</v>
      </c>
      <c r="D57" s="2">
        <v>0.0</v>
      </c>
      <c r="E57" s="8">
        <v>25086.128</v>
      </c>
      <c r="F57" s="5">
        <f t="shared" si="1"/>
        <v>0.006688002071</v>
      </c>
      <c r="G57" s="5">
        <f>(B57+C57)/(B57+C57+D57+E57)*(((B57)/(B57+C57))*LOG((C57+B57)/(B57),2)+((C57)/(B57+C57))*LOG((C57+B57)/(C57),2))+(D57+E57)/(B57+C57+D57+E57)*(((E57)/(E57+D57))*LOG((E57+D57)/(E57),2))</f>
        <v>0.003767384429</v>
      </c>
      <c r="H57" s="5">
        <f t="shared" si="3"/>
        <v>0.002920617642</v>
      </c>
      <c r="I57" s="6">
        <f t="shared" si="4"/>
        <v>0.4366950864</v>
      </c>
      <c r="J57" s="4">
        <f t="shared" si="5"/>
        <v>1</v>
      </c>
      <c r="K57" s="4">
        <f t="shared" si="6"/>
        <v>0.976</v>
      </c>
      <c r="L57" s="4">
        <f t="shared" si="7"/>
        <v>0.02219150636</v>
      </c>
      <c r="M57" s="4">
        <f t="shared" si="8"/>
        <v>1</v>
      </c>
      <c r="N57" s="2" t="s">
        <v>120</v>
      </c>
    </row>
    <row r="58">
      <c r="A58" s="2" t="s">
        <v>121</v>
      </c>
      <c r="B58" s="2">
        <f t="shared" ref="B58:E58" si="20">sum(B49:B57)</f>
        <v>801</v>
      </c>
      <c r="C58" s="2">
        <f t="shared" si="20"/>
        <v>653.872</v>
      </c>
      <c r="D58" s="2">
        <f t="shared" si="20"/>
        <v>185</v>
      </c>
      <c r="E58" s="2">
        <f t="shared" si="20"/>
        <v>27125.128</v>
      </c>
      <c r="F58" s="5">
        <f t="shared" si="1"/>
        <v>0.2154105582</v>
      </c>
      <c r="G58" s="5">
        <f>(B58+C58)/(B58+C58+D58+E58)*(((B58)/(B58+C58))*LOG((C58+B58)/(B58),2)+((C58)/(B58+C58))*LOG((C58+B58)/(C58),2))+(D58+E58)/(B58+C58+D58+E58)*(((D58)/(D58+E58))*LOG((E58+D58)/(D58),2)+((E58)/(E58+D58))*LOG((E58+D58)/(E58),2))</f>
        <v>0.1057945536</v>
      </c>
      <c r="H58" s="5">
        <f t="shared" si="3"/>
        <v>0.1096160046</v>
      </c>
      <c r="I58" s="6">
        <f t="shared" si="4"/>
        <v>0.5088701573</v>
      </c>
      <c r="J58" s="4">
        <f t="shared" si="5"/>
        <v>0.8123732252</v>
      </c>
      <c r="K58" s="4">
        <f t="shared" si="6"/>
        <v>0.9764616437</v>
      </c>
      <c r="L58" s="4">
        <f t="shared" si="7"/>
        <v>0.5505638984</v>
      </c>
      <c r="M58" s="4">
        <f t="shared" si="8"/>
        <v>0.9932259563</v>
      </c>
      <c r="N58" s="7" t="s">
        <v>122</v>
      </c>
    </row>
    <row r="59">
      <c r="A59" s="2" t="s">
        <v>123</v>
      </c>
      <c r="B59" s="2">
        <v>13.0</v>
      </c>
      <c r="C59" s="8">
        <v>155.80499999999984</v>
      </c>
      <c r="D59" s="2">
        <v>0.0</v>
      </c>
      <c r="E59" s="8">
        <v>2241.195</v>
      </c>
      <c r="F59" s="5">
        <f t="shared" si="1"/>
        <v>0.0484030168</v>
      </c>
      <c r="G59" s="5">
        <f>(B59+C59)/(B59+C59+D59+E59)*(((B59)/(B59+C59))*LOG((C59+B59)/(B59),2)+((C59)/(B59+C59))*LOG((C59+B59)/(C59),2))+(D59+E59)/(B59+C59+D59+E59)*(((E59)/(E59+D59))*LOG((E59+D59)/(E59),2))</f>
        <v>0.02742640276</v>
      </c>
      <c r="H59" s="5">
        <f t="shared" si="3"/>
        <v>0.02097661403</v>
      </c>
      <c r="I59" s="6">
        <f t="shared" si="4"/>
        <v>0.433374104</v>
      </c>
      <c r="J59" s="4">
        <f t="shared" si="5"/>
        <v>1</v>
      </c>
      <c r="K59" s="4">
        <f t="shared" si="6"/>
        <v>0.935</v>
      </c>
      <c r="L59" s="4">
        <f t="shared" si="7"/>
        <v>0.07701193685</v>
      </c>
      <c r="M59" s="4">
        <f t="shared" si="8"/>
        <v>1</v>
      </c>
      <c r="N59" s="2" t="s">
        <v>124</v>
      </c>
    </row>
    <row r="60">
      <c r="A60" s="2" t="s">
        <v>125</v>
      </c>
      <c r="B60" s="2">
        <v>51.0</v>
      </c>
      <c r="C60" s="2">
        <v>28.0</v>
      </c>
      <c r="D60" s="2">
        <v>12.0</v>
      </c>
      <c r="E60" s="2">
        <v>362.0</v>
      </c>
      <c r="F60" s="5">
        <f t="shared" si="1"/>
        <v>0.5818055236</v>
      </c>
      <c r="G60" s="5">
        <f>(B60+C60)/(B60+C60+D60+E60)*(((B60)/(B60+C60))*LOG((C60+B60)/(B60),2)+((C60)/(B60+C60))*LOG((C60+B60)/(C60),2))+(D60+E60)/(B60+C60+D60+E60)*(((D60)/(D60+E60))*LOG((E60+D60)/(D60),2)+((E60)/(E60+D60))*LOG((E60+D60)/(E60),2))</f>
        <v>0.3326132797</v>
      </c>
      <c r="H60" s="5">
        <f t="shared" si="3"/>
        <v>0.2491922439</v>
      </c>
      <c r="I60" s="6">
        <f t="shared" si="4"/>
        <v>0.4283084876</v>
      </c>
      <c r="J60" s="4">
        <f t="shared" si="5"/>
        <v>0.8095238095</v>
      </c>
      <c r="K60" s="4">
        <f t="shared" si="6"/>
        <v>0.9282051282</v>
      </c>
      <c r="L60" s="4">
        <f t="shared" si="7"/>
        <v>0.6455696203</v>
      </c>
      <c r="M60" s="4">
        <f t="shared" si="8"/>
        <v>0.9679144385</v>
      </c>
      <c r="N60" s="1" t="s">
        <v>126</v>
      </c>
    </row>
    <row r="61">
      <c r="A61" s="2" t="s">
        <v>127</v>
      </c>
      <c r="B61" s="2">
        <v>13.0</v>
      </c>
      <c r="C61" s="8">
        <v>691.1840000000011</v>
      </c>
      <c r="D61" s="2">
        <v>0.0</v>
      </c>
      <c r="E61" s="8">
        <v>25892.816</v>
      </c>
      <c r="F61" s="5">
        <f t="shared" si="1"/>
        <v>0.006080814442</v>
      </c>
      <c r="G61" s="5">
        <f>(B61+C61)/(B61+C61+D61+E61)*(((B61)/(B61+C61))*LOG((C61+B61)/(B61),2)+((C61)/(B61+C61))*LOG((C61+B61)/(C61),2))+(D61+E61)/(B61+C61+D61+E61)*(((E61)/(E61+D61))*LOG((E61+D61)/(E61),2))</f>
        <v>0.003513653309</v>
      </c>
      <c r="H61" s="5">
        <f t="shared" si="3"/>
        <v>0.002567161133</v>
      </c>
      <c r="I61" s="6">
        <f t="shared" si="4"/>
        <v>0.4221738974</v>
      </c>
      <c r="J61" s="4">
        <f t="shared" si="5"/>
        <v>1</v>
      </c>
      <c r="K61" s="4">
        <f t="shared" si="6"/>
        <v>0.974</v>
      </c>
      <c r="L61" s="4">
        <f t="shared" si="7"/>
        <v>0.01846108403</v>
      </c>
      <c r="M61" s="4">
        <f t="shared" si="8"/>
        <v>1</v>
      </c>
      <c r="N61" s="2" t="s">
        <v>128</v>
      </c>
    </row>
    <row r="62">
      <c r="A62" s="2" t="s">
        <v>129</v>
      </c>
      <c r="B62" s="2">
        <v>629.0</v>
      </c>
      <c r="C62" s="2">
        <v>3885.0</v>
      </c>
      <c r="D62" s="2">
        <v>97.0</v>
      </c>
      <c r="E62" s="2">
        <v>117744.0</v>
      </c>
      <c r="F62" s="5">
        <f t="shared" si="1"/>
        <v>0.05242469521</v>
      </c>
      <c r="G62" s="5">
        <f t="shared" ref="G62:G79" si="22">(B62+C62)/(B62+C62+D62+E62)*(((B62)/(B62+C62))*LOG((C62+B62)/(B62),2)+((C62)/(B62+C62))*LOG((C62+B62)/(C62),2))+(D62+E62)/(B62+C62+D62+E62)*(((D62)/(D62+E62))*LOG((E62+D62)/(D62),2)+((E62)/(E62+D62))*LOG((E62+D62)/(E62),2))</f>
        <v>0.03075715254</v>
      </c>
      <c r="H62" s="5">
        <f t="shared" si="3"/>
        <v>0.02166754267</v>
      </c>
      <c r="I62" s="6">
        <f t="shared" si="4"/>
        <v>0.4133079378</v>
      </c>
      <c r="J62" s="4">
        <f t="shared" si="5"/>
        <v>0.8663911846</v>
      </c>
      <c r="K62" s="4">
        <f t="shared" si="6"/>
        <v>0.9680586044</v>
      </c>
      <c r="L62" s="4">
        <f t="shared" si="7"/>
        <v>0.1393442623</v>
      </c>
      <c r="M62" s="4">
        <f t="shared" si="8"/>
        <v>0.999176857</v>
      </c>
      <c r="N62" s="7" t="s">
        <v>130</v>
      </c>
    </row>
    <row r="63">
      <c r="A63" s="2" t="s">
        <v>131</v>
      </c>
      <c r="B63" s="2">
        <f t="shared" ref="B63:E63" si="21">sum(B59:B62)</f>
        <v>706</v>
      </c>
      <c r="C63" s="9">
        <f t="shared" si="21"/>
        <v>4759.989</v>
      </c>
      <c r="D63" s="2">
        <f t="shared" si="21"/>
        <v>109</v>
      </c>
      <c r="E63" s="9">
        <f t="shared" si="21"/>
        <v>146240.011</v>
      </c>
      <c r="F63" s="5">
        <f t="shared" si="1"/>
        <v>0.04820862938</v>
      </c>
      <c r="G63" s="5">
        <f t="shared" si="22"/>
        <v>0.02848315158</v>
      </c>
      <c r="H63" s="5">
        <f t="shared" si="3"/>
        <v>0.0197254778</v>
      </c>
      <c r="I63" s="6">
        <f t="shared" si="4"/>
        <v>0.4091690233</v>
      </c>
      <c r="J63" s="4">
        <f t="shared" si="5"/>
        <v>0.8662576687</v>
      </c>
      <c r="K63" s="4">
        <f t="shared" si="6"/>
        <v>0.968476894</v>
      </c>
      <c r="L63" s="4">
        <f t="shared" si="7"/>
        <v>0.1291623529</v>
      </c>
      <c r="M63" s="4">
        <f t="shared" si="8"/>
        <v>0.9992552051</v>
      </c>
      <c r="N63" s="2" t="s">
        <v>132</v>
      </c>
    </row>
    <row r="64">
      <c r="A64" s="2" t="s">
        <v>133</v>
      </c>
      <c r="B64" s="2">
        <v>44.0</v>
      </c>
      <c r="C64" s="2">
        <v>15.0</v>
      </c>
      <c r="D64" s="2">
        <v>16.0</v>
      </c>
      <c r="E64" s="2">
        <v>256.0</v>
      </c>
      <c r="F64" s="5">
        <f t="shared" si="1"/>
        <v>0.6828450324</v>
      </c>
      <c r="G64" s="5">
        <f t="shared" si="22"/>
        <v>0.4110195848</v>
      </c>
      <c r="H64" s="5">
        <f t="shared" si="3"/>
        <v>0.2718254475</v>
      </c>
      <c r="I64" s="6">
        <f t="shared" si="4"/>
        <v>0.398077799</v>
      </c>
      <c r="J64" s="4">
        <f t="shared" si="5"/>
        <v>0.7333333333</v>
      </c>
      <c r="K64" s="4">
        <f t="shared" si="6"/>
        <v>0.9446494465</v>
      </c>
      <c r="L64" s="4">
        <f t="shared" si="7"/>
        <v>0.7457627119</v>
      </c>
      <c r="M64" s="4">
        <f t="shared" si="8"/>
        <v>0.9411764706</v>
      </c>
      <c r="N64" s="7" t="s">
        <v>134</v>
      </c>
    </row>
    <row r="65">
      <c r="A65" s="2" t="s">
        <v>135</v>
      </c>
      <c r="B65" s="2">
        <v>20.0</v>
      </c>
      <c r="C65" s="2">
        <v>1.0</v>
      </c>
      <c r="D65" s="2">
        <v>2.0</v>
      </c>
      <c r="E65" s="2">
        <v>3.0</v>
      </c>
      <c r="F65" s="5">
        <f t="shared" si="1"/>
        <v>0.6193821947</v>
      </c>
      <c r="G65" s="5">
        <f t="shared" si="22"/>
        <v>0.4098021905</v>
      </c>
      <c r="H65" s="5">
        <f t="shared" si="3"/>
        <v>0.2095800042</v>
      </c>
      <c r="I65" s="6">
        <f t="shared" si="4"/>
        <v>0.3383694365</v>
      </c>
      <c r="J65" s="4">
        <f t="shared" si="5"/>
        <v>0.9090909091</v>
      </c>
      <c r="K65" s="4">
        <f t="shared" si="6"/>
        <v>0.75</v>
      </c>
      <c r="L65" s="4">
        <f t="shared" si="7"/>
        <v>0.9523809524</v>
      </c>
      <c r="M65" s="4">
        <f t="shared" si="8"/>
        <v>0.6</v>
      </c>
      <c r="N65" s="7" t="s">
        <v>136</v>
      </c>
    </row>
    <row r="66">
      <c r="A66" s="2" t="s">
        <v>137</v>
      </c>
      <c r="B66" s="2">
        <v>5.0</v>
      </c>
      <c r="C66" s="2">
        <v>5.0</v>
      </c>
      <c r="D66" s="2">
        <v>1.0</v>
      </c>
      <c r="E66" s="2">
        <v>30.0</v>
      </c>
      <c r="F66" s="5">
        <f t="shared" si="1"/>
        <v>0.6006085754</v>
      </c>
      <c r="G66" s="5">
        <f t="shared" si="22"/>
        <v>0.399350433</v>
      </c>
      <c r="H66" s="5">
        <f t="shared" si="3"/>
        <v>0.2012581424</v>
      </c>
      <c r="I66" s="6">
        <f t="shared" si="4"/>
        <v>0.3350903577</v>
      </c>
      <c r="J66" s="4">
        <f t="shared" si="5"/>
        <v>0.8333333333</v>
      </c>
      <c r="K66" s="4">
        <f t="shared" si="6"/>
        <v>0.8571428571</v>
      </c>
      <c r="L66" s="4">
        <f t="shared" si="7"/>
        <v>0.5</v>
      </c>
      <c r="M66" s="4">
        <f t="shared" si="8"/>
        <v>0.9677419355</v>
      </c>
      <c r="N66" s="7" t="s">
        <v>138</v>
      </c>
    </row>
    <row r="67">
      <c r="A67" s="2" t="s">
        <v>139</v>
      </c>
      <c r="B67" s="2">
        <v>29.0</v>
      </c>
      <c r="C67" s="2">
        <v>350.0</v>
      </c>
      <c r="D67" s="2">
        <v>3.0</v>
      </c>
      <c r="E67" s="2">
        <v>4083.0</v>
      </c>
      <c r="F67" s="5">
        <f t="shared" si="1"/>
        <v>0.06136229206</v>
      </c>
      <c r="G67" s="5">
        <f t="shared" si="22"/>
        <v>0.0410504303</v>
      </c>
      <c r="H67" s="5">
        <f t="shared" si="3"/>
        <v>0.02031186176</v>
      </c>
      <c r="I67" s="6">
        <f t="shared" si="4"/>
        <v>0.3310153692</v>
      </c>
      <c r="J67" s="4">
        <f t="shared" si="5"/>
        <v>0.90625</v>
      </c>
      <c r="K67" s="4">
        <f t="shared" si="6"/>
        <v>0.9210466952</v>
      </c>
      <c r="L67" s="4">
        <f t="shared" si="7"/>
        <v>0.0765171504</v>
      </c>
      <c r="M67" s="4">
        <f t="shared" si="8"/>
        <v>0.9992657856</v>
      </c>
      <c r="N67" s="2" t="s">
        <v>140</v>
      </c>
    </row>
    <row r="68">
      <c r="A68" s="2" t="s">
        <v>141</v>
      </c>
      <c r="B68" s="2">
        <v>40.0</v>
      </c>
      <c r="C68" s="8">
        <v>528.2119999999995</v>
      </c>
      <c r="D68" s="2">
        <v>5.0</v>
      </c>
      <c r="E68" s="8">
        <v>6609.7880000000005</v>
      </c>
      <c r="F68" s="5">
        <f t="shared" si="1"/>
        <v>0.05485880389</v>
      </c>
      <c r="G68" s="5">
        <f t="shared" si="22"/>
        <v>0.03728525398</v>
      </c>
      <c r="H68" s="5">
        <f t="shared" si="3"/>
        <v>0.01757354991</v>
      </c>
      <c r="I68" s="6">
        <f t="shared" si="4"/>
        <v>0.3203414705</v>
      </c>
      <c r="J68" s="4">
        <f t="shared" si="5"/>
        <v>0.8888888889</v>
      </c>
      <c r="K68" s="4">
        <f t="shared" si="6"/>
        <v>0.926</v>
      </c>
      <c r="L68" s="4">
        <f t="shared" si="7"/>
        <v>0.07039626055</v>
      </c>
      <c r="M68" s="4">
        <f t="shared" si="8"/>
        <v>0.9992441179</v>
      </c>
      <c r="N68" s="2" t="s">
        <v>142</v>
      </c>
    </row>
    <row r="69">
      <c r="A69" s="2" t="s">
        <v>143</v>
      </c>
      <c r="B69" s="2">
        <v>32.0</v>
      </c>
      <c r="C69" s="8">
        <v>418.7699999999995</v>
      </c>
      <c r="D69" s="2">
        <v>3.0</v>
      </c>
      <c r="E69" s="8">
        <v>4234.2300000000005</v>
      </c>
      <c r="F69" s="5">
        <f t="shared" si="1"/>
        <v>0.06348057761</v>
      </c>
      <c r="G69" s="5">
        <f t="shared" si="22"/>
        <v>0.04315820679</v>
      </c>
      <c r="H69" s="5">
        <f t="shared" si="3"/>
        <v>0.02032237083</v>
      </c>
      <c r="I69" s="6">
        <f t="shared" si="4"/>
        <v>0.3201352538</v>
      </c>
      <c r="J69" s="4">
        <f t="shared" si="5"/>
        <v>0.9142857143</v>
      </c>
      <c r="K69" s="4">
        <f t="shared" si="6"/>
        <v>0.91</v>
      </c>
      <c r="L69" s="4">
        <f t="shared" si="7"/>
        <v>0.07098963995</v>
      </c>
      <c r="M69" s="4">
        <f t="shared" si="8"/>
        <v>0.9992919903</v>
      </c>
      <c r="N69" s="2" t="s">
        <v>144</v>
      </c>
    </row>
    <row r="70">
      <c r="A70" s="2" t="s">
        <v>145</v>
      </c>
      <c r="B70" s="2">
        <v>8.0</v>
      </c>
      <c r="C70" s="8">
        <v>106.8119999999999</v>
      </c>
      <c r="D70" s="2">
        <v>2.0</v>
      </c>
      <c r="E70" s="8">
        <v>2377.188</v>
      </c>
      <c r="F70" s="5">
        <f t="shared" si="1"/>
        <v>0.03769894343</v>
      </c>
      <c r="G70" s="5">
        <f t="shared" si="22"/>
        <v>0.0261393342</v>
      </c>
      <c r="H70" s="5">
        <f t="shared" si="3"/>
        <v>0.01155960923</v>
      </c>
      <c r="I70" s="6">
        <f t="shared" si="4"/>
        <v>0.3066295281</v>
      </c>
      <c r="J70" s="4">
        <f t="shared" si="5"/>
        <v>0.8</v>
      </c>
      <c r="K70" s="4">
        <f t="shared" si="6"/>
        <v>0.957</v>
      </c>
      <c r="L70" s="4">
        <f t="shared" si="7"/>
        <v>0.06967912762</v>
      </c>
      <c r="M70" s="4">
        <f t="shared" si="8"/>
        <v>0.9991593771</v>
      </c>
      <c r="N70" s="2" t="s">
        <v>146</v>
      </c>
    </row>
    <row r="71">
      <c r="A71" s="2" t="s">
        <v>147</v>
      </c>
      <c r="B71" s="2">
        <v>13.0</v>
      </c>
      <c r="C71" s="8">
        <v>548.0060000000012</v>
      </c>
      <c r="D71" s="2">
        <v>2.0</v>
      </c>
      <c r="E71" s="8">
        <v>12817.993999999999</v>
      </c>
      <c r="F71" s="5">
        <f t="shared" si="1"/>
        <v>0.01260319913</v>
      </c>
      <c r="G71" s="5">
        <f t="shared" si="22"/>
        <v>0.00876780816</v>
      </c>
      <c r="H71" s="5">
        <f t="shared" si="3"/>
        <v>0.003835390967</v>
      </c>
      <c r="I71" s="6">
        <f t="shared" si="4"/>
        <v>0.3043188422</v>
      </c>
      <c r="J71" s="4">
        <f t="shared" si="5"/>
        <v>0.8666666667</v>
      </c>
      <c r="K71" s="4">
        <f t="shared" si="6"/>
        <v>0.959</v>
      </c>
      <c r="L71" s="4">
        <f t="shared" si="7"/>
        <v>0.02317265769</v>
      </c>
      <c r="M71" s="4">
        <f t="shared" si="8"/>
        <v>0.9998439937</v>
      </c>
      <c r="N71" s="2" t="s">
        <v>148</v>
      </c>
    </row>
    <row r="72">
      <c r="A72" s="2" t="s">
        <v>149</v>
      </c>
      <c r="B72" s="2">
        <v>11.0</v>
      </c>
      <c r="C72" s="8">
        <v>175.82499999999982</v>
      </c>
      <c r="D72" s="2">
        <v>2.0</v>
      </c>
      <c r="E72" s="8">
        <v>2529.175</v>
      </c>
      <c r="F72" s="5">
        <f t="shared" si="1"/>
        <v>0.04375006702</v>
      </c>
      <c r="G72" s="5">
        <f t="shared" si="22"/>
        <v>0.03084461768</v>
      </c>
      <c r="H72" s="5">
        <f t="shared" si="3"/>
        <v>0.01290544934</v>
      </c>
      <c r="I72" s="6">
        <f t="shared" si="4"/>
        <v>0.2949812473</v>
      </c>
      <c r="J72" s="4">
        <f t="shared" si="5"/>
        <v>0.8461538462</v>
      </c>
      <c r="K72" s="4">
        <f t="shared" si="6"/>
        <v>0.935</v>
      </c>
      <c r="L72" s="4">
        <f t="shared" si="7"/>
        <v>0.05887862973</v>
      </c>
      <c r="M72" s="4">
        <f t="shared" si="8"/>
        <v>0.9992098531</v>
      </c>
      <c r="N72" s="2" t="s">
        <v>150</v>
      </c>
    </row>
    <row r="73">
      <c r="A73" s="2" t="s">
        <v>151</v>
      </c>
      <c r="B73" s="2">
        <v>6.0</v>
      </c>
      <c r="C73" s="2">
        <v>2.0</v>
      </c>
      <c r="D73" s="2">
        <v>1.0</v>
      </c>
      <c r="E73" s="2">
        <v>6.0</v>
      </c>
      <c r="F73" s="5">
        <f t="shared" si="1"/>
        <v>0.996791632</v>
      </c>
      <c r="G73" s="5">
        <f t="shared" si="22"/>
        <v>0.7087956297</v>
      </c>
      <c r="H73" s="5">
        <f t="shared" si="3"/>
        <v>0.2879960023</v>
      </c>
      <c r="I73" s="6">
        <f t="shared" si="4"/>
        <v>0.2889229735</v>
      </c>
      <c r="J73" s="4">
        <f t="shared" si="5"/>
        <v>0.8571428571</v>
      </c>
      <c r="K73" s="4">
        <f t="shared" si="6"/>
        <v>0.75</v>
      </c>
      <c r="L73" s="4">
        <f t="shared" si="7"/>
        <v>0.75</v>
      </c>
      <c r="M73" s="4">
        <f t="shared" si="8"/>
        <v>0.8571428571</v>
      </c>
      <c r="N73" s="7" t="s">
        <v>152</v>
      </c>
    </row>
    <row r="74">
      <c r="A74" s="2" t="s">
        <v>153</v>
      </c>
      <c r="B74" s="2">
        <v>21.0</v>
      </c>
      <c r="C74" s="8">
        <v>275.34799999999996</v>
      </c>
      <c r="D74" s="2">
        <v>4.0</v>
      </c>
      <c r="E74" s="8">
        <v>3347.652</v>
      </c>
      <c r="F74" s="5">
        <f t="shared" si="1"/>
        <v>0.05911988822</v>
      </c>
      <c r="G74" s="5">
        <f t="shared" si="22"/>
        <v>0.04221553398</v>
      </c>
      <c r="H74" s="5">
        <f t="shared" si="3"/>
        <v>0.01690435423</v>
      </c>
      <c r="I74" s="6">
        <f t="shared" si="4"/>
        <v>0.2859334607</v>
      </c>
      <c r="J74" s="4">
        <f t="shared" si="5"/>
        <v>0.84</v>
      </c>
      <c r="K74" s="4">
        <f t="shared" si="6"/>
        <v>0.924</v>
      </c>
      <c r="L74" s="4">
        <f t="shared" si="7"/>
        <v>0.07086263447</v>
      </c>
      <c r="M74" s="4">
        <f t="shared" si="8"/>
        <v>0.9988065587</v>
      </c>
      <c r="N74" s="2" t="s">
        <v>154</v>
      </c>
    </row>
    <row r="75">
      <c r="A75" s="2" t="s">
        <v>155</v>
      </c>
      <c r="B75" s="2">
        <v>29.0</v>
      </c>
      <c r="C75" s="8">
        <v>1081.4400000000023</v>
      </c>
      <c r="D75" s="2">
        <v>8.0</v>
      </c>
      <c r="E75" s="8">
        <v>34966.56</v>
      </c>
      <c r="F75" s="5">
        <f t="shared" si="1"/>
        <v>0.0116599611</v>
      </c>
      <c r="G75" s="5">
        <f t="shared" si="22"/>
        <v>0.008371581352</v>
      </c>
      <c r="H75" s="5">
        <f t="shared" si="3"/>
        <v>0.003288379753</v>
      </c>
      <c r="I75" s="6">
        <f t="shared" si="4"/>
        <v>0.282023218</v>
      </c>
      <c r="J75" s="4">
        <f t="shared" si="5"/>
        <v>0.7837837838</v>
      </c>
      <c r="K75" s="4">
        <f t="shared" si="6"/>
        <v>0.97</v>
      </c>
      <c r="L75" s="4">
        <f t="shared" si="7"/>
        <v>0.02611577393</v>
      </c>
      <c r="M75" s="4">
        <f t="shared" si="8"/>
        <v>0.9997712623</v>
      </c>
      <c r="N75" s="2" t="s">
        <v>156</v>
      </c>
    </row>
    <row r="76">
      <c r="A76" s="2" t="s">
        <v>157</v>
      </c>
      <c r="B76" s="2">
        <v>6.0</v>
      </c>
      <c r="C76" s="8">
        <v>95.02999999999997</v>
      </c>
      <c r="D76" s="2">
        <v>1.0</v>
      </c>
      <c r="E76" s="8">
        <v>1022.97</v>
      </c>
      <c r="F76" s="5">
        <f t="shared" si="1"/>
        <v>0.05454743269</v>
      </c>
      <c r="G76" s="5">
        <f t="shared" si="22"/>
        <v>0.03935813361</v>
      </c>
      <c r="H76" s="5">
        <f t="shared" si="3"/>
        <v>0.01518929907</v>
      </c>
      <c r="I76" s="6">
        <f t="shared" si="4"/>
        <v>0.2784603844</v>
      </c>
      <c r="J76" s="4">
        <f t="shared" si="5"/>
        <v>0.8571428571</v>
      </c>
      <c r="K76" s="4">
        <f t="shared" si="6"/>
        <v>0.915</v>
      </c>
      <c r="L76" s="4">
        <f t="shared" si="7"/>
        <v>0.0593883005</v>
      </c>
      <c r="M76" s="4">
        <f t="shared" si="8"/>
        <v>0.9990234089</v>
      </c>
      <c r="N76" s="2" t="s">
        <v>158</v>
      </c>
    </row>
    <row r="77">
      <c r="A77" s="2" t="s">
        <v>159</v>
      </c>
      <c r="B77" s="2">
        <v>16.0</v>
      </c>
      <c r="C77" s="8">
        <v>521.6860000000015</v>
      </c>
      <c r="D77" s="2">
        <v>6.0</v>
      </c>
      <c r="E77" s="8">
        <v>22160.314</v>
      </c>
      <c r="F77" s="5">
        <f t="shared" si="1"/>
        <v>0.01109808439</v>
      </c>
      <c r="G77" s="5">
        <f t="shared" si="22"/>
        <v>0.008087907474</v>
      </c>
      <c r="H77" s="5">
        <f t="shared" si="3"/>
        <v>0.003010176916</v>
      </c>
      <c r="I77" s="6">
        <f t="shared" si="4"/>
        <v>0.2712339184</v>
      </c>
      <c r="J77" s="4">
        <f t="shared" si="5"/>
        <v>0.7272727273</v>
      </c>
      <c r="K77" s="4">
        <f t="shared" si="6"/>
        <v>0.977</v>
      </c>
      <c r="L77" s="4">
        <f t="shared" si="7"/>
        <v>0.0297571445</v>
      </c>
      <c r="M77" s="4">
        <f t="shared" si="8"/>
        <v>0.999729319</v>
      </c>
      <c r="N77" s="2" t="s">
        <v>160</v>
      </c>
    </row>
    <row r="78">
      <c r="A78" s="2" t="s">
        <v>161</v>
      </c>
      <c r="B78" s="2">
        <v>10.0</v>
      </c>
      <c r="C78" s="2">
        <v>86.0</v>
      </c>
      <c r="D78" s="2">
        <v>1.0</v>
      </c>
      <c r="E78" s="2">
        <v>413.0</v>
      </c>
      <c r="F78" s="5">
        <f t="shared" si="1"/>
        <v>0.1501596046</v>
      </c>
      <c r="G78" s="5">
        <f t="shared" si="22"/>
        <v>0.1106133106</v>
      </c>
      <c r="H78" s="5">
        <f t="shared" si="3"/>
        <v>0.03954629393</v>
      </c>
      <c r="I78" s="6">
        <f t="shared" si="4"/>
        <v>0.2633617346</v>
      </c>
      <c r="J78" s="4">
        <f t="shared" si="5"/>
        <v>0.9090909091</v>
      </c>
      <c r="K78" s="4">
        <f t="shared" si="6"/>
        <v>0.8276553106</v>
      </c>
      <c r="L78" s="4">
        <f t="shared" si="7"/>
        <v>0.1041666667</v>
      </c>
      <c r="M78" s="4">
        <f t="shared" si="8"/>
        <v>0.9975845411</v>
      </c>
      <c r="N78" s="2" t="s">
        <v>162</v>
      </c>
    </row>
    <row r="79">
      <c r="A79" s="2" t="s">
        <v>163</v>
      </c>
      <c r="B79" s="2">
        <v>12.0</v>
      </c>
      <c r="C79" s="8">
        <v>189.32899999999972</v>
      </c>
      <c r="D79" s="2">
        <v>5.0</v>
      </c>
      <c r="E79" s="8">
        <v>4213.671</v>
      </c>
      <c r="F79" s="5">
        <f t="shared" si="1"/>
        <v>0.03639340337</v>
      </c>
      <c r="G79" s="5">
        <f t="shared" si="22"/>
        <v>0.02747050633</v>
      </c>
      <c r="H79" s="5">
        <f t="shared" si="3"/>
        <v>0.008922897039</v>
      </c>
      <c r="I79" s="6">
        <f t="shared" si="4"/>
        <v>0.2451789669</v>
      </c>
      <c r="J79" s="4">
        <f t="shared" si="5"/>
        <v>0.7058823529</v>
      </c>
      <c r="K79" s="4">
        <f t="shared" si="6"/>
        <v>0.957</v>
      </c>
      <c r="L79" s="4">
        <f t="shared" si="7"/>
        <v>0.05960393187</v>
      </c>
      <c r="M79" s="4">
        <f t="shared" si="8"/>
        <v>0.9988147926</v>
      </c>
      <c r="N79" s="2" t="s">
        <v>164</v>
      </c>
    </row>
    <row r="80">
      <c r="A80" s="2" t="s">
        <v>165</v>
      </c>
      <c r="B80" s="2">
        <v>8.0</v>
      </c>
      <c r="C80" s="2">
        <v>430.0</v>
      </c>
      <c r="D80" s="2">
        <v>0.0</v>
      </c>
      <c r="E80" s="2">
        <v>1384.0</v>
      </c>
      <c r="F80" s="5">
        <f t="shared" si="1"/>
        <v>0.04070617063</v>
      </c>
      <c r="G80" s="5">
        <f>(B80+C80)/(B80+C80+D80+E80)*(((B80)/(B80+C80))*LOG((C80+B80)/(B80),2)+((C80)/(B80+C80))*LOG((C80+B80)/(C80),2))+(D80+E80)/(B80+C80+D80+E80)*(((E80)/(E80+D80))*LOG((E80+D80)/(E80),2))</f>
        <v>0.03163216618</v>
      </c>
      <c r="H80" s="5">
        <f t="shared" si="3"/>
        <v>0.009074004449</v>
      </c>
      <c r="I80" s="6">
        <f t="shared" si="4"/>
        <v>0.2229147156</v>
      </c>
      <c r="J80" s="4">
        <f t="shared" si="5"/>
        <v>1</v>
      </c>
      <c r="K80" s="4">
        <f t="shared" si="6"/>
        <v>0.762954796</v>
      </c>
      <c r="L80" s="4">
        <f t="shared" si="7"/>
        <v>0.01826484018</v>
      </c>
      <c r="M80" s="4">
        <f t="shared" si="8"/>
        <v>1</v>
      </c>
      <c r="N80" s="7" t="s">
        <v>166</v>
      </c>
    </row>
    <row r="81">
      <c r="A81" s="2" t="s">
        <v>167</v>
      </c>
      <c r="B81" s="2">
        <v>14.0</v>
      </c>
      <c r="C81" s="2">
        <v>43.0</v>
      </c>
      <c r="D81" s="2">
        <v>2.0</v>
      </c>
      <c r="E81" s="2">
        <v>110.0</v>
      </c>
      <c r="F81" s="5">
        <f t="shared" si="1"/>
        <v>0.451883342</v>
      </c>
      <c r="G81" s="5">
        <f>(B81+C81)/(B81+C81+D81+E81)*(((B81)/(B81+C81))*LOG((C81+B81)/(B81),2)+((C81)/(B81+C81))*LOG((C81+B81)/(C81),2))+(D81+E81)/(B81+C81+D81+E81)*(((D81)/(D81+E81))*LOG((E81+D81)/(D81),2)+((E81)/(E81+D81))*LOG((E81+D81)/(E81),2))</f>
        <v>0.3569027232</v>
      </c>
      <c r="H81" s="5">
        <f t="shared" si="3"/>
        <v>0.09498061876</v>
      </c>
      <c r="I81" s="6">
        <f t="shared" si="4"/>
        <v>0.2101883604</v>
      </c>
      <c r="J81" s="4">
        <f t="shared" si="5"/>
        <v>0.875</v>
      </c>
      <c r="K81" s="4">
        <f t="shared" si="6"/>
        <v>0.7189542484</v>
      </c>
      <c r="L81" s="4">
        <f t="shared" si="7"/>
        <v>0.2456140351</v>
      </c>
      <c r="M81" s="4">
        <f t="shared" si="8"/>
        <v>0.9821428571</v>
      </c>
      <c r="N81" s="7" t="s">
        <v>168</v>
      </c>
    </row>
    <row r="82">
      <c r="A82" s="2" t="s">
        <v>169</v>
      </c>
      <c r="B82" s="2">
        <v>41.0</v>
      </c>
      <c r="C82" s="2">
        <v>918.0</v>
      </c>
      <c r="D82" s="2">
        <v>0.0</v>
      </c>
      <c r="E82" s="2">
        <v>1748.0</v>
      </c>
      <c r="F82" s="5">
        <f t="shared" si="1"/>
        <v>0.1132405938</v>
      </c>
      <c r="G82" s="5">
        <f>(B82+C82)/(B82+C82+D82+E82)*(((B82)/(B82+C82))*LOG((C82+B82)/(B82),2)+((C82)/(B82+C82))*LOG((C82+B82)/(C82),2))+(D82+E82)/(B82+C82+D82+E82)*((((E82)/(E82+D82))*LOG((E82+D82)/(E82),2)))</f>
        <v>0.09025817893</v>
      </c>
      <c r="H82" s="5">
        <f t="shared" si="3"/>
        <v>0.02298241489</v>
      </c>
      <c r="I82" s="6">
        <f t="shared" si="4"/>
        <v>0.2029520873</v>
      </c>
      <c r="J82" s="4">
        <f t="shared" si="5"/>
        <v>1</v>
      </c>
      <c r="K82" s="4">
        <f t="shared" si="6"/>
        <v>0.655663916</v>
      </c>
      <c r="L82" s="4">
        <f t="shared" si="7"/>
        <v>0.04275286757</v>
      </c>
      <c r="M82" s="4">
        <f t="shared" si="8"/>
        <v>1</v>
      </c>
      <c r="N82" s="7" t="s">
        <v>166</v>
      </c>
    </row>
    <row r="83">
      <c r="A83" s="2" t="s">
        <v>170</v>
      </c>
      <c r="B83" s="2">
        <v>119.0</v>
      </c>
      <c r="C83" s="2">
        <v>1070.0</v>
      </c>
      <c r="D83" s="2">
        <v>2.0</v>
      </c>
      <c r="E83" s="2">
        <v>1712.0</v>
      </c>
      <c r="F83" s="5">
        <f t="shared" si="1"/>
        <v>0.2499472157</v>
      </c>
      <c r="G83" s="5">
        <f t="shared" ref="G83:G84" si="23">(B83+C83)/(B83+C83+D83+E83)*(((B83)/(B83+C83))*LOG((C83+B83)/(B83),2)+((C83)/(B83+C83))*LOG((C83+B83)/(C83),2))+(D83+E83)/(B83+C83+D83+E83)*(((D83)/(D83+E83))*LOG((E83+D83)/(D83),2)+((E83)/(E83+D83))*LOG((E83+D83)/(E83),2))</f>
        <v>0.1999044763</v>
      </c>
      <c r="H83" s="5">
        <f t="shared" si="3"/>
        <v>0.05004273936</v>
      </c>
      <c r="I83" s="6">
        <f t="shared" si="4"/>
        <v>0.2002132299</v>
      </c>
      <c r="J83" s="4">
        <f t="shared" si="5"/>
        <v>0.9834710744</v>
      </c>
      <c r="K83" s="4">
        <f t="shared" si="6"/>
        <v>0.6153846154</v>
      </c>
      <c r="L83" s="4">
        <f t="shared" si="7"/>
        <v>0.1000841043</v>
      </c>
      <c r="M83" s="4">
        <f t="shared" si="8"/>
        <v>0.9988331389</v>
      </c>
      <c r="N83" s="7" t="s">
        <v>171</v>
      </c>
    </row>
    <row r="84">
      <c r="A84" s="2" t="s">
        <v>172</v>
      </c>
      <c r="B84" s="2">
        <v>15.0</v>
      </c>
      <c r="C84" s="8">
        <v>444.83500000000095</v>
      </c>
      <c r="D84" s="2">
        <v>8.0</v>
      </c>
      <c r="E84" s="8">
        <v>9900.164999999999</v>
      </c>
      <c r="F84" s="5">
        <f t="shared" si="1"/>
        <v>0.02275460831</v>
      </c>
      <c r="G84" s="5">
        <f t="shared" si="23"/>
        <v>0.01823754914</v>
      </c>
      <c r="H84" s="5">
        <f t="shared" si="3"/>
        <v>0.00451705917</v>
      </c>
      <c r="I84" s="6">
        <f t="shared" si="4"/>
        <v>0.1985118403</v>
      </c>
      <c r="J84" s="4">
        <f t="shared" si="5"/>
        <v>0.652173913</v>
      </c>
      <c r="K84" s="4">
        <f t="shared" si="6"/>
        <v>0.957</v>
      </c>
      <c r="L84" s="4">
        <f t="shared" si="7"/>
        <v>0.03262039645</v>
      </c>
      <c r="M84" s="4">
        <f t="shared" si="8"/>
        <v>0.9991925851</v>
      </c>
      <c r="N84" s="2" t="s">
        <v>173</v>
      </c>
    </row>
    <row r="85">
      <c r="A85" s="2" t="s">
        <v>174</v>
      </c>
      <c r="B85" s="2">
        <v>24.0</v>
      </c>
      <c r="C85" s="2">
        <v>1144.0</v>
      </c>
      <c r="D85" s="2">
        <v>0.0</v>
      </c>
      <c r="E85" s="2">
        <v>2698.0</v>
      </c>
      <c r="F85" s="5">
        <f t="shared" si="1"/>
        <v>0.05444306921</v>
      </c>
      <c r="G85" s="5">
        <f>(B85+C85)/(B85+C85+D85+E85)*(((B85)/(B85+C85))*LOG((C85+B85)/(B85),2)+((C85)/(B85+C85))*LOG((C85+B85)/(C85),2))+(((E85)/(E85+D85))*LOG((E85+D85)/(E85),2))</f>
        <v>0.04365834855</v>
      </c>
      <c r="H85" s="5">
        <f t="shared" si="3"/>
        <v>0.01078472066</v>
      </c>
      <c r="I85" s="6">
        <f t="shared" si="4"/>
        <v>0.1980917098</v>
      </c>
      <c r="J85" s="4">
        <f t="shared" si="5"/>
        <v>1</v>
      </c>
      <c r="K85" s="4">
        <f t="shared" si="6"/>
        <v>0.7022384175</v>
      </c>
      <c r="L85" s="4">
        <f t="shared" si="7"/>
        <v>0.02054794521</v>
      </c>
      <c r="M85" s="4">
        <f t="shared" si="8"/>
        <v>1</v>
      </c>
      <c r="N85" s="7" t="s">
        <v>175</v>
      </c>
    </row>
    <row r="86">
      <c r="A86" s="2" t="s">
        <v>176</v>
      </c>
      <c r="B86" s="2">
        <v>97.0</v>
      </c>
      <c r="C86" s="2">
        <v>853.0</v>
      </c>
      <c r="D86" s="2">
        <v>0.0</v>
      </c>
      <c r="E86" s="2">
        <v>872.0</v>
      </c>
      <c r="F86" s="5">
        <f t="shared" si="1"/>
        <v>0.2999965078</v>
      </c>
      <c r="G86" s="5">
        <f>(B86+C86)/(B86+C86+D86+E86)*(((B86)/(B86+C86))*LOG((C86+B86)/(B86),2)+((C86)/(B86+C86))*LOG((C86+B86)/(C86),2))+(D86+E86)/(B86+C86+D86+E86)*((((E86)/(E86+D86))*LOG((E86+D86)/(E86),2)))</f>
        <v>0.2479978732</v>
      </c>
      <c r="H86" s="5">
        <f t="shared" si="3"/>
        <v>0.05199863461</v>
      </c>
      <c r="I86" s="6">
        <f t="shared" si="4"/>
        <v>0.1733307997</v>
      </c>
      <c r="J86" s="4">
        <f t="shared" si="5"/>
        <v>1</v>
      </c>
      <c r="K86" s="4">
        <f t="shared" si="6"/>
        <v>0.5055072464</v>
      </c>
      <c r="L86" s="4">
        <f t="shared" si="7"/>
        <v>0.1021052632</v>
      </c>
      <c r="M86" s="4">
        <f t="shared" si="8"/>
        <v>1</v>
      </c>
      <c r="N86" s="7" t="s">
        <v>166</v>
      </c>
    </row>
    <row r="87">
      <c r="A87" s="2" t="s">
        <v>177</v>
      </c>
      <c r="B87" s="2">
        <v>54.0</v>
      </c>
      <c r="C87" s="2">
        <v>24.0</v>
      </c>
      <c r="D87" s="2">
        <v>50.0</v>
      </c>
      <c r="E87" s="2">
        <v>196.0</v>
      </c>
      <c r="F87" s="5">
        <f t="shared" si="1"/>
        <v>0.9054522632</v>
      </c>
      <c r="G87" s="5">
        <f t="shared" ref="G87:G88" si="24">(B87+C87)/(B87+C87+D87+E87)*(((B87)/(B87+C87))*LOG((C87+B87)/(B87),2)+((C87)/(B87+C87))*LOG((C87+B87)/(C87),2))+(D87+E87)/(B87+C87+D87+E87)*(((D87)/(D87+E87))*LOG((E87+D87)/(D87),2)+((E87)/(E87+D87))*LOG((E87+D87)/(E87),2))</f>
        <v>0.7674104238</v>
      </c>
      <c r="H87" s="5">
        <f t="shared" si="3"/>
        <v>0.1380418394</v>
      </c>
      <c r="I87" s="6">
        <f t="shared" si="4"/>
        <v>0.152456231</v>
      </c>
      <c r="J87" s="4">
        <f t="shared" si="5"/>
        <v>0.5192307692</v>
      </c>
      <c r="K87" s="4">
        <f t="shared" si="6"/>
        <v>0.8909090909</v>
      </c>
      <c r="L87" s="4">
        <f t="shared" si="7"/>
        <v>0.6923076923</v>
      </c>
      <c r="M87" s="4">
        <f t="shared" si="8"/>
        <v>0.7967479675</v>
      </c>
      <c r="N87" s="7" t="s">
        <v>178</v>
      </c>
    </row>
    <row r="88">
      <c r="A88" s="2" t="s">
        <v>179</v>
      </c>
      <c r="B88" s="2">
        <v>4.0</v>
      </c>
      <c r="C88" s="8">
        <v>207.5010000000002</v>
      </c>
      <c r="D88" s="2">
        <v>3.0</v>
      </c>
      <c r="E88" s="8">
        <v>4853.499</v>
      </c>
      <c r="F88" s="5">
        <f t="shared" si="1"/>
        <v>0.01511263002</v>
      </c>
      <c r="G88" s="5">
        <f t="shared" si="24"/>
        <v>0.01281036093</v>
      </c>
      <c r="H88" s="5">
        <f t="shared" si="3"/>
        <v>0.002302269088</v>
      </c>
      <c r="I88" s="6">
        <f t="shared" si="4"/>
        <v>0.1523407299</v>
      </c>
      <c r="J88" s="4">
        <f t="shared" si="5"/>
        <v>0.5714285714</v>
      </c>
      <c r="K88" s="4">
        <f t="shared" si="6"/>
        <v>0.959</v>
      </c>
      <c r="L88" s="4">
        <f t="shared" si="7"/>
        <v>0.01891244013</v>
      </c>
      <c r="M88" s="4">
        <f t="shared" si="8"/>
        <v>0.9993822711</v>
      </c>
      <c r="N88" s="2" t="s">
        <v>180</v>
      </c>
    </row>
    <row r="89">
      <c r="A89" s="2" t="s">
        <v>181</v>
      </c>
      <c r="B89" s="2">
        <v>231.0</v>
      </c>
      <c r="C89" s="2">
        <v>1458.0</v>
      </c>
      <c r="D89" s="2">
        <v>0.0</v>
      </c>
      <c r="E89" s="2">
        <v>1018.0</v>
      </c>
      <c r="F89" s="5">
        <f t="shared" si="1"/>
        <v>0.4207015837</v>
      </c>
      <c r="G89" s="5">
        <f>(B89+C89)/(B89+C89+D89+E89)*(((B89)/(B89+C89))*LOG((C89+B89)/(B89),2)+((C89)/(B89+C89))*LOG((C89+B89)/(C89),2))+(D89+E89)/(B89+C89+D89+E89)*(((E89)/(E89+D89))*LOG((E89+D89)/(E89),2))</f>
        <v>0.3592071175</v>
      </c>
      <c r="H89" s="5">
        <f t="shared" si="3"/>
        <v>0.06149446613</v>
      </c>
      <c r="I89" s="6">
        <f t="shared" si="4"/>
        <v>0.1461712257</v>
      </c>
      <c r="J89" s="4">
        <f t="shared" si="5"/>
        <v>1</v>
      </c>
      <c r="K89" s="4">
        <f t="shared" si="6"/>
        <v>0.4111470113</v>
      </c>
      <c r="L89" s="4">
        <f t="shared" si="7"/>
        <v>0.1367673179</v>
      </c>
      <c r="M89" s="4">
        <f t="shared" si="8"/>
        <v>1</v>
      </c>
      <c r="N89" s="7" t="s">
        <v>166</v>
      </c>
    </row>
    <row r="90">
      <c r="A90" s="2" t="s">
        <v>182</v>
      </c>
      <c r="B90" s="2">
        <v>156.0</v>
      </c>
      <c r="C90" s="2">
        <v>1851.0</v>
      </c>
      <c r="D90" s="2">
        <v>3.0</v>
      </c>
      <c r="E90" s="2">
        <v>1856.0</v>
      </c>
      <c r="F90" s="5">
        <f t="shared" si="1"/>
        <v>0.2474393407</v>
      </c>
      <c r="G90" s="5">
        <f>(B90+C90)/(B90+C90+D90+E90)*(((B90)/(B90+C90))*LOG((C90+B90)/(B90),2)+((C90)/(B90+C90))*LOG((C90+B90)/(C90),2))+(D90+E90)/(B90+C90+D90+E90)*(((D90)/(D90+E90))*LOG((E90+D90)/(D90),2)+((E90)/(E90+D90))*LOG((E90+D90)/(E90),2))</f>
        <v>0.2129214681</v>
      </c>
      <c r="H90" s="5">
        <f t="shared" si="3"/>
        <v>0.03451787265</v>
      </c>
      <c r="I90" s="6">
        <f t="shared" si="4"/>
        <v>0.139500342</v>
      </c>
      <c r="J90" s="4">
        <f t="shared" si="5"/>
        <v>0.9811320755</v>
      </c>
      <c r="K90" s="4">
        <f t="shared" si="6"/>
        <v>0.5006743998</v>
      </c>
      <c r="L90" s="4">
        <f t="shared" si="7"/>
        <v>0.07772795217</v>
      </c>
      <c r="M90" s="4">
        <f t="shared" si="8"/>
        <v>0.9983862292</v>
      </c>
      <c r="N90" s="7" t="s">
        <v>175</v>
      </c>
    </row>
    <row r="91">
      <c r="A91" s="2" t="s">
        <v>183</v>
      </c>
      <c r="B91" s="2">
        <v>12.0</v>
      </c>
      <c r="C91" s="2">
        <f>1453-12</f>
        <v>1441</v>
      </c>
      <c r="D91" s="2">
        <v>0.0</v>
      </c>
      <c r="E91" s="2">
        <v>2160.0</v>
      </c>
      <c r="F91" s="5">
        <f t="shared" si="1"/>
        <v>0.03213168751</v>
      </c>
      <c r="G91" s="5">
        <f>(B91+C91)/(B91+C91+D91+E91)*(((B91)/(B91+C91))*LOG((C91+B91)/(B91),2)+((C91)/(B91+C91))*LOG((C91+B91)/(C91),2))+(D91+E91)/(B91+C91+D91+E91)*(((E91)/(E91+D91))*LOG((E91+D91)/(E91),2))</f>
        <v>0.0277550322</v>
      </c>
      <c r="H91" s="5">
        <f t="shared" si="3"/>
        <v>0.004376655312</v>
      </c>
      <c r="I91" s="6">
        <f t="shared" si="4"/>
        <v>0.1362099426</v>
      </c>
      <c r="J91" s="4">
        <f t="shared" si="5"/>
        <v>1</v>
      </c>
      <c r="K91" s="4">
        <f t="shared" si="6"/>
        <v>0.5998333796</v>
      </c>
      <c r="L91" s="4">
        <f t="shared" si="7"/>
        <v>0.008258774948</v>
      </c>
      <c r="M91" s="4">
        <f t="shared" si="8"/>
        <v>1</v>
      </c>
      <c r="N91" s="7" t="s">
        <v>184</v>
      </c>
    </row>
    <row r="92">
      <c r="A92" s="2" t="s">
        <v>185</v>
      </c>
      <c r="B92" s="2">
        <v>5.0</v>
      </c>
      <c r="C92" s="2">
        <v>28.0</v>
      </c>
      <c r="D92" s="2">
        <v>6.0</v>
      </c>
      <c r="E92" s="2">
        <v>471.0</v>
      </c>
      <c r="F92" s="5">
        <f t="shared" si="1"/>
        <v>0.1501596046</v>
      </c>
      <c r="G92" s="5">
        <f t="shared" ref="G92:G95" si="25">(B92+C92)/(B92+C92+D92+E92)*(((B92)/(B92+C92))*LOG((C92+B92)/(B92),2)+((C92)/(B92+C92))*LOG((C92+B92)/(C92),2))+(D92+E92)/(B92+C92+D92+E92)*(((D92)/(D92+E92))*LOG((E92+D92)/(D92),2)+((E92)/(E92+D92))*LOG((E92+D92)/(E92),2))</f>
        <v>0.1308396561</v>
      </c>
      <c r="H92" s="5">
        <f t="shared" si="3"/>
        <v>0.01931994851</v>
      </c>
      <c r="I92" s="6">
        <f t="shared" si="4"/>
        <v>0.1286627556</v>
      </c>
      <c r="J92" s="4">
        <f t="shared" si="5"/>
        <v>0.4545454545</v>
      </c>
      <c r="K92" s="4">
        <f t="shared" si="6"/>
        <v>0.9438877756</v>
      </c>
      <c r="L92" s="4">
        <f t="shared" si="7"/>
        <v>0.1515151515</v>
      </c>
      <c r="M92" s="4">
        <f t="shared" si="8"/>
        <v>0.9874213836</v>
      </c>
      <c r="N92" s="2" t="s">
        <v>162</v>
      </c>
    </row>
    <row r="93">
      <c r="A93" s="2" t="s">
        <v>186</v>
      </c>
      <c r="B93" s="2">
        <v>6.0</v>
      </c>
      <c r="C93" s="2">
        <v>2.0</v>
      </c>
      <c r="D93" s="2">
        <v>14.0</v>
      </c>
      <c r="E93" s="2">
        <v>80.0</v>
      </c>
      <c r="F93" s="5">
        <f t="shared" si="1"/>
        <v>0.7140152804</v>
      </c>
      <c r="G93" s="5">
        <f t="shared" si="25"/>
        <v>0.6231800054</v>
      </c>
      <c r="H93" s="5">
        <f t="shared" si="3"/>
        <v>0.09083527501</v>
      </c>
      <c r="I93" s="6">
        <f t="shared" si="4"/>
        <v>0.1272175505</v>
      </c>
      <c r="J93" s="4">
        <f t="shared" si="5"/>
        <v>0.3</v>
      </c>
      <c r="K93" s="4">
        <f t="shared" si="6"/>
        <v>0.9756097561</v>
      </c>
      <c r="L93" s="4">
        <f t="shared" si="7"/>
        <v>0.75</v>
      </c>
      <c r="M93" s="4">
        <f t="shared" si="8"/>
        <v>0.8510638298</v>
      </c>
      <c r="N93" s="7" t="s">
        <v>187</v>
      </c>
    </row>
    <row r="94">
      <c r="A94" s="2" t="s">
        <v>188</v>
      </c>
      <c r="B94" s="2">
        <v>7.0</v>
      </c>
      <c r="C94" s="2">
        <v>12.0</v>
      </c>
      <c r="D94" s="2">
        <v>9.0</v>
      </c>
      <c r="E94" s="2">
        <v>141.0</v>
      </c>
      <c r="F94" s="5">
        <f t="shared" si="1"/>
        <v>0.451883342</v>
      </c>
      <c r="G94" s="5">
        <f t="shared" si="25"/>
        <v>0.397374711</v>
      </c>
      <c r="H94" s="5">
        <f t="shared" si="3"/>
        <v>0.05450863097</v>
      </c>
      <c r="I94" s="6">
        <f t="shared" si="4"/>
        <v>0.1206254489</v>
      </c>
      <c r="J94" s="4">
        <f t="shared" si="5"/>
        <v>0.4375</v>
      </c>
      <c r="K94" s="4">
        <f t="shared" si="6"/>
        <v>0.9215686275</v>
      </c>
      <c r="L94" s="4">
        <f t="shared" si="7"/>
        <v>0.3684210526</v>
      </c>
      <c r="M94" s="4">
        <f t="shared" si="8"/>
        <v>0.94</v>
      </c>
      <c r="N94" s="7" t="s">
        <v>189</v>
      </c>
    </row>
    <row r="95">
      <c r="A95" s="2" t="s">
        <v>190</v>
      </c>
      <c r="B95" s="2">
        <v>11.0</v>
      </c>
      <c r="C95" s="2">
        <v>39.0</v>
      </c>
      <c r="D95" s="2">
        <v>4.0</v>
      </c>
      <c r="E95" s="2">
        <v>100.0</v>
      </c>
      <c r="F95" s="5">
        <f t="shared" si="1"/>
        <v>0.4607075274</v>
      </c>
      <c r="G95" s="5">
        <f t="shared" si="25"/>
        <v>0.405639525</v>
      </c>
      <c r="H95" s="5">
        <f t="shared" si="3"/>
        <v>0.05506800238</v>
      </c>
      <c r="I95" s="6">
        <f t="shared" si="4"/>
        <v>0.1195292004</v>
      </c>
      <c r="J95" s="4">
        <f t="shared" si="5"/>
        <v>0.7333333333</v>
      </c>
      <c r="K95" s="4">
        <f t="shared" si="6"/>
        <v>0.7194244604</v>
      </c>
      <c r="L95" s="4">
        <f t="shared" si="7"/>
        <v>0.22</v>
      </c>
      <c r="M95" s="4">
        <f t="shared" si="8"/>
        <v>0.9615384615</v>
      </c>
      <c r="N95" s="7" t="s">
        <v>191</v>
      </c>
    </row>
    <row r="96">
      <c r="A96" s="2" t="s">
        <v>192</v>
      </c>
      <c r="B96" s="2">
        <v>151.0</v>
      </c>
      <c r="C96" s="2">
        <v>5041.0</v>
      </c>
      <c r="D96" s="2">
        <v>0.0</v>
      </c>
      <c r="E96" s="2">
        <v>3732.0</v>
      </c>
      <c r="F96" s="5">
        <f t="shared" si="1"/>
        <v>0.1237829436</v>
      </c>
      <c r="G96" s="5">
        <f>(B96+C96)/(B96+C96+D96+E96)*(((B96)/(B96+C96))*LOG((C96+B96)/(B96),2)+((C96)/(B96+C96))*LOG((C96+B96)/(C96),2))+(D96+E96)/(B96+C96+D96+E96)*(((E96)/(E96+D96))*LOG((E96+D96)/(E96),2))</f>
        <v>0.1104103655</v>
      </c>
      <c r="H96" s="5">
        <f t="shared" si="3"/>
        <v>0.01337257807</v>
      </c>
      <c r="I96" s="6">
        <f t="shared" si="4"/>
        <v>0.1080324776</v>
      </c>
      <c r="J96" s="4">
        <f t="shared" si="5"/>
        <v>1</v>
      </c>
      <c r="K96" s="4">
        <f t="shared" si="6"/>
        <v>0.4253961017</v>
      </c>
      <c r="L96" s="4">
        <f t="shared" si="7"/>
        <v>0.02908320493</v>
      </c>
      <c r="M96" s="4">
        <f t="shared" si="8"/>
        <v>1</v>
      </c>
      <c r="N96" s="7" t="s">
        <v>193</v>
      </c>
    </row>
    <row r="97">
      <c r="A97" s="2" t="s">
        <v>194</v>
      </c>
      <c r="B97" s="2">
        <v>117.0</v>
      </c>
      <c r="C97" s="2">
        <v>1715.0</v>
      </c>
      <c r="D97" s="2">
        <v>1.0</v>
      </c>
      <c r="E97" s="2">
        <v>795.0</v>
      </c>
      <c r="F97" s="5">
        <f t="shared" si="1"/>
        <v>0.2643288151</v>
      </c>
      <c r="G97" s="5">
        <f t="shared" ref="G97:G104" si="26">(B97+C97)/(B97+C97+D97+E97)*(((B97)/(B97+C97))*LOG((C97+B97)/(B97),2)+((C97)/(B97+C97))*LOG((C97+B97)/(C97),2))+(D97+E97)/(B97+C97+D97+E97)*(((D97)/(D97+E97))*LOG((E97+D97)/(D97),2)+((E97)/(E97+D97))*LOG((E97+D97)/(E97),2))</f>
        <v>0.2430438828</v>
      </c>
      <c r="H97" s="5">
        <f t="shared" si="3"/>
        <v>0.02128493233</v>
      </c>
      <c r="I97" s="6">
        <f t="shared" si="4"/>
        <v>0.08052444953</v>
      </c>
      <c r="J97" s="4">
        <f t="shared" si="5"/>
        <v>0.9915254237</v>
      </c>
      <c r="K97" s="4">
        <f t="shared" si="6"/>
        <v>0.3167330677</v>
      </c>
      <c r="L97" s="4">
        <f t="shared" si="7"/>
        <v>0.06386462882</v>
      </c>
      <c r="M97" s="4">
        <f t="shared" si="8"/>
        <v>0.9987437186</v>
      </c>
      <c r="N97" s="2" t="s">
        <v>195</v>
      </c>
    </row>
    <row r="98">
      <c r="A98" s="2" t="s">
        <v>196</v>
      </c>
      <c r="B98" s="2">
        <v>636.0</v>
      </c>
      <c r="C98" s="2">
        <v>1196.0</v>
      </c>
      <c r="D98" s="2">
        <v>65.0</v>
      </c>
      <c r="E98" s="2">
        <v>731.0</v>
      </c>
      <c r="F98" s="5">
        <f t="shared" si="1"/>
        <v>0.8367517884</v>
      </c>
      <c r="G98" s="5">
        <f t="shared" si="26"/>
        <v>0.7729399526</v>
      </c>
      <c r="H98" s="5">
        <f t="shared" si="3"/>
        <v>0.06381183586</v>
      </c>
      <c r="I98" s="6">
        <f t="shared" si="4"/>
        <v>0.07626136776</v>
      </c>
      <c r="J98" s="4">
        <f t="shared" si="5"/>
        <v>0.907275321</v>
      </c>
      <c r="K98" s="4">
        <f t="shared" si="6"/>
        <v>0.3793461339</v>
      </c>
      <c r="L98" s="4">
        <f t="shared" si="7"/>
        <v>0.3471615721</v>
      </c>
      <c r="M98" s="4">
        <f t="shared" si="8"/>
        <v>0.9183417085</v>
      </c>
      <c r="N98" s="2" t="s">
        <v>197</v>
      </c>
    </row>
    <row r="99">
      <c r="A99" s="2" t="s">
        <v>198</v>
      </c>
      <c r="B99" s="2">
        <v>95.0</v>
      </c>
      <c r="C99" s="2">
        <v>112.0</v>
      </c>
      <c r="D99" s="2">
        <v>9.0</v>
      </c>
      <c r="E99" s="2">
        <v>60.0</v>
      </c>
      <c r="F99" s="5">
        <f t="shared" si="1"/>
        <v>0.9557589912</v>
      </c>
      <c r="G99" s="5">
        <f t="shared" si="26"/>
        <v>0.8860043221</v>
      </c>
      <c r="H99" s="5">
        <f t="shared" si="3"/>
        <v>0.06975466908</v>
      </c>
      <c r="I99" s="6">
        <f t="shared" si="4"/>
        <v>0.07298353426</v>
      </c>
      <c r="J99" s="4">
        <f t="shared" si="5"/>
        <v>0.9134615385</v>
      </c>
      <c r="K99" s="4">
        <f t="shared" si="6"/>
        <v>0.3488372093</v>
      </c>
      <c r="L99" s="4">
        <f t="shared" si="7"/>
        <v>0.4589371981</v>
      </c>
      <c r="M99" s="4">
        <f t="shared" si="8"/>
        <v>0.8695652174</v>
      </c>
      <c r="N99" s="7" t="s">
        <v>199</v>
      </c>
    </row>
    <row r="100">
      <c r="A100" s="2" t="s">
        <v>200</v>
      </c>
      <c r="B100" s="2">
        <v>48.0</v>
      </c>
      <c r="C100" s="5">
        <f>1453-48</f>
        <v>1405</v>
      </c>
      <c r="D100" s="2">
        <v>12.0</v>
      </c>
      <c r="E100" s="2">
        <v>2148.0</v>
      </c>
      <c r="F100" s="5">
        <f t="shared" si="1"/>
        <v>0.1219386645</v>
      </c>
      <c r="G100" s="5">
        <f t="shared" si="26"/>
        <v>0.113869979</v>
      </c>
      <c r="H100" s="5">
        <f t="shared" si="3"/>
        <v>0.0080686855</v>
      </c>
      <c r="I100" s="6">
        <f t="shared" si="4"/>
        <v>0.06617003335</v>
      </c>
      <c r="J100" s="4">
        <f t="shared" si="5"/>
        <v>0.8</v>
      </c>
      <c r="K100" s="4">
        <f t="shared" si="6"/>
        <v>0.6045595272</v>
      </c>
      <c r="L100" s="4">
        <f t="shared" si="7"/>
        <v>0.03303509979</v>
      </c>
      <c r="M100" s="4">
        <f t="shared" si="8"/>
        <v>0.9944444444</v>
      </c>
      <c r="N100" s="7" t="s">
        <v>201</v>
      </c>
    </row>
    <row r="101">
      <c r="A101" s="2" t="s">
        <v>202</v>
      </c>
      <c r="B101" s="2">
        <v>669.0</v>
      </c>
      <c r="C101" s="2">
        <v>1436.0</v>
      </c>
      <c r="D101" s="2">
        <v>32.0</v>
      </c>
      <c r="E101" s="2">
        <v>491.0</v>
      </c>
      <c r="F101" s="5">
        <f t="shared" si="1"/>
        <v>0.8367517884</v>
      </c>
      <c r="G101" s="5">
        <f t="shared" si="26"/>
        <v>0.7885817328</v>
      </c>
      <c r="H101" s="5">
        <f t="shared" si="3"/>
        <v>0.04817005566</v>
      </c>
      <c r="I101" s="6">
        <f t="shared" si="4"/>
        <v>0.0575679148</v>
      </c>
      <c r="J101" s="4">
        <f t="shared" si="5"/>
        <v>0.9543509272</v>
      </c>
      <c r="K101" s="4">
        <f t="shared" si="6"/>
        <v>0.2548002076</v>
      </c>
      <c r="L101" s="4">
        <f t="shared" si="7"/>
        <v>0.3178147268</v>
      </c>
      <c r="M101" s="4">
        <f t="shared" si="8"/>
        <v>0.9388145315</v>
      </c>
      <c r="N101" s="2" t="s">
        <v>203</v>
      </c>
    </row>
    <row r="102">
      <c r="A102" s="2" t="s">
        <v>204</v>
      </c>
      <c r="B102" s="2">
        <v>117.0</v>
      </c>
      <c r="C102" s="2">
        <v>1988.0</v>
      </c>
      <c r="D102" s="2">
        <v>1.0</v>
      </c>
      <c r="E102" s="2">
        <v>522.0</v>
      </c>
      <c r="F102" s="5">
        <f t="shared" si="1"/>
        <v>0.2643288151</v>
      </c>
      <c r="G102" s="5">
        <f t="shared" si="26"/>
        <v>0.2520121619</v>
      </c>
      <c r="H102" s="5">
        <f t="shared" si="3"/>
        <v>0.01231665319</v>
      </c>
      <c r="I102" s="6">
        <f t="shared" si="4"/>
        <v>0.04659595356</v>
      </c>
      <c r="J102" s="4">
        <f t="shared" si="5"/>
        <v>0.9915254237</v>
      </c>
      <c r="K102" s="4">
        <f t="shared" si="6"/>
        <v>0.2079681275</v>
      </c>
      <c r="L102" s="4">
        <f t="shared" si="7"/>
        <v>0.05558194774</v>
      </c>
      <c r="M102" s="4">
        <f t="shared" si="8"/>
        <v>0.9980879541</v>
      </c>
      <c r="N102" s="2" t="s">
        <v>205</v>
      </c>
    </row>
    <row r="103">
      <c r="A103" s="2" t="s">
        <v>206</v>
      </c>
      <c r="B103" s="2">
        <v>13.0</v>
      </c>
      <c r="C103" s="2">
        <v>11.0</v>
      </c>
      <c r="D103" s="2">
        <v>4.0</v>
      </c>
      <c r="E103" s="2">
        <v>10.0</v>
      </c>
      <c r="F103" s="5">
        <f t="shared" si="1"/>
        <v>0.9919924035</v>
      </c>
      <c r="G103" s="5">
        <f t="shared" si="26"/>
        <v>0.9464032589</v>
      </c>
      <c r="H103" s="5">
        <f t="shared" si="3"/>
        <v>0.0455891446</v>
      </c>
      <c r="I103" s="6">
        <f t="shared" si="4"/>
        <v>0.04595715092</v>
      </c>
      <c r="J103" s="4">
        <f t="shared" si="5"/>
        <v>0.7647058824</v>
      </c>
      <c r="K103" s="4">
        <f t="shared" si="6"/>
        <v>0.4761904762</v>
      </c>
      <c r="L103" s="4">
        <f t="shared" si="7"/>
        <v>0.5416666667</v>
      </c>
      <c r="M103" s="4">
        <f t="shared" si="8"/>
        <v>0.7142857143</v>
      </c>
      <c r="N103" s="7" t="s">
        <v>207</v>
      </c>
    </row>
    <row r="104">
      <c r="A104" s="2" t="s">
        <v>208</v>
      </c>
      <c r="B104" s="2">
        <v>489.0</v>
      </c>
      <c r="C104" s="2">
        <v>1400.0</v>
      </c>
      <c r="D104" s="2">
        <v>10.0</v>
      </c>
      <c r="E104" s="2">
        <v>263.0</v>
      </c>
      <c r="F104" s="5">
        <f t="shared" si="1"/>
        <v>0.7794116327</v>
      </c>
      <c r="G104" s="5">
        <f t="shared" si="26"/>
        <v>0.7494695813</v>
      </c>
      <c r="H104" s="5">
        <f t="shared" si="3"/>
        <v>0.02994205137</v>
      </c>
      <c r="I104" s="6">
        <f t="shared" si="4"/>
        <v>0.03841622335</v>
      </c>
      <c r="J104" s="4">
        <f t="shared" si="5"/>
        <v>0.9799599198</v>
      </c>
      <c r="K104" s="4">
        <f t="shared" si="6"/>
        <v>0.1581479254</v>
      </c>
      <c r="L104" s="4">
        <f t="shared" si="7"/>
        <v>0.2588671255</v>
      </c>
      <c r="M104" s="4">
        <f t="shared" si="8"/>
        <v>0.9633699634</v>
      </c>
      <c r="N104" s="2" t="s">
        <v>209</v>
      </c>
    </row>
    <row r="105">
      <c r="A105" s="2" t="s">
        <v>210</v>
      </c>
      <c r="B105" s="2">
        <v>97.0</v>
      </c>
      <c r="C105" s="2">
        <v>1506.0</v>
      </c>
      <c r="D105" s="2">
        <v>0.0</v>
      </c>
      <c r="E105" s="2">
        <v>219.0</v>
      </c>
      <c r="F105" s="5">
        <f t="shared" si="1"/>
        <v>0.2999965078</v>
      </c>
      <c r="G105" s="5">
        <f>(B105+C105)/(B105+C105+D105+E105)*(((B105)/(B105+C105))*LOG((C105+B105)/(B105),2)+((C105)/(B105+C105))*LOG((C105+B105)/(C105),2))+(D105+E105)/(B105+C105+D105+E105)*(((E105)/(E105+D105))*LOG((E105+D105)/(E105),2))</f>
        <v>0.2898704437</v>
      </c>
      <c r="H105" s="5">
        <f t="shared" si="3"/>
        <v>0.01012606414</v>
      </c>
      <c r="I105" s="6">
        <f t="shared" si="4"/>
        <v>0.03375394005</v>
      </c>
      <c r="J105" s="4">
        <f t="shared" si="5"/>
        <v>1</v>
      </c>
      <c r="K105" s="4">
        <f t="shared" si="6"/>
        <v>0.1269565217</v>
      </c>
      <c r="L105" s="4">
        <f t="shared" si="7"/>
        <v>0.06051154086</v>
      </c>
      <c r="M105" s="4">
        <f t="shared" si="8"/>
        <v>1</v>
      </c>
      <c r="N105" s="7" t="s">
        <v>166</v>
      </c>
    </row>
    <row r="106">
      <c r="A106" s="2" t="s">
        <v>211</v>
      </c>
      <c r="B106" s="2">
        <v>15.0</v>
      </c>
      <c r="C106" s="2">
        <v>15.0</v>
      </c>
      <c r="D106" s="2">
        <v>2.0</v>
      </c>
      <c r="E106" s="2">
        <v>6.0</v>
      </c>
      <c r="F106" s="5">
        <f t="shared" si="1"/>
        <v>0.9919924035</v>
      </c>
      <c r="G106" s="5">
        <f t="shared" ref="G106:G108" si="27">(B106+C106)/(B106+C106+D106+E106)*(((B106)/(B106+C106))*LOG((C106+B106)/(B106),2)+((C106)/(B106+C106))*LOG((C106+B106)/(C106),2))+(D106+E106)/(B106+C106+D106+E106)*(((D106)/(D106+E106))*LOG((E106+D106)/(D106),2)+((E106)/(E106+D106))*LOG((E106+D106)/(E106),2))</f>
        <v>0.9602690788</v>
      </c>
      <c r="H106" s="5">
        <f t="shared" si="3"/>
        <v>0.03172332462</v>
      </c>
      <c r="I106" s="6">
        <f t="shared" si="4"/>
        <v>0.03197940278</v>
      </c>
      <c r="J106" s="4">
        <f t="shared" si="5"/>
        <v>0.8823529412</v>
      </c>
      <c r="K106" s="4">
        <f t="shared" si="6"/>
        <v>0.2857142857</v>
      </c>
      <c r="L106" s="4">
        <f t="shared" si="7"/>
        <v>0.5</v>
      </c>
      <c r="M106" s="4">
        <f t="shared" si="8"/>
        <v>0.75</v>
      </c>
      <c r="N106" s="7" t="s">
        <v>212</v>
      </c>
    </row>
    <row r="107">
      <c r="A107" s="2" t="s">
        <v>213</v>
      </c>
      <c r="B107" s="2">
        <v>576.0</v>
      </c>
      <c r="C107" s="2">
        <v>29814.0</v>
      </c>
      <c r="D107" s="2">
        <v>2.0</v>
      </c>
      <c r="E107" s="2">
        <v>4307.0</v>
      </c>
      <c r="F107" s="5">
        <f t="shared" si="1"/>
        <v>0.1222379078</v>
      </c>
      <c r="G107" s="5">
        <f t="shared" si="27"/>
        <v>0.1194159824</v>
      </c>
      <c r="H107" s="5">
        <f t="shared" si="3"/>
        <v>0.002821925415</v>
      </c>
      <c r="I107" s="6">
        <f t="shared" si="4"/>
        <v>0.02308551796</v>
      </c>
      <c r="J107" s="4">
        <f t="shared" si="5"/>
        <v>0.9965397924</v>
      </c>
      <c r="K107" s="4">
        <f t="shared" si="6"/>
        <v>0.1262272501</v>
      </c>
      <c r="L107" s="4">
        <f t="shared" si="7"/>
        <v>0.01895360316</v>
      </c>
      <c r="M107" s="4">
        <f t="shared" si="8"/>
        <v>0.9995358552</v>
      </c>
      <c r="N107" s="2" t="s">
        <v>214</v>
      </c>
    </row>
    <row r="108">
      <c r="A108" s="2" t="s">
        <v>215</v>
      </c>
      <c r="B108" s="2">
        <v>810.0</v>
      </c>
      <c r="C108" s="2">
        <v>28950.0</v>
      </c>
      <c r="D108" s="2">
        <v>8.0</v>
      </c>
      <c r="E108" s="2">
        <v>4301.0</v>
      </c>
      <c r="F108" s="5">
        <f t="shared" si="1"/>
        <v>0.1633995172</v>
      </c>
      <c r="G108" s="5">
        <f t="shared" si="27"/>
        <v>0.1599134017</v>
      </c>
      <c r="H108" s="5">
        <f t="shared" si="3"/>
        <v>0.003486115442</v>
      </c>
      <c r="I108" s="6">
        <f t="shared" si="4"/>
        <v>0.02133491887</v>
      </c>
      <c r="J108" s="4">
        <f t="shared" si="5"/>
        <v>0.9902200489</v>
      </c>
      <c r="K108" s="4">
        <f t="shared" si="6"/>
        <v>0.1293494932</v>
      </c>
      <c r="L108" s="4">
        <f t="shared" si="7"/>
        <v>0.02721774194</v>
      </c>
      <c r="M108" s="4">
        <f t="shared" si="8"/>
        <v>0.9981434207</v>
      </c>
      <c r="N108" s="2" t="s">
        <v>214</v>
      </c>
    </row>
    <row r="109">
      <c r="A109" s="2" t="s">
        <v>216</v>
      </c>
      <c r="B109" s="2">
        <v>8.0</v>
      </c>
      <c r="C109" s="2">
        <v>1595.0</v>
      </c>
      <c r="D109" s="2">
        <v>0.0</v>
      </c>
      <c r="E109" s="2">
        <v>219.0</v>
      </c>
      <c r="F109" s="5">
        <f t="shared" si="1"/>
        <v>0.04070617063</v>
      </c>
      <c r="G109" s="5">
        <f>(B109+C109)/(B109+C109+D109+E109)*(((B109)/(B109+C109))*LOG((C109+B109)/(B109),2)+((C109)/(B109+C109))*LOG((C109+B109)/(C109),2))+(D109+E109)/(B109+C109+D109+E109)*(((E109)/(E109+D109))*LOG((E109+D109)/(E109),2))</f>
        <v>0.03989307469</v>
      </c>
      <c r="H109" s="5">
        <f t="shared" si="3"/>
        <v>0.0008130959447</v>
      </c>
      <c r="I109" s="6">
        <f t="shared" si="4"/>
        <v>0.01997475891</v>
      </c>
      <c r="J109" s="4">
        <f t="shared" si="5"/>
        <v>1</v>
      </c>
      <c r="K109" s="4">
        <f t="shared" si="6"/>
        <v>0.1207276736</v>
      </c>
      <c r="L109" s="4">
        <f t="shared" si="7"/>
        <v>0.004990642545</v>
      </c>
      <c r="M109" s="4">
        <f t="shared" si="8"/>
        <v>1</v>
      </c>
      <c r="N109" s="7" t="s">
        <v>166</v>
      </c>
    </row>
    <row r="110">
      <c r="A110" s="2" t="s">
        <v>217</v>
      </c>
      <c r="B110" s="2">
        <v>7.0</v>
      </c>
      <c r="C110" s="2">
        <v>5.0</v>
      </c>
      <c r="D110" s="2">
        <v>2.0</v>
      </c>
      <c r="E110" s="2">
        <v>1.0</v>
      </c>
      <c r="F110" s="5">
        <f t="shared" si="1"/>
        <v>0.9709505945</v>
      </c>
      <c r="G110" s="5">
        <f t="shared" ref="G110:G111" si="28">(B110+C110)/(B110+C110+D110+E110)*(((B110)/(B110+C110))*LOG((C110+B110)/(B110),2)+((C110)/(B110+C110))*LOG((C110+B110)/(C110),2))+(D110+E110)/(B110+C110+D110+E110)*(((D110)/(D110+E110))*LOG((E110+D110)/(D110),2)+((E110)/(E110+D110))*LOG((E110+D110)/(E110),2))</f>
        <v>0.9675541721</v>
      </c>
      <c r="H110" s="5">
        <f t="shared" si="3"/>
        <v>0.003396422323</v>
      </c>
      <c r="I110" s="6">
        <f t="shared" si="4"/>
        <v>0.003498038255</v>
      </c>
      <c r="J110" s="4">
        <f t="shared" si="5"/>
        <v>0.7777777778</v>
      </c>
      <c r="K110" s="4">
        <f t="shared" si="6"/>
        <v>0.1666666667</v>
      </c>
      <c r="L110" s="4">
        <f t="shared" si="7"/>
        <v>0.5833333333</v>
      </c>
      <c r="M110" s="4">
        <f t="shared" si="8"/>
        <v>0.3333333333</v>
      </c>
      <c r="N110" s="7" t="s">
        <v>218</v>
      </c>
    </row>
    <row r="111">
      <c r="A111" s="2" t="s">
        <v>219</v>
      </c>
      <c r="B111" s="2">
        <v>6.0</v>
      </c>
      <c r="C111" s="2">
        <v>8.0</v>
      </c>
      <c r="D111" s="2">
        <v>11.0</v>
      </c>
      <c r="E111" s="2">
        <v>13.0</v>
      </c>
      <c r="F111" s="5">
        <f t="shared" si="1"/>
        <v>0.9919924035</v>
      </c>
      <c r="G111" s="5">
        <f t="shared" si="28"/>
        <v>0.9913902574</v>
      </c>
      <c r="H111" s="5">
        <f t="shared" si="3"/>
        <v>0.0006021460606</v>
      </c>
      <c r="I111" s="6">
        <f t="shared" si="4"/>
        <v>0.0006070067256</v>
      </c>
      <c r="J111" s="4">
        <f t="shared" si="5"/>
        <v>0.3529411765</v>
      </c>
      <c r="K111" s="4">
        <f t="shared" si="6"/>
        <v>0.619047619</v>
      </c>
      <c r="L111" s="4">
        <f t="shared" si="7"/>
        <v>0.4285714286</v>
      </c>
      <c r="M111" s="4">
        <f t="shared" si="8"/>
        <v>0.5416666667</v>
      </c>
      <c r="N111" s="7" t="s">
        <v>220</v>
      </c>
    </row>
    <row r="112">
      <c r="A112" s="10" t="s">
        <v>221</v>
      </c>
      <c r="B112" s="10">
        <v>24.0</v>
      </c>
      <c r="C112" s="10">
        <v>2.0</v>
      </c>
      <c r="D112" s="10">
        <v>0.0</v>
      </c>
      <c r="E112" s="10">
        <v>37.0</v>
      </c>
      <c r="F112" s="11">
        <f t="shared" si="1"/>
        <v>0.958711883</v>
      </c>
      <c r="G112" s="11">
        <f>(B112+C112)/(B112+C112+D112+E112)*(((B112)/(B112+C112))*LOG((C112+B112)/(B112),2)+((C112)/(B112+C112))*LOG((C112+B112)/(C112),2))+((E112)/(E112+D112))*LOG((E112+D112)/(E112),2)</f>
        <v>0.1614655977</v>
      </c>
      <c r="H112" s="11">
        <f t="shared" si="3"/>
        <v>0.7972462853</v>
      </c>
      <c r="I112" s="12">
        <f t="shared" si="4"/>
        <v>0.831580686</v>
      </c>
      <c r="J112" s="13">
        <f t="shared" si="5"/>
        <v>1</v>
      </c>
      <c r="K112" s="13">
        <f t="shared" si="6"/>
        <v>0.9487179487</v>
      </c>
      <c r="L112" s="13">
        <f t="shared" si="7"/>
        <v>0.9230769231</v>
      </c>
      <c r="M112" s="13">
        <f t="shared" si="8"/>
        <v>1</v>
      </c>
      <c r="N112" s="14" t="s">
        <v>222</v>
      </c>
      <c r="O112" s="11"/>
      <c r="P112" s="11"/>
      <c r="Q112" s="11"/>
      <c r="R112" s="11"/>
      <c r="S112" s="11"/>
      <c r="T112" s="11"/>
      <c r="U112" s="11"/>
      <c r="V112" s="11"/>
      <c r="W112" s="11"/>
      <c r="X112" s="11"/>
      <c r="Y112" s="11"/>
      <c r="Z112" s="11"/>
      <c r="AA112" s="11"/>
      <c r="AB112" s="11"/>
      <c r="AC112" s="11"/>
      <c r="AD112" s="11"/>
    </row>
    <row r="113">
      <c r="A113" s="2" t="s">
        <v>223</v>
      </c>
      <c r="B113" s="2">
        <v>131.0</v>
      </c>
      <c r="C113" s="2">
        <v>24.0</v>
      </c>
      <c r="D113" s="2">
        <v>9.0</v>
      </c>
      <c r="E113" s="2">
        <v>116.0</v>
      </c>
      <c r="F113" s="5">
        <f t="shared" si="1"/>
        <v>1</v>
      </c>
      <c r="G113" s="5">
        <f t="shared" ref="G113:G115" si="29">(B113+C113)/(B113+C113+D113+E113)*(((B113)/(B113+C113))*LOG((C113+B113)/(B113),2)+((C113)/(B113+C113))*LOG((C113+B113)/(C113),2))+(D113+E113)/(B113+C113+D113+E113)*(((D113)/(D113+E113))*LOG((E113+D113)/(D113),2)+((E113)/(E113+D113))*LOG((E113+D113)/(E113),2))</f>
        <v>0.5108917312</v>
      </c>
      <c r="H113" s="5">
        <f t="shared" si="3"/>
        <v>0.4891082688</v>
      </c>
      <c r="I113" s="6">
        <f t="shared" si="4"/>
        <v>0.4891082688</v>
      </c>
      <c r="J113" s="4">
        <f t="shared" si="5"/>
        <v>0.9357142857</v>
      </c>
      <c r="K113" s="4">
        <f t="shared" si="6"/>
        <v>0.8285714286</v>
      </c>
      <c r="L113" s="4">
        <f t="shared" si="7"/>
        <v>0.8451612903</v>
      </c>
      <c r="M113" s="4">
        <f t="shared" si="8"/>
        <v>0.928</v>
      </c>
      <c r="N113" s="7" t="s">
        <v>224</v>
      </c>
    </row>
    <row r="114">
      <c r="A114" s="2" t="s">
        <v>225</v>
      </c>
      <c r="B114" s="2">
        <v>102.0</v>
      </c>
      <c r="C114" s="2">
        <v>9.0</v>
      </c>
      <c r="D114" s="2">
        <v>11.0</v>
      </c>
      <c r="E114" s="2">
        <v>77.0</v>
      </c>
      <c r="F114" s="5">
        <f t="shared" si="1"/>
        <v>0.9866799388</v>
      </c>
      <c r="G114" s="5">
        <f t="shared" si="29"/>
        <v>0.4668197099</v>
      </c>
      <c r="H114" s="5">
        <f t="shared" si="3"/>
        <v>0.5198602289</v>
      </c>
      <c r="I114" s="6">
        <f t="shared" si="4"/>
        <v>0.5268782798</v>
      </c>
      <c r="J114" s="4">
        <f t="shared" si="5"/>
        <v>0.9026548673</v>
      </c>
      <c r="K114" s="4">
        <f t="shared" si="6"/>
        <v>0.8953488372</v>
      </c>
      <c r="L114" s="4">
        <f t="shared" si="7"/>
        <v>0.9189189189</v>
      </c>
      <c r="M114" s="4">
        <f t="shared" si="8"/>
        <v>0.875</v>
      </c>
      <c r="N114" s="7" t="s">
        <v>226</v>
      </c>
    </row>
    <row r="115">
      <c r="A115" s="2" t="s">
        <v>227</v>
      </c>
      <c r="B115" s="2">
        <v>361.0</v>
      </c>
      <c r="C115" s="2">
        <v>8.0</v>
      </c>
      <c r="D115" s="2">
        <v>10.0</v>
      </c>
      <c r="E115" s="2">
        <v>205.0</v>
      </c>
      <c r="F115" s="5">
        <f t="shared" si="1"/>
        <v>0.9465363503</v>
      </c>
      <c r="G115" s="5">
        <f t="shared" si="29"/>
        <v>0.1951782737</v>
      </c>
      <c r="H115" s="5">
        <f t="shared" si="3"/>
        <v>0.7513580766</v>
      </c>
      <c r="I115" s="6">
        <f t="shared" si="4"/>
        <v>0.7937973817</v>
      </c>
      <c r="J115" s="4">
        <f t="shared" si="5"/>
        <v>0.9730458221</v>
      </c>
      <c r="K115" s="4">
        <f t="shared" si="6"/>
        <v>0.9624413146</v>
      </c>
      <c r="L115" s="4">
        <f t="shared" si="7"/>
        <v>0.9783197832</v>
      </c>
      <c r="M115" s="4">
        <f t="shared" si="8"/>
        <v>0.9534883721</v>
      </c>
      <c r="N115" s="7" t="s">
        <v>228</v>
      </c>
    </row>
    <row r="116">
      <c r="A116" s="2" t="s">
        <v>229</v>
      </c>
      <c r="B116" s="2">
        <v>135.0</v>
      </c>
      <c r="C116" s="2">
        <v>1.0</v>
      </c>
      <c r="D116" s="2">
        <v>0.0</v>
      </c>
      <c r="E116" s="2">
        <v>26.0</v>
      </c>
      <c r="F116" s="5">
        <f t="shared" si="1"/>
        <v>0.6500224216</v>
      </c>
      <c r="G116" s="5">
        <f t="shared" ref="G116:G117" si="30">(B116+C116)/(B116+C116+D116+E116)*(((B116)/(B116+C116))*LOG((C116+B116)/(B116),2)+((C116)/(B116+C116))*LOG((C116+B116)/(C116),2))+((E116)/(E116+D116))*LOG((E116+D116)/(E116),2)</f>
        <v>0.05262247412</v>
      </c>
      <c r="H116" s="5">
        <f t="shared" si="3"/>
        <v>0.5973999475</v>
      </c>
      <c r="I116" s="6">
        <f t="shared" si="4"/>
        <v>0.91904514</v>
      </c>
      <c r="J116" s="4">
        <f t="shared" si="5"/>
        <v>1</v>
      </c>
      <c r="K116" s="4">
        <f t="shared" si="6"/>
        <v>0.962962963</v>
      </c>
      <c r="L116" s="4">
        <f t="shared" si="7"/>
        <v>0.9926470588</v>
      </c>
      <c r="M116" s="4">
        <f t="shared" si="8"/>
        <v>1</v>
      </c>
      <c r="N116" s="7" t="s">
        <v>230</v>
      </c>
    </row>
    <row r="117">
      <c r="A117" s="2" t="s">
        <v>231</v>
      </c>
      <c r="B117" s="2">
        <v>113.0</v>
      </c>
      <c r="C117" s="2">
        <v>1.0</v>
      </c>
      <c r="D117" s="2">
        <v>0.0</v>
      </c>
      <c r="E117" s="2">
        <v>86.0</v>
      </c>
      <c r="F117" s="5">
        <f t="shared" si="1"/>
        <v>0.9877746553</v>
      </c>
      <c r="G117" s="5">
        <f t="shared" si="30"/>
        <v>0.04134619431</v>
      </c>
      <c r="H117" s="5">
        <f t="shared" si="3"/>
        <v>0.946428461</v>
      </c>
      <c r="I117" s="6">
        <f t="shared" si="4"/>
        <v>0.9581420782</v>
      </c>
      <c r="J117" s="4">
        <f t="shared" si="5"/>
        <v>1</v>
      </c>
      <c r="K117" s="4">
        <f t="shared" si="6"/>
        <v>0.9885057471</v>
      </c>
      <c r="L117" s="4">
        <f t="shared" si="7"/>
        <v>0.9912280702</v>
      </c>
      <c r="M117" s="4">
        <f t="shared" si="8"/>
        <v>1</v>
      </c>
      <c r="N117" s="7" t="s">
        <v>232</v>
      </c>
    </row>
    <row r="118">
      <c r="A118" s="2" t="s">
        <v>233</v>
      </c>
      <c r="B118" s="2">
        <v>112.0</v>
      </c>
      <c r="C118" s="2">
        <v>1.0</v>
      </c>
      <c r="D118" s="2">
        <v>3.0</v>
      </c>
      <c r="E118" s="2">
        <v>21.0</v>
      </c>
      <c r="F118" s="5">
        <f t="shared" si="1"/>
        <v>0.6357047</v>
      </c>
      <c r="G118" s="5">
        <f>(B118+C118)/(B118+C118+D118+E118)*(((B118)/(B118+C118))*LOG((C118+B118)/(B118),2)+((C118)/(B118+C118))*LOG((C118+B118)/(C118),2))+(D118+E118)/(B118+C118+D118+E118)*(((D118)/(D118+E118))*LOG((E118+D118)/(D118),2)+((E118)/(E118+D118))*LOG((E118+D118)/(E118),2))</f>
        <v>0.1554891834</v>
      </c>
      <c r="H118" s="5">
        <f t="shared" si="3"/>
        <v>0.4802155166</v>
      </c>
      <c r="I118" s="6">
        <f t="shared" si="4"/>
        <v>0.7554065852</v>
      </c>
      <c r="J118" s="4">
        <f t="shared" si="5"/>
        <v>0.9739130435</v>
      </c>
      <c r="K118" s="4">
        <f t="shared" si="6"/>
        <v>0.9545454545</v>
      </c>
      <c r="L118" s="4">
        <f t="shared" si="7"/>
        <v>0.9911504425</v>
      </c>
      <c r="M118" s="4">
        <f t="shared" si="8"/>
        <v>0.875</v>
      </c>
      <c r="N118" s="7" t="s">
        <v>234</v>
      </c>
    </row>
    <row r="119">
      <c r="A119" s="2" t="s">
        <v>235</v>
      </c>
      <c r="B119" s="2">
        <v>249.0</v>
      </c>
      <c r="C119" s="2">
        <v>0.0</v>
      </c>
      <c r="D119" s="2">
        <v>4.0</v>
      </c>
      <c r="E119" s="2">
        <v>61.0</v>
      </c>
      <c r="F119" s="5">
        <f t="shared" si="1"/>
        <v>0.7103138954</v>
      </c>
      <c r="G119" s="5">
        <f>(B119+C119)/(B119+C119+D119+E119)*(((B119)/(B119+C119))*LOG((C119+B119)/(B119),2)+(D119+E119)/(B119+C119+D119+E119)*(((D119)/(D119+E119))*LOG((E119+D119)/(D119),2)+((E119)/(E119+D119))*LOG((E119+D119)/(E119),2)))</f>
        <v>0.05474921532</v>
      </c>
      <c r="H119" s="5">
        <f t="shared" si="3"/>
        <v>0.6555646801</v>
      </c>
      <c r="I119" s="6">
        <f t="shared" si="4"/>
        <v>0.9229225056</v>
      </c>
      <c r="J119" s="4">
        <f t="shared" si="5"/>
        <v>0.9841897233</v>
      </c>
      <c r="K119" s="4">
        <f t="shared" si="6"/>
        <v>1</v>
      </c>
      <c r="L119" s="4">
        <f t="shared" si="7"/>
        <v>1</v>
      </c>
      <c r="M119" s="4">
        <f t="shared" si="8"/>
        <v>0.9384615385</v>
      </c>
      <c r="N119" s="7" t="s">
        <v>236</v>
      </c>
    </row>
    <row r="120">
      <c r="A120" s="2" t="s">
        <v>237</v>
      </c>
      <c r="B120" s="2">
        <v>26.0</v>
      </c>
      <c r="C120" s="2">
        <v>8.0</v>
      </c>
      <c r="D120" s="2">
        <v>3.0</v>
      </c>
      <c r="E120" s="2">
        <v>28.0</v>
      </c>
      <c r="F120" s="5">
        <f t="shared" si="1"/>
        <v>0.9916178298</v>
      </c>
      <c r="G120" s="5">
        <f>(B120+C120)/(B120+C120+D120+E120)*(((B120)/(B120+C120))*LOG((C120+B120)/(B120),2)+((C120)/(B120+C120))*LOG((C120+B120)/(C120),2))+(D120+E120)/(B120+C120+D120+E120)*(((D120)/(D120+E120))*LOG((E120+D120)/(D120),2)+((E120)/(E120+D120))*LOG((E120+D120)/(E120),2))</f>
        <v>0.6304856036</v>
      </c>
      <c r="H120" s="5">
        <f t="shared" si="3"/>
        <v>0.3611322262</v>
      </c>
      <c r="I120" s="6">
        <f t="shared" si="4"/>
        <v>0.3641848859</v>
      </c>
      <c r="J120" s="4">
        <f t="shared" si="5"/>
        <v>0.8965517241</v>
      </c>
      <c r="K120" s="4">
        <f t="shared" si="6"/>
        <v>0.7777777778</v>
      </c>
      <c r="L120" s="4">
        <f t="shared" si="7"/>
        <v>0.7647058824</v>
      </c>
      <c r="M120" s="4">
        <f t="shared" si="8"/>
        <v>0.9032258065</v>
      </c>
      <c r="N120" s="7" t="s">
        <v>238</v>
      </c>
    </row>
    <row r="121">
      <c r="A121" s="2" t="s">
        <v>239</v>
      </c>
      <c r="B121" s="2">
        <v>4.0</v>
      </c>
      <c r="C121" s="2">
        <v>9.0</v>
      </c>
      <c r="D121" s="2">
        <v>0.0</v>
      </c>
      <c r="E121" s="2">
        <v>54.0</v>
      </c>
      <c r="F121" s="5">
        <f t="shared" si="1"/>
        <v>0.3262588146</v>
      </c>
      <c r="G121" s="5">
        <f t="shared" ref="G121:G122" si="31">(B121+C121)/(B121+C121+D121+E121)*(((B121)/(B121+C121))*LOG((C121+B121)/(B121),2)+((C121)/(B121+C121))*LOG((C121+B121)/(C121),2))+((E121)/(E121+D121))*LOG((E121+D121)/(E121),2)</f>
        <v>0.17278196</v>
      </c>
      <c r="H121" s="5">
        <f t="shared" si="3"/>
        <v>0.1534768546</v>
      </c>
      <c r="I121" s="6">
        <f t="shared" si="4"/>
        <v>0.4704144308</v>
      </c>
      <c r="J121" s="4">
        <f t="shared" si="5"/>
        <v>1</v>
      </c>
      <c r="K121" s="4">
        <f t="shared" si="6"/>
        <v>0.8571428571</v>
      </c>
      <c r="L121" s="4">
        <f t="shared" si="7"/>
        <v>0.3076923077</v>
      </c>
      <c r="M121" s="4">
        <f t="shared" si="8"/>
        <v>1</v>
      </c>
      <c r="N121" s="7" t="s">
        <v>240</v>
      </c>
    </row>
    <row r="122">
      <c r="A122" s="2" t="s">
        <v>241</v>
      </c>
      <c r="B122" s="2">
        <v>76.0</v>
      </c>
      <c r="C122" s="2">
        <v>4.0</v>
      </c>
      <c r="D122" s="2">
        <v>0.0</v>
      </c>
      <c r="E122" s="2">
        <v>94.0</v>
      </c>
      <c r="F122" s="5">
        <f t="shared" si="1"/>
        <v>0.9884374283</v>
      </c>
      <c r="G122" s="5">
        <f t="shared" si="31"/>
        <v>0.1316767619</v>
      </c>
      <c r="H122" s="5">
        <f t="shared" si="3"/>
        <v>0.8567606665</v>
      </c>
      <c r="I122" s="6">
        <f t="shared" si="4"/>
        <v>0.8667829059</v>
      </c>
      <c r="J122" s="4">
        <f t="shared" si="5"/>
        <v>1</v>
      </c>
      <c r="K122" s="4">
        <f t="shared" si="6"/>
        <v>0.9591836735</v>
      </c>
      <c r="L122" s="4">
        <f t="shared" si="7"/>
        <v>0.95</v>
      </c>
      <c r="M122" s="4">
        <f t="shared" si="8"/>
        <v>1</v>
      </c>
      <c r="N122" s="7" t="s">
        <v>242</v>
      </c>
    </row>
    <row r="123">
      <c r="A123" s="2" t="s">
        <v>243</v>
      </c>
      <c r="B123" s="2">
        <v>255.0</v>
      </c>
      <c r="C123" s="2">
        <v>14.0</v>
      </c>
      <c r="D123" s="2">
        <v>14.0</v>
      </c>
      <c r="E123" s="2">
        <v>231.0</v>
      </c>
      <c r="F123" s="5">
        <f t="shared" si="1"/>
        <v>0.9984267465</v>
      </c>
      <c r="G123" s="5">
        <f t="shared" ref="G123:G124" si="32">(B123+C123)/(B123+C123+D123+E123)*(((B123)/(B123+C123))*LOG((C123+B123)/(B123),2)+((C123)/(B123+C123))*LOG((C123+B123)/(C123),2))+(D123+E123)/(B123+C123+D123+E123)*(((D123)/(D123+E123))*LOG((E123+D123)/(D123),2)+((E123)/(E123+D123))*LOG((E123+D123)/(E123),2))</f>
        <v>0.3050186339</v>
      </c>
      <c r="H123" s="5">
        <f t="shared" si="3"/>
        <v>0.6934081127</v>
      </c>
      <c r="I123" s="6">
        <f t="shared" si="4"/>
        <v>0.6945007384</v>
      </c>
      <c r="J123" s="4">
        <f t="shared" si="5"/>
        <v>0.9479553903</v>
      </c>
      <c r="K123" s="4">
        <f t="shared" si="6"/>
        <v>0.9428571429</v>
      </c>
      <c r="L123" s="4">
        <f t="shared" si="7"/>
        <v>0.9479553903</v>
      </c>
      <c r="M123" s="4">
        <f t="shared" si="8"/>
        <v>0.9428571429</v>
      </c>
      <c r="N123" s="7" t="s">
        <v>244</v>
      </c>
    </row>
    <row r="124">
      <c r="A124" s="2" t="s">
        <v>245</v>
      </c>
      <c r="B124" s="2">
        <v>161.0</v>
      </c>
      <c r="C124" s="2">
        <v>3.0</v>
      </c>
      <c r="D124" s="2">
        <v>12.0</v>
      </c>
      <c r="E124" s="2">
        <v>72.0</v>
      </c>
      <c r="F124" s="5">
        <f t="shared" si="1"/>
        <v>0.884228225</v>
      </c>
      <c r="G124" s="5">
        <f t="shared" si="32"/>
        <v>0.28752636</v>
      </c>
      <c r="H124" s="5">
        <f t="shared" si="3"/>
        <v>0.596701865</v>
      </c>
      <c r="I124" s="6">
        <f t="shared" si="4"/>
        <v>0.6748278873</v>
      </c>
      <c r="J124" s="4">
        <f t="shared" si="5"/>
        <v>0.9306358382</v>
      </c>
      <c r="K124" s="4">
        <f t="shared" si="6"/>
        <v>0.96</v>
      </c>
      <c r="L124" s="4">
        <f t="shared" si="7"/>
        <v>0.9817073171</v>
      </c>
      <c r="M124" s="4">
        <f t="shared" si="8"/>
        <v>0.8571428571</v>
      </c>
      <c r="N124" s="7" t="s">
        <v>246</v>
      </c>
    </row>
    <row r="125">
      <c r="A125" s="2" t="s">
        <v>247</v>
      </c>
      <c r="B125" s="2">
        <v>101.0</v>
      </c>
      <c r="C125" s="2">
        <v>0.0</v>
      </c>
      <c r="D125" s="2">
        <v>3.0</v>
      </c>
      <c r="E125" s="2">
        <v>49.0</v>
      </c>
      <c r="F125" s="5">
        <f t="shared" si="1"/>
        <v>0.9046655352</v>
      </c>
      <c r="G125" s="5">
        <f>(B125+C125)/(B125+C125+D125+E125)*(((B125)/(B125+C125))*LOG((C125+B125)/(B125),2)+(D125+E125)/(B125+C125+D125+E125)*(((D125)/(D125+E125))*LOG((E125+D125)/(D125),2)+((E125)/(E125+D125))*LOG((E125+D125)/(E125),2)))</f>
        <v>0.0713941964</v>
      </c>
      <c r="H125" s="5">
        <f t="shared" si="3"/>
        <v>0.8332713388</v>
      </c>
      <c r="I125" s="6">
        <f t="shared" si="4"/>
        <v>0.9210822192</v>
      </c>
      <c r="J125" s="4">
        <f t="shared" si="5"/>
        <v>0.9711538462</v>
      </c>
      <c r="K125" s="4">
        <f t="shared" si="6"/>
        <v>1</v>
      </c>
      <c r="L125" s="4">
        <f t="shared" si="7"/>
        <v>1</v>
      </c>
      <c r="M125" s="4">
        <f t="shared" si="8"/>
        <v>0.9423076923</v>
      </c>
      <c r="N125" s="7" t="s">
        <v>248</v>
      </c>
    </row>
    <row r="126">
      <c r="A126" s="2" t="s">
        <v>249</v>
      </c>
      <c r="B126" s="2">
        <v>46.0</v>
      </c>
      <c r="C126" s="2">
        <v>2.0</v>
      </c>
      <c r="D126" s="2">
        <v>5.0</v>
      </c>
      <c r="E126" s="2">
        <v>28.0</v>
      </c>
      <c r="F126" s="5">
        <f t="shared" si="1"/>
        <v>0.9509560485</v>
      </c>
      <c r="G126" s="5">
        <f>(B126+C126)/(B126+C126+D126+E126)*(((B126)/(B126+C126))*LOG((C126+B126)/(B126),2)+((C126)/(B126+C126))*LOG((C126+B126)/(C126),2))+(D126+E126)/(B126+C126+D126+E126)*(((D126)/(D126+E126))*LOG((E126+D126)/(D126),2)+((E126)/(E126+D126))*LOG((E126+D126)/(E126),2))</f>
        <v>0.3980713297</v>
      </c>
      <c r="H126" s="5">
        <f t="shared" si="3"/>
        <v>0.5528847188</v>
      </c>
      <c r="I126" s="6">
        <f t="shared" si="4"/>
        <v>0.5813988141</v>
      </c>
      <c r="J126" s="4">
        <f t="shared" si="5"/>
        <v>0.9019607843</v>
      </c>
      <c r="K126" s="4">
        <f t="shared" si="6"/>
        <v>0.9333333333</v>
      </c>
      <c r="L126" s="4">
        <f t="shared" si="7"/>
        <v>0.9583333333</v>
      </c>
      <c r="M126" s="4">
        <f t="shared" si="8"/>
        <v>0.8484848485</v>
      </c>
      <c r="N126" s="7" t="s">
        <v>250</v>
      </c>
    </row>
    <row r="127">
      <c r="A127" s="2" t="s">
        <v>251</v>
      </c>
      <c r="B127" s="2">
        <v>57.0</v>
      </c>
      <c r="C127" s="2">
        <v>0.0</v>
      </c>
      <c r="D127" s="2">
        <v>2.0</v>
      </c>
      <c r="E127" s="2">
        <v>30.0</v>
      </c>
      <c r="F127" s="5">
        <f t="shared" si="1"/>
        <v>0.9219957031</v>
      </c>
      <c r="G127" s="5">
        <f>(B127+C127)/(B127+C127+D127+E127)*(((B127)/(B127+C127))*LOG((C127+B127)/(B127),2)+(D127+E127)/(B127+C127+D127+E127)*(((D127)/(D127+E127))*LOG((E127+D127)/(D127),2)+((E127)/(E127+D127))*LOG((E127+D127)/(E127),2)))</f>
        <v>0.07766911773</v>
      </c>
      <c r="H127" s="5">
        <f t="shared" si="3"/>
        <v>0.8443265854</v>
      </c>
      <c r="I127" s="6">
        <f t="shared" si="4"/>
        <v>0.9157597834</v>
      </c>
      <c r="J127" s="4">
        <f t="shared" si="5"/>
        <v>0.9661016949</v>
      </c>
      <c r="K127" s="4">
        <f t="shared" si="6"/>
        <v>1</v>
      </c>
      <c r="L127" s="4">
        <f t="shared" si="7"/>
        <v>1</v>
      </c>
      <c r="M127" s="4">
        <f t="shared" si="8"/>
        <v>0.9375</v>
      </c>
      <c r="N127" s="7" t="s">
        <v>252</v>
      </c>
    </row>
    <row r="128">
      <c r="A128" s="2" t="s">
        <v>253</v>
      </c>
      <c r="B128" s="2">
        <v>48.0</v>
      </c>
      <c r="C128" s="2">
        <v>5.0</v>
      </c>
      <c r="D128" s="2">
        <v>0.0</v>
      </c>
      <c r="E128" s="2">
        <v>20.0</v>
      </c>
      <c r="F128" s="5">
        <f t="shared" si="1"/>
        <v>0.92715874</v>
      </c>
      <c r="G128" s="5">
        <f t="shared" ref="G128:G129" si="33">(B128+C128)/(B128+C128+D128+E128)*(((B128)/(B128+C128))*LOG((C128+B128)/(B128),2)+((C128)/(B128+C128))*LOG((C128+B128)/(C128),2))+((E128)/(E128+D128))*LOG((E128+D128)/(E128),2)</f>
        <v>0.3272868984</v>
      </c>
      <c r="H128" s="5">
        <f t="shared" si="3"/>
        <v>0.5998718416</v>
      </c>
      <c r="I128" s="6">
        <f t="shared" si="4"/>
        <v>0.6470001476</v>
      </c>
      <c r="J128" s="4">
        <f t="shared" si="5"/>
        <v>1</v>
      </c>
      <c r="K128" s="4">
        <f t="shared" si="6"/>
        <v>0.8</v>
      </c>
      <c r="L128" s="4">
        <f t="shared" si="7"/>
        <v>0.9056603774</v>
      </c>
      <c r="M128" s="4">
        <f t="shared" si="8"/>
        <v>1</v>
      </c>
      <c r="N128" s="7" t="s">
        <v>254</v>
      </c>
    </row>
    <row r="129">
      <c r="A129" s="2" t="s">
        <v>255</v>
      </c>
      <c r="B129" s="2">
        <v>53.0</v>
      </c>
      <c r="C129" s="2">
        <v>7.0</v>
      </c>
      <c r="D129" s="2">
        <v>0.0</v>
      </c>
      <c r="E129" s="2">
        <v>40.0</v>
      </c>
      <c r="F129" s="5">
        <f t="shared" si="1"/>
        <v>0.9974015886</v>
      </c>
      <c r="G129" s="5">
        <f t="shared" si="33"/>
        <v>0.3118216719</v>
      </c>
      <c r="H129" s="5">
        <f t="shared" si="3"/>
        <v>0.6855799167</v>
      </c>
      <c r="I129" s="6">
        <f t="shared" si="4"/>
        <v>0.6873659763</v>
      </c>
      <c r="J129" s="4">
        <f t="shared" si="5"/>
        <v>1</v>
      </c>
      <c r="K129" s="4">
        <f t="shared" si="6"/>
        <v>0.8510638298</v>
      </c>
      <c r="L129" s="4">
        <f t="shared" si="7"/>
        <v>0.8833333333</v>
      </c>
      <c r="M129" s="4">
        <f t="shared" si="8"/>
        <v>1</v>
      </c>
      <c r="N129" s="7" t="s">
        <v>256</v>
      </c>
    </row>
    <row r="130">
      <c r="A130" s="2" t="s">
        <v>257</v>
      </c>
      <c r="B130" s="2">
        <v>121.0</v>
      </c>
      <c r="C130" s="2">
        <v>1.0</v>
      </c>
      <c r="D130" s="2">
        <v>5.0</v>
      </c>
      <c r="E130" s="2">
        <v>46.0</v>
      </c>
      <c r="F130" s="5">
        <f t="shared" si="1"/>
        <v>0.8438597514</v>
      </c>
      <c r="G130" s="5">
        <f>(B130+C130)/(B130+C130+D130+E130)*(((B130)/(B130+C130))*LOG((C130+B130)/(B130),2)+((C130)/(B130+C130))*LOG((C130+B130)/(C130),2))+(D130+E130)/(B130+C130+D130+E130)*(((D130)/(D130+E130))*LOG((E130+D130)/(D130),2)+((E130)/(E130+D130))*LOG((E130+D130)/(E130),2))</f>
        <v>0.1847844246</v>
      </c>
      <c r="H130" s="5">
        <f t="shared" si="3"/>
        <v>0.6590753268</v>
      </c>
      <c r="I130" s="6">
        <f t="shared" si="4"/>
        <v>0.7810247209</v>
      </c>
      <c r="J130" s="4">
        <f t="shared" si="5"/>
        <v>0.9603174603</v>
      </c>
      <c r="K130" s="4">
        <f t="shared" si="6"/>
        <v>0.9787234043</v>
      </c>
      <c r="L130" s="4">
        <f t="shared" si="7"/>
        <v>0.9918032787</v>
      </c>
      <c r="M130" s="4">
        <f t="shared" si="8"/>
        <v>0.9019607843</v>
      </c>
      <c r="N130" s="7" t="s">
        <v>258</v>
      </c>
    </row>
    <row r="131">
      <c r="A131" s="2" t="s">
        <v>259</v>
      </c>
      <c r="B131" s="2">
        <v>75.0</v>
      </c>
      <c r="C131" s="2">
        <v>2.0</v>
      </c>
      <c r="D131" s="2">
        <v>0.0</v>
      </c>
      <c r="E131" s="2">
        <v>17.0</v>
      </c>
      <c r="F131" s="5">
        <f t="shared" si="1"/>
        <v>0.7261630587</v>
      </c>
      <c r="G131" s="5">
        <f>(B131+C131)/(B131+C131+D131+E131)*(((B131)/(B131+C131))*LOG((C131+B131)/(B131),2)+((C131)/(B131+C131))*LOG((C131+B131)/(C131),2))+((E131)/(E131+D131))*LOG((E131+D131)/(E131),2)</f>
        <v>0.1423527856</v>
      </c>
      <c r="H131" s="5">
        <f t="shared" si="3"/>
        <v>0.5838102731</v>
      </c>
      <c r="I131" s="6">
        <f t="shared" si="4"/>
        <v>0.8039658119</v>
      </c>
      <c r="J131" s="4">
        <f t="shared" si="5"/>
        <v>1</v>
      </c>
      <c r="K131" s="4">
        <f t="shared" si="6"/>
        <v>0.8947368421</v>
      </c>
      <c r="L131" s="4">
        <f t="shared" si="7"/>
        <v>0.974025974</v>
      </c>
      <c r="M131" s="4">
        <f t="shared" si="8"/>
        <v>1</v>
      </c>
      <c r="N131" s="7" t="s">
        <v>260</v>
      </c>
    </row>
    <row r="132">
      <c r="A132" s="2" t="s">
        <v>261</v>
      </c>
      <c r="B132" s="2">
        <v>61.0</v>
      </c>
      <c r="C132" s="2">
        <v>2.0</v>
      </c>
      <c r="D132" s="2">
        <v>5.0</v>
      </c>
      <c r="E132" s="2">
        <v>26.0</v>
      </c>
      <c r="F132" s="5">
        <f t="shared" si="1"/>
        <v>0.8786744932</v>
      </c>
      <c r="G132" s="5">
        <f t="shared" ref="G132:G134" si="34">(B132+C132)/(B132+C132+D132+E132)*(((B132)/(B132+C132))*LOG((C132+B132)/(B132),2)+((C132)/(B132+C132))*LOG((C132+B132)/(C132),2))+(D132+E132)/(B132+C132+D132+E132)*(((D132)/(D132+E132))*LOG((E132+D132)/(D132),2)+((E132)/(E132+D132))*LOG((E132+D132)/(E132),2))</f>
        <v>0.3463050007</v>
      </c>
      <c r="H132" s="5">
        <f t="shared" si="3"/>
        <v>0.5323694925</v>
      </c>
      <c r="I132" s="6">
        <f t="shared" si="4"/>
        <v>0.6058779407</v>
      </c>
      <c r="J132" s="4">
        <f t="shared" si="5"/>
        <v>0.9242424242</v>
      </c>
      <c r="K132" s="4">
        <f t="shared" si="6"/>
        <v>0.9285714286</v>
      </c>
      <c r="L132" s="4">
        <f t="shared" si="7"/>
        <v>0.9682539683</v>
      </c>
      <c r="M132" s="4">
        <f t="shared" si="8"/>
        <v>0.8387096774</v>
      </c>
      <c r="N132" s="7" t="s">
        <v>262</v>
      </c>
    </row>
    <row r="133">
      <c r="A133" s="2" t="s">
        <v>263</v>
      </c>
      <c r="B133" s="2">
        <v>30.0</v>
      </c>
      <c r="C133" s="2">
        <v>7.0</v>
      </c>
      <c r="D133" s="2">
        <v>7.0</v>
      </c>
      <c r="E133" s="2">
        <v>63.0</v>
      </c>
      <c r="F133" s="5">
        <f t="shared" si="1"/>
        <v>0.930255905</v>
      </c>
      <c r="G133" s="5">
        <f t="shared" si="34"/>
        <v>0.5487968575</v>
      </c>
      <c r="H133" s="5">
        <f t="shared" si="3"/>
        <v>0.3814590474</v>
      </c>
      <c r="I133" s="6">
        <f t="shared" si="4"/>
        <v>0.4100581844</v>
      </c>
      <c r="J133" s="4">
        <f t="shared" si="5"/>
        <v>0.8108108108</v>
      </c>
      <c r="K133" s="4">
        <f t="shared" si="6"/>
        <v>0.9</v>
      </c>
      <c r="L133" s="4">
        <f t="shared" si="7"/>
        <v>0.8108108108</v>
      </c>
      <c r="M133" s="4">
        <f t="shared" si="8"/>
        <v>0.9</v>
      </c>
      <c r="N133" s="7" t="s">
        <v>264</v>
      </c>
    </row>
    <row r="134">
      <c r="A134" s="2" t="s">
        <v>265</v>
      </c>
      <c r="B134" s="2">
        <v>30.0</v>
      </c>
      <c r="C134" s="2">
        <v>2.0</v>
      </c>
      <c r="D134" s="2">
        <v>2.0</v>
      </c>
      <c r="E134" s="2">
        <v>25.0</v>
      </c>
      <c r="F134" s="5">
        <f t="shared" si="1"/>
        <v>0.9948131755</v>
      </c>
      <c r="G134" s="5">
        <f t="shared" si="34"/>
        <v>0.3572684737</v>
      </c>
      <c r="H134" s="5">
        <f t="shared" si="3"/>
        <v>0.6375447018</v>
      </c>
      <c r="I134" s="6">
        <f t="shared" si="4"/>
        <v>0.6408687757</v>
      </c>
      <c r="J134" s="4">
        <f t="shared" si="5"/>
        <v>0.9375</v>
      </c>
      <c r="K134" s="4">
        <f t="shared" si="6"/>
        <v>0.9259259259</v>
      </c>
      <c r="L134" s="4">
        <f t="shared" si="7"/>
        <v>0.9375</v>
      </c>
      <c r="M134" s="4">
        <f t="shared" si="8"/>
        <v>0.9259259259</v>
      </c>
      <c r="N134" s="7" t="s">
        <v>266</v>
      </c>
    </row>
    <row r="135">
      <c r="A135" s="2" t="s">
        <v>267</v>
      </c>
      <c r="B135" s="2">
        <v>61.0</v>
      </c>
      <c r="C135" s="2">
        <v>0.0</v>
      </c>
      <c r="D135" s="2">
        <v>5.0</v>
      </c>
      <c r="E135" s="2">
        <v>19.0</v>
      </c>
      <c r="F135" s="5">
        <f t="shared" si="1"/>
        <v>0.7665599405</v>
      </c>
      <c r="G135" s="5">
        <f>(B135+C135)/(B135+C135+D135+E135)*(((B135)/(B135+C135))*LOG((C135+B135)/(B135),2)+(D135+E135)/(B135+C135+D135+E135)*(((D135)/(D135+E135))*LOG((E135+D135)/(D135),2)+((E135)/(E135+D135))*LOG((E135+D135)/(E135),2)))</f>
        <v>0.1495984836</v>
      </c>
      <c r="H135" s="5">
        <f t="shared" si="3"/>
        <v>0.6169614569</v>
      </c>
      <c r="I135" s="6">
        <f t="shared" si="4"/>
        <v>0.8048443759</v>
      </c>
      <c r="J135" s="4">
        <f t="shared" si="5"/>
        <v>0.9242424242</v>
      </c>
      <c r="K135" s="4">
        <f t="shared" si="6"/>
        <v>1</v>
      </c>
      <c r="L135" s="4">
        <f t="shared" si="7"/>
        <v>1</v>
      </c>
      <c r="M135" s="4">
        <f t="shared" si="8"/>
        <v>0.7916666667</v>
      </c>
      <c r="N135" s="7" t="s">
        <v>268</v>
      </c>
    </row>
    <row r="136">
      <c r="A136" s="2" t="s">
        <v>269</v>
      </c>
      <c r="B136" s="5">
        <f t="shared" ref="B136:E136" si="35">sum(B112:B135)</f>
        <v>2432</v>
      </c>
      <c r="C136" s="5">
        <f t="shared" si="35"/>
        <v>112</v>
      </c>
      <c r="D136" s="5">
        <f t="shared" si="35"/>
        <v>100</v>
      </c>
      <c r="E136" s="5">
        <f t="shared" si="35"/>
        <v>1471</v>
      </c>
      <c r="F136" s="5">
        <f t="shared" si="1"/>
        <v>0.9612872894</v>
      </c>
      <c r="G136" s="5">
        <f t="shared" ref="G136:G165" si="36">(B136+C136)/(B136+C136+D136+E136)*(((B136)/(B136+C136))*LOG((C136+B136)/(B136),2)+((C136)/(B136+C136))*LOG((C136+B136)/(C136),2))+(D136+E136)/(B136+C136+D136+E136)*(((D136)/(D136+E136))*LOG((E136+D136)/(D136),2)+((E136)/(E136+D136))*LOG((E136+D136)/(E136),2))</f>
        <v>0.2915016065</v>
      </c>
      <c r="H136" s="5">
        <f t="shared" si="3"/>
        <v>0.6697856829</v>
      </c>
      <c r="I136" s="6">
        <f t="shared" si="4"/>
        <v>0.6967591169</v>
      </c>
      <c r="J136" s="4">
        <f t="shared" si="5"/>
        <v>0.9605055292</v>
      </c>
      <c r="K136" s="4">
        <f t="shared" si="6"/>
        <v>0.9292482628</v>
      </c>
      <c r="L136" s="4">
        <f t="shared" si="7"/>
        <v>0.9559748428</v>
      </c>
      <c r="M136" s="4">
        <f t="shared" si="8"/>
        <v>0.9363462763</v>
      </c>
      <c r="N136" s="7" t="s">
        <v>270</v>
      </c>
    </row>
    <row r="137">
      <c r="A137" s="2" t="s">
        <v>271</v>
      </c>
      <c r="B137" s="2">
        <v>38.0</v>
      </c>
      <c r="C137" s="2">
        <v>3.0</v>
      </c>
      <c r="D137" s="2">
        <v>6.0</v>
      </c>
      <c r="E137" s="2">
        <v>30.0</v>
      </c>
      <c r="F137" s="5">
        <f t="shared" si="1"/>
        <v>0.985228136</v>
      </c>
      <c r="G137" s="5">
        <f t="shared" si="36"/>
        <v>0.5049909916</v>
      </c>
      <c r="H137" s="5">
        <f t="shared" si="3"/>
        <v>0.4802371444</v>
      </c>
      <c r="I137" s="6">
        <f t="shared" si="4"/>
        <v>0.4874375049</v>
      </c>
      <c r="J137" s="4">
        <f t="shared" si="5"/>
        <v>0.8636363636</v>
      </c>
      <c r="K137" s="4">
        <f t="shared" si="6"/>
        <v>0.9090909091</v>
      </c>
      <c r="L137" s="4">
        <f t="shared" si="7"/>
        <v>0.9268292683</v>
      </c>
      <c r="M137" s="4">
        <f t="shared" si="8"/>
        <v>0.8333333333</v>
      </c>
      <c r="N137" s="7" t="s">
        <v>272</v>
      </c>
    </row>
    <row r="138">
      <c r="A138" s="2" t="s">
        <v>273</v>
      </c>
      <c r="B138" s="2">
        <v>42.0</v>
      </c>
      <c r="C138" s="2">
        <v>2.0</v>
      </c>
      <c r="D138" s="2">
        <v>4.0</v>
      </c>
      <c r="E138" s="2">
        <v>32.0</v>
      </c>
      <c r="F138" s="5">
        <f t="shared" si="1"/>
        <v>0.9837082626</v>
      </c>
      <c r="G138" s="5">
        <f t="shared" si="36"/>
        <v>0.3731869939</v>
      </c>
      <c r="H138" s="5">
        <f t="shared" si="3"/>
        <v>0.6105212687</v>
      </c>
      <c r="I138" s="6">
        <f t="shared" si="4"/>
        <v>0.6206324496</v>
      </c>
      <c r="J138" s="4">
        <f t="shared" si="5"/>
        <v>0.9130434783</v>
      </c>
      <c r="K138" s="4">
        <f t="shared" si="6"/>
        <v>0.9411764706</v>
      </c>
      <c r="L138" s="4">
        <f t="shared" si="7"/>
        <v>0.9545454545</v>
      </c>
      <c r="M138" s="4">
        <f t="shared" si="8"/>
        <v>0.8888888889</v>
      </c>
      <c r="N138" s="7" t="s">
        <v>272</v>
      </c>
    </row>
    <row r="139">
      <c r="A139" s="2" t="s">
        <v>274</v>
      </c>
      <c r="B139" s="2">
        <v>1032.0</v>
      </c>
      <c r="C139" s="2">
        <v>196.0</v>
      </c>
      <c r="D139" s="2">
        <v>278.0</v>
      </c>
      <c r="E139" s="2">
        <v>1481.0</v>
      </c>
      <c r="F139" s="5">
        <f t="shared" si="1"/>
        <v>0.9890829783</v>
      </c>
      <c r="G139" s="5">
        <f t="shared" si="36"/>
        <v>0.6311575228</v>
      </c>
      <c r="H139" s="5">
        <f t="shared" si="3"/>
        <v>0.3579254555</v>
      </c>
      <c r="I139" s="6">
        <f t="shared" si="4"/>
        <v>0.3618760644</v>
      </c>
      <c r="J139" s="4">
        <f t="shared" si="5"/>
        <v>0.7877862595</v>
      </c>
      <c r="K139" s="4">
        <f t="shared" si="6"/>
        <v>0.8831246273</v>
      </c>
      <c r="L139" s="4">
        <f t="shared" si="7"/>
        <v>0.8403908795</v>
      </c>
      <c r="M139" s="4">
        <f t="shared" si="8"/>
        <v>0.8419556566</v>
      </c>
      <c r="N139" s="7" t="s">
        <v>275</v>
      </c>
    </row>
    <row r="140">
      <c r="A140" s="2" t="s">
        <v>276</v>
      </c>
      <c r="B140" s="2">
        <v>3056.0</v>
      </c>
      <c r="C140" s="2">
        <v>350.0</v>
      </c>
      <c r="D140" s="2">
        <v>292.0</v>
      </c>
      <c r="E140" s="2">
        <v>2067.0</v>
      </c>
      <c r="F140" s="5">
        <f t="shared" si="1"/>
        <v>0.981104918</v>
      </c>
      <c r="G140" s="5">
        <f t="shared" si="36"/>
        <v>0.5032375088</v>
      </c>
      <c r="H140" s="5">
        <f t="shared" si="3"/>
        <v>0.4778674092</v>
      </c>
      <c r="I140" s="6">
        <f t="shared" si="4"/>
        <v>0.4870706491</v>
      </c>
      <c r="J140" s="4">
        <f t="shared" si="5"/>
        <v>0.9127837515</v>
      </c>
      <c r="K140" s="4">
        <f t="shared" si="6"/>
        <v>0.8551923873</v>
      </c>
      <c r="L140" s="4">
        <f t="shared" si="7"/>
        <v>0.8972401644</v>
      </c>
      <c r="M140" s="4">
        <f t="shared" si="8"/>
        <v>0.8762187368</v>
      </c>
      <c r="N140" s="7" t="s">
        <v>277</v>
      </c>
    </row>
    <row r="141">
      <c r="A141" s="2" t="s">
        <v>278</v>
      </c>
      <c r="B141" s="2">
        <v>286.0</v>
      </c>
      <c r="C141" s="2">
        <v>26.0</v>
      </c>
      <c r="D141" s="2">
        <v>58.0</v>
      </c>
      <c r="E141" s="2">
        <v>213.0</v>
      </c>
      <c r="F141" s="5">
        <f t="shared" si="1"/>
        <v>0.9764734407</v>
      </c>
      <c r="G141" s="5">
        <f t="shared" si="36"/>
        <v>0.5696692979</v>
      </c>
      <c r="H141" s="5">
        <f t="shared" si="3"/>
        <v>0.4068041428</v>
      </c>
      <c r="I141" s="6">
        <f t="shared" si="4"/>
        <v>0.4166054353</v>
      </c>
      <c r="J141" s="4">
        <f t="shared" si="5"/>
        <v>0.8313953488</v>
      </c>
      <c r="K141" s="4">
        <f t="shared" si="6"/>
        <v>0.8912133891</v>
      </c>
      <c r="L141" s="4">
        <f t="shared" si="7"/>
        <v>0.9166666667</v>
      </c>
      <c r="M141" s="4">
        <f t="shared" si="8"/>
        <v>0.7859778598</v>
      </c>
      <c r="N141" s="7" t="s">
        <v>279</v>
      </c>
    </row>
    <row r="142">
      <c r="A142" s="2" t="s">
        <v>280</v>
      </c>
      <c r="B142" s="2">
        <v>165.0</v>
      </c>
      <c r="C142" s="2">
        <v>24.0</v>
      </c>
      <c r="D142" s="2">
        <v>64.0</v>
      </c>
      <c r="E142" s="2">
        <v>128.0</v>
      </c>
      <c r="F142" s="5">
        <f t="shared" si="1"/>
        <v>0.9703331468</v>
      </c>
      <c r="G142" s="5">
        <f t="shared" si="36"/>
        <v>0.735155782</v>
      </c>
      <c r="H142" s="5">
        <f t="shared" si="3"/>
        <v>0.2351773647</v>
      </c>
      <c r="I142" s="6">
        <f t="shared" si="4"/>
        <v>0.2423676503</v>
      </c>
      <c r="J142" s="4">
        <f t="shared" si="5"/>
        <v>0.7205240175</v>
      </c>
      <c r="K142" s="4">
        <f t="shared" si="6"/>
        <v>0.8421052632</v>
      </c>
      <c r="L142" s="4">
        <f t="shared" si="7"/>
        <v>0.873015873</v>
      </c>
      <c r="M142" s="4">
        <f t="shared" si="8"/>
        <v>0.6666666667</v>
      </c>
      <c r="N142" s="7" t="s">
        <v>281</v>
      </c>
    </row>
    <row r="143">
      <c r="A143" s="2" t="s">
        <v>282</v>
      </c>
      <c r="B143" s="2">
        <v>165.0</v>
      </c>
      <c r="C143" s="2">
        <v>35.0</v>
      </c>
      <c r="D143" s="2">
        <v>58.0</v>
      </c>
      <c r="E143" s="2">
        <v>114.0</v>
      </c>
      <c r="F143" s="5">
        <f t="shared" si="1"/>
        <v>0.9712642218</v>
      </c>
      <c r="G143" s="5">
        <f t="shared" si="36"/>
        <v>0.7860439395</v>
      </c>
      <c r="H143" s="5">
        <f t="shared" si="3"/>
        <v>0.1852202823</v>
      </c>
      <c r="I143" s="6">
        <f t="shared" si="4"/>
        <v>0.190700201</v>
      </c>
      <c r="J143" s="4">
        <f t="shared" si="5"/>
        <v>0.7399103139</v>
      </c>
      <c r="K143" s="4">
        <f t="shared" si="6"/>
        <v>0.7651006711</v>
      </c>
      <c r="L143" s="4">
        <f t="shared" si="7"/>
        <v>0.825</v>
      </c>
      <c r="M143" s="4">
        <f t="shared" si="8"/>
        <v>0.6627906977</v>
      </c>
      <c r="N143" s="7" t="s">
        <v>283</v>
      </c>
    </row>
    <row r="144">
      <c r="A144" s="2" t="s">
        <v>284</v>
      </c>
      <c r="B144" s="2">
        <v>428.0</v>
      </c>
      <c r="C144" s="2">
        <v>78.0</v>
      </c>
      <c r="D144" s="2">
        <v>222.0</v>
      </c>
      <c r="E144" s="2">
        <v>332.0</v>
      </c>
      <c r="F144" s="5">
        <f t="shared" si="1"/>
        <v>0.9626983788</v>
      </c>
      <c r="G144" s="5">
        <f t="shared" si="36"/>
        <v>0.8037030679</v>
      </c>
      <c r="H144" s="5">
        <f t="shared" si="3"/>
        <v>0.1589953108</v>
      </c>
      <c r="I144" s="6">
        <f t="shared" si="4"/>
        <v>0.1651558934</v>
      </c>
      <c r="J144" s="4">
        <f t="shared" si="5"/>
        <v>0.6584615385</v>
      </c>
      <c r="K144" s="4">
        <f t="shared" si="6"/>
        <v>0.8097560976</v>
      </c>
      <c r="L144" s="4">
        <f t="shared" si="7"/>
        <v>0.8458498024</v>
      </c>
      <c r="M144" s="4">
        <f t="shared" si="8"/>
        <v>0.5992779783</v>
      </c>
      <c r="N144" s="7" t="s">
        <v>285</v>
      </c>
    </row>
    <row r="145">
      <c r="A145" s="2" t="s">
        <v>286</v>
      </c>
      <c r="B145" s="2">
        <v>531.0</v>
      </c>
      <c r="C145" s="2">
        <v>41.0</v>
      </c>
      <c r="D145" s="2">
        <v>292.0</v>
      </c>
      <c r="E145" s="2">
        <v>444.0</v>
      </c>
      <c r="F145" s="5">
        <f t="shared" si="1"/>
        <v>0.9512806412</v>
      </c>
      <c r="G145" s="5">
        <f t="shared" si="36"/>
        <v>0.7080010102</v>
      </c>
      <c r="H145" s="5">
        <f t="shared" si="3"/>
        <v>0.243279631</v>
      </c>
      <c r="I145" s="6">
        <f t="shared" si="4"/>
        <v>0.2557390748</v>
      </c>
      <c r="J145" s="4">
        <f t="shared" si="5"/>
        <v>0.645200486</v>
      </c>
      <c r="K145" s="4">
        <f t="shared" si="6"/>
        <v>0.9154639175</v>
      </c>
      <c r="L145" s="4">
        <f t="shared" si="7"/>
        <v>0.9283216783</v>
      </c>
      <c r="M145" s="4">
        <f t="shared" si="8"/>
        <v>0.6032608696</v>
      </c>
      <c r="N145" s="7" t="s">
        <v>287</v>
      </c>
    </row>
    <row r="146">
      <c r="A146" s="2" t="s">
        <v>288</v>
      </c>
      <c r="B146" s="2">
        <v>289.0</v>
      </c>
      <c r="C146" s="2">
        <v>82.0</v>
      </c>
      <c r="D146" s="2">
        <v>150.0</v>
      </c>
      <c r="E146" s="2">
        <v>189.0</v>
      </c>
      <c r="F146" s="5">
        <f t="shared" si="1"/>
        <v>0.9592269749</v>
      </c>
      <c r="G146" s="5">
        <f t="shared" si="36"/>
        <v>0.8710855104</v>
      </c>
      <c r="H146" s="5">
        <f t="shared" si="3"/>
        <v>0.08814146449</v>
      </c>
      <c r="I146" s="6">
        <f t="shared" si="4"/>
        <v>0.09188801692</v>
      </c>
      <c r="J146" s="4">
        <f t="shared" si="5"/>
        <v>0.6583143508</v>
      </c>
      <c r="K146" s="4">
        <f t="shared" si="6"/>
        <v>0.6974169742</v>
      </c>
      <c r="L146" s="4">
        <f t="shared" si="7"/>
        <v>0.7789757412</v>
      </c>
      <c r="M146" s="4">
        <f t="shared" si="8"/>
        <v>0.5575221239</v>
      </c>
      <c r="N146" s="7" t="s">
        <v>289</v>
      </c>
    </row>
    <row r="147">
      <c r="A147" s="2" t="s">
        <v>290</v>
      </c>
      <c r="B147" s="2">
        <v>283.0</v>
      </c>
      <c r="C147" s="2">
        <v>35.0</v>
      </c>
      <c r="D147" s="2">
        <v>78.0</v>
      </c>
      <c r="E147" s="2">
        <v>181.0</v>
      </c>
      <c r="F147" s="5">
        <f t="shared" si="1"/>
        <v>0.9539537388</v>
      </c>
      <c r="G147" s="5">
        <f t="shared" si="36"/>
        <v>0.6718430838</v>
      </c>
      <c r="H147" s="5">
        <f t="shared" si="3"/>
        <v>0.2821106551</v>
      </c>
      <c r="I147" s="6">
        <f t="shared" si="4"/>
        <v>0.2957278153</v>
      </c>
      <c r="J147" s="4">
        <f t="shared" si="5"/>
        <v>0.783933518</v>
      </c>
      <c r="K147" s="4">
        <f t="shared" si="6"/>
        <v>0.837962963</v>
      </c>
      <c r="L147" s="4">
        <f t="shared" si="7"/>
        <v>0.8899371069</v>
      </c>
      <c r="M147" s="4">
        <f t="shared" si="8"/>
        <v>0.6988416988</v>
      </c>
      <c r="N147" s="7" t="s">
        <v>291</v>
      </c>
    </row>
    <row r="148">
      <c r="A148" s="2" t="s">
        <v>292</v>
      </c>
      <c r="B148" s="5">
        <f>21+27+78+73+58</f>
        <v>257</v>
      </c>
      <c r="C148" s="5">
        <f>1+5+3+4+11</f>
        <v>24</v>
      </c>
      <c r="D148" s="5">
        <f>16+282+61+3+10</f>
        <v>372</v>
      </c>
      <c r="E148" s="5">
        <f>52+396+59+16+46</f>
        <v>569</v>
      </c>
      <c r="F148" s="5">
        <f t="shared" si="1"/>
        <v>0.9993738621</v>
      </c>
      <c r="G148" s="5">
        <f t="shared" si="36"/>
        <v>0.8423223754</v>
      </c>
      <c r="H148" s="5">
        <f t="shared" si="3"/>
        <v>0.1570514868</v>
      </c>
      <c r="I148" s="6">
        <f t="shared" si="4"/>
        <v>0.1571498843</v>
      </c>
      <c r="J148" s="4">
        <f t="shared" si="5"/>
        <v>0.4085850556</v>
      </c>
      <c r="K148" s="4">
        <f t="shared" si="6"/>
        <v>0.9595278246</v>
      </c>
      <c r="L148" s="4">
        <f t="shared" si="7"/>
        <v>0.9145907473</v>
      </c>
      <c r="M148" s="4">
        <f t="shared" si="8"/>
        <v>0.6046758767</v>
      </c>
      <c r="N148" s="2" t="s">
        <v>293</v>
      </c>
    </row>
    <row r="149">
      <c r="A149" s="2" t="s">
        <v>294</v>
      </c>
      <c r="B149" s="5">
        <f>19+15+16+57+28+31+30</f>
        <v>196</v>
      </c>
      <c r="C149" s="5">
        <f>3+4+3+1</f>
        <v>11</v>
      </c>
      <c r="D149" s="5">
        <f>7+14+5+8+14+1+7</f>
        <v>56</v>
      </c>
      <c r="E149" s="5">
        <f>6+2+6+6+3+14+3</f>
        <v>40</v>
      </c>
      <c r="F149" s="5">
        <f t="shared" si="1"/>
        <v>0.6538398806</v>
      </c>
      <c r="G149" s="5">
        <f t="shared" si="36"/>
        <v>0.5151231802</v>
      </c>
      <c r="H149" s="5">
        <f t="shared" si="3"/>
        <v>0.1387167005</v>
      </c>
      <c r="I149" s="6">
        <f t="shared" si="4"/>
        <v>0.2121569892</v>
      </c>
      <c r="J149" s="4">
        <f t="shared" si="5"/>
        <v>0.7777777778</v>
      </c>
      <c r="K149" s="4">
        <f t="shared" si="6"/>
        <v>0.7843137255</v>
      </c>
      <c r="L149" s="4">
        <f t="shared" si="7"/>
        <v>0.9468599034</v>
      </c>
      <c r="M149" s="4">
        <f t="shared" si="8"/>
        <v>0.4166666667</v>
      </c>
      <c r="N149" s="2" t="s">
        <v>295</v>
      </c>
    </row>
    <row r="150">
      <c r="A150" s="2" t="s">
        <v>296</v>
      </c>
      <c r="B150" s="5">
        <f>24+33+9+9+34+26+30+17</f>
        <v>182</v>
      </c>
      <c r="C150" s="5">
        <f>5+2+4+8+4+5</f>
        <v>28</v>
      </c>
      <c r="D150" s="5">
        <f>5+6+1+4</f>
        <v>16</v>
      </c>
      <c r="E150" s="5">
        <f>67+77+119+41+48+98+26+63</f>
        <v>539</v>
      </c>
      <c r="F150" s="5">
        <f t="shared" si="1"/>
        <v>0.824965868</v>
      </c>
      <c r="G150" s="5">
        <f t="shared" si="36"/>
        <v>0.292255747</v>
      </c>
      <c r="H150" s="5">
        <f t="shared" si="3"/>
        <v>0.532710121</v>
      </c>
      <c r="I150" s="6">
        <f t="shared" si="4"/>
        <v>0.6457359531</v>
      </c>
      <c r="J150" s="4">
        <f t="shared" si="5"/>
        <v>0.9191919192</v>
      </c>
      <c r="K150" s="4">
        <f t="shared" si="6"/>
        <v>0.950617284</v>
      </c>
      <c r="L150" s="4">
        <f t="shared" si="7"/>
        <v>0.8666666667</v>
      </c>
      <c r="M150" s="4">
        <f t="shared" si="8"/>
        <v>0.9711711712</v>
      </c>
      <c r="N150" s="2" t="s">
        <v>297</v>
      </c>
    </row>
    <row r="151">
      <c r="A151" s="2" t="s">
        <v>298</v>
      </c>
      <c r="B151" s="5">
        <f>33+20+19</f>
        <v>72</v>
      </c>
      <c r="C151" s="2">
        <v>9.0</v>
      </c>
      <c r="D151" s="2">
        <v>4.0</v>
      </c>
      <c r="E151" s="5">
        <f>49+19+26</f>
        <v>94</v>
      </c>
      <c r="F151" s="5">
        <f t="shared" si="1"/>
        <v>0.9835250213</v>
      </c>
      <c r="G151" s="5">
        <f t="shared" si="36"/>
        <v>0.3624253507</v>
      </c>
      <c r="H151" s="5">
        <f t="shared" si="3"/>
        <v>0.6210996705</v>
      </c>
      <c r="I151" s="6">
        <f t="shared" si="4"/>
        <v>0.6315036802</v>
      </c>
      <c r="J151" s="4">
        <f t="shared" si="5"/>
        <v>0.9473684211</v>
      </c>
      <c r="K151" s="4">
        <f t="shared" si="6"/>
        <v>0.9126213592</v>
      </c>
      <c r="L151" s="4">
        <f t="shared" si="7"/>
        <v>0.8888888889</v>
      </c>
      <c r="M151" s="4">
        <f t="shared" si="8"/>
        <v>0.9591836735</v>
      </c>
      <c r="N151" s="2" t="s">
        <v>299</v>
      </c>
    </row>
    <row r="152">
      <c r="A152" s="2" t="s">
        <v>300</v>
      </c>
      <c r="B152" s="5">
        <f>23+15+33</f>
        <v>71</v>
      </c>
      <c r="C152" s="2">
        <v>9.0</v>
      </c>
      <c r="D152" s="2">
        <v>21.0</v>
      </c>
      <c r="E152" s="5">
        <f>156+25</f>
        <v>181</v>
      </c>
      <c r="F152" s="5">
        <f t="shared" si="1"/>
        <v>0.9110397725</v>
      </c>
      <c r="G152" s="5">
        <f t="shared" si="36"/>
        <v>0.4887972524</v>
      </c>
      <c r="H152" s="5">
        <f t="shared" si="3"/>
        <v>0.4222425201</v>
      </c>
      <c r="I152" s="6">
        <f t="shared" si="4"/>
        <v>0.4634732016</v>
      </c>
      <c r="J152" s="4">
        <f t="shared" si="5"/>
        <v>0.7717391304</v>
      </c>
      <c r="K152" s="4">
        <f t="shared" si="6"/>
        <v>0.9526315789</v>
      </c>
      <c r="L152" s="4">
        <f t="shared" si="7"/>
        <v>0.8875</v>
      </c>
      <c r="M152" s="4">
        <f t="shared" si="8"/>
        <v>0.896039604</v>
      </c>
      <c r="N152" s="2" t="s">
        <v>301</v>
      </c>
    </row>
    <row r="153">
      <c r="A153" s="2" t="s">
        <v>302</v>
      </c>
      <c r="B153" s="5">
        <f>87+26+25+22</f>
        <v>160</v>
      </c>
      <c r="C153" s="2">
        <v>3.0</v>
      </c>
      <c r="D153" s="2">
        <v>6.0</v>
      </c>
      <c r="E153" s="2">
        <v>43.0</v>
      </c>
      <c r="F153" s="5">
        <f t="shared" si="1"/>
        <v>0.7546167018</v>
      </c>
      <c r="G153" s="5">
        <f t="shared" si="36"/>
        <v>0.2257591008</v>
      </c>
      <c r="H153" s="5">
        <f t="shared" si="3"/>
        <v>0.5288576011</v>
      </c>
      <c r="I153" s="6">
        <f t="shared" si="4"/>
        <v>0.7008294407</v>
      </c>
      <c r="J153" s="4">
        <f t="shared" si="5"/>
        <v>0.9638554217</v>
      </c>
      <c r="K153" s="4">
        <f t="shared" si="6"/>
        <v>0.9347826087</v>
      </c>
      <c r="L153" s="4">
        <f t="shared" si="7"/>
        <v>0.981595092</v>
      </c>
      <c r="M153" s="4">
        <f t="shared" si="8"/>
        <v>0.8775510204</v>
      </c>
      <c r="N153" s="2" t="s">
        <v>303</v>
      </c>
    </row>
    <row r="154">
      <c r="A154" s="2" t="s">
        <v>304</v>
      </c>
      <c r="B154" s="5">
        <f>12+65+19+26+14</f>
        <v>136</v>
      </c>
      <c r="C154" s="2">
        <v>18.0</v>
      </c>
      <c r="D154" s="5">
        <f>30+20+13</f>
        <v>63</v>
      </c>
      <c r="E154" s="5">
        <f>66+97+60+86+50+175</f>
        <v>534</v>
      </c>
      <c r="F154" s="5">
        <f t="shared" si="1"/>
        <v>0.8341686985</v>
      </c>
      <c r="G154" s="5">
        <f t="shared" si="36"/>
        <v>0.4932606918</v>
      </c>
      <c r="H154" s="5">
        <f t="shared" si="3"/>
        <v>0.3409080068</v>
      </c>
      <c r="I154" s="6">
        <f t="shared" si="4"/>
        <v>0.4086799317</v>
      </c>
      <c r="J154" s="4">
        <f t="shared" si="5"/>
        <v>0.6834170854</v>
      </c>
      <c r="K154" s="4">
        <f t="shared" si="6"/>
        <v>0.9673913043</v>
      </c>
      <c r="L154" s="4">
        <f t="shared" si="7"/>
        <v>0.8831168831</v>
      </c>
      <c r="M154" s="4">
        <f t="shared" si="8"/>
        <v>0.8944723618</v>
      </c>
      <c r="N154" s="2" t="s">
        <v>305</v>
      </c>
    </row>
    <row r="155">
      <c r="A155" s="2" t="s">
        <v>306</v>
      </c>
      <c r="B155" s="5">
        <f>88+15+18</f>
        <v>121</v>
      </c>
      <c r="C155" s="2">
        <v>9.0</v>
      </c>
      <c r="D155" s="2">
        <v>20.0</v>
      </c>
      <c r="E155" s="2">
        <v>48.0</v>
      </c>
      <c r="F155" s="5">
        <f t="shared" si="1"/>
        <v>0.8659653499</v>
      </c>
      <c r="G155" s="5">
        <f t="shared" si="36"/>
        <v>0.5385189406</v>
      </c>
      <c r="H155" s="5">
        <f t="shared" si="3"/>
        <v>0.3274464093</v>
      </c>
      <c r="I155" s="6">
        <f t="shared" si="4"/>
        <v>0.3781287661</v>
      </c>
      <c r="J155" s="4">
        <f t="shared" si="5"/>
        <v>0.8581560284</v>
      </c>
      <c r="K155" s="4">
        <f t="shared" si="6"/>
        <v>0.8421052632</v>
      </c>
      <c r="L155" s="4">
        <f t="shared" si="7"/>
        <v>0.9307692308</v>
      </c>
      <c r="M155" s="4">
        <f t="shared" si="8"/>
        <v>0.7058823529</v>
      </c>
      <c r="N155" s="2" t="s">
        <v>307</v>
      </c>
    </row>
    <row r="156">
      <c r="A156" s="2" t="s">
        <v>308</v>
      </c>
      <c r="B156" s="5">
        <f>39+64+34+18+37+4</f>
        <v>196</v>
      </c>
      <c r="C156" s="2">
        <v>10.0</v>
      </c>
      <c r="D156" s="5">
        <f>7+22+12+16</f>
        <v>57</v>
      </c>
      <c r="E156" s="5">
        <f>62+19+37+80+19+120+85+29+92+178</f>
        <v>721</v>
      </c>
      <c r="F156" s="5">
        <f t="shared" si="1"/>
        <v>0.8223597827</v>
      </c>
      <c r="G156" s="5">
        <f t="shared" si="36"/>
        <v>0.3575137042</v>
      </c>
      <c r="H156" s="5">
        <f t="shared" si="3"/>
        <v>0.4648460786</v>
      </c>
      <c r="I156" s="6">
        <f t="shared" si="4"/>
        <v>0.5652587691</v>
      </c>
      <c r="J156" s="4">
        <f t="shared" si="5"/>
        <v>0.7747035573</v>
      </c>
      <c r="K156" s="4">
        <f t="shared" si="6"/>
        <v>0.9863201094</v>
      </c>
      <c r="L156" s="4">
        <f t="shared" si="7"/>
        <v>0.9514563107</v>
      </c>
      <c r="M156" s="4">
        <f t="shared" si="8"/>
        <v>0.9267352185</v>
      </c>
      <c r="N156" s="2" t="s">
        <v>309</v>
      </c>
    </row>
    <row r="157">
      <c r="A157" s="2" t="s">
        <v>310</v>
      </c>
      <c r="B157" s="5">
        <f>31+6+59</f>
        <v>96</v>
      </c>
      <c r="C157" s="2">
        <v>23.0</v>
      </c>
      <c r="D157" s="2">
        <v>22.0</v>
      </c>
      <c r="E157" s="5">
        <f>43+80+24</f>
        <v>147</v>
      </c>
      <c r="F157" s="5">
        <f t="shared" si="1"/>
        <v>0.97635438</v>
      </c>
      <c r="G157" s="5">
        <f t="shared" si="36"/>
        <v>0.6200495945</v>
      </c>
      <c r="H157" s="5">
        <f t="shared" si="3"/>
        <v>0.3563047856</v>
      </c>
      <c r="I157" s="6">
        <f t="shared" si="4"/>
        <v>0.3649338732</v>
      </c>
      <c r="J157" s="4">
        <f t="shared" si="5"/>
        <v>0.813559322</v>
      </c>
      <c r="K157" s="4">
        <f t="shared" si="6"/>
        <v>0.8647058824</v>
      </c>
      <c r="L157" s="4">
        <f t="shared" si="7"/>
        <v>0.8067226891</v>
      </c>
      <c r="M157" s="4">
        <f t="shared" si="8"/>
        <v>0.8698224852</v>
      </c>
      <c r="N157" s="2" t="s">
        <v>311</v>
      </c>
    </row>
    <row r="158">
      <c r="A158" s="2" t="s">
        <v>312</v>
      </c>
      <c r="B158" s="5">
        <f>45+11+14</f>
        <v>70</v>
      </c>
      <c r="C158" s="5">
        <f>11</f>
        <v>11</v>
      </c>
      <c r="D158" s="5">
        <f>19+13+12</f>
        <v>44</v>
      </c>
      <c r="E158" s="5">
        <f>48+59+83+117+177+70</f>
        <v>554</v>
      </c>
      <c r="F158" s="5">
        <f t="shared" si="1"/>
        <v>0.6528643048</v>
      </c>
      <c r="G158" s="5">
        <f t="shared" si="36"/>
        <v>0.402281504</v>
      </c>
      <c r="H158" s="5">
        <f t="shared" si="3"/>
        <v>0.2505828008</v>
      </c>
      <c r="I158" s="6">
        <f t="shared" si="4"/>
        <v>0.3838206484</v>
      </c>
      <c r="J158" s="4">
        <f t="shared" si="5"/>
        <v>0.6140350877</v>
      </c>
      <c r="K158" s="4">
        <f t="shared" si="6"/>
        <v>0.9805309735</v>
      </c>
      <c r="L158" s="4">
        <f t="shared" si="7"/>
        <v>0.8641975309</v>
      </c>
      <c r="M158" s="4">
        <f t="shared" si="8"/>
        <v>0.9264214047</v>
      </c>
      <c r="N158" s="2" t="s">
        <v>313</v>
      </c>
    </row>
    <row r="159">
      <c r="A159" s="2" t="s">
        <v>314</v>
      </c>
      <c r="B159" s="5">
        <f>32+12</f>
        <v>44</v>
      </c>
      <c r="C159" s="2">
        <v>11.0</v>
      </c>
      <c r="D159" s="2">
        <v>13.0</v>
      </c>
      <c r="E159" s="5">
        <f>53+81+29+17</f>
        <v>180</v>
      </c>
      <c r="F159" s="5">
        <f t="shared" si="1"/>
        <v>0.7777300323</v>
      </c>
      <c r="G159" s="5">
        <f t="shared" si="36"/>
        <v>0.4371410473</v>
      </c>
      <c r="H159" s="5">
        <f t="shared" si="3"/>
        <v>0.340588985</v>
      </c>
      <c r="I159" s="6">
        <f t="shared" si="4"/>
        <v>0.4379270066</v>
      </c>
      <c r="J159" s="4">
        <f t="shared" si="5"/>
        <v>0.7719298246</v>
      </c>
      <c r="K159" s="4">
        <f t="shared" si="6"/>
        <v>0.942408377</v>
      </c>
      <c r="L159" s="4">
        <f t="shared" si="7"/>
        <v>0.8</v>
      </c>
      <c r="M159" s="4">
        <f t="shared" si="8"/>
        <v>0.932642487</v>
      </c>
      <c r="N159" s="2" t="s">
        <v>315</v>
      </c>
    </row>
    <row r="160">
      <c r="A160" s="2" t="s">
        <v>316</v>
      </c>
      <c r="B160" s="2">
        <f>18+16+25+39+24+30</f>
        <v>152</v>
      </c>
      <c r="C160" s="2">
        <v>17.0</v>
      </c>
      <c r="D160" s="5">
        <f>12+13+7</f>
        <v>32</v>
      </c>
      <c r="E160" s="5">
        <f>171+108+68+139+22+46</f>
        <v>554</v>
      </c>
      <c r="F160" s="5">
        <f t="shared" si="1"/>
        <v>0.801153364</v>
      </c>
      <c r="G160" s="5">
        <f t="shared" si="36"/>
        <v>0.3426372597</v>
      </c>
      <c r="H160" s="5">
        <f t="shared" si="3"/>
        <v>0.4585161043</v>
      </c>
      <c r="I160" s="6">
        <f t="shared" si="4"/>
        <v>0.5723200137</v>
      </c>
      <c r="J160" s="4">
        <f t="shared" si="5"/>
        <v>0.8260869565</v>
      </c>
      <c r="K160" s="4">
        <f t="shared" si="6"/>
        <v>0.9702276708</v>
      </c>
      <c r="L160" s="4">
        <f t="shared" si="7"/>
        <v>0.899408284</v>
      </c>
      <c r="M160" s="4">
        <f t="shared" si="8"/>
        <v>0.9453924915</v>
      </c>
      <c r="N160" s="2" t="s">
        <v>317</v>
      </c>
    </row>
    <row r="161">
      <c r="A161" s="2" t="s">
        <v>318</v>
      </c>
      <c r="B161" s="2">
        <v>74.0</v>
      </c>
      <c r="C161" s="2">
        <v>3.0</v>
      </c>
      <c r="D161" s="2">
        <v>8.0</v>
      </c>
      <c r="E161" s="2">
        <v>69.0</v>
      </c>
      <c r="F161" s="5">
        <f t="shared" si="1"/>
        <v>0.9969562518</v>
      </c>
      <c r="G161" s="5">
        <f t="shared" si="36"/>
        <v>0.3593669038</v>
      </c>
      <c r="H161" s="5">
        <f t="shared" si="3"/>
        <v>0.637589348</v>
      </c>
      <c r="I161" s="6">
        <f t="shared" si="4"/>
        <v>0.6395359343</v>
      </c>
      <c r="J161" s="4">
        <f t="shared" si="5"/>
        <v>0.9024390244</v>
      </c>
      <c r="K161" s="4">
        <f t="shared" si="6"/>
        <v>0.9583333333</v>
      </c>
      <c r="L161" s="4">
        <f t="shared" si="7"/>
        <v>0.961038961</v>
      </c>
      <c r="M161" s="4">
        <f t="shared" si="8"/>
        <v>0.8961038961</v>
      </c>
      <c r="N161" s="2" t="s">
        <v>319</v>
      </c>
    </row>
    <row r="162">
      <c r="A162" s="2" t="s">
        <v>320</v>
      </c>
      <c r="B162" s="2">
        <f>53+26+59+79+49+21+45+28+51+10+29+17+73+38</f>
        <v>578</v>
      </c>
      <c r="C162" s="5">
        <f>24+19</f>
        <v>43</v>
      </c>
      <c r="D162" s="5">
        <f>14+8+10+44+8+9</f>
        <v>93</v>
      </c>
      <c r="E162" s="5">
        <f>95+29+113+79+47+97+36+153+116+136</f>
        <v>901</v>
      </c>
      <c r="F162" s="5">
        <f t="shared" si="1"/>
        <v>0.9792884755</v>
      </c>
      <c r="G162" s="5">
        <f t="shared" si="36"/>
        <v>0.4155034025</v>
      </c>
      <c r="H162" s="5">
        <f t="shared" si="3"/>
        <v>0.563785073</v>
      </c>
      <c r="I162" s="6">
        <f t="shared" si="4"/>
        <v>0.5757088816</v>
      </c>
      <c r="J162" s="4">
        <f t="shared" si="5"/>
        <v>0.8614008942</v>
      </c>
      <c r="K162" s="4">
        <f t="shared" si="6"/>
        <v>0.9544491525</v>
      </c>
      <c r="L162" s="4">
        <f t="shared" si="7"/>
        <v>0.9307568438</v>
      </c>
      <c r="M162" s="4">
        <f t="shared" si="8"/>
        <v>0.9064386318</v>
      </c>
      <c r="N162" s="2" t="s">
        <v>321</v>
      </c>
    </row>
    <row r="163">
      <c r="A163" s="2" t="s">
        <v>322</v>
      </c>
      <c r="B163" s="5">
        <f>143+24+174</f>
        <v>341</v>
      </c>
      <c r="C163" s="2">
        <v>10.0</v>
      </c>
      <c r="D163" s="5">
        <f>17+7+4</f>
        <v>28</v>
      </c>
      <c r="E163" s="5">
        <f>49+27+39+27+10+81</f>
        <v>233</v>
      </c>
      <c r="F163" s="5">
        <f t="shared" si="1"/>
        <v>0.969204095</v>
      </c>
      <c r="G163" s="5">
        <f t="shared" si="36"/>
        <v>0.3167902045</v>
      </c>
      <c r="H163" s="5">
        <f t="shared" si="3"/>
        <v>0.6524138904</v>
      </c>
      <c r="I163" s="6">
        <f t="shared" si="4"/>
        <v>0.6731439682</v>
      </c>
      <c r="J163" s="4">
        <f t="shared" si="5"/>
        <v>0.9241192412</v>
      </c>
      <c r="K163" s="4">
        <f t="shared" si="6"/>
        <v>0.9588477366</v>
      </c>
      <c r="L163" s="4">
        <f t="shared" si="7"/>
        <v>0.9715099715</v>
      </c>
      <c r="M163" s="4">
        <f t="shared" si="8"/>
        <v>0.8927203065</v>
      </c>
      <c r="N163" s="2" t="s">
        <v>323</v>
      </c>
    </row>
    <row r="164">
      <c r="A164" s="2" t="s">
        <v>324</v>
      </c>
      <c r="B164" s="2">
        <v>31.0</v>
      </c>
      <c r="C164" s="2">
        <v>3.0</v>
      </c>
      <c r="D164" s="2">
        <v>14.0</v>
      </c>
      <c r="E164" s="2">
        <v>12.0</v>
      </c>
      <c r="F164" s="5">
        <f t="shared" si="1"/>
        <v>0.8112781245</v>
      </c>
      <c r="G164" s="5">
        <f t="shared" si="36"/>
        <v>0.6754612872</v>
      </c>
      <c r="H164" s="5">
        <f t="shared" si="3"/>
        <v>0.1358168372</v>
      </c>
      <c r="I164" s="6">
        <f t="shared" si="4"/>
        <v>0.1674109447</v>
      </c>
      <c r="J164" s="4">
        <f t="shared" si="5"/>
        <v>0.6888888889</v>
      </c>
      <c r="K164" s="4">
        <f t="shared" si="6"/>
        <v>0.8</v>
      </c>
      <c r="L164" s="4">
        <f t="shared" si="7"/>
        <v>0.9117647059</v>
      </c>
      <c r="M164" s="4">
        <f t="shared" si="8"/>
        <v>0.4615384615</v>
      </c>
      <c r="N164" s="2" t="s">
        <v>325</v>
      </c>
    </row>
    <row r="165">
      <c r="A165" s="2" t="s">
        <v>326</v>
      </c>
      <c r="B165" s="5">
        <f>53+55+25+23</f>
        <v>156</v>
      </c>
      <c r="C165" s="2">
        <v>5.0</v>
      </c>
      <c r="D165" s="2">
        <v>8.0</v>
      </c>
      <c r="E165" s="5">
        <f>121+130+103+83</f>
        <v>437</v>
      </c>
      <c r="F165" s="5">
        <f t="shared" si="1"/>
        <v>0.8423629934</v>
      </c>
      <c r="G165" s="5">
        <f t="shared" si="36"/>
        <v>0.1484549696</v>
      </c>
      <c r="H165" s="5">
        <f t="shared" si="3"/>
        <v>0.6939080237</v>
      </c>
      <c r="I165" s="6">
        <f t="shared" si="4"/>
        <v>0.8237636615</v>
      </c>
      <c r="J165" s="4">
        <f t="shared" si="5"/>
        <v>0.9512195122</v>
      </c>
      <c r="K165" s="4">
        <f t="shared" si="6"/>
        <v>0.9886877828</v>
      </c>
      <c r="L165" s="4">
        <f t="shared" si="7"/>
        <v>0.9689440994</v>
      </c>
      <c r="M165" s="4">
        <f t="shared" si="8"/>
        <v>0.9820224719</v>
      </c>
      <c r="N165" s="2" t="s">
        <v>327</v>
      </c>
    </row>
    <row r="166">
      <c r="A166" s="2" t="s">
        <v>328</v>
      </c>
      <c r="B166" s="2">
        <v>91.0</v>
      </c>
      <c r="C166" s="2">
        <v>0.0</v>
      </c>
      <c r="D166" s="5">
        <f>39+33</f>
        <v>72</v>
      </c>
      <c r="E166" s="5">
        <f>123+130+106+84</f>
        <v>443</v>
      </c>
      <c r="F166" s="5">
        <f t="shared" si="1"/>
        <v>0.8399927149</v>
      </c>
      <c r="G166" s="5">
        <f t="shared" ref="G166:G168" si="37">(B166+C166)/(B166+C166+D166+E166)*(((B166)/(B166+C166))*LOG((C166+B166)/(B166),2)+(D166+E166)/(B166+C166+D166+E166)*(((D166)/(D166+E166))*LOG((E166+D166)/(D166),2)+((E166)/(E166+D166))*LOG((E166+D166)/(E166),2)))</f>
        <v>0.07449299425</v>
      </c>
      <c r="H166" s="5">
        <f t="shared" si="3"/>
        <v>0.7654997206</v>
      </c>
      <c r="I166" s="6">
        <f t="shared" si="4"/>
        <v>0.9113170949</v>
      </c>
      <c r="J166" s="4">
        <f t="shared" si="5"/>
        <v>0.5582822086</v>
      </c>
      <c r="K166" s="4">
        <f t="shared" si="6"/>
        <v>1</v>
      </c>
      <c r="L166" s="4">
        <f t="shared" si="7"/>
        <v>1</v>
      </c>
      <c r="M166" s="4">
        <f t="shared" si="8"/>
        <v>0.8601941748</v>
      </c>
      <c r="N166" s="2" t="s">
        <v>327</v>
      </c>
    </row>
    <row r="167">
      <c r="A167" s="2" t="s">
        <v>329</v>
      </c>
      <c r="B167" s="2">
        <v>97.0</v>
      </c>
      <c r="C167" s="2">
        <v>0.0</v>
      </c>
      <c r="D167" s="2">
        <v>15.0</v>
      </c>
      <c r="E167" s="2">
        <v>25.0</v>
      </c>
      <c r="F167" s="5">
        <f t="shared" si="1"/>
        <v>0.6854761996</v>
      </c>
      <c r="G167" s="5">
        <f t="shared" si="37"/>
        <v>0.1973042747</v>
      </c>
      <c r="H167" s="5">
        <f t="shared" si="3"/>
        <v>0.488171925</v>
      </c>
      <c r="I167" s="6">
        <f t="shared" si="4"/>
        <v>0.7121646605</v>
      </c>
      <c r="J167" s="4">
        <f t="shared" si="5"/>
        <v>0.8660714286</v>
      </c>
      <c r="K167" s="4">
        <f t="shared" si="6"/>
        <v>1</v>
      </c>
      <c r="L167" s="4">
        <f t="shared" si="7"/>
        <v>1</v>
      </c>
      <c r="M167" s="4">
        <f t="shared" si="8"/>
        <v>0.625</v>
      </c>
      <c r="N167" s="2" t="s">
        <v>330</v>
      </c>
    </row>
    <row r="168">
      <c r="A168" s="2" t="s">
        <v>331</v>
      </c>
      <c r="B168" s="2">
        <v>108.0</v>
      </c>
      <c r="C168" s="2">
        <v>0.0</v>
      </c>
      <c r="D168" s="2">
        <v>6.0</v>
      </c>
      <c r="E168" s="2">
        <v>26.0</v>
      </c>
      <c r="F168" s="5">
        <f t="shared" si="1"/>
        <v>0.6924194863</v>
      </c>
      <c r="G168" s="5">
        <f t="shared" si="37"/>
        <v>0.1227606924</v>
      </c>
      <c r="H168" s="5">
        <f t="shared" si="3"/>
        <v>0.5696587939</v>
      </c>
      <c r="I168" s="6">
        <f t="shared" si="4"/>
        <v>0.8227076291</v>
      </c>
      <c r="J168" s="4">
        <f t="shared" si="5"/>
        <v>0.9473684211</v>
      </c>
      <c r="K168" s="4">
        <f t="shared" si="6"/>
        <v>1</v>
      </c>
      <c r="L168" s="4">
        <f t="shared" si="7"/>
        <v>1</v>
      </c>
      <c r="M168" s="4">
        <f t="shared" si="8"/>
        <v>0.8125</v>
      </c>
      <c r="N168" s="2" t="s">
        <v>330</v>
      </c>
    </row>
    <row r="169">
      <c r="A169" s="2" t="s">
        <v>332</v>
      </c>
      <c r="B169" s="2">
        <v>42.0</v>
      </c>
      <c r="C169" s="2">
        <v>1.0</v>
      </c>
      <c r="D169" s="2">
        <v>1.0</v>
      </c>
      <c r="E169" s="2">
        <v>11.0</v>
      </c>
      <c r="F169" s="5">
        <f t="shared" si="1"/>
        <v>0.7568336324</v>
      </c>
      <c r="G169" s="5">
        <f>(B169+C169)/(B169+C169+D169+E169)*(((B169)/(B169+C169))*LOG((C169+B169)/(B169),2)+((C169)/(B169+C169))*LOG((C169+B169)/(C169),2))+(D169+E169)/(B169+C169+D169+E169)*(((D169)/(D169+E169))*LOG((E169+D169)/(D169),2)+((E169)/(E169+D169))*LOG((E169+D169)/(E169),2))</f>
        <v>0.2148700891</v>
      </c>
      <c r="H169" s="5">
        <f t="shared" si="3"/>
        <v>0.5419635433</v>
      </c>
      <c r="I169" s="6">
        <f t="shared" si="4"/>
        <v>0.716093366</v>
      </c>
      <c r="J169" s="4">
        <f t="shared" si="5"/>
        <v>0.976744186</v>
      </c>
      <c r="K169" s="4">
        <f t="shared" si="6"/>
        <v>0.9166666667</v>
      </c>
      <c r="L169" s="4">
        <f t="shared" si="7"/>
        <v>0.976744186</v>
      </c>
      <c r="M169" s="4">
        <f t="shared" si="8"/>
        <v>0.9166666667</v>
      </c>
      <c r="N169" s="2" t="s">
        <v>333</v>
      </c>
    </row>
    <row r="170">
      <c r="A170" s="2" t="s">
        <v>334</v>
      </c>
      <c r="B170" s="2">
        <v>28.0</v>
      </c>
      <c r="C170" s="2">
        <v>0.0</v>
      </c>
      <c r="D170" s="2">
        <v>6.0</v>
      </c>
      <c r="E170" s="2">
        <v>6.0</v>
      </c>
      <c r="F170" s="5">
        <f t="shared" si="1"/>
        <v>0.6098403047</v>
      </c>
      <c r="G170" s="5">
        <f>(B170+C170)/(B170+C170+D170+E170)*(((B170)/(B170+C170))*LOG((C170+B170)/(B170),2)+(D170+E170)/(B170+C170+D170+E170)*(((D170)/(D170+E170))*LOG((E170+D170)/(D170),2)+((E170)/(E170+D170))*LOG((E170+D170)/(E170),2)))</f>
        <v>0.21</v>
      </c>
      <c r="H170" s="5">
        <f t="shared" si="3"/>
        <v>0.3998403047</v>
      </c>
      <c r="I170" s="6">
        <f t="shared" si="4"/>
        <v>0.655647555</v>
      </c>
      <c r="J170" s="4">
        <f t="shared" si="5"/>
        <v>0.8235294118</v>
      </c>
      <c r="K170" s="4">
        <f t="shared" si="6"/>
        <v>1</v>
      </c>
      <c r="L170" s="4">
        <f t="shared" si="7"/>
        <v>1</v>
      </c>
      <c r="M170" s="4">
        <f t="shared" si="8"/>
        <v>0.5</v>
      </c>
      <c r="N170" s="2" t="s">
        <v>335</v>
      </c>
    </row>
    <row r="171">
      <c r="A171" s="2" t="s">
        <v>336</v>
      </c>
      <c r="B171" s="5">
        <f>25+23+14+174+53+82+194+68+12</f>
        <v>645</v>
      </c>
      <c r="C171" s="5">
        <f>17+18+1+18+39+54+161+21+59</f>
        <v>388</v>
      </c>
      <c r="D171" s="5">
        <f>22+32+27+19</f>
        <v>100</v>
      </c>
      <c r="E171" s="5">
        <f>15+48+110+88+86+53+31</f>
        <v>431</v>
      </c>
      <c r="F171" s="5">
        <f t="shared" si="1"/>
        <v>0.9983845384</v>
      </c>
      <c r="G171" s="5">
        <f t="shared" ref="G171:G176" si="38">(B171+C171)/(B171+C171+D171+E171)*(((B171)/(B171+C171))*LOG((C171+B171)/(B171),2)+((C171)/(B171+C171))*LOG((C171+B171)/(C171),2))+(D171+E171)/(B171+C171+D171+E171)*(((D171)/(D171+E171))*LOG((E171+D171)/(D171),2)+((E171)/(E171+D171))*LOG((E171+D171)/(E171),2))</f>
        <v>0.867648524</v>
      </c>
      <c r="H171" s="5">
        <f t="shared" si="3"/>
        <v>0.1307360144</v>
      </c>
      <c r="I171" s="6">
        <f t="shared" si="4"/>
        <v>0.1309475552</v>
      </c>
      <c r="J171" s="4">
        <f t="shared" si="5"/>
        <v>0.8657718121</v>
      </c>
      <c r="K171" s="4">
        <f t="shared" si="6"/>
        <v>0.5262515263</v>
      </c>
      <c r="L171" s="4">
        <f t="shared" si="7"/>
        <v>0.6243949661</v>
      </c>
      <c r="M171" s="4">
        <f t="shared" si="8"/>
        <v>0.8116760829</v>
      </c>
      <c r="N171" s="2" t="s">
        <v>337</v>
      </c>
    </row>
    <row r="172">
      <c r="A172" s="2" t="s">
        <v>338</v>
      </c>
      <c r="B172" s="5">
        <f>194+58+27</f>
        <v>279</v>
      </c>
      <c r="C172" s="5">
        <f>56+41</f>
        <v>97</v>
      </c>
      <c r="D172" s="5">
        <f>16+24+16</f>
        <v>56</v>
      </c>
      <c r="E172" s="5">
        <f>40+47+33</f>
        <v>120</v>
      </c>
      <c r="F172" s="5">
        <f t="shared" si="1"/>
        <v>0.966780964</v>
      </c>
      <c r="G172" s="5">
        <f t="shared" si="38"/>
        <v>0.8487775984</v>
      </c>
      <c r="H172" s="5">
        <f t="shared" si="3"/>
        <v>0.1180033656</v>
      </c>
      <c r="I172" s="6">
        <f t="shared" si="4"/>
        <v>0.1220580152</v>
      </c>
      <c r="J172" s="4">
        <f t="shared" si="5"/>
        <v>0.8328358209</v>
      </c>
      <c r="K172" s="4">
        <f t="shared" si="6"/>
        <v>0.5529953917</v>
      </c>
      <c r="L172" s="4">
        <f t="shared" si="7"/>
        <v>0.7420212766</v>
      </c>
      <c r="M172" s="4">
        <f t="shared" si="8"/>
        <v>0.6818181818</v>
      </c>
      <c r="N172" s="2" t="s">
        <v>337</v>
      </c>
    </row>
    <row r="173">
      <c r="A173" s="2" t="s">
        <v>339</v>
      </c>
      <c r="B173" s="2">
        <v>52.0</v>
      </c>
      <c r="C173" s="2">
        <v>87.0</v>
      </c>
      <c r="D173" s="2">
        <v>5.0</v>
      </c>
      <c r="E173" s="5">
        <f>120-87</f>
        <v>33</v>
      </c>
      <c r="F173" s="5">
        <f t="shared" si="1"/>
        <v>0.9065795485</v>
      </c>
      <c r="G173" s="5">
        <f t="shared" si="38"/>
        <v>0.8696071114</v>
      </c>
      <c r="H173" s="5">
        <f t="shared" si="3"/>
        <v>0.03697243706</v>
      </c>
      <c r="I173" s="6">
        <f t="shared" si="4"/>
        <v>0.04078234185</v>
      </c>
      <c r="J173" s="4">
        <f t="shared" si="5"/>
        <v>0.9122807018</v>
      </c>
      <c r="K173" s="4">
        <f t="shared" si="6"/>
        <v>0.275</v>
      </c>
      <c r="L173" s="4">
        <f t="shared" si="7"/>
        <v>0.3741007194</v>
      </c>
      <c r="M173" s="4">
        <f t="shared" si="8"/>
        <v>0.8684210526</v>
      </c>
      <c r="N173" s="2" t="s">
        <v>340</v>
      </c>
    </row>
    <row r="174">
      <c r="A174" s="2" t="s">
        <v>341</v>
      </c>
      <c r="B174" s="2">
        <v>33.0</v>
      </c>
      <c r="C174" s="2">
        <v>76.0</v>
      </c>
      <c r="D174" s="2">
        <v>24.0</v>
      </c>
      <c r="E174" s="5">
        <f>120-76</f>
        <v>44</v>
      </c>
      <c r="F174" s="5">
        <f t="shared" si="1"/>
        <v>0.9065795485</v>
      </c>
      <c r="G174" s="5">
        <f t="shared" si="38"/>
        <v>0.9046213356</v>
      </c>
      <c r="H174" s="5">
        <f t="shared" si="3"/>
        <v>0.001958212861</v>
      </c>
      <c r="I174" s="6">
        <f t="shared" si="4"/>
        <v>0.002160001143</v>
      </c>
      <c r="J174" s="4">
        <f t="shared" si="5"/>
        <v>0.5789473684</v>
      </c>
      <c r="K174" s="4">
        <f t="shared" si="6"/>
        <v>0.3666666667</v>
      </c>
      <c r="L174" s="4">
        <f t="shared" si="7"/>
        <v>0.3027522936</v>
      </c>
      <c r="M174" s="4">
        <f t="shared" si="8"/>
        <v>0.6470588235</v>
      </c>
      <c r="N174" s="2" t="s">
        <v>340</v>
      </c>
    </row>
    <row r="175">
      <c r="A175" s="2" t="s">
        <v>342</v>
      </c>
      <c r="B175" s="2">
        <v>37.0</v>
      </c>
      <c r="C175" s="2">
        <v>69.0</v>
      </c>
      <c r="D175" s="2">
        <v>20.0</v>
      </c>
      <c r="E175" s="5">
        <f>120-69</f>
        <v>51</v>
      </c>
      <c r="F175" s="5">
        <f t="shared" si="1"/>
        <v>0.9065795485</v>
      </c>
      <c r="G175" s="5">
        <f t="shared" si="38"/>
        <v>0.9029457474</v>
      </c>
      <c r="H175" s="5">
        <f t="shared" si="3"/>
        <v>0.00363380113</v>
      </c>
      <c r="I175" s="6">
        <f t="shared" si="4"/>
        <v>0.004008254031</v>
      </c>
      <c r="J175" s="4">
        <f t="shared" si="5"/>
        <v>0.649122807</v>
      </c>
      <c r="K175" s="4">
        <f t="shared" si="6"/>
        <v>0.425</v>
      </c>
      <c r="L175" s="4">
        <f t="shared" si="7"/>
        <v>0.3490566038</v>
      </c>
      <c r="M175" s="4">
        <f t="shared" si="8"/>
        <v>0.7183098592</v>
      </c>
      <c r="N175" s="2" t="s">
        <v>340</v>
      </c>
    </row>
    <row r="176">
      <c r="A176" s="2" t="s">
        <v>343</v>
      </c>
      <c r="B176" s="2">
        <v>70.0</v>
      </c>
      <c r="C176" s="2">
        <v>8.0</v>
      </c>
      <c r="D176" s="2">
        <v>2.0</v>
      </c>
      <c r="E176" s="2">
        <v>5.0</v>
      </c>
      <c r="F176" s="5">
        <f t="shared" si="1"/>
        <v>0.6171519192</v>
      </c>
      <c r="G176" s="5">
        <f t="shared" si="38"/>
        <v>0.5088635984</v>
      </c>
      <c r="H176" s="5">
        <f t="shared" si="3"/>
        <v>0.1082883208</v>
      </c>
      <c r="I176" s="6">
        <f t="shared" si="4"/>
        <v>0.17546461</v>
      </c>
      <c r="J176" s="4">
        <f t="shared" si="5"/>
        <v>0.9722222222</v>
      </c>
      <c r="K176" s="4">
        <f t="shared" si="6"/>
        <v>0.3846153846</v>
      </c>
      <c r="L176" s="4">
        <f t="shared" si="7"/>
        <v>0.8974358974</v>
      </c>
      <c r="M176" s="4">
        <f t="shared" si="8"/>
        <v>0.7142857143</v>
      </c>
      <c r="N176" s="2" t="s">
        <v>344</v>
      </c>
    </row>
    <row r="177">
      <c r="A177" s="2" t="s">
        <v>345</v>
      </c>
      <c r="B177" s="2">
        <v>63.0</v>
      </c>
      <c r="C177" s="2">
        <v>13.0</v>
      </c>
      <c r="D177" s="2">
        <v>9.0</v>
      </c>
      <c r="E177" s="2">
        <v>0.0</v>
      </c>
      <c r="F177" s="5">
        <f t="shared" si="1"/>
        <v>0.6171519192</v>
      </c>
      <c r="G177" s="5">
        <f>(B177+C177)/(B177+C177+D177+E177)*(((B177)/(B177+C177))*LOG((C177+B177)/(B177),2)+((C177)/(B177+C177))*LOG((C177+B177)/(C177),2))+(D177+E177)/(B177+C177+D177+E177)*(((D177)/(D177+E177))*LOG((E177+D177)/(D177),2))</f>
        <v>0.5902134059</v>
      </c>
      <c r="H177" s="5">
        <f t="shared" si="3"/>
        <v>0.02693851325</v>
      </c>
      <c r="I177" s="6">
        <f t="shared" si="4"/>
        <v>0.04364972775</v>
      </c>
      <c r="J177" s="4">
        <f t="shared" si="5"/>
        <v>0.875</v>
      </c>
      <c r="K177" s="4">
        <f t="shared" si="6"/>
        <v>0</v>
      </c>
      <c r="L177" s="4">
        <f t="shared" si="7"/>
        <v>0.8289473684</v>
      </c>
      <c r="M177" s="4">
        <f t="shared" si="8"/>
        <v>0</v>
      </c>
      <c r="N177" s="2" t="s">
        <v>346</v>
      </c>
    </row>
    <row r="178">
      <c r="A178" s="2" t="s">
        <v>347</v>
      </c>
      <c r="B178" s="2">
        <v>72.0</v>
      </c>
      <c r="C178" s="2">
        <v>5.0</v>
      </c>
      <c r="D178" s="2">
        <v>0.0</v>
      </c>
      <c r="E178" s="2">
        <v>8.0</v>
      </c>
      <c r="F178" s="5">
        <f t="shared" si="1"/>
        <v>0.6171519192</v>
      </c>
      <c r="G178" s="5">
        <f>(B178+C178)/(B178+C178+D178+E178)*(((B178)/(B178+C178))*LOG((C178+B178)/(B178),2)+((C178)/(B178+C178))*LOG((C178+B178)/(C178),2))+(((E178)/(E178+D178))*LOG((E178+D178)/(E178),2))</f>
        <v>0.3140979183</v>
      </c>
      <c r="H178" s="5">
        <f t="shared" si="3"/>
        <v>0.3030540009</v>
      </c>
      <c r="I178" s="6">
        <f t="shared" si="4"/>
        <v>0.4910525131</v>
      </c>
      <c r="J178" s="4">
        <f t="shared" si="5"/>
        <v>1</v>
      </c>
      <c r="K178" s="4">
        <f t="shared" si="6"/>
        <v>0.6153846154</v>
      </c>
      <c r="L178" s="4">
        <f t="shared" si="7"/>
        <v>0.9350649351</v>
      </c>
      <c r="M178" s="4">
        <f t="shared" si="8"/>
        <v>1</v>
      </c>
      <c r="N178" s="2" t="s">
        <v>348</v>
      </c>
    </row>
    <row r="179">
      <c r="A179" s="2" t="s">
        <v>349</v>
      </c>
      <c r="B179" s="5">
        <f>44+126+42+15</f>
        <v>227</v>
      </c>
      <c r="C179" s="2">
        <v>19.0</v>
      </c>
      <c r="D179" s="5">
        <f>17+47+13</f>
        <v>77</v>
      </c>
      <c r="E179" s="5">
        <f>48+244+19</f>
        <v>311</v>
      </c>
      <c r="F179" s="5">
        <f t="shared" si="1"/>
        <v>0.9987865147</v>
      </c>
      <c r="G179" s="5">
        <f t="shared" ref="G179:G183" si="39">(B179+C179)/(B179+C179+D179+E179)*(((B179)/(B179+C179))*LOG((C179+B179)/(B179),2)+((C179)/(B179+C179))*LOG((C179+B179)/(C179),2))+(D179+E179)/(B179+C179+D179+E179)*(((D179)/(D179+E179))*LOG((E179+D179)/(D179),2)+((E179)/(E179+D179))*LOG((E179+D179)/(E179),2))</f>
        <v>0.5921535466</v>
      </c>
      <c r="H179" s="5">
        <f t="shared" si="3"/>
        <v>0.4066329681</v>
      </c>
      <c r="I179" s="6">
        <f t="shared" si="4"/>
        <v>0.4071270107</v>
      </c>
      <c r="J179" s="4">
        <f t="shared" si="5"/>
        <v>0.7467105263</v>
      </c>
      <c r="K179" s="4">
        <f t="shared" si="6"/>
        <v>0.9424242424</v>
      </c>
      <c r="L179" s="4">
        <f t="shared" si="7"/>
        <v>0.9227642276</v>
      </c>
      <c r="M179" s="4">
        <f t="shared" si="8"/>
        <v>0.8015463918</v>
      </c>
      <c r="N179" s="2" t="s">
        <v>350</v>
      </c>
    </row>
    <row r="180">
      <c r="A180" s="2" t="s">
        <v>351</v>
      </c>
      <c r="B180" s="5">
        <f>52+109+37</f>
        <v>198</v>
      </c>
      <c r="C180" s="2">
        <v>37.0</v>
      </c>
      <c r="D180" s="5">
        <f>25+24+8+4</f>
        <v>61</v>
      </c>
      <c r="E180" s="5">
        <f>50+241+19+43</f>
        <v>353</v>
      </c>
      <c r="F180" s="5">
        <f t="shared" si="1"/>
        <v>0.9704072275</v>
      </c>
      <c r="G180" s="5">
        <f t="shared" si="39"/>
        <v>0.6122089618</v>
      </c>
      <c r="H180" s="5">
        <f t="shared" si="3"/>
        <v>0.3581982657</v>
      </c>
      <c r="I180" s="6">
        <f t="shared" si="4"/>
        <v>0.3691215972</v>
      </c>
      <c r="J180" s="4">
        <f t="shared" si="5"/>
        <v>0.7644787645</v>
      </c>
      <c r="K180" s="4">
        <f t="shared" si="6"/>
        <v>0.9051282051</v>
      </c>
      <c r="L180" s="4">
        <f t="shared" si="7"/>
        <v>0.8425531915</v>
      </c>
      <c r="M180" s="4">
        <f t="shared" si="8"/>
        <v>0.8526570048</v>
      </c>
      <c r="N180" s="2" t="s">
        <v>350</v>
      </c>
    </row>
    <row r="181">
      <c r="A181" s="2" t="s">
        <v>352</v>
      </c>
      <c r="B181" s="5">
        <f>51+28+107+34+28</f>
        <v>248</v>
      </c>
      <c r="C181" s="2">
        <v>50.0</v>
      </c>
      <c r="D181" s="5">
        <f>18+22+49+16+2</f>
        <v>107</v>
      </c>
      <c r="E181" s="5">
        <f>52+46+223+19+96</f>
        <v>436</v>
      </c>
      <c r="F181" s="5">
        <f t="shared" si="1"/>
        <v>0.9824262259</v>
      </c>
      <c r="G181" s="5">
        <f t="shared" si="39"/>
        <v>0.6935366778</v>
      </c>
      <c r="H181" s="5">
        <f t="shared" si="3"/>
        <v>0.288889548</v>
      </c>
      <c r="I181" s="6">
        <f t="shared" si="4"/>
        <v>0.2940572436</v>
      </c>
      <c r="J181" s="4">
        <f t="shared" si="5"/>
        <v>0.6985915493</v>
      </c>
      <c r="K181" s="4">
        <f t="shared" si="6"/>
        <v>0.8971193416</v>
      </c>
      <c r="L181" s="4">
        <f t="shared" si="7"/>
        <v>0.8322147651</v>
      </c>
      <c r="M181" s="4">
        <f t="shared" si="8"/>
        <v>0.802946593</v>
      </c>
      <c r="N181" s="2" t="s">
        <v>350</v>
      </c>
    </row>
    <row r="182">
      <c r="A182" s="2" t="s">
        <v>353</v>
      </c>
      <c r="B182" s="5">
        <f>149+67+7+64</f>
        <v>287</v>
      </c>
      <c r="C182" s="2">
        <v>1.0</v>
      </c>
      <c r="D182" s="2">
        <v>16.0</v>
      </c>
      <c r="E182" s="5">
        <f>71+26+31+56</f>
        <v>184</v>
      </c>
      <c r="F182" s="5">
        <f t="shared" si="1"/>
        <v>0.9574027327</v>
      </c>
      <c r="G182" s="5">
        <f t="shared" si="39"/>
        <v>0.1845203904</v>
      </c>
      <c r="H182" s="5">
        <f t="shared" si="3"/>
        <v>0.7728823423</v>
      </c>
      <c r="I182" s="6">
        <f t="shared" si="4"/>
        <v>0.8072698311</v>
      </c>
      <c r="J182" s="4">
        <f t="shared" si="5"/>
        <v>0.9471947195</v>
      </c>
      <c r="K182" s="4">
        <f t="shared" si="6"/>
        <v>0.9945945946</v>
      </c>
      <c r="L182" s="4">
        <f t="shared" si="7"/>
        <v>0.9965277778</v>
      </c>
      <c r="M182" s="4">
        <f t="shared" si="8"/>
        <v>0.92</v>
      </c>
      <c r="N182" s="2" t="s">
        <v>354</v>
      </c>
    </row>
    <row r="183">
      <c r="A183" s="2" t="s">
        <v>355</v>
      </c>
      <c r="B183" s="2">
        <v>67.0</v>
      </c>
      <c r="C183" s="2">
        <v>3.0</v>
      </c>
      <c r="D183" s="2">
        <v>8.0</v>
      </c>
      <c r="E183" s="2">
        <v>20.0</v>
      </c>
      <c r="F183" s="5">
        <f t="shared" si="1"/>
        <v>0.7861044688</v>
      </c>
      <c r="G183" s="5">
        <f t="shared" si="39"/>
        <v>0.4289216719</v>
      </c>
      <c r="H183" s="5">
        <f t="shared" si="3"/>
        <v>0.357182797</v>
      </c>
      <c r="I183" s="6">
        <f t="shared" si="4"/>
        <v>0.4543706481</v>
      </c>
      <c r="J183" s="4">
        <f t="shared" si="5"/>
        <v>0.8933333333</v>
      </c>
      <c r="K183" s="4">
        <f t="shared" si="6"/>
        <v>0.8695652174</v>
      </c>
      <c r="L183" s="4">
        <f t="shared" si="7"/>
        <v>0.9571428571</v>
      </c>
      <c r="M183" s="4">
        <f t="shared" si="8"/>
        <v>0.7142857143</v>
      </c>
      <c r="N183" s="7" t="s">
        <v>356</v>
      </c>
    </row>
    <row r="184">
      <c r="A184" s="2" t="s">
        <v>357</v>
      </c>
      <c r="B184" s="2">
        <v>144.0</v>
      </c>
      <c r="C184" s="2">
        <v>7.0</v>
      </c>
      <c r="D184" s="2">
        <v>0.0</v>
      </c>
      <c r="E184" s="2">
        <v>66.0</v>
      </c>
      <c r="F184" s="5">
        <f t="shared" si="1"/>
        <v>0.9213374398</v>
      </c>
      <c r="G184" s="5">
        <f t="shared" ref="G184:G185" si="40">(B184+C184)/(B184+C184+D184+E184)*(((B184)/(B184+C184))*LOG((C184+B184)/(B184),2)+((C184)/(B184+C184))*LOG((C184+B184)/(C184),2)+((E184)/(E184+D184))*LOG((E184+D184)/(E184),2))</f>
        <v>0.1883798662</v>
      </c>
      <c r="H184" s="5">
        <f t="shared" si="3"/>
        <v>0.7329575735</v>
      </c>
      <c r="I184" s="6">
        <f t="shared" si="4"/>
        <v>0.7955365123</v>
      </c>
      <c r="J184" s="4">
        <f t="shared" si="5"/>
        <v>1</v>
      </c>
      <c r="K184" s="4">
        <f t="shared" si="6"/>
        <v>0.904109589</v>
      </c>
      <c r="L184" s="4">
        <f t="shared" si="7"/>
        <v>0.9536423841</v>
      </c>
      <c r="M184" s="4">
        <f t="shared" si="8"/>
        <v>1</v>
      </c>
      <c r="N184" s="2" t="s">
        <v>358</v>
      </c>
    </row>
    <row r="185">
      <c r="A185" s="2" t="s">
        <v>359</v>
      </c>
      <c r="B185" s="2">
        <v>4.0</v>
      </c>
      <c r="C185" s="2">
        <v>3.0</v>
      </c>
      <c r="D185" s="2">
        <v>0.0</v>
      </c>
      <c r="E185" s="2">
        <v>100.0</v>
      </c>
      <c r="F185" s="5">
        <f t="shared" si="1"/>
        <v>0.2301627406</v>
      </c>
      <c r="G185" s="5">
        <f t="shared" si="40"/>
        <v>0.06445417712</v>
      </c>
      <c r="H185" s="5">
        <f t="shared" si="3"/>
        <v>0.1657085635</v>
      </c>
      <c r="I185" s="6">
        <f t="shared" si="4"/>
        <v>0.7199625928</v>
      </c>
      <c r="J185" s="4">
        <f t="shared" si="5"/>
        <v>1</v>
      </c>
      <c r="K185" s="4">
        <f t="shared" si="6"/>
        <v>0.9708737864</v>
      </c>
      <c r="L185" s="4">
        <f t="shared" si="7"/>
        <v>0.5714285714</v>
      </c>
      <c r="M185" s="4">
        <f t="shared" si="8"/>
        <v>1</v>
      </c>
      <c r="N185" s="2" t="s">
        <v>360</v>
      </c>
    </row>
    <row r="186">
      <c r="A186" s="2" t="s">
        <v>361</v>
      </c>
      <c r="B186" s="2">
        <v>52.0</v>
      </c>
      <c r="C186" s="2">
        <v>26.0</v>
      </c>
      <c r="D186" s="2">
        <v>28.0</v>
      </c>
      <c r="E186" s="2">
        <v>26.0</v>
      </c>
      <c r="F186" s="5">
        <f t="shared" si="1"/>
        <v>0.9672947789</v>
      </c>
      <c r="G186" s="5">
        <f t="shared" ref="G186:G194" si="41">(B186+C186)/(B186+C186+D186+E186)*(((B186)/(B186+C186))*LOG((C186+B186)/(B186),2)+((C186)/(B186+C186))*LOG((C186+B186)/(C186),2))+(D186+E186)/(B186+C186+D186+E186)*(((D186)/(D186+E186))*LOG((E186+D186)/(D186),2)+((E186)/(E186+D186))*LOG((E186+D186)/(E186),2))</f>
        <v>0.9513153764</v>
      </c>
      <c r="H186" s="5">
        <f t="shared" si="3"/>
        <v>0.01597940255</v>
      </c>
      <c r="I186" s="6">
        <f t="shared" si="4"/>
        <v>0.01651968242</v>
      </c>
      <c r="J186" s="4">
        <f t="shared" si="5"/>
        <v>0.65</v>
      </c>
      <c r="K186" s="4">
        <f t="shared" si="6"/>
        <v>0.5</v>
      </c>
      <c r="L186" s="4">
        <f t="shared" si="7"/>
        <v>0.6666666667</v>
      </c>
      <c r="M186" s="4">
        <f t="shared" si="8"/>
        <v>0.4814814815</v>
      </c>
      <c r="N186" s="2" t="s">
        <v>362</v>
      </c>
    </row>
    <row r="187">
      <c r="A187" s="2" t="s">
        <v>363</v>
      </c>
      <c r="B187" s="5">
        <f>288+46+231+29+31+145</f>
        <v>770</v>
      </c>
      <c r="C187" s="5">
        <f>98+9+94+15+3+123</f>
        <v>342</v>
      </c>
      <c r="D187" s="2">
        <v>413.0</v>
      </c>
      <c r="E187" s="2">
        <v>1025.0</v>
      </c>
      <c r="F187" s="5">
        <f t="shared" si="1"/>
        <v>0.9962409568</v>
      </c>
      <c r="G187" s="5">
        <f t="shared" si="41"/>
        <v>0.876092333</v>
      </c>
      <c r="H187" s="5">
        <f t="shared" si="3"/>
        <v>0.1201486238</v>
      </c>
      <c r="I187" s="6">
        <f t="shared" si="4"/>
        <v>0.1206019719</v>
      </c>
      <c r="J187" s="4">
        <f t="shared" si="5"/>
        <v>0.650887574</v>
      </c>
      <c r="K187" s="4">
        <f t="shared" si="6"/>
        <v>0.7498171178</v>
      </c>
      <c r="L187" s="4">
        <f t="shared" si="7"/>
        <v>0.6924460432</v>
      </c>
      <c r="M187" s="4">
        <f t="shared" si="8"/>
        <v>0.7127955494</v>
      </c>
      <c r="N187" s="2" t="s">
        <v>364</v>
      </c>
    </row>
    <row r="188">
      <c r="A188" s="2" t="s">
        <v>365</v>
      </c>
      <c r="B188" s="2">
        <v>236.0</v>
      </c>
      <c r="C188" s="5">
        <f>565-299</f>
        <v>266</v>
      </c>
      <c r="D188" s="2">
        <v>38.0</v>
      </c>
      <c r="E188" s="2">
        <v>299.0</v>
      </c>
      <c r="F188" s="5">
        <f t="shared" si="1"/>
        <v>0.9113931767</v>
      </c>
      <c r="G188" s="5">
        <f t="shared" si="41"/>
        <v>0.8009106576</v>
      </c>
      <c r="H188" s="5">
        <f t="shared" si="3"/>
        <v>0.1104825191</v>
      </c>
      <c r="I188" s="6">
        <f t="shared" si="4"/>
        <v>0.1212237725</v>
      </c>
      <c r="J188" s="4">
        <f t="shared" si="5"/>
        <v>0.8613138686</v>
      </c>
      <c r="K188" s="4">
        <f t="shared" si="6"/>
        <v>0.5292035398</v>
      </c>
      <c r="L188" s="4">
        <f t="shared" si="7"/>
        <v>0.4701195219</v>
      </c>
      <c r="M188" s="4">
        <f t="shared" si="8"/>
        <v>0.8872403561</v>
      </c>
      <c r="N188" s="2" t="s">
        <v>366</v>
      </c>
    </row>
    <row r="189">
      <c r="A189" s="2" t="s">
        <v>367</v>
      </c>
      <c r="B189" s="2">
        <v>118.0</v>
      </c>
      <c r="C189" s="2">
        <v>90.0</v>
      </c>
      <c r="D189" s="2">
        <v>7.0</v>
      </c>
      <c r="E189" s="2">
        <v>408.0</v>
      </c>
      <c r="F189" s="5">
        <f t="shared" si="1"/>
        <v>0.723210347</v>
      </c>
      <c r="G189" s="5">
        <f t="shared" si="41"/>
        <v>0.411738848</v>
      </c>
      <c r="H189" s="5">
        <f t="shared" si="3"/>
        <v>0.311471499</v>
      </c>
      <c r="I189" s="6">
        <f t="shared" si="4"/>
        <v>0.4306789862</v>
      </c>
      <c r="J189" s="4">
        <f t="shared" si="5"/>
        <v>0.944</v>
      </c>
      <c r="K189" s="4">
        <f t="shared" si="6"/>
        <v>0.8192771084</v>
      </c>
      <c r="L189" s="4">
        <f t="shared" si="7"/>
        <v>0.5673076923</v>
      </c>
      <c r="M189" s="4">
        <f t="shared" si="8"/>
        <v>0.9831325301</v>
      </c>
      <c r="N189" s="2" t="s">
        <v>368</v>
      </c>
    </row>
    <row r="190">
      <c r="A190" s="2" t="s">
        <v>369</v>
      </c>
      <c r="B190" s="2">
        <v>29.0</v>
      </c>
      <c r="C190" s="2">
        <v>83.0</v>
      </c>
      <c r="D190" s="2">
        <v>4.0</v>
      </c>
      <c r="E190" s="2">
        <v>170.0</v>
      </c>
      <c r="F190" s="5">
        <f t="shared" si="1"/>
        <v>0.51594693</v>
      </c>
      <c r="G190" s="5">
        <f t="shared" si="41"/>
        <v>0.4191948907</v>
      </c>
      <c r="H190" s="5">
        <f t="shared" si="3"/>
        <v>0.09675203929</v>
      </c>
      <c r="I190" s="6">
        <f t="shared" si="4"/>
        <v>0.1875232387</v>
      </c>
      <c r="J190" s="4">
        <f t="shared" si="5"/>
        <v>0.8787878788</v>
      </c>
      <c r="K190" s="4">
        <f t="shared" si="6"/>
        <v>0.6719367589</v>
      </c>
      <c r="L190" s="4">
        <f t="shared" si="7"/>
        <v>0.2589285714</v>
      </c>
      <c r="M190" s="4">
        <f t="shared" si="8"/>
        <v>0.9770114943</v>
      </c>
      <c r="N190" s="2" t="s">
        <v>370</v>
      </c>
    </row>
    <row r="191">
      <c r="A191" s="2" t="s">
        <v>371</v>
      </c>
      <c r="B191" s="2">
        <v>129.0</v>
      </c>
      <c r="C191" s="5">
        <f t="shared" ref="C191:C194" si="42">1128-E191</f>
        <v>180</v>
      </c>
      <c r="D191" s="5">
        <f t="shared" ref="D191:D194" si="43">205-B191</f>
        <v>76</v>
      </c>
      <c r="E191" s="2">
        <v>948.0</v>
      </c>
      <c r="F191" s="5">
        <f t="shared" si="1"/>
        <v>0.6192402505</v>
      </c>
      <c r="G191" s="5">
        <f t="shared" si="41"/>
        <v>0.5202769027</v>
      </c>
      <c r="H191" s="5">
        <f t="shared" si="3"/>
        <v>0.09896334771</v>
      </c>
      <c r="I191" s="6">
        <f t="shared" si="4"/>
        <v>0.1598141394</v>
      </c>
      <c r="J191" s="4">
        <f t="shared" si="5"/>
        <v>0.6292682927</v>
      </c>
      <c r="K191" s="4">
        <f t="shared" si="6"/>
        <v>0.8404255319</v>
      </c>
      <c r="L191" s="4">
        <f t="shared" si="7"/>
        <v>0.4174757282</v>
      </c>
      <c r="M191" s="4">
        <f t="shared" si="8"/>
        <v>0.92578125</v>
      </c>
      <c r="N191" s="2" t="s">
        <v>372</v>
      </c>
    </row>
    <row r="192">
      <c r="A192" s="2" t="s">
        <v>373</v>
      </c>
      <c r="B192" s="2">
        <v>49.0</v>
      </c>
      <c r="C192" s="5">
        <f t="shared" si="42"/>
        <v>79</v>
      </c>
      <c r="D192" s="5">
        <f t="shared" si="43"/>
        <v>156</v>
      </c>
      <c r="E192" s="2">
        <v>1049.0</v>
      </c>
      <c r="F192" s="5">
        <f t="shared" si="1"/>
        <v>0.6192402505</v>
      </c>
      <c r="G192" s="5">
        <f t="shared" si="41"/>
        <v>0.5947552027</v>
      </c>
      <c r="H192" s="5">
        <f t="shared" si="3"/>
        <v>0.0244850478</v>
      </c>
      <c r="I192" s="6">
        <f t="shared" si="4"/>
        <v>0.03954046556</v>
      </c>
      <c r="J192" s="4">
        <f t="shared" si="5"/>
        <v>0.2390243902</v>
      </c>
      <c r="K192" s="4">
        <f t="shared" si="6"/>
        <v>0.929964539</v>
      </c>
      <c r="L192" s="4">
        <f t="shared" si="7"/>
        <v>0.3828125</v>
      </c>
      <c r="M192" s="4">
        <f t="shared" si="8"/>
        <v>0.8705394191</v>
      </c>
      <c r="N192" s="2" t="s">
        <v>372</v>
      </c>
    </row>
    <row r="193">
      <c r="A193" s="2" t="s">
        <v>374</v>
      </c>
      <c r="B193" s="2">
        <v>76.0</v>
      </c>
      <c r="C193" s="5">
        <f t="shared" si="42"/>
        <v>113</v>
      </c>
      <c r="D193" s="5">
        <f t="shared" si="43"/>
        <v>129</v>
      </c>
      <c r="E193" s="2">
        <v>1015.0</v>
      </c>
      <c r="F193" s="5">
        <f t="shared" si="1"/>
        <v>0.6192402505</v>
      </c>
      <c r="G193" s="5">
        <f t="shared" si="41"/>
        <v>0.5739779636</v>
      </c>
      <c r="H193" s="5">
        <f t="shared" si="3"/>
        <v>0.04526228686</v>
      </c>
      <c r="I193" s="6">
        <f t="shared" si="4"/>
        <v>0.07309325714</v>
      </c>
      <c r="J193" s="4">
        <f t="shared" si="5"/>
        <v>0.3707317073</v>
      </c>
      <c r="K193" s="4">
        <f t="shared" si="6"/>
        <v>0.899822695</v>
      </c>
      <c r="L193" s="4">
        <f t="shared" si="7"/>
        <v>0.4021164021</v>
      </c>
      <c r="M193" s="4">
        <f t="shared" si="8"/>
        <v>0.8872377622</v>
      </c>
      <c r="N193" s="2" t="s">
        <v>372</v>
      </c>
    </row>
    <row r="194">
      <c r="A194" s="2" t="s">
        <v>375</v>
      </c>
      <c r="B194" s="2">
        <v>43.0</v>
      </c>
      <c r="C194" s="5">
        <f t="shared" si="42"/>
        <v>56</v>
      </c>
      <c r="D194" s="5">
        <f t="shared" si="43"/>
        <v>162</v>
      </c>
      <c r="E194" s="2">
        <v>1072.0</v>
      </c>
      <c r="F194" s="5">
        <f t="shared" si="1"/>
        <v>0.6192402505</v>
      </c>
      <c r="G194" s="5">
        <f t="shared" si="41"/>
        <v>0.5926211963</v>
      </c>
      <c r="H194" s="5">
        <f t="shared" si="3"/>
        <v>0.02661905411</v>
      </c>
      <c r="I194" s="6">
        <f t="shared" si="4"/>
        <v>0.04298663417</v>
      </c>
      <c r="J194" s="4">
        <f t="shared" si="5"/>
        <v>0.2097560976</v>
      </c>
      <c r="K194" s="4">
        <f t="shared" si="6"/>
        <v>0.9503546099</v>
      </c>
      <c r="L194" s="4">
        <f t="shared" si="7"/>
        <v>0.4343434343</v>
      </c>
      <c r="M194" s="4">
        <f t="shared" si="8"/>
        <v>0.868719611</v>
      </c>
      <c r="N194" s="2" t="s">
        <v>372</v>
      </c>
    </row>
    <row r="195">
      <c r="I195" s="15"/>
      <c r="L195" s="16"/>
      <c r="M195" s="16"/>
    </row>
    <row r="196">
      <c r="A196" s="17" t="s">
        <v>376</v>
      </c>
      <c r="I196" s="15"/>
      <c r="L196" s="16"/>
      <c r="M196" s="16"/>
    </row>
    <row r="197">
      <c r="I197" s="15"/>
      <c r="L197" s="16"/>
      <c r="M197" s="16"/>
    </row>
    <row r="198">
      <c r="I198" s="15"/>
      <c r="L198" s="16"/>
      <c r="M198" s="16"/>
    </row>
    <row r="199">
      <c r="I199" s="15"/>
      <c r="L199" s="16"/>
      <c r="M199" s="16"/>
    </row>
    <row r="200">
      <c r="I200" s="15"/>
      <c r="L200" s="16"/>
      <c r="M200" s="16"/>
    </row>
    <row r="201">
      <c r="I201" s="15"/>
      <c r="L201" s="16"/>
      <c r="M201" s="16"/>
    </row>
    <row r="202">
      <c r="I202" s="15"/>
      <c r="L202" s="16"/>
      <c r="M202" s="16"/>
    </row>
    <row r="203">
      <c r="I203" s="15"/>
      <c r="L203" s="16"/>
      <c r="M203" s="16"/>
    </row>
    <row r="204">
      <c r="I204" s="15"/>
      <c r="L204" s="16"/>
      <c r="M204" s="16"/>
    </row>
    <row r="205">
      <c r="I205" s="15"/>
      <c r="L205" s="16"/>
      <c r="M205" s="16"/>
    </row>
    <row r="206">
      <c r="I206" s="15"/>
      <c r="L206" s="16"/>
      <c r="M206" s="16"/>
    </row>
    <row r="207">
      <c r="I207" s="15"/>
      <c r="L207" s="16"/>
      <c r="M207" s="16"/>
    </row>
    <row r="208">
      <c r="I208" s="15"/>
      <c r="L208" s="16"/>
      <c r="M208" s="16"/>
    </row>
    <row r="209">
      <c r="I209" s="15"/>
      <c r="L209" s="16"/>
      <c r="M209" s="16"/>
    </row>
    <row r="210">
      <c r="I210" s="15"/>
      <c r="L210" s="16"/>
      <c r="M210" s="16"/>
    </row>
    <row r="211">
      <c r="I211" s="15"/>
      <c r="L211" s="16"/>
      <c r="M211" s="16"/>
    </row>
    <row r="212">
      <c r="I212" s="15"/>
      <c r="L212" s="16"/>
      <c r="M212" s="16"/>
    </row>
    <row r="213">
      <c r="I213" s="15"/>
      <c r="L213" s="16"/>
      <c r="M213" s="16"/>
    </row>
    <row r="214">
      <c r="I214" s="15"/>
      <c r="L214" s="16"/>
      <c r="M214" s="16"/>
    </row>
    <row r="215">
      <c r="I215" s="15"/>
      <c r="L215" s="16"/>
      <c r="M215" s="16"/>
    </row>
    <row r="216">
      <c r="I216" s="15"/>
      <c r="L216" s="16"/>
      <c r="M216" s="16"/>
    </row>
    <row r="217">
      <c r="I217" s="15"/>
      <c r="L217" s="16"/>
      <c r="M217" s="16"/>
    </row>
    <row r="218">
      <c r="I218" s="15"/>
      <c r="L218" s="16"/>
      <c r="M218" s="16"/>
    </row>
    <row r="219">
      <c r="I219" s="15"/>
      <c r="L219" s="16"/>
      <c r="M219" s="16"/>
    </row>
    <row r="220">
      <c r="I220" s="15"/>
      <c r="L220" s="16"/>
      <c r="M220" s="16"/>
    </row>
    <row r="221">
      <c r="I221" s="15"/>
      <c r="L221" s="16"/>
      <c r="M221" s="16"/>
    </row>
    <row r="222">
      <c r="I222" s="15"/>
      <c r="L222" s="16"/>
      <c r="M222" s="16"/>
    </row>
    <row r="223">
      <c r="I223" s="15"/>
      <c r="L223" s="16"/>
      <c r="M223" s="16"/>
    </row>
    <row r="224">
      <c r="I224" s="15"/>
      <c r="L224" s="16"/>
      <c r="M224" s="16"/>
    </row>
    <row r="225">
      <c r="I225" s="15"/>
      <c r="L225" s="16"/>
      <c r="M225" s="16"/>
    </row>
    <row r="226">
      <c r="I226" s="15"/>
      <c r="L226" s="16"/>
      <c r="M226" s="16"/>
    </row>
    <row r="227">
      <c r="I227" s="15"/>
      <c r="L227" s="16"/>
      <c r="M227" s="16"/>
    </row>
    <row r="228">
      <c r="I228" s="15"/>
      <c r="L228" s="16"/>
      <c r="M228" s="16"/>
    </row>
    <row r="229">
      <c r="I229" s="15"/>
      <c r="L229" s="16"/>
      <c r="M229" s="16"/>
    </row>
    <row r="230">
      <c r="I230" s="15"/>
      <c r="L230" s="16"/>
      <c r="M230" s="16"/>
    </row>
    <row r="231">
      <c r="I231" s="15"/>
      <c r="L231" s="16"/>
      <c r="M231" s="16"/>
    </row>
    <row r="232">
      <c r="I232" s="15"/>
      <c r="L232" s="16"/>
      <c r="M232" s="16"/>
    </row>
    <row r="233">
      <c r="I233" s="15"/>
      <c r="L233" s="16"/>
      <c r="M233" s="16"/>
    </row>
    <row r="234">
      <c r="I234" s="15"/>
      <c r="L234" s="16"/>
      <c r="M234" s="16"/>
    </row>
    <row r="235">
      <c r="I235" s="15"/>
      <c r="L235" s="16"/>
      <c r="M235" s="16"/>
    </row>
    <row r="236">
      <c r="I236" s="15"/>
      <c r="L236" s="16"/>
      <c r="M236" s="16"/>
    </row>
    <row r="237">
      <c r="I237" s="15"/>
      <c r="L237" s="16"/>
      <c r="M237" s="16"/>
    </row>
    <row r="238">
      <c r="I238" s="15"/>
      <c r="L238" s="16"/>
      <c r="M238" s="16"/>
    </row>
    <row r="239">
      <c r="I239" s="15"/>
      <c r="L239" s="16"/>
      <c r="M239" s="16"/>
    </row>
    <row r="240">
      <c r="I240" s="15"/>
      <c r="L240" s="16"/>
      <c r="M240" s="16"/>
    </row>
    <row r="241">
      <c r="I241" s="15"/>
      <c r="L241" s="16"/>
      <c r="M241" s="16"/>
    </row>
    <row r="242">
      <c r="I242" s="15"/>
      <c r="L242" s="16"/>
      <c r="M242" s="16"/>
    </row>
    <row r="243">
      <c r="I243" s="15"/>
      <c r="L243" s="16"/>
      <c r="M243" s="16"/>
    </row>
    <row r="244">
      <c r="I244" s="15"/>
      <c r="L244" s="16"/>
      <c r="M244" s="16"/>
    </row>
    <row r="245">
      <c r="I245" s="15"/>
      <c r="L245" s="16"/>
      <c r="M245" s="16"/>
    </row>
    <row r="246">
      <c r="I246" s="15"/>
      <c r="L246" s="16"/>
      <c r="M246" s="16"/>
    </row>
    <row r="247">
      <c r="I247" s="15"/>
      <c r="L247" s="16"/>
      <c r="M247" s="16"/>
    </row>
    <row r="248">
      <c r="I248" s="15"/>
      <c r="L248" s="16"/>
      <c r="M248" s="16"/>
    </row>
    <row r="249">
      <c r="I249" s="15"/>
      <c r="L249" s="16"/>
      <c r="M249" s="16"/>
    </row>
    <row r="250">
      <c r="I250" s="15"/>
      <c r="L250" s="16"/>
      <c r="M250" s="16"/>
    </row>
    <row r="251">
      <c r="I251" s="15"/>
      <c r="L251" s="16"/>
      <c r="M251" s="16"/>
    </row>
    <row r="252">
      <c r="I252" s="15"/>
      <c r="L252" s="16"/>
      <c r="M252" s="16"/>
    </row>
    <row r="253">
      <c r="I253" s="15"/>
      <c r="L253" s="16"/>
      <c r="M253" s="16"/>
    </row>
    <row r="254">
      <c r="I254" s="15"/>
      <c r="L254" s="16"/>
      <c r="M254" s="16"/>
    </row>
    <row r="255">
      <c r="I255" s="15"/>
      <c r="L255" s="16"/>
      <c r="M255" s="16"/>
    </row>
    <row r="256">
      <c r="I256" s="15"/>
      <c r="L256" s="16"/>
      <c r="M256" s="16"/>
    </row>
    <row r="257">
      <c r="I257" s="15"/>
      <c r="L257" s="16"/>
      <c r="M257" s="16"/>
    </row>
    <row r="258">
      <c r="I258" s="15"/>
      <c r="L258" s="16"/>
      <c r="M258" s="16"/>
    </row>
    <row r="259">
      <c r="I259" s="15"/>
      <c r="L259" s="16"/>
      <c r="M259" s="16"/>
    </row>
    <row r="260">
      <c r="I260" s="15"/>
      <c r="L260" s="16"/>
      <c r="M260" s="16"/>
    </row>
    <row r="261">
      <c r="I261" s="15"/>
      <c r="L261" s="16"/>
      <c r="M261" s="16"/>
    </row>
    <row r="262">
      <c r="I262" s="15"/>
      <c r="L262" s="16"/>
      <c r="M262" s="16"/>
    </row>
    <row r="263">
      <c r="I263" s="15"/>
      <c r="L263" s="16"/>
      <c r="M263" s="16"/>
    </row>
    <row r="264">
      <c r="I264" s="15"/>
      <c r="L264" s="16"/>
      <c r="M264" s="16"/>
    </row>
    <row r="265">
      <c r="I265" s="15"/>
      <c r="L265" s="16"/>
      <c r="M265" s="16"/>
    </row>
    <row r="266">
      <c r="I266" s="15"/>
      <c r="L266" s="16"/>
      <c r="M266" s="16"/>
    </row>
    <row r="267">
      <c r="I267" s="15"/>
      <c r="L267" s="16"/>
      <c r="M267" s="16"/>
    </row>
    <row r="268">
      <c r="I268" s="15"/>
      <c r="L268" s="16"/>
      <c r="M268" s="16"/>
    </row>
    <row r="269">
      <c r="I269" s="15"/>
      <c r="L269" s="16"/>
      <c r="M269" s="16"/>
    </row>
    <row r="270">
      <c r="I270" s="15"/>
      <c r="L270" s="16"/>
      <c r="M270" s="16"/>
    </row>
    <row r="271">
      <c r="I271" s="15"/>
      <c r="L271" s="16"/>
      <c r="M271" s="16"/>
    </row>
    <row r="272">
      <c r="I272" s="15"/>
      <c r="L272" s="16"/>
      <c r="M272" s="16"/>
    </row>
    <row r="273">
      <c r="I273" s="15"/>
      <c r="L273" s="16"/>
      <c r="M273" s="16"/>
    </row>
    <row r="274">
      <c r="I274" s="15"/>
      <c r="L274" s="16"/>
      <c r="M274" s="16"/>
    </row>
    <row r="275">
      <c r="I275" s="15"/>
      <c r="L275" s="16"/>
      <c r="M275" s="16"/>
    </row>
    <row r="276">
      <c r="I276" s="15"/>
      <c r="L276" s="16"/>
      <c r="M276" s="16"/>
    </row>
    <row r="277">
      <c r="I277" s="15"/>
      <c r="L277" s="16"/>
      <c r="M277" s="16"/>
    </row>
    <row r="278">
      <c r="I278" s="15"/>
      <c r="L278" s="16"/>
      <c r="M278" s="16"/>
    </row>
    <row r="279">
      <c r="I279" s="15"/>
      <c r="L279" s="16"/>
      <c r="M279" s="16"/>
    </row>
    <row r="280">
      <c r="I280" s="15"/>
      <c r="L280" s="16"/>
      <c r="M280" s="16"/>
    </row>
    <row r="281">
      <c r="I281" s="15"/>
      <c r="L281" s="16"/>
      <c r="M281" s="16"/>
    </row>
    <row r="282">
      <c r="I282" s="15"/>
      <c r="L282" s="16"/>
      <c r="M282" s="16"/>
    </row>
    <row r="283">
      <c r="I283" s="15"/>
      <c r="L283" s="16"/>
      <c r="M283" s="16"/>
    </row>
    <row r="284">
      <c r="I284" s="15"/>
      <c r="L284" s="16"/>
      <c r="M284" s="16"/>
    </row>
    <row r="285">
      <c r="I285" s="15"/>
      <c r="L285" s="16"/>
      <c r="M285" s="16"/>
    </row>
    <row r="286">
      <c r="I286" s="15"/>
      <c r="L286" s="16"/>
      <c r="M286" s="16"/>
    </row>
    <row r="287">
      <c r="I287" s="15"/>
      <c r="L287" s="16"/>
      <c r="M287" s="16"/>
    </row>
    <row r="288">
      <c r="I288" s="15"/>
      <c r="L288" s="16"/>
      <c r="M288" s="16"/>
    </row>
    <row r="289">
      <c r="I289" s="15"/>
      <c r="L289" s="16"/>
      <c r="M289" s="16"/>
    </row>
    <row r="290">
      <c r="I290" s="15"/>
      <c r="L290" s="16"/>
      <c r="M290" s="16"/>
    </row>
    <row r="291">
      <c r="I291" s="15"/>
      <c r="L291" s="16"/>
      <c r="M291" s="16"/>
    </row>
    <row r="292">
      <c r="I292" s="15"/>
      <c r="L292" s="16"/>
      <c r="M292" s="16"/>
    </row>
    <row r="293">
      <c r="I293" s="15"/>
      <c r="L293" s="16"/>
      <c r="M293" s="16"/>
    </row>
    <row r="294">
      <c r="I294" s="15"/>
      <c r="L294" s="16"/>
      <c r="M294" s="16"/>
    </row>
    <row r="295">
      <c r="I295" s="15"/>
      <c r="L295" s="16"/>
      <c r="M295" s="16"/>
    </row>
    <row r="296">
      <c r="I296" s="15"/>
      <c r="L296" s="16"/>
      <c r="M296" s="16"/>
    </row>
    <row r="297">
      <c r="I297" s="15"/>
      <c r="L297" s="16"/>
      <c r="M297" s="16"/>
    </row>
    <row r="298">
      <c r="I298" s="15"/>
      <c r="L298" s="16"/>
      <c r="M298" s="16"/>
    </row>
    <row r="299">
      <c r="I299" s="15"/>
      <c r="L299" s="16"/>
      <c r="M299" s="16"/>
    </row>
    <row r="300">
      <c r="I300" s="15"/>
      <c r="L300" s="16"/>
      <c r="M300" s="16"/>
    </row>
    <row r="301">
      <c r="I301" s="15"/>
      <c r="L301" s="16"/>
      <c r="M301" s="16"/>
    </row>
    <row r="302">
      <c r="I302" s="15"/>
      <c r="L302" s="16"/>
      <c r="M302" s="16"/>
    </row>
    <row r="303">
      <c r="I303" s="15"/>
      <c r="L303" s="16"/>
      <c r="M303" s="16"/>
    </row>
    <row r="304">
      <c r="I304" s="15"/>
      <c r="L304" s="16"/>
      <c r="M304" s="16"/>
    </row>
    <row r="305">
      <c r="I305" s="15"/>
      <c r="L305" s="16"/>
      <c r="M305" s="16"/>
    </row>
    <row r="306">
      <c r="I306" s="15"/>
      <c r="L306" s="16"/>
      <c r="M306" s="16"/>
    </row>
    <row r="307">
      <c r="I307" s="15"/>
      <c r="L307" s="16"/>
      <c r="M307" s="16"/>
    </row>
    <row r="308">
      <c r="I308" s="15"/>
      <c r="L308" s="16"/>
      <c r="M308" s="16"/>
    </row>
    <row r="309">
      <c r="I309" s="15"/>
      <c r="L309" s="16"/>
      <c r="M309" s="16"/>
    </row>
    <row r="310">
      <c r="I310" s="15"/>
      <c r="L310" s="16"/>
      <c r="M310" s="16"/>
    </row>
    <row r="311">
      <c r="I311" s="15"/>
      <c r="L311" s="16"/>
      <c r="M311" s="16"/>
    </row>
    <row r="312">
      <c r="I312" s="15"/>
      <c r="L312" s="16"/>
      <c r="M312" s="16"/>
    </row>
    <row r="313">
      <c r="I313" s="15"/>
      <c r="L313" s="16"/>
      <c r="M313" s="16"/>
    </row>
    <row r="314">
      <c r="I314" s="15"/>
      <c r="L314" s="16"/>
      <c r="M314" s="16"/>
    </row>
    <row r="315">
      <c r="I315" s="15"/>
      <c r="L315" s="16"/>
      <c r="M315" s="16"/>
    </row>
    <row r="316">
      <c r="I316" s="15"/>
      <c r="L316" s="16"/>
      <c r="M316" s="16"/>
    </row>
    <row r="317">
      <c r="I317" s="15"/>
      <c r="L317" s="16"/>
      <c r="M317" s="16"/>
    </row>
    <row r="318">
      <c r="I318" s="15"/>
      <c r="L318" s="16"/>
      <c r="M318" s="16"/>
    </row>
    <row r="319">
      <c r="I319" s="15"/>
      <c r="L319" s="16"/>
      <c r="M319" s="16"/>
    </row>
    <row r="320">
      <c r="I320" s="15"/>
      <c r="L320" s="16"/>
      <c r="M320" s="16"/>
    </row>
    <row r="321">
      <c r="I321" s="15"/>
      <c r="L321" s="16"/>
      <c r="M321" s="16"/>
    </row>
    <row r="322">
      <c r="I322" s="15"/>
      <c r="L322" s="16"/>
      <c r="M322" s="16"/>
    </row>
    <row r="323">
      <c r="I323" s="15"/>
      <c r="L323" s="16"/>
      <c r="M323" s="16"/>
    </row>
    <row r="324">
      <c r="I324" s="15"/>
      <c r="L324" s="16"/>
      <c r="M324" s="16"/>
    </row>
    <row r="325">
      <c r="I325" s="15"/>
      <c r="L325" s="16"/>
      <c r="M325" s="16"/>
    </row>
    <row r="326">
      <c r="I326" s="15"/>
      <c r="L326" s="16"/>
      <c r="M326" s="16"/>
    </row>
    <row r="327">
      <c r="I327" s="15"/>
      <c r="L327" s="16"/>
      <c r="M327" s="16"/>
    </row>
    <row r="328">
      <c r="I328" s="15"/>
      <c r="L328" s="16"/>
      <c r="M328" s="16"/>
    </row>
    <row r="329">
      <c r="I329" s="15"/>
      <c r="L329" s="16"/>
      <c r="M329" s="16"/>
    </row>
    <row r="330">
      <c r="I330" s="15"/>
      <c r="L330" s="16"/>
      <c r="M330" s="16"/>
    </row>
    <row r="331">
      <c r="I331" s="15"/>
      <c r="L331" s="16"/>
      <c r="M331" s="16"/>
    </row>
    <row r="332">
      <c r="I332" s="15"/>
      <c r="L332" s="16"/>
      <c r="M332" s="16"/>
    </row>
    <row r="333">
      <c r="I333" s="15"/>
      <c r="L333" s="16"/>
      <c r="M333" s="16"/>
    </row>
    <row r="334">
      <c r="I334" s="15"/>
      <c r="L334" s="16"/>
      <c r="M334" s="16"/>
    </row>
    <row r="335">
      <c r="I335" s="15"/>
      <c r="L335" s="16"/>
      <c r="M335" s="16"/>
    </row>
    <row r="336">
      <c r="I336" s="15"/>
      <c r="L336" s="16"/>
      <c r="M336" s="16"/>
    </row>
    <row r="337">
      <c r="I337" s="15"/>
      <c r="L337" s="16"/>
      <c r="M337" s="16"/>
    </row>
    <row r="338">
      <c r="I338" s="15"/>
      <c r="L338" s="16"/>
      <c r="M338" s="16"/>
    </row>
    <row r="339">
      <c r="I339" s="15"/>
      <c r="L339" s="16"/>
      <c r="M339" s="16"/>
    </row>
    <row r="340">
      <c r="I340" s="15"/>
      <c r="L340" s="16"/>
      <c r="M340" s="16"/>
    </row>
    <row r="341">
      <c r="I341" s="15"/>
      <c r="L341" s="16"/>
      <c r="M341" s="16"/>
    </row>
    <row r="342">
      <c r="I342" s="15"/>
      <c r="L342" s="16"/>
      <c r="M342" s="16"/>
    </row>
    <row r="343">
      <c r="I343" s="15"/>
      <c r="L343" s="16"/>
      <c r="M343" s="16"/>
    </row>
    <row r="344">
      <c r="I344" s="15"/>
      <c r="L344" s="16"/>
      <c r="M344" s="16"/>
    </row>
    <row r="345">
      <c r="I345" s="15"/>
      <c r="L345" s="16"/>
      <c r="M345" s="16"/>
    </row>
    <row r="346">
      <c r="I346" s="15"/>
      <c r="L346" s="16"/>
      <c r="M346" s="16"/>
    </row>
    <row r="347">
      <c r="I347" s="15"/>
      <c r="L347" s="16"/>
      <c r="M347" s="16"/>
    </row>
    <row r="348">
      <c r="I348" s="15"/>
      <c r="L348" s="16"/>
      <c r="M348" s="16"/>
    </row>
    <row r="349">
      <c r="I349" s="15"/>
      <c r="L349" s="16"/>
      <c r="M349" s="16"/>
    </row>
    <row r="350">
      <c r="I350" s="15"/>
      <c r="L350" s="16"/>
      <c r="M350" s="16"/>
    </row>
    <row r="351">
      <c r="I351" s="15"/>
      <c r="L351" s="16"/>
      <c r="M351" s="16"/>
    </row>
    <row r="352">
      <c r="I352" s="15"/>
      <c r="L352" s="16"/>
      <c r="M352" s="16"/>
    </row>
    <row r="353">
      <c r="I353" s="15"/>
      <c r="L353" s="16"/>
      <c r="M353" s="16"/>
    </row>
    <row r="354">
      <c r="I354" s="15"/>
      <c r="L354" s="16"/>
      <c r="M354" s="16"/>
    </row>
    <row r="355">
      <c r="I355" s="15"/>
      <c r="L355" s="16"/>
      <c r="M355" s="16"/>
    </row>
    <row r="356">
      <c r="I356" s="15"/>
      <c r="L356" s="16"/>
      <c r="M356" s="16"/>
    </row>
    <row r="357">
      <c r="I357" s="15"/>
      <c r="L357" s="16"/>
      <c r="M357" s="16"/>
    </row>
    <row r="358">
      <c r="I358" s="15"/>
      <c r="L358" s="16"/>
      <c r="M358" s="16"/>
    </row>
    <row r="359">
      <c r="I359" s="15"/>
      <c r="L359" s="16"/>
      <c r="M359" s="16"/>
    </row>
    <row r="360">
      <c r="I360" s="15"/>
      <c r="L360" s="16"/>
      <c r="M360" s="16"/>
    </row>
    <row r="361">
      <c r="I361" s="15"/>
      <c r="L361" s="16"/>
      <c r="M361" s="16"/>
    </row>
    <row r="362">
      <c r="I362" s="15"/>
      <c r="L362" s="16"/>
      <c r="M362" s="16"/>
    </row>
    <row r="363">
      <c r="I363" s="15"/>
      <c r="L363" s="16"/>
      <c r="M363" s="16"/>
    </row>
    <row r="364">
      <c r="I364" s="15"/>
      <c r="L364" s="16"/>
      <c r="M364" s="16"/>
    </row>
    <row r="365">
      <c r="I365" s="15"/>
      <c r="L365" s="16"/>
      <c r="M365" s="16"/>
    </row>
    <row r="366">
      <c r="I366" s="15"/>
      <c r="L366" s="16"/>
      <c r="M366" s="16"/>
    </row>
    <row r="367">
      <c r="I367" s="15"/>
      <c r="L367" s="16"/>
      <c r="M367" s="16"/>
    </row>
    <row r="368">
      <c r="I368" s="15"/>
      <c r="L368" s="16"/>
      <c r="M368" s="16"/>
    </row>
    <row r="369">
      <c r="I369" s="15"/>
      <c r="L369" s="16"/>
      <c r="M369" s="16"/>
    </row>
    <row r="370">
      <c r="I370" s="15"/>
      <c r="L370" s="16"/>
      <c r="M370" s="16"/>
    </row>
    <row r="371">
      <c r="I371" s="15"/>
      <c r="L371" s="16"/>
      <c r="M371" s="16"/>
    </row>
    <row r="372">
      <c r="I372" s="15"/>
      <c r="L372" s="16"/>
      <c r="M372" s="16"/>
    </row>
    <row r="373">
      <c r="I373" s="15"/>
      <c r="L373" s="16"/>
      <c r="M373" s="16"/>
    </row>
    <row r="374">
      <c r="I374" s="15"/>
      <c r="L374" s="16"/>
      <c r="M374" s="16"/>
    </row>
    <row r="375">
      <c r="I375" s="15"/>
      <c r="L375" s="16"/>
      <c r="M375" s="16"/>
    </row>
    <row r="376">
      <c r="I376" s="15"/>
      <c r="L376" s="16"/>
      <c r="M376" s="16"/>
    </row>
    <row r="377">
      <c r="I377" s="15"/>
      <c r="L377" s="16"/>
      <c r="M377" s="16"/>
    </row>
    <row r="378">
      <c r="I378" s="15"/>
      <c r="L378" s="16"/>
      <c r="M378" s="16"/>
    </row>
    <row r="379">
      <c r="I379" s="15"/>
      <c r="L379" s="16"/>
      <c r="M379" s="16"/>
    </row>
    <row r="380">
      <c r="I380" s="15"/>
      <c r="L380" s="16"/>
      <c r="M380" s="16"/>
    </row>
    <row r="381">
      <c r="I381" s="15"/>
      <c r="L381" s="16"/>
      <c r="M381" s="16"/>
    </row>
    <row r="382">
      <c r="I382" s="15"/>
      <c r="L382" s="16"/>
      <c r="M382" s="16"/>
    </row>
    <row r="383">
      <c r="I383" s="15"/>
      <c r="L383" s="16"/>
      <c r="M383" s="16"/>
    </row>
    <row r="384">
      <c r="I384" s="15"/>
      <c r="L384" s="16"/>
      <c r="M384" s="16"/>
    </row>
    <row r="385">
      <c r="I385" s="15"/>
      <c r="L385" s="16"/>
      <c r="M385" s="16"/>
    </row>
    <row r="386">
      <c r="I386" s="15"/>
      <c r="L386" s="16"/>
      <c r="M386" s="16"/>
    </row>
    <row r="387">
      <c r="I387" s="15"/>
      <c r="L387" s="16"/>
      <c r="M387" s="16"/>
    </row>
    <row r="388">
      <c r="I388" s="15"/>
      <c r="L388" s="16"/>
      <c r="M388" s="16"/>
    </row>
    <row r="389">
      <c r="I389" s="15"/>
      <c r="L389" s="16"/>
      <c r="M389" s="16"/>
    </row>
    <row r="390">
      <c r="I390" s="15"/>
      <c r="L390" s="16"/>
      <c r="M390" s="16"/>
    </row>
    <row r="391">
      <c r="I391" s="15"/>
      <c r="L391" s="16"/>
      <c r="M391" s="16"/>
    </row>
    <row r="392">
      <c r="I392" s="15"/>
      <c r="L392" s="16"/>
      <c r="M392" s="16"/>
    </row>
    <row r="393">
      <c r="I393" s="15"/>
      <c r="L393" s="16"/>
      <c r="M393" s="16"/>
    </row>
    <row r="394">
      <c r="I394" s="15"/>
      <c r="L394" s="16"/>
      <c r="M394" s="16"/>
    </row>
    <row r="395">
      <c r="I395" s="15"/>
      <c r="L395" s="16"/>
      <c r="M395" s="16"/>
    </row>
    <row r="396">
      <c r="I396" s="15"/>
      <c r="L396" s="16"/>
      <c r="M396" s="16"/>
    </row>
    <row r="397">
      <c r="I397" s="15"/>
      <c r="L397" s="16"/>
      <c r="M397" s="16"/>
    </row>
    <row r="398">
      <c r="I398" s="15"/>
      <c r="L398" s="16"/>
      <c r="M398" s="16"/>
    </row>
    <row r="399">
      <c r="I399" s="15"/>
      <c r="L399" s="16"/>
      <c r="M399" s="16"/>
    </row>
    <row r="400">
      <c r="I400" s="15"/>
      <c r="L400" s="16"/>
      <c r="M400" s="16"/>
    </row>
    <row r="401">
      <c r="I401" s="15"/>
      <c r="L401" s="16"/>
      <c r="M401" s="16"/>
    </row>
    <row r="402">
      <c r="I402" s="15"/>
      <c r="L402" s="16"/>
      <c r="M402" s="16"/>
    </row>
    <row r="403">
      <c r="I403" s="15"/>
      <c r="L403" s="16"/>
      <c r="M403" s="16"/>
    </row>
    <row r="404">
      <c r="I404" s="15"/>
      <c r="L404" s="16"/>
      <c r="M404" s="16"/>
    </row>
    <row r="405">
      <c r="I405" s="15"/>
      <c r="L405" s="16"/>
      <c r="M405" s="16"/>
    </row>
    <row r="406">
      <c r="I406" s="15"/>
      <c r="L406" s="16"/>
      <c r="M406" s="16"/>
    </row>
    <row r="407">
      <c r="I407" s="15"/>
      <c r="L407" s="16"/>
      <c r="M407" s="16"/>
    </row>
    <row r="408">
      <c r="I408" s="15"/>
      <c r="L408" s="16"/>
      <c r="M408" s="16"/>
    </row>
    <row r="409">
      <c r="I409" s="15"/>
      <c r="L409" s="16"/>
      <c r="M409" s="16"/>
    </row>
    <row r="410">
      <c r="I410" s="15"/>
      <c r="L410" s="16"/>
      <c r="M410" s="16"/>
    </row>
    <row r="411">
      <c r="I411" s="15"/>
      <c r="L411" s="16"/>
      <c r="M411" s="16"/>
    </row>
    <row r="412">
      <c r="I412" s="15"/>
      <c r="L412" s="16"/>
      <c r="M412" s="16"/>
    </row>
    <row r="413">
      <c r="I413" s="15"/>
      <c r="L413" s="16"/>
      <c r="M413" s="16"/>
    </row>
    <row r="414">
      <c r="I414" s="15"/>
      <c r="L414" s="16"/>
      <c r="M414" s="16"/>
    </row>
    <row r="415">
      <c r="I415" s="15"/>
      <c r="L415" s="16"/>
      <c r="M415" s="16"/>
    </row>
    <row r="416">
      <c r="I416" s="15"/>
      <c r="L416" s="16"/>
      <c r="M416" s="16"/>
    </row>
    <row r="417">
      <c r="I417" s="15"/>
      <c r="L417" s="16"/>
      <c r="M417" s="16"/>
    </row>
    <row r="418">
      <c r="I418" s="15"/>
      <c r="L418" s="16"/>
      <c r="M418" s="16"/>
    </row>
    <row r="419">
      <c r="I419" s="15"/>
      <c r="L419" s="16"/>
      <c r="M419" s="16"/>
    </row>
    <row r="420">
      <c r="I420" s="15"/>
      <c r="L420" s="16"/>
      <c r="M420" s="16"/>
    </row>
    <row r="421">
      <c r="I421" s="15"/>
      <c r="L421" s="16"/>
      <c r="M421" s="16"/>
    </row>
    <row r="422">
      <c r="I422" s="15"/>
      <c r="L422" s="16"/>
      <c r="M422" s="16"/>
    </row>
    <row r="423">
      <c r="I423" s="15"/>
      <c r="L423" s="16"/>
      <c r="M423" s="16"/>
    </row>
    <row r="424">
      <c r="I424" s="15"/>
      <c r="L424" s="16"/>
      <c r="M424" s="16"/>
    </row>
    <row r="425">
      <c r="I425" s="15"/>
      <c r="L425" s="16"/>
      <c r="M425" s="16"/>
    </row>
    <row r="426">
      <c r="I426" s="15"/>
      <c r="L426" s="16"/>
      <c r="M426" s="16"/>
    </row>
    <row r="427">
      <c r="I427" s="15"/>
      <c r="L427" s="16"/>
      <c r="M427" s="16"/>
    </row>
    <row r="428">
      <c r="I428" s="15"/>
      <c r="L428" s="16"/>
      <c r="M428" s="16"/>
    </row>
    <row r="429">
      <c r="I429" s="15"/>
      <c r="L429" s="16"/>
      <c r="M429" s="16"/>
    </row>
    <row r="430">
      <c r="I430" s="15"/>
      <c r="L430" s="16"/>
      <c r="M430" s="16"/>
    </row>
    <row r="431">
      <c r="I431" s="15"/>
      <c r="L431" s="16"/>
      <c r="M431" s="16"/>
    </row>
    <row r="432">
      <c r="I432" s="15"/>
      <c r="L432" s="16"/>
      <c r="M432" s="16"/>
    </row>
    <row r="433">
      <c r="I433" s="15"/>
      <c r="L433" s="16"/>
      <c r="M433" s="16"/>
    </row>
    <row r="434">
      <c r="I434" s="15"/>
      <c r="L434" s="16"/>
      <c r="M434" s="16"/>
    </row>
    <row r="435">
      <c r="I435" s="15"/>
      <c r="L435" s="16"/>
      <c r="M435" s="16"/>
    </row>
    <row r="436">
      <c r="I436" s="15"/>
      <c r="L436" s="16"/>
      <c r="M436" s="16"/>
    </row>
    <row r="437">
      <c r="I437" s="15"/>
      <c r="L437" s="16"/>
      <c r="M437" s="16"/>
    </row>
    <row r="438">
      <c r="I438" s="15"/>
      <c r="L438" s="16"/>
      <c r="M438" s="16"/>
    </row>
    <row r="439">
      <c r="I439" s="15"/>
      <c r="L439" s="16"/>
      <c r="M439" s="16"/>
    </row>
    <row r="440">
      <c r="I440" s="15"/>
      <c r="L440" s="16"/>
      <c r="M440" s="16"/>
    </row>
    <row r="441">
      <c r="I441" s="15"/>
      <c r="L441" s="16"/>
      <c r="M441" s="16"/>
    </row>
    <row r="442">
      <c r="I442" s="15"/>
      <c r="L442" s="16"/>
      <c r="M442" s="16"/>
    </row>
    <row r="443">
      <c r="I443" s="15"/>
      <c r="L443" s="16"/>
      <c r="M443" s="16"/>
    </row>
    <row r="444">
      <c r="I444" s="15"/>
      <c r="L444" s="16"/>
      <c r="M444" s="16"/>
    </row>
    <row r="445">
      <c r="I445" s="15"/>
      <c r="L445" s="16"/>
      <c r="M445" s="16"/>
    </row>
    <row r="446">
      <c r="I446" s="15"/>
      <c r="L446" s="16"/>
      <c r="M446" s="16"/>
    </row>
    <row r="447">
      <c r="I447" s="15"/>
      <c r="L447" s="16"/>
      <c r="M447" s="16"/>
    </row>
    <row r="448">
      <c r="I448" s="15"/>
      <c r="L448" s="16"/>
      <c r="M448" s="16"/>
    </row>
    <row r="449">
      <c r="I449" s="15"/>
      <c r="L449" s="16"/>
      <c r="M449" s="16"/>
    </row>
    <row r="450">
      <c r="I450" s="15"/>
      <c r="L450" s="16"/>
      <c r="M450" s="16"/>
    </row>
    <row r="451">
      <c r="I451" s="15"/>
      <c r="L451" s="16"/>
      <c r="M451" s="16"/>
    </row>
    <row r="452">
      <c r="I452" s="15"/>
      <c r="L452" s="16"/>
      <c r="M452" s="16"/>
    </row>
    <row r="453">
      <c r="I453" s="15"/>
      <c r="L453" s="16"/>
      <c r="M453" s="16"/>
    </row>
    <row r="454">
      <c r="I454" s="15"/>
      <c r="L454" s="16"/>
      <c r="M454" s="16"/>
    </row>
    <row r="455">
      <c r="I455" s="15"/>
      <c r="L455" s="16"/>
      <c r="M455" s="16"/>
    </row>
    <row r="456">
      <c r="I456" s="15"/>
      <c r="L456" s="16"/>
      <c r="M456" s="16"/>
    </row>
    <row r="457">
      <c r="I457" s="15"/>
      <c r="L457" s="16"/>
      <c r="M457" s="16"/>
    </row>
    <row r="458">
      <c r="I458" s="15"/>
      <c r="L458" s="16"/>
      <c r="M458" s="16"/>
    </row>
    <row r="459">
      <c r="I459" s="15"/>
      <c r="L459" s="16"/>
      <c r="M459" s="16"/>
    </row>
    <row r="460">
      <c r="I460" s="15"/>
      <c r="L460" s="16"/>
      <c r="M460" s="16"/>
    </row>
    <row r="461">
      <c r="I461" s="15"/>
      <c r="L461" s="16"/>
      <c r="M461" s="16"/>
    </row>
    <row r="462">
      <c r="I462" s="15"/>
      <c r="L462" s="16"/>
      <c r="M462" s="16"/>
    </row>
    <row r="463">
      <c r="I463" s="15"/>
      <c r="L463" s="16"/>
      <c r="M463" s="16"/>
    </row>
    <row r="464">
      <c r="I464" s="15"/>
      <c r="L464" s="16"/>
      <c r="M464" s="16"/>
    </row>
    <row r="465">
      <c r="I465" s="15"/>
      <c r="L465" s="16"/>
      <c r="M465" s="16"/>
    </row>
    <row r="466">
      <c r="I466" s="15"/>
      <c r="L466" s="16"/>
      <c r="M466" s="16"/>
    </row>
    <row r="467">
      <c r="I467" s="15"/>
      <c r="L467" s="16"/>
      <c r="M467" s="16"/>
    </row>
    <row r="468">
      <c r="I468" s="15"/>
      <c r="L468" s="16"/>
      <c r="M468" s="16"/>
    </row>
    <row r="469">
      <c r="I469" s="15"/>
      <c r="L469" s="16"/>
      <c r="M469" s="16"/>
    </row>
    <row r="470">
      <c r="I470" s="15"/>
      <c r="L470" s="16"/>
      <c r="M470" s="16"/>
    </row>
    <row r="471">
      <c r="I471" s="15"/>
      <c r="L471" s="16"/>
      <c r="M471" s="16"/>
    </row>
    <row r="472">
      <c r="I472" s="15"/>
      <c r="L472" s="16"/>
      <c r="M472" s="16"/>
    </row>
    <row r="473">
      <c r="I473" s="15"/>
      <c r="L473" s="16"/>
      <c r="M473" s="16"/>
    </row>
    <row r="474">
      <c r="I474" s="15"/>
      <c r="L474" s="16"/>
      <c r="M474" s="16"/>
    </row>
    <row r="475">
      <c r="I475" s="15"/>
      <c r="L475" s="16"/>
      <c r="M475" s="16"/>
    </row>
    <row r="476">
      <c r="I476" s="15"/>
      <c r="L476" s="16"/>
      <c r="M476" s="16"/>
    </row>
    <row r="477">
      <c r="I477" s="15"/>
      <c r="L477" s="16"/>
      <c r="M477" s="16"/>
    </row>
    <row r="478">
      <c r="I478" s="15"/>
      <c r="L478" s="16"/>
      <c r="M478" s="16"/>
    </row>
    <row r="479">
      <c r="I479" s="15"/>
      <c r="L479" s="16"/>
      <c r="M479" s="16"/>
    </row>
    <row r="480">
      <c r="I480" s="15"/>
      <c r="L480" s="16"/>
      <c r="M480" s="16"/>
    </row>
    <row r="481">
      <c r="I481" s="15"/>
      <c r="L481" s="16"/>
      <c r="M481" s="16"/>
    </row>
    <row r="482">
      <c r="I482" s="15"/>
      <c r="L482" s="16"/>
      <c r="M482" s="16"/>
    </row>
    <row r="483">
      <c r="I483" s="15"/>
      <c r="L483" s="16"/>
      <c r="M483" s="16"/>
    </row>
    <row r="484">
      <c r="I484" s="15"/>
      <c r="L484" s="16"/>
      <c r="M484" s="16"/>
    </row>
    <row r="485">
      <c r="I485" s="15"/>
      <c r="L485" s="16"/>
      <c r="M485" s="16"/>
    </row>
    <row r="486">
      <c r="I486" s="15"/>
      <c r="L486" s="16"/>
      <c r="M486" s="16"/>
    </row>
    <row r="487">
      <c r="I487" s="15"/>
      <c r="L487" s="16"/>
      <c r="M487" s="16"/>
    </row>
    <row r="488">
      <c r="I488" s="15"/>
      <c r="L488" s="16"/>
      <c r="M488" s="16"/>
    </row>
    <row r="489">
      <c r="I489" s="15"/>
      <c r="L489" s="16"/>
      <c r="M489" s="16"/>
    </row>
    <row r="490">
      <c r="I490" s="15"/>
      <c r="L490" s="16"/>
      <c r="M490" s="16"/>
    </row>
    <row r="491">
      <c r="I491" s="15"/>
      <c r="L491" s="16"/>
      <c r="M491" s="16"/>
    </row>
    <row r="492">
      <c r="I492" s="15"/>
      <c r="L492" s="16"/>
      <c r="M492" s="16"/>
    </row>
    <row r="493">
      <c r="I493" s="15"/>
      <c r="L493" s="16"/>
      <c r="M493" s="16"/>
    </row>
    <row r="494">
      <c r="I494" s="15"/>
      <c r="L494" s="16"/>
      <c r="M494" s="16"/>
    </row>
    <row r="495">
      <c r="I495" s="15"/>
      <c r="L495" s="16"/>
      <c r="M495" s="16"/>
    </row>
    <row r="496">
      <c r="I496" s="15"/>
      <c r="L496" s="16"/>
      <c r="M496" s="16"/>
    </row>
    <row r="497">
      <c r="I497" s="15"/>
      <c r="L497" s="16"/>
      <c r="M497" s="16"/>
    </row>
    <row r="498">
      <c r="I498" s="15"/>
      <c r="L498" s="16"/>
      <c r="M498" s="16"/>
    </row>
    <row r="499">
      <c r="I499" s="15"/>
      <c r="L499" s="16"/>
      <c r="M499" s="16"/>
    </row>
    <row r="500">
      <c r="I500" s="15"/>
      <c r="L500" s="16"/>
      <c r="M500" s="16"/>
    </row>
    <row r="501">
      <c r="I501" s="15"/>
      <c r="L501" s="16"/>
      <c r="M501" s="16"/>
    </row>
    <row r="502">
      <c r="I502" s="15"/>
      <c r="L502" s="16"/>
      <c r="M502" s="16"/>
    </row>
    <row r="503">
      <c r="I503" s="15"/>
      <c r="L503" s="16"/>
      <c r="M503" s="16"/>
    </row>
    <row r="504">
      <c r="I504" s="15"/>
      <c r="L504" s="16"/>
      <c r="M504" s="16"/>
    </row>
    <row r="505">
      <c r="I505" s="15"/>
      <c r="L505" s="16"/>
      <c r="M505" s="16"/>
    </row>
    <row r="506">
      <c r="I506" s="15"/>
      <c r="L506" s="16"/>
      <c r="M506" s="16"/>
    </row>
    <row r="507">
      <c r="I507" s="15"/>
      <c r="L507" s="16"/>
      <c r="M507" s="16"/>
    </row>
    <row r="508">
      <c r="I508" s="15"/>
      <c r="L508" s="16"/>
      <c r="M508" s="16"/>
    </row>
    <row r="509">
      <c r="I509" s="15"/>
      <c r="L509" s="16"/>
      <c r="M509" s="16"/>
    </row>
    <row r="510">
      <c r="I510" s="15"/>
      <c r="L510" s="16"/>
      <c r="M510" s="16"/>
    </row>
    <row r="511">
      <c r="I511" s="15"/>
      <c r="L511" s="16"/>
      <c r="M511" s="16"/>
    </row>
    <row r="512">
      <c r="I512" s="15"/>
      <c r="L512" s="16"/>
      <c r="M512" s="16"/>
    </row>
    <row r="513">
      <c r="I513" s="15"/>
      <c r="L513" s="16"/>
      <c r="M513" s="16"/>
    </row>
    <row r="514">
      <c r="I514" s="15"/>
      <c r="L514" s="16"/>
      <c r="M514" s="16"/>
    </row>
    <row r="515">
      <c r="I515" s="15"/>
      <c r="L515" s="16"/>
      <c r="M515" s="16"/>
    </row>
    <row r="516">
      <c r="I516" s="15"/>
      <c r="L516" s="16"/>
      <c r="M516" s="16"/>
    </row>
    <row r="517">
      <c r="I517" s="15"/>
      <c r="L517" s="16"/>
      <c r="M517" s="16"/>
    </row>
    <row r="518">
      <c r="I518" s="15"/>
      <c r="L518" s="16"/>
      <c r="M518" s="16"/>
    </row>
    <row r="519">
      <c r="I519" s="15"/>
      <c r="L519" s="16"/>
      <c r="M519" s="16"/>
    </row>
    <row r="520">
      <c r="I520" s="15"/>
      <c r="L520" s="16"/>
      <c r="M520" s="16"/>
    </row>
    <row r="521">
      <c r="I521" s="15"/>
      <c r="L521" s="16"/>
      <c r="M521" s="16"/>
    </row>
    <row r="522">
      <c r="I522" s="15"/>
      <c r="L522" s="16"/>
      <c r="M522" s="16"/>
    </row>
    <row r="523">
      <c r="I523" s="15"/>
      <c r="L523" s="16"/>
      <c r="M523" s="16"/>
    </row>
    <row r="524">
      <c r="I524" s="15"/>
      <c r="L524" s="16"/>
      <c r="M524" s="16"/>
    </row>
    <row r="525">
      <c r="I525" s="15"/>
      <c r="L525" s="16"/>
      <c r="M525" s="16"/>
    </row>
    <row r="526">
      <c r="I526" s="15"/>
      <c r="L526" s="16"/>
      <c r="M526" s="16"/>
    </row>
    <row r="527">
      <c r="I527" s="15"/>
      <c r="L527" s="16"/>
      <c r="M527" s="16"/>
    </row>
    <row r="528">
      <c r="I528" s="15"/>
      <c r="L528" s="16"/>
      <c r="M528" s="16"/>
    </row>
    <row r="529">
      <c r="I529" s="15"/>
      <c r="L529" s="16"/>
      <c r="M529" s="16"/>
    </row>
    <row r="530">
      <c r="I530" s="15"/>
      <c r="L530" s="16"/>
      <c r="M530" s="16"/>
    </row>
    <row r="531">
      <c r="I531" s="15"/>
      <c r="L531" s="16"/>
      <c r="M531" s="16"/>
    </row>
    <row r="532">
      <c r="I532" s="15"/>
      <c r="L532" s="16"/>
      <c r="M532" s="16"/>
    </row>
    <row r="533">
      <c r="I533" s="15"/>
      <c r="L533" s="16"/>
      <c r="M533" s="16"/>
    </row>
    <row r="534">
      <c r="I534" s="15"/>
      <c r="L534" s="16"/>
      <c r="M534" s="16"/>
    </row>
    <row r="535">
      <c r="I535" s="15"/>
      <c r="L535" s="16"/>
      <c r="M535" s="16"/>
    </row>
    <row r="536">
      <c r="I536" s="15"/>
      <c r="L536" s="16"/>
      <c r="M536" s="16"/>
    </row>
    <row r="537">
      <c r="I537" s="15"/>
      <c r="L537" s="16"/>
      <c r="M537" s="16"/>
    </row>
    <row r="538">
      <c r="I538" s="15"/>
      <c r="L538" s="16"/>
      <c r="M538" s="16"/>
    </row>
    <row r="539">
      <c r="I539" s="15"/>
      <c r="L539" s="16"/>
      <c r="M539" s="16"/>
    </row>
    <row r="540">
      <c r="I540" s="15"/>
      <c r="L540" s="16"/>
      <c r="M540" s="16"/>
    </row>
    <row r="541">
      <c r="I541" s="15"/>
      <c r="L541" s="16"/>
      <c r="M541" s="16"/>
    </row>
    <row r="542">
      <c r="I542" s="15"/>
      <c r="L542" s="16"/>
      <c r="M542" s="16"/>
    </row>
    <row r="543">
      <c r="I543" s="15"/>
      <c r="L543" s="16"/>
      <c r="M543" s="16"/>
    </row>
    <row r="544">
      <c r="I544" s="15"/>
      <c r="L544" s="16"/>
      <c r="M544" s="16"/>
    </row>
    <row r="545">
      <c r="I545" s="15"/>
      <c r="L545" s="16"/>
      <c r="M545" s="16"/>
    </row>
    <row r="546">
      <c r="I546" s="15"/>
      <c r="L546" s="16"/>
      <c r="M546" s="16"/>
    </row>
    <row r="547">
      <c r="I547" s="15"/>
      <c r="L547" s="16"/>
      <c r="M547" s="16"/>
    </row>
    <row r="548">
      <c r="I548" s="15"/>
      <c r="L548" s="16"/>
      <c r="M548" s="16"/>
    </row>
    <row r="549">
      <c r="I549" s="15"/>
      <c r="L549" s="16"/>
      <c r="M549" s="16"/>
    </row>
    <row r="550">
      <c r="I550" s="15"/>
      <c r="L550" s="16"/>
      <c r="M550" s="16"/>
    </row>
    <row r="551">
      <c r="I551" s="15"/>
      <c r="L551" s="16"/>
      <c r="M551" s="16"/>
    </row>
    <row r="552">
      <c r="I552" s="15"/>
      <c r="L552" s="16"/>
      <c r="M552" s="16"/>
    </row>
    <row r="553">
      <c r="I553" s="15"/>
      <c r="L553" s="16"/>
      <c r="M553" s="16"/>
    </row>
    <row r="554">
      <c r="I554" s="15"/>
      <c r="L554" s="16"/>
      <c r="M554" s="16"/>
    </row>
    <row r="555">
      <c r="I555" s="15"/>
      <c r="L555" s="16"/>
      <c r="M555" s="16"/>
    </row>
    <row r="556">
      <c r="I556" s="15"/>
      <c r="L556" s="16"/>
      <c r="M556" s="16"/>
    </row>
    <row r="557">
      <c r="I557" s="15"/>
      <c r="L557" s="16"/>
      <c r="M557" s="16"/>
    </row>
    <row r="558">
      <c r="I558" s="15"/>
      <c r="L558" s="16"/>
      <c r="M558" s="16"/>
    </row>
    <row r="559">
      <c r="I559" s="15"/>
      <c r="L559" s="16"/>
      <c r="M559" s="16"/>
    </row>
    <row r="560">
      <c r="I560" s="15"/>
      <c r="L560" s="16"/>
      <c r="M560" s="16"/>
    </row>
    <row r="561">
      <c r="I561" s="15"/>
      <c r="L561" s="16"/>
      <c r="M561" s="16"/>
    </row>
    <row r="562">
      <c r="I562" s="15"/>
      <c r="L562" s="16"/>
      <c r="M562" s="16"/>
    </row>
    <row r="563">
      <c r="I563" s="15"/>
      <c r="L563" s="16"/>
      <c r="M563" s="16"/>
    </row>
    <row r="564">
      <c r="I564" s="15"/>
      <c r="L564" s="16"/>
      <c r="M564" s="16"/>
    </row>
    <row r="565">
      <c r="I565" s="15"/>
      <c r="L565" s="16"/>
      <c r="M565" s="16"/>
    </row>
    <row r="566">
      <c r="I566" s="15"/>
      <c r="L566" s="16"/>
      <c r="M566" s="16"/>
    </row>
    <row r="567">
      <c r="I567" s="15"/>
      <c r="L567" s="16"/>
      <c r="M567" s="16"/>
    </row>
    <row r="568">
      <c r="I568" s="15"/>
      <c r="L568" s="16"/>
      <c r="M568" s="16"/>
    </row>
    <row r="569">
      <c r="I569" s="15"/>
      <c r="L569" s="16"/>
      <c r="M569" s="16"/>
    </row>
    <row r="570">
      <c r="I570" s="15"/>
      <c r="L570" s="16"/>
      <c r="M570" s="16"/>
    </row>
    <row r="571">
      <c r="I571" s="15"/>
      <c r="L571" s="16"/>
      <c r="M571" s="16"/>
    </row>
    <row r="572">
      <c r="I572" s="15"/>
      <c r="L572" s="16"/>
      <c r="M572" s="16"/>
    </row>
    <row r="573">
      <c r="I573" s="15"/>
      <c r="L573" s="16"/>
      <c r="M573" s="16"/>
    </row>
    <row r="574">
      <c r="I574" s="15"/>
      <c r="L574" s="16"/>
      <c r="M574" s="16"/>
    </row>
    <row r="575">
      <c r="I575" s="15"/>
      <c r="L575" s="16"/>
      <c r="M575" s="16"/>
    </row>
    <row r="576">
      <c r="I576" s="15"/>
      <c r="L576" s="16"/>
      <c r="M576" s="16"/>
    </row>
    <row r="577">
      <c r="I577" s="15"/>
      <c r="L577" s="16"/>
      <c r="M577" s="16"/>
    </row>
    <row r="578">
      <c r="I578" s="15"/>
      <c r="L578" s="16"/>
      <c r="M578" s="16"/>
    </row>
    <row r="579">
      <c r="I579" s="15"/>
      <c r="L579" s="16"/>
      <c r="M579" s="16"/>
    </row>
    <row r="580">
      <c r="I580" s="15"/>
      <c r="L580" s="16"/>
      <c r="M580" s="16"/>
    </row>
    <row r="581">
      <c r="I581" s="15"/>
      <c r="L581" s="16"/>
      <c r="M581" s="16"/>
    </row>
    <row r="582">
      <c r="I582" s="15"/>
      <c r="L582" s="16"/>
      <c r="M582" s="16"/>
    </row>
    <row r="583">
      <c r="I583" s="15"/>
      <c r="L583" s="16"/>
      <c r="M583" s="16"/>
    </row>
    <row r="584">
      <c r="I584" s="15"/>
      <c r="L584" s="16"/>
      <c r="M584" s="16"/>
    </row>
    <row r="585">
      <c r="I585" s="15"/>
      <c r="L585" s="16"/>
      <c r="M585" s="16"/>
    </row>
    <row r="586">
      <c r="I586" s="15"/>
      <c r="L586" s="16"/>
      <c r="M586" s="16"/>
    </row>
    <row r="587">
      <c r="I587" s="15"/>
      <c r="L587" s="16"/>
      <c r="M587" s="16"/>
    </row>
    <row r="588">
      <c r="I588" s="15"/>
      <c r="L588" s="16"/>
      <c r="M588" s="16"/>
    </row>
    <row r="589">
      <c r="I589" s="15"/>
      <c r="L589" s="16"/>
      <c r="M589" s="16"/>
    </row>
    <row r="590">
      <c r="I590" s="15"/>
      <c r="L590" s="16"/>
      <c r="M590" s="16"/>
    </row>
    <row r="591">
      <c r="I591" s="15"/>
      <c r="L591" s="16"/>
      <c r="M591" s="16"/>
    </row>
    <row r="592">
      <c r="I592" s="15"/>
      <c r="L592" s="16"/>
      <c r="M592" s="16"/>
    </row>
    <row r="593">
      <c r="I593" s="15"/>
      <c r="L593" s="16"/>
      <c r="M593" s="16"/>
    </row>
    <row r="594">
      <c r="I594" s="15"/>
      <c r="L594" s="16"/>
      <c r="M594" s="16"/>
    </row>
    <row r="595">
      <c r="I595" s="15"/>
      <c r="L595" s="16"/>
      <c r="M595" s="16"/>
    </row>
    <row r="596">
      <c r="I596" s="15"/>
      <c r="L596" s="16"/>
      <c r="M596" s="16"/>
    </row>
    <row r="597">
      <c r="I597" s="15"/>
      <c r="L597" s="16"/>
      <c r="M597" s="16"/>
    </row>
    <row r="598">
      <c r="I598" s="15"/>
      <c r="L598" s="16"/>
      <c r="M598" s="16"/>
    </row>
    <row r="599">
      <c r="I599" s="15"/>
      <c r="L599" s="16"/>
      <c r="M599" s="16"/>
    </row>
    <row r="600">
      <c r="I600" s="15"/>
      <c r="L600" s="16"/>
      <c r="M600" s="16"/>
    </row>
    <row r="601">
      <c r="I601" s="15"/>
      <c r="L601" s="16"/>
      <c r="M601" s="16"/>
    </row>
    <row r="602">
      <c r="I602" s="15"/>
      <c r="L602" s="16"/>
      <c r="M602" s="16"/>
    </row>
    <row r="603">
      <c r="I603" s="15"/>
      <c r="L603" s="16"/>
      <c r="M603" s="16"/>
    </row>
    <row r="604">
      <c r="I604" s="15"/>
      <c r="L604" s="16"/>
      <c r="M604" s="16"/>
    </row>
    <row r="605">
      <c r="I605" s="15"/>
      <c r="L605" s="16"/>
      <c r="M605" s="16"/>
    </row>
    <row r="606">
      <c r="I606" s="15"/>
      <c r="L606" s="16"/>
      <c r="M606" s="16"/>
    </row>
    <row r="607">
      <c r="I607" s="15"/>
      <c r="L607" s="16"/>
      <c r="M607" s="16"/>
    </row>
    <row r="608">
      <c r="I608" s="15"/>
      <c r="L608" s="16"/>
      <c r="M608" s="16"/>
    </row>
    <row r="609">
      <c r="I609" s="15"/>
      <c r="L609" s="16"/>
      <c r="M609" s="16"/>
    </row>
    <row r="610">
      <c r="I610" s="15"/>
      <c r="L610" s="16"/>
      <c r="M610" s="16"/>
    </row>
    <row r="611">
      <c r="I611" s="15"/>
      <c r="L611" s="16"/>
      <c r="M611" s="16"/>
    </row>
    <row r="612">
      <c r="I612" s="15"/>
      <c r="L612" s="16"/>
      <c r="M612" s="16"/>
    </row>
    <row r="613">
      <c r="I613" s="15"/>
      <c r="L613" s="16"/>
      <c r="M613" s="16"/>
    </row>
    <row r="614">
      <c r="I614" s="15"/>
      <c r="L614" s="16"/>
      <c r="M614" s="16"/>
    </row>
    <row r="615">
      <c r="I615" s="15"/>
      <c r="L615" s="16"/>
      <c r="M615" s="16"/>
    </row>
    <row r="616">
      <c r="I616" s="15"/>
      <c r="L616" s="16"/>
      <c r="M616" s="16"/>
    </row>
    <row r="617">
      <c r="I617" s="15"/>
      <c r="L617" s="16"/>
      <c r="M617" s="16"/>
    </row>
    <row r="618">
      <c r="I618" s="15"/>
      <c r="L618" s="16"/>
      <c r="M618" s="16"/>
    </row>
    <row r="619">
      <c r="I619" s="15"/>
      <c r="L619" s="16"/>
      <c r="M619" s="16"/>
    </row>
    <row r="620">
      <c r="I620" s="15"/>
      <c r="L620" s="16"/>
      <c r="M620" s="16"/>
    </row>
    <row r="621">
      <c r="I621" s="15"/>
      <c r="L621" s="16"/>
      <c r="M621" s="16"/>
    </row>
    <row r="622">
      <c r="I622" s="15"/>
      <c r="L622" s="16"/>
      <c r="M622" s="16"/>
    </row>
    <row r="623">
      <c r="I623" s="15"/>
      <c r="L623" s="16"/>
      <c r="M623" s="16"/>
    </row>
    <row r="624">
      <c r="I624" s="15"/>
      <c r="L624" s="16"/>
      <c r="M624" s="16"/>
    </row>
    <row r="625">
      <c r="I625" s="15"/>
      <c r="L625" s="16"/>
      <c r="M625" s="16"/>
    </row>
    <row r="626">
      <c r="I626" s="15"/>
      <c r="L626" s="16"/>
      <c r="M626" s="16"/>
    </row>
    <row r="627">
      <c r="I627" s="15"/>
      <c r="L627" s="16"/>
      <c r="M627" s="16"/>
    </row>
    <row r="628">
      <c r="I628" s="15"/>
      <c r="L628" s="16"/>
      <c r="M628" s="16"/>
    </row>
    <row r="629">
      <c r="I629" s="15"/>
      <c r="L629" s="16"/>
      <c r="M629" s="16"/>
    </row>
    <row r="630">
      <c r="I630" s="15"/>
      <c r="L630" s="16"/>
      <c r="M630" s="16"/>
    </row>
    <row r="631">
      <c r="I631" s="15"/>
      <c r="L631" s="16"/>
      <c r="M631" s="16"/>
    </row>
    <row r="632">
      <c r="I632" s="15"/>
      <c r="L632" s="16"/>
      <c r="M632" s="16"/>
    </row>
    <row r="633">
      <c r="I633" s="15"/>
      <c r="L633" s="16"/>
      <c r="M633" s="16"/>
    </row>
    <row r="634">
      <c r="I634" s="15"/>
      <c r="L634" s="16"/>
      <c r="M634" s="16"/>
    </row>
    <row r="635">
      <c r="I635" s="15"/>
      <c r="L635" s="16"/>
      <c r="M635" s="16"/>
    </row>
    <row r="636">
      <c r="I636" s="15"/>
      <c r="L636" s="16"/>
      <c r="M636" s="16"/>
    </row>
    <row r="637">
      <c r="I637" s="15"/>
      <c r="L637" s="16"/>
      <c r="M637" s="16"/>
    </row>
    <row r="638">
      <c r="I638" s="15"/>
      <c r="L638" s="16"/>
      <c r="M638" s="16"/>
    </row>
    <row r="639">
      <c r="I639" s="15"/>
      <c r="L639" s="16"/>
      <c r="M639" s="16"/>
    </row>
    <row r="640">
      <c r="I640" s="15"/>
      <c r="L640" s="16"/>
      <c r="M640" s="16"/>
    </row>
    <row r="641">
      <c r="I641" s="15"/>
      <c r="L641" s="16"/>
      <c r="M641" s="16"/>
    </row>
    <row r="642">
      <c r="I642" s="15"/>
      <c r="L642" s="16"/>
      <c r="M642" s="16"/>
    </row>
    <row r="643">
      <c r="I643" s="15"/>
      <c r="L643" s="16"/>
      <c r="M643" s="16"/>
    </row>
    <row r="644">
      <c r="I644" s="15"/>
      <c r="L644" s="16"/>
      <c r="M644" s="16"/>
    </row>
    <row r="645">
      <c r="I645" s="15"/>
      <c r="L645" s="16"/>
      <c r="M645" s="16"/>
    </row>
    <row r="646">
      <c r="I646" s="15"/>
      <c r="L646" s="16"/>
      <c r="M646" s="16"/>
    </row>
    <row r="647">
      <c r="I647" s="15"/>
      <c r="L647" s="16"/>
      <c r="M647" s="16"/>
    </row>
    <row r="648">
      <c r="I648" s="15"/>
      <c r="L648" s="16"/>
      <c r="M648" s="16"/>
    </row>
    <row r="649">
      <c r="I649" s="15"/>
      <c r="L649" s="16"/>
      <c r="M649" s="16"/>
    </row>
    <row r="650">
      <c r="I650" s="15"/>
      <c r="L650" s="16"/>
      <c r="M650" s="16"/>
    </row>
    <row r="651">
      <c r="I651" s="15"/>
      <c r="L651" s="16"/>
      <c r="M651" s="16"/>
    </row>
    <row r="652">
      <c r="I652" s="15"/>
      <c r="L652" s="16"/>
      <c r="M652" s="16"/>
    </row>
    <row r="653">
      <c r="I653" s="15"/>
      <c r="L653" s="16"/>
      <c r="M653" s="16"/>
    </row>
    <row r="654">
      <c r="I654" s="15"/>
      <c r="L654" s="16"/>
      <c r="M654" s="16"/>
    </row>
    <row r="655">
      <c r="I655" s="15"/>
      <c r="L655" s="16"/>
      <c r="M655" s="16"/>
    </row>
    <row r="656">
      <c r="I656" s="15"/>
      <c r="L656" s="16"/>
      <c r="M656" s="16"/>
    </row>
    <row r="657">
      <c r="I657" s="15"/>
      <c r="L657" s="16"/>
      <c r="M657" s="16"/>
    </row>
    <row r="658">
      <c r="I658" s="15"/>
      <c r="L658" s="16"/>
      <c r="M658" s="16"/>
    </row>
    <row r="659">
      <c r="I659" s="15"/>
      <c r="L659" s="16"/>
      <c r="M659" s="16"/>
    </row>
    <row r="660">
      <c r="I660" s="15"/>
      <c r="L660" s="16"/>
      <c r="M660" s="16"/>
    </row>
    <row r="661">
      <c r="I661" s="15"/>
      <c r="L661" s="16"/>
      <c r="M661" s="16"/>
    </row>
    <row r="662">
      <c r="I662" s="15"/>
      <c r="L662" s="16"/>
      <c r="M662" s="16"/>
    </row>
    <row r="663">
      <c r="I663" s="15"/>
      <c r="L663" s="16"/>
      <c r="M663" s="16"/>
    </row>
    <row r="664">
      <c r="I664" s="15"/>
      <c r="L664" s="16"/>
      <c r="M664" s="16"/>
    </row>
    <row r="665">
      <c r="I665" s="15"/>
      <c r="L665" s="16"/>
      <c r="M665" s="16"/>
    </row>
    <row r="666">
      <c r="I666" s="15"/>
      <c r="L666" s="16"/>
      <c r="M666" s="16"/>
    </row>
    <row r="667">
      <c r="I667" s="15"/>
      <c r="L667" s="16"/>
      <c r="M667" s="16"/>
    </row>
    <row r="668">
      <c r="I668" s="15"/>
      <c r="L668" s="16"/>
      <c r="M668" s="16"/>
    </row>
    <row r="669">
      <c r="I669" s="15"/>
      <c r="L669" s="16"/>
      <c r="M669" s="16"/>
    </row>
    <row r="670">
      <c r="I670" s="15"/>
      <c r="L670" s="16"/>
      <c r="M670" s="16"/>
    </row>
    <row r="671">
      <c r="I671" s="15"/>
      <c r="L671" s="16"/>
      <c r="M671" s="16"/>
    </row>
    <row r="672">
      <c r="I672" s="15"/>
      <c r="L672" s="16"/>
      <c r="M672" s="16"/>
    </row>
    <row r="673">
      <c r="I673" s="15"/>
      <c r="L673" s="16"/>
      <c r="M673" s="16"/>
    </row>
    <row r="674">
      <c r="I674" s="15"/>
      <c r="L674" s="16"/>
      <c r="M674" s="16"/>
    </row>
    <row r="675">
      <c r="I675" s="15"/>
      <c r="L675" s="16"/>
      <c r="M675" s="16"/>
    </row>
    <row r="676">
      <c r="I676" s="15"/>
      <c r="L676" s="16"/>
      <c r="M676" s="16"/>
    </row>
    <row r="677">
      <c r="I677" s="15"/>
      <c r="L677" s="16"/>
      <c r="M677" s="16"/>
    </row>
    <row r="678">
      <c r="I678" s="15"/>
      <c r="L678" s="16"/>
      <c r="M678" s="16"/>
    </row>
    <row r="679">
      <c r="I679" s="15"/>
      <c r="L679" s="16"/>
      <c r="M679" s="16"/>
    </row>
    <row r="680">
      <c r="I680" s="15"/>
      <c r="L680" s="16"/>
      <c r="M680" s="16"/>
    </row>
    <row r="681">
      <c r="I681" s="15"/>
      <c r="L681" s="16"/>
      <c r="M681" s="16"/>
    </row>
    <row r="682">
      <c r="I682" s="15"/>
      <c r="L682" s="16"/>
      <c r="M682" s="16"/>
    </row>
    <row r="683">
      <c r="I683" s="15"/>
      <c r="L683" s="16"/>
      <c r="M683" s="16"/>
    </row>
    <row r="684">
      <c r="I684" s="15"/>
      <c r="L684" s="16"/>
      <c r="M684" s="16"/>
    </row>
    <row r="685">
      <c r="I685" s="15"/>
      <c r="L685" s="16"/>
      <c r="M685" s="16"/>
    </row>
    <row r="686">
      <c r="I686" s="15"/>
      <c r="L686" s="16"/>
      <c r="M686" s="16"/>
    </row>
    <row r="687">
      <c r="I687" s="15"/>
      <c r="L687" s="16"/>
      <c r="M687" s="16"/>
    </row>
    <row r="688">
      <c r="I688" s="15"/>
      <c r="L688" s="16"/>
      <c r="M688" s="16"/>
    </row>
    <row r="689">
      <c r="I689" s="15"/>
      <c r="L689" s="16"/>
      <c r="M689" s="16"/>
    </row>
    <row r="690">
      <c r="I690" s="15"/>
      <c r="L690" s="16"/>
      <c r="M690" s="16"/>
    </row>
    <row r="691">
      <c r="I691" s="15"/>
      <c r="L691" s="16"/>
      <c r="M691" s="16"/>
    </row>
    <row r="692">
      <c r="I692" s="15"/>
      <c r="L692" s="16"/>
      <c r="M692" s="16"/>
    </row>
    <row r="693">
      <c r="I693" s="15"/>
      <c r="L693" s="16"/>
      <c r="M693" s="16"/>
    </row>
    <row r="694">
      <c r="I694" s="15"/>
      <c r="L694" s="16"/>
      <c r="M694" s="16"/>
    </row>
    <row r="695">
      <c r="I695" s="15"/>
      <c r="L695" s="16"/>
      <c r="M695" s="16"/>
    </row>
    <row r="696">
      <c r="I696" s="15"/>
      <c r="L696" s="16"/>
      <c r="M696" s="16"/>
    </row>
    <row r="697">
      <c r="I697" s="15"/>
      <c r="L697" s="16"/>
      <c r="M697" s="16"/>
    </row>
    <row r="698">
      <c r="I698" s="15"/>
      <c r="L698" s="16"/>
      <c r="M698" s="16"/>
    </row>
    <row r="699">
      <c r="I699" s="15"/>
      <c r="L699" s="16"/>
      <c r="M699" s="16"/>
    </row>
    <row r="700">
      <c r="I700" s="15"/>
      <c r="L700" s="16"/>
      <c r="M700" s="16"/>
    </row>
    <row r="701">
      <c r="I701" s="15"/>
      <c r="L701" s="16"/>
      <c r="M701" s="16"/>
    </row>
    <row r="702">
      <c r="I702" s="15"/>
      <c r="L702" s="16"/>
      <c r="M702" s="16"/>
    </row>
    <row r="703">
      <c r="I703" s="15"/>
      <c r="L703" s="16"/>
      <c r="M703" s="16"/>
    </row>
    <row r="704">
      <c r="I704" s="15"/>
      <c r="L704" s="16"/>
      <c r="M704" s="16"/>
    </row>
    <row r="705">
      <c r="I705" s="15"/>
      <c r="L705" s="16"/>
      <c r="M705" s="16"/>
    </row>
    <row r="706">
      <c r="I706" s="15"/>
      <c r="L706" s="16"/>
      <c r="M706" s="16"/>
    </row>
    <row r="707">
      <c r="I707" s="15"/>
      <c r="L707" s="16"/>
      <c r="M707" s="16"/>
    </row>
    <row r="708">
      <c r="I708" s="15"/>
      <c r="L708" s="16"/>
      <c r="M708" s="16"/>
    </row>
    <row r="709">
      <c r="I709" s="15"/>
      <c r="L709" s="16"/>
      <c r="M709" s="16"/>
    </row>
    <row r="710">
      <c r="I710" s="15"/>
      <c r="L710" s="16"/>
      <c r="M710" s="16"/>
    </row>
    <row r="711">
      <c r="I711" s="15"/>
      <c r="L711" s="16"/>
      <c r="M711" s="16"/>
    </row>
    <row r="712">
      <c r="I712" s="15"/>
      <c r="L712" s="16"/>
      <c r="M712" s="16"/>
    </row>
    <row r="713">
      <c r="I713" s="15"/>
      <c r="L713" s="16"/>
      <c r="M713" s="16"/>
    </row>
    <row r="714">
      <c r="I714" s="15"/>
      <c r="L714" s="16"/>
      <c r="M714" s="16"/>
    </row>
    <row r="715">
      <c r="I715" s="15"/>
      <c r="L715" s="16"/>
      <c r="M715" s="16"/>
    </row>
    <row r="716">
      <c r="I716" s="15"/>
      <c r="L716" s="16"/>
      <c r="M716" s="16"/>
    </row>
    <row r="717">
      <c r="I717" s="15"/>
      <c r="L717" s="16"/>
      <c r="M717" s="16"/>
    </row>
    <row r="718">
      <c r="I718" s="15"/>
      <c r="L718" s="16"/>
      <c r="M718" s="16"/>
    </row>
    <row r="719">
      <c r="I719" s="15"/>
      <c r="L719" s="16"/>
      <c r="M719" s="16"/>
    </row>
    <row r="720">
      <c r="I720" s="15"/>
      <c r="L720" s="16"/>
      <c r="M720" s="16"/>
    </row>
    <row r="721">
      <c r="I721" s="15"/>
      <c r="L721" s="16"/>
      <c r="M721" s="16"/>
    </row>
    <row r="722">
      <c r="I722" s="15"/>
      <c r="L722" s="16"/>
      <c r="M722" s="16"/>
    </row>
    <row r="723">
      <c r="I723" s="15"/>
      <c r="L723" s="16"/>
      <c r="M723" s="16"/>
    </row>
    <row r="724">
      <c r="I724" s="15"/>
      <c r="L724" s="16"/>
      <c r="M724" s="16"/>
    </row>
    <row r="725">
      <c r="I725" s="15"/>
      <c r="L725" s="16"/>
      <c r="M725" s="16"/>
    </row>
    <row r="726">
      <c r="I726" s="15"/>
      <c r="L726" s="16"/>
      <c r="M726" s="16"/>
    </row>
    <row r="727">
      <c r="I727" s="15"/>
      <c r="L727" s="16"/>
      <c r="M727" s="16"/>
    </row>
    <row r="728">
      <c r="I728" s="15"/>
      <c r="L728" s="16"/>
      <c r="M728" s="16"/>
    </row>
    <row r="729">
      <c r="I729" s="15"/>
      <c r="L729" s="16"/>
      <c r="M729" s="16"/>
    </row>
    <row r="730">
      <c r="I730" s="15"/>
      <c r="L730" s="16"/>
      <c r="M730" s="16"/>
    </row>
    <row r="731">
      <c r="I731" s="15"/>
      <c r="L731" s="16"/>
      <c r="M731" s="16"/>
    </row>
    <row r="732">
      <c r="I732" s="15"/>
      <c r="L732" s="16"/>
      <c r="M732" s="16"/>
    </row>
    <row r="733">
      <c r="I733" s="15"/>
      <c r="L733" s="16"/>
      <c r="M733" s="16"/>
    </row>
    <row r="734">
      <c r="I734" s="15"/>
      <c r="L734" s="16"/>
      <c r="M734" s="16"/>
    </row>
    <row r="735">
      <c r="I735" s="15"/>
      <c r="L735" s="16"/>
      <c r="M735" s="16"/>
    </row>
    <row r="736">
      <c r="I736" s="15"/>
      <c r="L736" s="16"/>
      <c r="M736" s="16"/>
    </row>
    <row r="737">
      <c r="I737" s="15"/>
      <c r="L737" s="16"/>
      <c r="M737" s="16"/>
    </row>
    <row r="738">
      <c r="I738" s="15"/>
      <c r="L738" s="16"/>
      <c r="M738" s="16"/>
    </row>
    <row r="739">
      <c r="I739" s="15"/>
      <c r="L739" s="16"/>
      <c r="M739" s="16"/>
    </row>
    <row r="740">
      <c r="I740" s="15"/>
      <c r="L740" s="16"/>
      <c r="M740" s="16"/>
    </row>
    <row r="741">
      <c r="I741" s="15"/>
      <c r="L741" s="16"/>
      <c r="M741" s="16"/>
    </row>
    <row r="742">
      <c r="I742" s="15"/>
      <c r="L742" s="16"/>
      <c r="M742" s="16"/>
    </row>
    <row r="743">
      <c r="I743" s="15"/>
      <c r="L743" s="16"/>
      <c r="M743" s="16"/>
    </row>
    <row r="744">
      <c r="I744" s="15"/>
      <c r="L744" s="16"/>
      <c r="M744" s="16"/>
    </row>
    <row r="745">
      <c r="I745" s="15"/>
      <c r="L745" s="16"/>
      <c r="M745" s="16"/>
    </row>
    <row r="746">
      <c r="I746" s="15"/>
      <c r="L746" s="16"/>
      <c r="M746" s="16"/>
    </row>
    <row r="747">
      <c r="I747" s="15"/>
      <c r="L747" s="16"/>
      <c r="M747" s="16"/>
    </row>
    <row r="748">
      <c r="I748" s="15"/>
      <c r="L748" s="16"/>
      <c r="M748" s="16"/>
    </row>
    <row r="749">
      <c r="I749" s="15"/>
      <c r="L749" s="16"/>
      <c r="M749" s="16"/>
    </row>
    <row r="750">
      <c r="I750" s="15"/>
      <c r="L750" s="16"/>
      <c r="M750" s="16"/>
    </row>
    <row r="751">
      <c r="I751" s="15"/>
      <c r="L751" s="16"/>
      <c r="M751" s="16"/>
    </row>
    <row r="752">
      <c r="I752" s="15"/>
      <c r="L752" s="16"/>
      <c r="M752" s="16"/>
    </row>
    <row r="753">
      <c r="I753" s="15"/>
      <c r="L753" s="16"/>
      <c r="M753" s="16"/>
    </row>
    <row r="754">
      <c r="I754" s="15"/>
      <c r="L754" s="16"/>
      <c r="M754" s="16"/>
    </row>
    <row r="755">
      <c r="I755" s="15"/>
      <c r="L755" s="16"/>
      <c r="M755" s="16"/>
    </row>
    <row r="756">
      <c r="I756" s="15"/>
      <c r="L756" s="16"/>
      <c r="M756" s="16"/>
    </row>
    <row r="757">
      <c r="I757" s="15"/>
      <c r="L757" s="16"/>
      <c r="M757" s="16"/>
    </row>
    <row r="758">
      <c r="I758" s="15"/>
      <c r="L758" s="16"/>
      <c r="M758" s="16"/>
    </row>
    <row r="759">
      <c r="I759" s="15"/>
      <c r="L759" s="16"/>
      <c r="M759" s="16"/>
    </row>
    <row r="760">
      <c r="I760" s="15"/>
      <c r="L760" s="16"/>
      <c r="M760" s="16"/>
    </row>
    <row r="761">
      <c r="I761" s="15"/>
      <c r="L761" s="16"/>
      <c r="M761" s="16"/>
    </row>
    <row r="762">
      <c r="I762" s="15"/>
      <c r="L762" s="16"/>
      <c r="M762" s="16"/>
    </row>
    <row r="763">
      <c r="I763" s="15"/>
      <c r="L763" s="16"/>
      <c r="M763" s="16"/>
    </row>
    <row r="764">
      <c r="I764" s="15"/>
      <c r="L764" s="16"/>
      <c r="M764" s="16"/>
    </row>
    <row r="765">
      <c r="I765" s="15"/>
      <c r="L765" s="16"/>
      <c r="M765" s="16"/>
    </row>
    <row r="766">
      <c r="I766" s="15"/>
      <c r="L766" s="16"/>
      <c r="M766" s="16"/>
    </row>
    <row r="767">
      <c r="I767" s="15"/>
      <c r="L767" s="16"/>
      <c r="M767" s="16"/>
    </row>
    <row r="768">
      <c r="I768" s="15"/>
      <c r="L768" s="16"/>
      <c r="M768" s="16"/>
    </row>
    <row r="769">
      <c r="I769" s="15"/>
      <c r="L769" s="16"/>
      <c r="M769" s="16"/>
    </row>
    <row r="770">
      <c r="I770" s="15"/>
      <c r="L770" s="16"/>
      <c r="M770" s="16"/>
    </row>
    <row r="771">
      <c r="I771" s="15"/>
      <c r="L771" s="16"/>
      <c r="M771" s="16"/>
    </row>
    <row r="772">
      <c r="I772" s="15"/>
      <c r="L772" s="16"/>
      <c r="M772" s="16"/>
    </row>
    <row r="773">
      <c r="I773" s="15"/>
      <c r="L773" s="16"/>
      <c r="M773" s="16"/>
    </row>
    <row r="774">
      <c r="I774" s="15"/>
      <c r="L774" s="16"/>
      <c r="M774" s="16"/>
    </row>
    <row r="775">
      <c r="I775" s="15"/>
      <c r="L775" s="16"/>
      <c r="M775" s="16"/>
    </row>
    <row r="776">
      <c r="I776" s="15"/>
      <c r="L776" s="16"/>
      <c r="M776" s="16"/>
    </row>
    <row r="777">
      <c r="I777" s="15"/>
      <c r="L777" s="16"/>
      <c r="M777" s="16"/>
    </row>
    <row r="778">
      <c r="I778" s="15"/>
      <c r="L778" s="16"/>
      <c r="M778" s="16"/>
    </row>
    <row r="779">
      <c r="I779" s="15"/>
      <c r="L779" s="16"/>
      <c r="M779" s="16"/>
    </row>
    <row r="780">
      <c r="I780" s="15"/>
      <c r="L780" s="16"/>
      <c r="M780" s="16"/>
    </row>
    <row r="781">
      <c r="I781" s="15"/>
      <c r="L781" s="16"/>
      <c r="M781" s="16"/>
    </row>
    <row r="782">
      <c r="I782" s="15"/>
      <c r="L782" s="16"/>
      <c r="M782" s="16"/>
    </row>
    <row r="783">
      <c r="I783" s="15"/>
      <c r="L783" s="16"/>
      <c r="M783" s="16"/>
    </row>
    <row r="784">
      <c r="I784" s="15"/>
      <c r="L784" s="16"/>
      <c r="M784" s="16"/>
    </row>
    <row r="785">
      <c r="I785" s="15"/>
      <c r="L785" s="16"/>
      <c r="M785" s="16"/>
    </row>
    <row r="786">
      <c r="I786" s="15"/>
      <c r="L786" s="16"/>
      <c r="M786" s="16"/>
    </row>
    <row r="787">
      <c r="I787" s="15"/>
      <c r="L787" s="16"/>
      <c r="M787" s="16"/>
    </row>
    <row r="788">
      <c r="I788" s="15"/>
      <c r="L788" s="16"/>
      <c r="M788" s="16"/>
    </row>
    <row r="789">
      <c r="I789" s="15"/>
      <c r="L789" s="16"/>
      <c r="M789" s="16"/>
    </row>
    <row r="790">
      <c r="I790" s="15"/>
      <c r="L790" s="16"/>
      <c r="M790" s="16"/>
    </row>
    <row r="791">
      <c r="I791" s="15"/>
      <c r="L791" s="16"/>
      <c r="M791" s="16"/>
    </row>
    <row r="792">
      <c r="I792" s="15"/>
      <c r="L792" s="16"/>
      <c r="M792" s="16"/>
    </row>
    <row r="793">
      <c r="I793" s="15"/>
      <c r="L793" s="16"/>
      <c r="M793" s="16"/>
    </row>
    <row r="794">
      <c r="I794" s="15"/>
      <c r="L794" s="16"/>
      <c r="M794" s="16"/>
    </row>
    <row r="795">
      <c r="I795" s="15"/>
      <c r="L795" s="16"/>
      <c r="M795" s="16"/>
    </row>
    <row r="796">
      <c r="I796" s="15"/>
      <c r="L796" s="16"/>
      <c r="M796" s="16"/>
    </row>
    <row r="797">
      <c r="I797" s="15"/>
      <c r="L797" s="16"/>
      <c r="M797" s="16"/>
    </row>
    <row r="798">
      <c r="I798" s="15"/>
      <c r="L798" s="16"/>
      <c r="M798" s="16"/>
    </row>
    <row r="799">
      <c r="I799" s="15"/>
      <c r="L799" s="16"/>
      <c r="M799" s="16"/>
    </row>
    <row r="800">
      <c r="I800" s="15"/>
      <c r="L800" s="16"/>
      <c r="M800" s="16"/>
    </row>
    <row r="801">
      <c r="I801" s="15"/>
      <c r="L801" s="16"/>
      <c r="M801" s="16"/>
    </row>
    <row r="802">
      <c r="I802" s="15"/>
      <c r="L802" s="16"/>
      <c r="M802" s="16"/>
    </row>
    <row r="803">
      <c r="I803" s="15"/>
      <c r="L803" s="16"/>
      <c r="M803" s="16"/>
    </row>
    <row r="804">
      <c r="I804" s="15"/>
      <c r="L804" s="16"/>
      <c r="M804" s="16"/>
    </row>
    <row r="805">
      <c r="I805" s="15"/>
      <c r="L805" s="16"/>
      <c r="M805" s="16"/>
    </row>
    <row r="806">
      <c r="I806" s="15"/>
      <c r="L806" s="16"/>
      <c r="M806" s="16"/>
    </row>
    <row r="807">
      <c r="I807" s="15"/>
      <c r="L807" s="16"/>
      <c r="M807" s="16"/>
    </row>
    <row r="808">
      <c r="I808" s="15"/>
      <c r="L808" s="16"/>
      <c r="M808" s="16"/>
    </row>
    <row r="809">
      <c r="I809" s="15"/>
      <c r="L809" s="16"/>
      <c r="M809" s="16"/>
    </row>
    <row r="810">
      <c r="I810" s="15"/>
      <c r="L810" s="16"/>
      <c r="M810" s="16"/>
    </row>
    <row r="811">
      <c r="I811" s="15"/>
      <c r="L811" s="16"/>
      <c r="M811" s="16"/>
    </row>
    <row r="812">
      <c r="I812" s="15"/>
      <c r="L812" s="16"/>
      <c r="M812" s="16"/>
    </row>
    <row r="813">
      <c r="I813" s="15"/>
      <c r="L813" s="16"/>
      <c r="M813" s="16"/>
    </row>
    <row r="814">
      <c r="I814" s="15"/>
      <c r="L814" s="16"/>
      <c r="M814" s="16"/>
    </row>
    <row r="815">
      <c r="I815" s="15"/>
      <c r="L815" s="16"/>
      <c r="M815" s="16"/>
    </row>
    <row r="816">
      <c r="I816" s="15"/>
      <c r="L816" s="16"/>
      <c r="M816" s="16"/>
    </row>
    <row r="817">
      <c r="I817" s="15"/>
      <c r="L817" s="16"/>
      <c r="M817" s="16"/>
    </row>
    <row r="818">
      <c r="I818" s="15"/>
      <c r="L818" s="16"/>
      <c r="M818" s="16"/>
    </row>
    <row r="819">
      <c r="I819" s="15"/>
      <c r="L819" s="16"/>
      <c r="M819" s="16"/>
    </row>
    <row r="820">
      <c r="I820" s="15"/>
      <c r="L820" s="16"/>
      <c r="M820" s="16"/>
    </row>
    <row r="821">
      <c r="I821" s="15"/>
      <c r="L821" s="16"/>
      <c r="M821" s="16"/>
    </row>
    <row r="822">
      <c r="I822" s="15"/>
      <c r="L822" s="16"/>
      <c r="M822" s="16"/>
    </row>
    <row r="823">
      <c r="I823" s="15"/>
      <c r="L823" s="16"/>
      <c r="M823" s="16"/>
    </row>
    <row r="824">
      <c r="I824" s="15"/>
      <c r="L824" s="16"/>
      <c r="M824" s="16"/>
    </row>
    <row r="825">
      <c r="I825" s="15"/>
      <c r="L825" s="16"/>
      <c r="M825" s="16"/>
    </row>
    <row r="826">
      <c r="I826" s="15"/>
      <c r="L826" s="16"/>
      <c r="M826" s="16"/>
    </row>
    <row r="827">
      <c r="I827" s="15"/>
      <c r="L827" s="16"/>
      <c r="M827" s="16"/>
    </row>
    <row r="828">
      <c r="I828" s="15"/>
      <c r="L828" s="16"/>
      <c r="M828" s="16"/>
    </row>
    <row r="829">
      <c r="I829" s="15"/>
      <c r="L829" s="16"/>
      <c r="M829" s="16"/>
    </row>
    <row r="830">
      <c r="I830" s="15"/>
      <c r="L830" s="16"/>
      <c r="M830" s="16"/>
    </row>
    <row r="831">
      <c r="I831" s="15"/>
      <c r="L831" s="16"/>
      <c r="M831" s="16"/>
    </row>
    <row r="832">
      <c r="I832" s="15"/>
      <c r="L832" s="16"/>
      <c r="M832" s="16"/>
    </row>
    <row r="833">
      <c r="I833" s="15"/>
      <c r="L833" s="16"/>
      <c r="M833" s="16"/>
    </row>
    <row r="834">
      <c r="I834" s="15"/>
      <c r="L834" s="16"/>
      <c r="M834" s="16"/>
    </row>
    <row r="835">
      <c r="I835" s="15"/>
      <c r="L835" s="16"/>
      <c r="M835" s="16"/>
    </row>
    <row r="836">
      <c r="I836" s="15"/>
      <c r="L836" s="16"/>
      <c r="M836" s="16"/>
    </row>
    <row r="837">
      <c r="I837" s="15"/>
      <c r="L837" s="16"/>
      <c r="M837" s="16"/>
    </row>
    <row r="838">
      <c r="I838" s="15"/>
      <c r="L838" s="16"/>
      <c r="M838" s="16"/>
    </row>
    <row r="839">
      <c r="I839" s="15"/>
      <c r="L839" s="16"/>
      <c r="M839" s="16"/>
    </row>
    <row r="840">
      <c r="I840" s="15"/>
      <c r="L840" s="16"/>
      <c r="M840" s="16"/>
    </row>
    <row r="841">
      <c r="I841" s="15"/>
      <c r="L841" s="16"/>
      <c r="M841" s="16"/>
    </row>
    <row r="842">
      <c r="I842" s="15"/>
      <c r="L842" s="16"/>
      <c r="M842" s="16"/>
    </row>
    <row r="843">
      <c r="I843" s="15"/>
      <c r="L843" s="16"/>
      <c r="M843" s="16"/>
    </row>
    <row r="844">
      <c r="I844" s="15"/>
      <c r="L844" s="16"/>
      <c r="M844" s="16"/>
    </row>
    <row r="845">
      <c r="I845" s="15"/>
      <c r="L845" s="16"/>
      <c r="M845" s="16"/>
    </row>
    <row r="846">
      <c r="I846" s="15"/>
      <c r="L846" s="16"/>
      <c r="M846" s="16"/>
    </row>
    <row r="847">
      <c r="I847" s="15"/>
      <c r="L847" s="16"/>
      <c r="M847" s="16"/>
    </row>
    <row r="848">
      <c r="I848" s="15"/>
      <c r="L848" s="16"/>
      <c r="M848" s="16"/>
    </row>
    <row r="849">
      <c r="I849" s="15"/>
      <c r="L849" s="16"/>
      <c r="M849" s="16"/>
    </row>
    <row r="850">
      <c r="I850" s="15"/>
      <c r="L850" s="16"/>
      <c r="M850" s="16"/>
    </row>
    <row r="851">
      <c r="I851" s="15"/>
      <c r="L851" s="16"/>
      <c r="M851" s="16"/>
    </row>
    <row r="852">
      <c r="I852" s="15"/>
      <c r="L852" s="16"/>
      <c r="M852" s="16"/>
    </row>
    <row r="853">
      <c r="I853" s="15"/>
      <c r="L853" s="16"/>
      <c r="M853" s="16"/>
    </row>
    <row r="854">
      <c r="I854" s="15"/>
      <c r="L854" s="16"/>
      <c r="M854" s="16"/>
    </row>
    <row r="855">
      <c r="I855" s="15"/>
      <c r="L855" s="16"/>
      <c r="M855" s="16"/>
    </row>
    <row r="856">
      <c r="I856" s="15"/>
      <c r="L856" s="16"/>
      <c r="M856" s="16"/>
    </row>
    <row r="857">
      <c r="I857" s="15"/>
      <c r="L857" s="16"/>
      <c r="M857" s="16"/>
    </row>
    <row r="858">
      <c r="I858" s="15"/>
      <c r="L858" s="16"/>
      <c r="M858" s="16"/>
    </row>
    <row r="859">
      <c r="I859" s="15"/>
      <c r="L859" s="16"/>
      <c r="M859" s="16"/>
    </row>
    <row r="860">
      <c r="I860" s="15"/>
      <c r="L860" s="16"/>
      <c r="M860" s="16"/>
    </row>
    <row r="861">
      <c r="I861" s="15"/>
      <c r="L861" s="16"/>
      <c r="M861" s="16"/>
    </row>
    <row r="862">
      <c r="I862" s="15"/>
      <c r="L862" s="16"/>
      <c r="M862" s="16"/>
    </row>
    <row r="863">
      <c r="I863" s="15"/>
      <c r="L863" s="16"/>
      <c r="M863" s="16"/>
    </row>
    <row r="864">
      <c r="I864" s="15"/>
      <c r="L864" s="16"/>
      <c r="M864" s="16"/>
    </row>
    <row r="865">
      <c r="I865" s="15"/>
      <c r="L865" s="16"/>
      <c r="M865" s="16"/>
    </row>
    <row r="866">
      <c r="I866" s="15"/>
      <c r="L866" s="16"/>
      <c r="M866" s="16"/>
    </row>
    <row r="867">
      <c r="I867" s="15"/>
      <c r="L867" s="16"/>
      <c r="M867" s="16"/>
    </row>
    <row r="868">
      <c r="I868" s="15"/>
      <c r="L868" s="16"/>
      <c r="M868" s="16"/>
    </row>
    <row r="869">
      <c r="I869" s="15"/>
      <c r="L869" s="16"/>
      <c r="M869" s="16"/>
    </row>
    <row r="870">
      <c r="I870" s="15"/>
      <c r="L870" s="16"/>
      <c r="M870" s="16"/>
    </row>
    <row r="871">
      <c r="I871" s="15"/>
      <c r="L871" s="16"/>
      <c r="M871" s="16"/>
    </row>
    <row r="872">
      <c r="I872" s="15"/>
      <c r="L872" s="16"/>
      <c r="M872" s="16"/>
    </row>
    <row r="873">
      <c r="I873" s="15"/>
      <c r="L873" s="16"/>
      <c r="M873" s="16"/>
    </row>
    <row r="874">
      <c r="I874" s="15"/>
      <c r="L874" s="16"/>
      <c r="M874" s="16"/>
    </row>
    <row r="875">
      <c r="I875" s="15"/>
      <c r="L875" s="16"/>
      <c r="M875" s="16"/>
    </row>
    <row r="876">
      <c r="I876" s="15"/>
      <c r="L876" s="16"/>
      <c r="M876" s="16"/>
    </row>
    <row r="877">
      <c r="I877" s="15"/>
      <c r="L877" s="16"/>
      <c r="M877" s="16"/>
    </row>
    <row r="878">
      <c r="I878" s="15"/>
      <c r="L878" s="16"/>
      <c r="M878" s="16"/>
    </row>
    <row r="879">
      <c r="I879" s="15"/>
      <c r="L879" s="16"/>
      <c r="M879" s="16"/>
    </row>
    <row r="880">
      <c r="I880" s="15"/>
      <c r="L880" s="16"/>
      <c r="M880" s="16"/>
    </row>
    <row r="881">
      <c r="I881" s="15"/>
      <c r="L881" s="16"/>
      <c r="M881" s="16"/>
    </row>
    <row r="882">
      <c r="I882" s="15"/>
      <c r="L882" s="16"/>
      <c r="M882" s="16"/>
    </row>
    <row r="883">
      <c r="I883" s="15"/>
      <c r="L883" s="16"/>
      <c r="M883" s="16"/>
    </row>
    <row r="884">
      <c r="I884" s="15"/>
      <c r="L884" s="16"/>
      <c r="M884" s="16"/>
    </row>
    <row r="885">
      <c r="I885" s="15"/>
      <c r="L885" s="16"/>
      <c r="M885" s="16"/>
    </row>
    <row r="886">
      <c r="I886" s="15"/>
      <c r="L886" s="16"/>
      <c r="M886" s="16"/>
    </row>
    <row r="887">
      <c r="I887" s="15"/>
      <c r="L887" s="16"/>
      <c r="M887" s="16"/>
    </row>
    <row r="888">
      <c r="I888" s="15"/>
      <c r="L888" s="16"/>
      <c r="M888" s="16"/>
    </row>
    <row r="889">
      <c r="I889" s="15"/>
      <c r="L889" s="16"/>
      <c r="M889" s="16"/>
    </row>
    <row r="890">
      <c r="I890" s="15"/>
      <c r="L890" s="16"/>
      <c r="M890" s="16"/>
    </row>
    <row r="891">
      <c r="I891" s="15"/>
      <c r="L891" s="16"/>
      <c r="M891" s="16"/>
    </row>
    <row r="892">
      <c r="I892" s="15"/>
      <c r="L892" s="16"/>
      <c r="M892" s="16"/>
    </row>
    <row r="893">
      <c r="I893" s="15"/>
      <c r="L893" s="16"/>
      <c r="M893" s="16"/>
    </row>
    <row r="894">
      <c r="I894" s="15"/>
      <c r="L894" s="16"/>
      <c r="M894" s="16"/>
    </row>
    <row r="895">
      <c r="I895" s="15"/>
      <c r="L895" s="16"/>
      <c r="M895" s="16"/>
    </row>
    <row r="896">
      <c r="I896" s="15"/>
      <c r="L896" s="16"/>
      <c r="M896" s="16"/>
    </row>
    <row r="897">
      <c r="I897" s="15"/>
      <c r="L897" s="16"/>
      <c r="M897" s="16"/>
    </row>
    <row r="898">
      <c r="I898" s="15"/>
      <c r="L898" s="16"/>
      <c r="M898" s="16"/>
    </row>
    <row r="899">
      <c r="I899" s="15"/>
      <c r="L899" s="16"/>
      <c r="M899" s="16"/>
    </row>
    <row r="900">
      <c r="I900" s="15"/>
      <c r="L900" s="16"/>
      <c r="M900" s="16"/>
    </row>
    <row r="901">
      <c r="I901" s="15"/>
      <c r="L901" s="16"/>
      <c r="M901" s="16"/>
    </row>
    <row r="902">
      <c r="I902" s="15"/>
      <c r="L902" s="16"/>
      <c r="M902" s="16"/>
    </row>
    <row r="903">
      <c r="I903" s="15"/>
      <c r="L903" s="16"/>
      <c r="M903" s="16"/>
    </row>
    <row r="904">
      <c r="I904" s="15"/>
      <c r="L904" s="16"/>
      <c r="M904" s="16"/>
    </row>
    <row r="905">
      <c r="I905" s="15"/>
      <c r="L905" s="16"/>
      <c r="M905" s="16"/>
    </row>
    <row r="906">
      <c r="I906" s="15"/>
      <c r="L906" s="16"/>
      <c r="M906" s="16"/>
    </row>
    <row r="907">
      <c r="I907" s="15"/>
      <c r="L907" s="16"/>
      <c r="M907" s="16"/>
    </row>
    <row r="908">
      <c r="I908" s="15"/>
      <c r="L908" s="16"/>
      <c r="M908" s="16"/>
    </row>
    <row r="909">
      <c r="I909" s="15"/>
      <c r="L909" s="16"/>
      <c r="M909" s="16"/>
    </row>
    <row r="910">
      <c r="I910" s="15"/>
      <c r="L910" s="16"/>
      <c r="M910" s="16"/>
    </row>
    <row r="911">
      <c r="I911" s="15"/>
      <c r="L911" s="16"/>
      <c r="M911" s="16"/>
    </row>
    <row r="912">
      <c r="I912" s="15"/>
      <c r="L912" s="16"/>
      <c r="M912" s="16"/>
    </row>
    <row r="913">
      <c r="I913" s="15"/>
      <c r="L913" s="16"/>
      <c r="M913" s="16"/>
    </row>
    <row r="914">
      <c r="I914" s="15"/>
      <c r="L914" s="16"/>
      <c r="M914" s="16"/>
    </row>
    <row r="915">
      <c r="I915" s="15"/>
      <c r="L915" s="16"/>
      <c r="M915" s="16"/>
    </row>
    <row r="916">
      <c r="I916" s="15"/>
      <c r="L916" s="16"/>
      <c r="M916" s="16"/>
    </row>
    <row r="917">
      <c r="I917" s="15"/>
      <c r="L917" s="16"/>
      <c r="M917" s="16"/>
    </row>
    <row r="918">
      <c r="I918" s="15"/>
      <c r="L918" s="16"/>
      <c r="M918" s="16"/>
    </row>
    <row r="919">
      <c r="I919" s="15"/>
      <c r="L919" s="16"/>
      <c r="M919" s="16"/>
    </row>
    <row r="920">
      <c r="I920" s="15"/>
      <c r="L920" s="16"/>
      <c r="M920" s="16"/>
    </row>
    <row r="921">
      <c r="I921" s="15"/>
      <c r="L921" s="16"/>
      <c r="M921" s="16"/>
    </row>
    <row r="922">
      <c r="I922" s="15"/>
      <c r="L922" s="16"/>
      <c r="M922" s="16"/>
    </row>
    <row r="923">
      <c r="I923" s="15"/>
      <c r="L923" s="16"/>
      <c r="M923" s="16"/>
    </row>
    <row r="924">
      <c r="I924" s="15"/>
      <c r="L924" s="16"/>
      <c r="M924" s="16"/>
    </row>
    <row r="925">
      <c r="I925" s="15"/>
      <c r="L925" s="16"/>
      <c r="M925" s="16"/>
    </row>
    <row r="926">
      <c r="I926" s="15"/>
      <c r="L926" s="16"/>
      <c r="M926" s="16"/>
    </row>
    <row r="927">
      <c r="I927" s="15"/>
      <c r="L927" s="16"/>
      <c r="M927" s="16"/>
    </row>
    <row r="928">
      <c r="I928" s="15"/>
      <c r="L928" s="16"/>
      <c r="M928" s="16"/>
    </row>
    <row r="929">
      <c r="I929" s="15"/>
      <c r="L929" s="16"/>
      <c r="M929" s="16"/>
    </row>
    <row r="930">
      <c r="I930" s="15"/>
      <c r="L930" s="16"/>
      <c r="M930" s="16"/>
    </row>
    <row r="931">
      <c r="I931" s="15"/>
      <c r="L931" s="16"/>
      <c r="M931" s="16"/>
    </row>
    <row r="932">
      <c r="I932" s="15"/>
      <c r="L932" s="16"/>
      <c r="M932" s="16"/>
    </row>
    <row r="933">
      <c r="I933" s="15"/>
      <c r="L933" s="16"/>
      <c r="M933" s="16"/>
    </row>
    <row r="934">
      <c r="I934" s="15"/>
      <c r="L934" s="16"/>
      <c r="M934" s="16"/>
    </row>
    <row r="935">
      <c r="I935" s="15"/>
      <c r="L935" s="16"/>
      <c r="M935" s="16"/>
    </row>
    <row r="936">
      <c r="I936" s="15"/>
      <c r="L936" s="16"/>
      <c r="M936" s="16"/>
    </row>
    <row r="937">
      <c r="I937" s="15"/>
      <c r="L937" s="16"/>
      <c r="M937" s="16"/>
    </row>
    <row r="938">
      <c r="I938" s="15"/>
      <c r="L938" s="16"/>
      <c r="M938" s="16"/>
    </row>
    <row r="939">
      <c r="I939" s="15"/>
      <c r="L939" s="16"/>
      <c r="M939" s="16"/>
    </row>
    <row r="940">
      <c r="I940" s="15"/>
      <c r="L940" s="16"/>
      <c r="M940" s="16"/>
    </row>
    <row r="941">
      <c r="I941" s="15"/>
      <c r="L941" s="16"/>
      <c r="M941" s="16"/>
    </row>
    <row r="942">
      <c r="I942" s="15"/>
      <c r="L942" s="16"/>
      <c r="M942" s="16"/>
    </row>
    <row r="943">
      <c r="I943" s="15"/>
      <c r="L943" s="16"/>
      <c r="M943" s="16"/>
    </row>
    <row r="944">
      <c r="I944" s="15"/>
      <c r="L944" s="16"/>
      <c r="M944" s="16"/>
    </row>
    <row r="945">
      <c r="I945" s="15"/>
      <c r="L945" s="16"/>
      <c r="M945" s="16"/>
    </row>
    <row r="946">
      <c r="I946" s="15"/>
      <c r="L946" s="16"/>
      <c r="M946" s="16"/>
    </row>
    <row r="947">
      <c r="I947" s="15"/>
      <c r="L947" s="16"/>
      <c r="M947" s="16"/>
    </row>
    <row r="948">
      <c r="I948" s="15"/>
      <c r="L948" s="16"/>
      <c r="M948" s="16"/>
    </row>
    <row r="949">
      <c r="I949" s="15"/>
      <c r="L949" s="16"/>
      <c r="M949" s="16"/>
    </row>
    <row r="950">
      <c r="I950" s="15"/>
      <c r="L950" s="16"/>
      <c r="M950" s="16"/>
    </row>
    <row r="951">
      <c r="I951" s="15"/>
      <c r="L951" s="16"/>
      <c r="M951" s="16"/>
    </row>
    <row r="952">
      <c r="I952" s="15"/>
      <c r="L952" s="16"/>
      <c r="M952" s="16"/>
    </row>
    <row r="953">
      <c r="I953" s="15"/>
      <c r="L953" s="16"/>
      <c r="M953" s="16"/>
    </row>
    <row r="954">
      <c r="I954" s="15"/>
      <c r="L954" s="16"/>
      <c r="M954" s="16"/>
    </row>
    <row r="955">
      <c r="I955" s="15"/>
      <c r="L955" s="16"/>
      <c r="M955" s="16"/>
    </row>
    <row r="956">
      <c r="I956" s="15"/>
      <c r="L956" s="16"/>
      <c r="M956" s="16"/>
    </row>
    <row r="957">
      <c r="I957" s="15"/>
      <c r="L957" s="16"/>
      <c r="M957" s="16"/>
    </row>
    <row r="958">
      <c r="I958" s="15"/>
      <c r="L958" s="16"/>
      <c r="M958" s="16"/>
    </row>
    <row r="959">
      <c r="I959" s="15"/>
      <c r="L959" s="16"/>
      <c r="M959" s="16"/>
    </row>
    <row r="960">
      <c r="I960" s="15"/>
      <c r="L960" s="16"/>
      <c r="M960" s="16"/>
    </row>
    <row r="961">
      <c r="I961" s="15"/>
      <c r="L961" s="16"/>
      <c r="M961" s="16"/>
    </row>
    <row r="962">
      <c r="I962" s="15"/>
      <c r="L962" s="16"/>
      <c r="M962" s="16"/>
    </row>
    <row r="963">
      <c r="I963" s="15"/>
      <c r="L963" s="16"/>
      <c r="M963" s="16"/>
    </row>
    <row r="964">
      <c r="I964" s="15"/>
      <c r="L964" s="16"/>
      <c r="M964" s="16"/>
    </row>
    <row r="965">
      <c r="I965" s="15"/>
      <c r="L965" s="16"/>
      <c r="M965" s="16"/>
    </row>
    <row r="966">
      <c r="I966" s="15"/>
      <c r="L966" s="16"/>
      <c r="M966" s="16"/>
    </row>
    <row r="967">
      <c r="I967" s="15"/>
      <c r="L967" s="16"/>
      <c r="M967" s="16"/>
    </row>
    <row r="968">
      <c r="I968" s="15"/>
      <c r="L968" s="16"/>
      <c r="M968" s="16"/>
    </row>
    <row r="969">
      <c r="I969" s="15"/>
      <c r="L969" s="16"/>
      <c r="M969" s="16"/>
    </row>
    <row r="970">
      <c r="I970" s="15"/>
      <c r="L970" s="16"/>
      <c r="M970" s="16"/>
    </row>
    <row r="971">
      <c r="I971" s="15"/>
      <c r="L971" s="16"/>
      <c r="M971" s="16"/>
    </row>
    <row r="972">
      <c r="I972" s="15"/>
      <c r="L972" s="16"/>
      <c r="M972" s="16"/>
    </row>
    <row r="973">
      <c r="I973" s="15"/>
      <c r="L973" s="16"/>
      <c r="M973" s="16"/>
    </row>
    <row r="974">
      <c r="I974" s="15"/>
      <c r="L974" s="16"/>
      <c r="M974" s="16"/>
    </row>
    <row r="975">
      <c r="I975" s="15"/>
      <c r="L975" s="16"/>
      <c r="M975" s="16"/>
    </row>
    <row r="976">
      <c r="I976" s="15"/>
      <c r="L976" s="16"/>
      <c r="M976" s="16"/>
    </row>
    <row r="977">
      <c r="I977" s="15"/>
      <c r="L977" s="16"/>
      <c r="M977" s="16"/>
    </row>
    <row r="978">
      <c r="I978" s="15"/>
      <c r="L978" s="16"/>
      <c r="M978" s="16"/>
    </row>
    <row r="979">
      <c r="I979" s="15"/>
      <c r="L979" s="16"/>
      <c r="M979" s="16"/>
    </row>
    <row r="980">
      <c r="I980" s="15"/>
      <c r="L980" s="16"/>
      <c r="M980" s="16"/>
    </row>
    <row r="981">
      <c r="I981" s="15"/>
      <c r="L981" s="16"/>
      <c r="M981" s="16"/>
    </row>
    <row r="982">
      <c r="I982" s="15"/>
      <c r="L982" s="16"/>
      <c r="M982" s="16"/>
    </row>
    <row r="983">
      <c r="I983" s="15"/>
      <c r="L983" s="16"/>
      <c r="M983" s="16"/>
    </row>
    <row r="984">
      <c r="I984" s="15"/>
      <c r="L984" s="16"/>
      <c r="M984" s="16"/>
    </row>
    <row r="985">
      <c r="I985" s="15"/>
      <c r="L985" s="16"/>
      <c r="M985" s="16"/>
    </row>
    <row r="986">
      <c r="I986" s="15"/>
      <c r="L986" s="16"/>
      <c r="M986" s="16"/>
    </row>
    <row r="987">
      <c r="I987" s="15"/>
      <c r="L987" s="16"/>
      <c r="M987" s="16"/>
    </row>
    <row r="988">
      <c r="I988" s="15"/>
      <c r="L988" s="16"/>
      <c r="M988" s="16"/>
    </row>
    <row r="989">
      <c r="I989" s="15"/>
      <c r="L989" s="16"/>
      <c r="M989" s="16"/>
    </row>
    <row r="990">
      <c r="I990" s="15"/>
      <c r="L990" s="16"/>
      <c r="M990" s="16"/>
    </row>
    <row r="991">
      <c r="I991" s="15"/>
      <c r="L991" s="16"/>
      <c r="M991" s="16"/>
    </row>
    <row r="992">
      <c r="I992" s="15"/>
      <c r="L992" s="16"/>
      <c r="M992" s="16"/>
    </row>
    <row r="993">
      <c r="I993" s="15"/>
      <c r="L993" s="16"/>
      <c r="M993" s="16"/>
    </row>
    <row r="994">
      <c r="I994" s="15"/>
      <c r="L994" s="16"/>
      <c r="M994" s="16"/>
    </row>
    <row r="995">
      <c r="I995" s="15"/>
      <c r="L995" s="16"/>
      <c r="M995" s="16"/>
    </row>
    <row r="996">
      <c r="I996" s="15"/>
      <c r="L996" s="16"/>
      <c r="M996" s="16"/>
    </row>
    <row r="997">
      <c r="I997" s="15"/>
      <c r="L997" s="16"/>
      <c r="M997" s="16"/>
    </row>
    <row r="998">
      <c r="I998" s="15"/>
      <c r="L998" s="16"/>
      <c r="M998" s="16"/>
    </row>
    <row r="999">
      <c r="I999" s="15"/>
      <c r="L999" s="16"/>
      <c r="M999" s="16"/>
    </row>
    <row r="1000">
      <c r="I1000" s="15"/>
      <c r="L1000" s="16"/>
      <c r="M1000" s="16"/>
    </row>
    <row r="1001">
      <c r="I1001" s="15"/>
      <c r="L1001" s="16"/>
      <c r="M1001" s="16"/>
    </row>
    <row r="1002">
      <c r="I1002" s="15"/>
      <c r="L1002" s="16"/>
      <c r="M1002" s="16"/>
    </row>
    <row r="1003">
      <c r="I1003" s="15"/>
      <c r="L1003" s="16"/>
      <c r="M1003" s="16"/>
    </row>
    <row r="1004">
      <c r="I1004" s="15"/>
      <c r="L1004" s="16"/>
      <c r="M1004" s="16"/>
    </row>
    <row r="1005">
      <c r="I1005" s="15"/>
      <c r="L1005" s="16"/>
      <c r="M1005" s="16"/>
    </row>
  </sheetData>
  <hyperlinks>
    <hyperlink r:id="rId1" ref="A1"/>
    <hyperlink r:id="rId2" ref="N6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8</v>
      </c>
      <c r="B1" s="18" t="s">
        <v>9</v>
      </c>
      <c r="C1" s="18" t="s">
        <v>10</v>
      </c>
      <c r="D1" s="18" t="s">
        <v>11</v>
      </c>
      <c r="E1" s="18" t="s">
        <v>12</v>
      </c>
      <c r="H1" s="2" t="s">
        <v>377</v>
      </c>
      <c r="I1" s="2" t="s">
        <v>378</v>
      </c>
      <c r="J1" s="2" t="s">
        <v>379</v>
      </c>
      <c r="K1" s="2" t="s">
        <v>380</v>
      </c>
      <c r="L1" s="2" t="s">
        <v>378</v>
      </c>
      <c r="M1" s="2" t="s">
        <v>379</v>
      </c>
      <c r="O1" s="2" t="s">
        <v>381</v>
      </c>
      <c r="P1" s="2" t="s">
        <v>382</v>
      </c>
      <c r="Q1" s="2" t="s">
        <v>383</v>
      </c>
      <c r="R1" s="2" t="s">
        <v>384</v>
      </c>
      <c r="S1" s="2" t="s">
        <v>385</v>
      </c>
    </row>
    <row r="2">
      <c r="A2" s="19">
        <f>'Raw Data'!I2</f>
        <v>1</v>
      </c>
      <c r="B2" s="19">
        <f>'Raw Data'!J2</f>
        <v>1</v>
      </c>
      <c r="C2" s="19">
        <f>'Raw Data'!K2</f>
        <v>1</v>
      </c>
      <c r="D2" s="19">
        <f>'Raw Data'!L2</f>
        <v>1</v>
      </c>
      <c r="E2" s="19">
        <f>'Raw Data'!M2</f>
        <v>1</v>
      </c>
      <c r="G2" s="2" t="s">
        <v>386</v>
      </c>
      <c r="H2" s="5">
        <f>CORREL(A2:A1000,B2:B1000)</f>
        <v>0.450386579</v>
      </c>
      <c r="I2" s="5">
        <f t="shared" ref="I2:I5" si="1">H2*sqrt(COUNT(A:A)/sqrt(1-H2^2))</f>
        <v>6.621842084</v>
      </c>
      <c r="J2" s="5">
        <f t="shared" ref="J2:J5" si="2">_xlfn.T.DIST.2T(I2,count(A:A))</f>
        <v>0.0000000003430515871</v>
      </c>
      <c r="K2" s="5">
        <f>correl(O2:O1000,P2:P1000)</f>
        <v>0.4991877597</v>
      </c>
      <c r="L2" s="5">
        <f t="shared" ref="L2:L5" si="3">K2*sqrt(count(A:A))/sqrt(1-K2^2)</f>
        <v>8.003447509</v>
      </c>
      <c r="M2" s="5">
        <f t="shared" ref="M2:M5" si="4">_xlfn.T.DIST.2T(L2,count(A:A))</f>
        <v>0</v>
      </c>
      <c r="O2" s="5">
        <f t="shared" ref="O2:O194" si="5">_xlfn.rank.avg(A2,$A$2:A1000,0)</f>
        <v>8.5</v>
      </c>
      <c r="P2" s="5">
        <f t="shared" ref="P2:P194" si="6">_xlfn.rank.avg(B2,$B$2:B1000,0)</f>
        <v>23.5</v>
      </c>
      <c r="Q2" s="5">
        <f t="shared" ref="Q2:Q194" si="7">_xlfn.rank.avg(C2,$C$2:C1000,0)</f>
        <v>18</v>
      </c>
      <c r="R2" s="5">
        <f t="shared" ref="R2:R194" si="8">_xlfn.rank.avg(D2,$D$2:D1000,0)</f>
        <v>18</v>
      </c>
      <c r="S2" s="5">
        <f t="shared" ref="S2:S194" si="9">_xlfn.rank.avg(E2,$E$2:E1000,0)</f>
        <v>23.5</v>
      </c>
      <c r="U2" s="20" t="s">
        <v>387</v>
      </c>
    </row>
    <row r="3">
      <c r="A3" s="19">
        <f>'Raw Data'!I3</f>
        <v>1</v>
      </c>
      <c r="B3" s="19">
        <f>'Raw Data'!J3</f>
        <v>1</v>
      </c>
      <c r="C3" s="19">
        <f>'Raw Data'!K3</f>
        <v>1</v>
      </c>
      <c r="D3" s="19">
        <f>'Raw Data'!L3</f>
        <v>1</v>
      </c>
      <c r="E3" s="19">
        <f>'Raw Data'!M3</f>
        <v>1</v>
      </c>
      <c r="G3" s="2" t="s">
        <v>388</v>
      </c>
      <c r="H3" s="5">
        <f>CORREL(A2:A1000,C2:C1000)</f>
        <v>0.6913299732</v>
      </c>
      <c r="I3" s="5">
        <f t="shared" si="1"/>
        <v>11.2988265</v>
      </c>
      <c r="J3" s="5">
        <f t="shared" si="2"/>
        <v>0</v>
      </c>
      <c r="K3" s="5">
        <f>correl(O2:O1000,Q2:Q1000)</f>
        <v>0.816445082</v>
      </c>
      <c r="L3" s="5">
        <f t="shared" si="3"/>
        <v>19.64316584</v>
      </c>
      <c r="M3" s="5">
        <f t="shared" si="4"/>
        <v>0</v>
      </c>
      <c r="O3" s="5">
        <f t="shared" si="5"/>
        <v>8.5</v>
      </c>
      <c r="P3" s="5">
        <f t="shared" si="6"/>
        <v>23.5</v>
      </c>
      <c r="Q3" s="5">
        <f t="shared" si="7"/>
        <v>18</v>
      </c>
      <c r="R3" s="5">
        <f t="shared" si="8"/>
        <v>18</v>
      </c>
      <c r="S3" s="5">
        <f t="shared" si="9"/>
        <v>23.5</v>
      </c>
    </row>
    <row r="4">
      <c r="A4" s="19">
        <f>'Raw Data'!I4</f>
        <v>1</v>
      </c>
      <c r="B4" s="19">
        <f>'Raw Data'!J4</f>
        <v>1</v>
      </c>
      <c r="C4" s="19">
        <f>'Raw Data'!K4</f>
        <v>1</v>
      </c>
      <c r="D4" s="19">
        <f>'Raw Data'!L4</f>
        <v>1</v>
      </c>
      <c r="E4" s="19">
        <f>'Raw Data'!M4</f>
        <v>1</v>
      </c>
      <c r="G4" s="2" t="s">
        <v>389</v>
      </c>
      <c r="H4" s="5">
        <f>CORREL(A2:A1000,D2:D1000)</f>
        <v>0.7094867092</v>
      </c>
      <c r="I4" s="5">
        <f t="shared" si="1"/>
        <v>11.74126757</v>
      </c>
      <c r="J4" s="5">
        <f t="shared" si="2"/>
        <v>0</v>
      </c>
      <c r="K4" s="5">
        <f>correl(O2:O1000,R2:R1000)</f>
        <v>0.8380949129</v>
      </c>
      <c r="L4" s="5">
        <f t="shared" si="3"/>
        <v>21.34310718</v>
      </c>
      <c r="M4" s="5">
        <f t="shared" si="4"/>
        <v>0</v>
      </c>
      <c r="O4" s="5">
        <f t="shared" si="5"/>
        <v>8.5</v>
      </c>
      <c r="P4" s="5">
        <f t="shared" si="6"/>
        <v>23.5</v>
      </c>
      <c r="Q4" s="5">
        <f t="shared" si="7"/>
        <v>18</v>
      </c>
      <c r="R4" s="5">
        <f t="shared" si="8"/>
        <v>18</v>
      </c>
      <c r="S4" s="5">
        <f t="shared" si="9"/>
        <v>23.5</v>
      </c>
    </row>
    <row r="5">
      <c r="A5" s="19">
        <f>'Raw Data'!I5</f>
        <v>1</v>
      </c>
      <c r="B5" s="19">
        <f>'Raw Data'!J5</f>
        <v>1</v>
      </c>
      <c r="C5" s="19">
        <f>'Raw Data'!K5</f>
        <v>1</v>
      </c>
      <c r="D5" s="19">
        <f>'Raw Data'!L5</f>
        <v>1</v>
      </c>
      <c r="E5" s="19">
        <f>'Raw Data'!M5</f>
        <v>1</v>
      </c>
      <c r="G5" s="2" t="s">
        <v>390</v>
      </c>
      <c r="H5" s="5">
        <f>CORREL(A2:A1000,E2:E1000)</f>
        <v>0.3256878612</v>
      </c>
      <c r="I5" s="5">
        <f t="shared" si="1"/>
        <v>4.653231531</v>
      </c>
      <c r="J5" s="5">
        <f t="shared" si="2"/>
        <v>0.000006059951201</v>
      </c>
      <c r="K5" s="5">
        <f>correl(O2:O1000,S2:S1000)</f>
        <v>0.3547601908</v>
      </c>
      <c r="L5" s="5">
        <f t="shared" si="3"/>
        <v>5.271348679</v>
      </c>
      <c r="M5" s="5">
        <f t="shared" si="4"/>
        <v>0.0000003607295342</v>
      </c>
      <c r="O5" s="5">
        <f t="shared" si="5"/>
        <v>8.5</v>
      </c>
      <c r="P5" s="5">
        <f t="shared" si="6"/>
        <v>23.5</v>
      </c>
      <c r="Q5" s="5">
        <f t="shared" si="7"/>
        <v>18</v>
      </c>
      <c r="R5" s="5">
        <f t="shared" si="8"/>
        <v>18</v>
      </c>
      <c r="S5" s="5">
        <f t="shared" si="9"/>
        <v>23.5</v>
      </c>
    </row>
    <row r="6">
      <c r="A6" s="19">
        <f>'Raw Data'!I6</f>
        <v>1</v>
      </c>
      <c r="B6" s="19">
        <f>'Raw Data'!J6</f>
        <v>1</v>
      </c>
      <c r="C6" s="19">
        <f>'Raw Data'!K6</f>
        <v>1</v>
      </c>
      <c r="D6" s="19">
        <f>'Raw Data'!L6</f>
        <v>1</v>
      </c>
      <c r="E6" s="19">
        <f>'Raw Data'!M6</f>
        <v>1</v>
      </c>
      <c r="O6" s="5">
        <f t="shared" si="5"/>
        <v>8.5</v>
      </c>
      <c r="P6" s="5">
        <f t="shared" si="6"/>
        <v>23.5</v>
      </c>
      <c r="Q6" s="5">
        <f t="shared" si="7"/>
        <v>18</v>
      </c>
      <c r="R6" s="5">
        <f t="shared" si="8"/>
        <v>18</v>
      </c>
      <c r="S6" s="5">
        <f t="shared" si="9"/>
        <v>23.5</v>
      </c>
    </row>
    <row r="7">
      <c r="A7" s="19">
        <f>'Raw Data'!I7</f>
        <v>1</v>
      </c>
      <c r="B7" s="19">
        <f>'Raw Data'!J7</f>
        <v>1</v>
      </c>
      <c r="C7" s="19">
        <f>'Raw Data'!K7</f>
        <v>1</v>
      </c>
      <c r="D7" s="19">
        <f>'Raw Data'!L7</f>
        <v>1</v>
      </c>
      <c r="E7" s="19">
        <f>'Raw Data'!M7</f>
        <v>1</v>
      </c>
      <c r="I7" s="20" t="s">
        <v>391</v>
      </c>
      <c r="O7" s="5">
        <f t="shared" si="5"/>
        <v>8.5</v>
      </c>
      <c r="P7" s="5">
        <f t="shared" si="6"/>
        <v>23.5</v>
      </c>
      <c r="Q7" s="5">
        <f t="shared" si="7"/>
        <v>18</v>
      </c>
      <c r="R7" s="5">
        <f t="shared" si="8"/>
        <v>18</v>
      </c>
      <c r="S7" s="5">
        <f t="shared" si="9"/>
        <v>23.5</v>
      </c>
    </row>
    <row r="8">
      <c r="A8" s="19">
        <f>'Raw Data'!I8</f>
        <v>1</v>
      </c>
      <c r="B8" s="19">
        <f>'Raw Data'!J8</f>
        <v>1</v>
      </c>
      <c r="C8" s="19">
        <f>'Raw Data'!K8</f>
        <v>1</v>
      </c>
      <c r="D8" s="19">
        <f>'Raw Data'!L8</f>
        <v>1</v>
      </c>
      <c r="E8" s="19">
        <f>'Raw Data'!M8</f>
        <v>1</v>
      </c>
      <c r="O8" s="5">
        <f t="shared" si="5"/>
        <v>8.5</v>
      </c>
      <c r="P8" s="5">
        <f t="shared" si="6"/>
        <v>23.5</v>
      </c>
      <c r="Q8" s="5">
        <f t="shared" si="7"/>
        <v>18</v>
      </c>
      <c r="R8" s="5">
        <f t="shared" si="8"/>
        <v>18</v>
      </c>
      <c r="S8" s="5">
        <f t="shared" si="9"/>
        <v>23.5</v>
      </c>
    </row>
    <row r="9">
      <c r="A9" s="19">
        <f>'Raw Data'!I9</f>
        <v>1</v>
      </c>
      <c r="B9" s="19">
        <f>'Raw Data'!J9</f>
        <v>1</v>
      </c>
      <c r="C9" s="19">
        <f>'Raw Data'!K9</f>
        <v>1</v>
      </c>
      <c r="D9" s="19">
        <f>'Raw Data'!L9</f>
        <v>1</v>
      </c>
      <c r="E9" s="19">
        <f>'Raw Data'!M9</f>
        <v>1</v>
      </c>
      <c r="I9" s="17" t="s">
        <v>376</v>
      </c>
      <c r="J9" s="21"/>
      <c r="K9" s="21"/>
      <c r="O9" s="5">
        <f t="shared" si="5"/>
        <v>8.5</v>
      </c>
      <c r="P9" s="5">
        <f t="shared" si="6"/>
        <v>23.5</v>
      </c>
      <c r="Q9" s="5">
        <f t="shared" si="7"/>
        <v>18</v>
      </c>
      <c r="R9" s="5">
        <f t="shared" si="8"/>
        <v>18</v>
      </c>
      <c r="S9" s="5">
        <f t="shared" si="9"/>
        <v>23.5</v>
      </c>
    </row>
    <row r="10">
      <c r="A10" s="19">
        <f>'Raw Data'!I10</f>
        <v>1</v>
      </c>
      <c r="B10" s="19">
        <f>'Raw Data'!J10</f>
        <v>1</v>
      </c>
      <c r="C10" s="19">
        <f>'Raw Data'!K10</f>
        <v>1</v>
      </c>
      <c r="D10" s="19">
        <f>'Raw Data'!L10</f>
        <v>1</v>
      </c>
      <c r="E10" s="19">
        <f>'Raw Data'!M10</f>
        <v>1</v>
      </c>
      <c r="O10" s="5">
        <f t="shared" si="5"/>
        <v>8.5</v>
      </c>
      <c r="P10" s="5">
        <f t="shared" si="6"/>
        <v>23.5</v>
      </c>
      <c r="Q10" s="5">
        <f t="shared" si="7"/>
        <v>18</v>
      </c>
      <c r="R10" s="5">
        <f t="shared" si="8"/>
        <v>18</v>
      </c>
      <c r="S10" s="5">
        <f t="shared" si="9"/>
        <v>23.5</v>
      </c>
    </row>
    <row r="11">
      <c r="A11" s="19">
        <f>'Raw Data'!I11</f>
        <v>1</v>
      </c>
      <c r="B11" s="19">
        <f>'Raw Data'!J11</f>
        <v>1</v>
      </c>
      <c r="C11" s="19">
        <f>'Raw Data'!K11</f>
        <v>1</v>
      </c>
      <c r="D11" s="19">
        <f>'Raw Data'!L11</f>
        <v>1</v>
      </c>
      <c r="E11" s="19">
        <f>'Raw Data'!M11</f>
        <v>1</v>
      </c>
      <c r="O11" s="5">
        <f t="shared" si="5"/>
        <v>8.5</v>
      </c>
      <c r="P11" s="5">
        <f t="shared" si="6"/>
        <v>23.5</v>
      </c>
      <c r="Q11" s="5">
        <f t="shared" si="7"/>
        <v>18</v>
      </c>
      <c r="R11" s="5">
        <f t="shared" si="8"/>
        <v>18</v>
      </c>
      <c r="S11" s="5">
        <f t="shared" si="9"/>
        <v>23.5</v>
      </c>
    </row>
    <row r="12">
      <c r="A12" s="19">
        <f>'Raw Data'!I12</f>
        <v>1</v>
      </c>
      <c r="B12" s="19">
        <f>'Raw Data'!J12</f>
        <v>1</v>
      </c>
      <c r="C12" s="19">
        <f>'Raw Data'!K12</f>
        <v>1</v>
      </c>
      <c r="D12" s="19">
        <f>'Raw Data'!L12</f>
        <v>1</v>
      </c>
      <c r="E12" s="19">
        <f>'Raw Data'!M12</f>
        <v>1</v>
      </c>
      <c r="O12" s="5">
        <f t="shared" si="5"/>
        <v>8.5</v>
      </c>
      <c r="P12" s="5">
        <f t="shared" si="6"/>
        <v>23.5</v>
      </c>
      <c r="Q12" s="5">
        <f t="shared" si="7"/>
        <v>18</v>
      </c>
      <c r="R12" s="5">
        <f t="shared" si="8"/>
        <v>18</v>
      </c>
      <c r="S12" s="5">
        <f t="shared" si="9"/>
        <v>23.5</v>
      </c>
    </row>
    <row r="13">
      <c r="A13" s="19">
        <f>'Raw Data'!I13</f>
        <v>1</v>
      </c>
      <c r="B13" s="19">
        <f>'Raw Data'!J13</f>
        <v>1</v>
      </c>
      <c r="C13" s="19">
        <f>'Raw Data'!K13</f>
        <v>1</v>
      </c>
      <c r="D13" s="19">
        <f>'Raw Data'!L13</f>
        <v>1</v>
      </c>
      <c r="E13" s="19">
        <f>'Raw Data'!M13</f>
        <v>1</v>
      </c>
      <c r="O13" s="5">
        <f t="shared" si="5"/>
        <v>8.5</v>
      </c>
      <c r="P13" s="5">
        <f t="shared" si="6"/>
        <v>23.5</v>
      </c>
      <c r="Q13" s="5">
        <f t="shared" si="7"/>
        <v>18</v>
      </c>
      <c r="R13" s="5">
        <f t="shared" si="8"/>
        <v>18</v>
      </c>
      <c r="S13" s="5">
        <f t="shared" si="9"/>
        <v>23.5</v>
      </c>
    </row>
    <row r="14">
      <c r="A14" s="19">
        <f>'Raw Data'!I14</f>
        <v>1</v>
      </c>
      <c r="B14" s="19">
        <f>'Raw Data'!J14</f>
        <v>1</v>
      </c>
      <c r="C14" s="19">
        <f>'Raw Data'!K14</f>
        <v>1</v>
      </c>
      <c r="D14" s="19">
        <f>'Raw Data'!L14</f>
        <v>1</v>
      </c>
      <c r="E14" s="19">
        <f>'Raw Data'!M14</f>
        <v>1</v>
      </c>
      <c r="O14" s="5">
        <f t="shared" si="5"/>
        <v>8.5</v>
      </c>
      <c r="P14" s="5">
        <f t="shared" si="6"/>
        <v>23.5</v>
      </c>
      <c r="Q14" s="5">
        <f t="shared" si="7"/>
        <v>18</v>
      </c>
      <c r="R14" s="5">
        <f t="shared" si="8"/>
        <v>18</v>
      </c>
      <c r="S14" s="5">
        <f t="shared" si="9"/>
        <v>23.5</v>
      </c>
    </row>
    <row r="15">
      <c r="A15" s="19">
        <f>'Raw Data'!I15</f>
        <v>1</v>
      </c>
      <c r="B15" s="19">
        <f>'Raw Data'!J15</f>
        <v>1</v>
      </c>
      <c r="C15" s="19">
        <f>'Raw Data'!K15</f>
        <v>1</v>
      </c>
      <c r="D15" s="19">
        <f>'Raw Data'!L15</f>
        <v>1</v>
      </c>
      <c r="E15" s="19">
        <f>'Raw Data'!M15</f>
        <v>1</v>
      </c>
      <c r="O15" s="5">
        <f t="shared" si="5"/>
        <v>8.5</v>
      </c>
      <c r="P15" s="5">
        <f t="shared" si="6"/>
        <v>23.5</v>
      </c>
      <c r="Q15" s="5">
        <f t="shared" si="7"/>
        <v>18</v>
      </c>
      <c r="R15" s="5">
        <f t="shared" si="8"/>
        <v>18</v>
      </c>
      <c r="S15" s="5">
        <f t="shared" si="9"/>
        <v>23.5</v>
      </c>
    </row>
    <row r="16">
      <c r="A16" s="19">
        <f>'Raw Data'!I16</f>
        <v>1</v>
      </c>
      <c r="B16" s="19">
        <f>'Raw Data'!J16</f>
        <v>1</v>
      </c>
      <c r="C16" s="19">
        <f>'Raw Data'!K16</f>
        <v>1</v>
      </c>
      <c r="D16" s="19">
        <f>'Raw Data'!L16</f>
        <v>1</v>
      </c>
      <c r="E16" s="19">
        <f>'Raw Data'!M16</f>
        <v>1</v>
      </c>
      <c r="O16" s="5">
        <f t="shared" si="5"/>
        <v>8.5</v>
      </c>
      <c r="P16" s="5">
        <f t="shared" si="6"/>
        <v>23.5</v>
      </c>
      <c r="Q16" s="5">
        <f t="shared" si="7"/>
        <v>18</v>
      </c>
      <c r="R16" s="5">
        <f t="shared" si="8"/>
        <v>18</v>
      </c>
      <c r="S16" s="5">
        <f t="shared" si="9"/>
        <v>23.5</v>
      </c>
    </row>
    <row r="17">
      <c r="A17" s="19">
        <f>'Raw Data'!I17</f>
        <v>1</v>
      </c>
      <c r="B17" s="19">
        <f>'Raw Data'!J17</f>
        <v>1</v>
      </c>
      <c r="C17" s="19">
        <f>'Raw Data'!K17</f>
        <v>1</v>
      </c>
      <c r="D17" s="19">
        <f>'Raw Data'!L17</f>
        <v>1</v>
      </c>
      <c r="E17" s="19">
        <f>'Raw Data'!M17</f>
        <v>1</v>
      </c>
      <c r="O17" s="5">
        <f t="shared" si="5"/>
        <v>8.5</v>
      </c>
      <c r="P17" s="5">
        <f t="shared" si="6"/>
        <v>23.5</v>
      </c>
      <c r="Q17" s="5">
        <f t="shared" si="7"/>
        <v>18</v>
      </c>
      <c r="R17" s="5">
        <f t="shared" si="8"/>
        <v>18</v>
      </c>
      <c r="S17" s="5">
        <f t="shared" si="9"/>
        <v>23.5</v>
      </c>
    </row>
    <row r="18">
      <c r="A18" s="19">
        <f>'Raw Data'!I18</f>
        <v>0.9900004846</v>
      </c>
      <c r="B18" s="19">
        <f>'Raw Data'!J18</f>
        <v>0.8571428571</v>
      </c>
      <c r="C18" s="19">
        <f>'Raw Data'!K18</f>
        <v>1</v>
      </c>
      <c r="D18" s="19">
        <f>'Raw Data'!L18</f>
        <v>1</v>
      </c>
      <c r="E18" s="19">
        <f>'Raw Data'!M18</f>
        <v>0.991815118</v>
      </c>
      <c r="O18" s="5">
        <f t="shared" si="5"/>
        <v>17</v>
      </c>
      <c r="P18" s="5">
        <f t="shared" si="6"/>
        <v>130</v>
      </c>
      <c r="Q18" s="5">
        <f t="shared" si="7"/>
        <v>18</v>
      </c>
      <c r="R18" s="5">
        <f t="shared" si="8"/>
        <v>18</v>
      </c>
      <c r="S18" s="5">
        <f t="shared" si="9"/>
        <v>75</v>
      </c>
    </row>
    <row r="19">
      <c r="A19" s="19">
        <f>'Raw Data'!I19</f>
        <v>0.9895938353</v>
      </c>
      <c r="B19" s="19">
        <f>'Raw Data'!J19</f>
        <v>0.9230769231</v>
      </c>
      <c r="C19" s="19">
        <f>'Raw Data'!K19</f>
        <v>1</v>
      </c>
      <c r="D19" s="19">
        <f>'Raw Data'!L19</f>
        <v>1</v>
      </c>
      <c r="E19" s="19">
        <f>'Raw Data'!M19</f>
        <v>0.9929577465</v>
      </c>
      <c r="O19" s="5">
        <f t="shared" si="5"/>
        <v>18</v>
      </c>
      <c r="P19" s="5">
        <f t="shared" si="6"/>
        <v>93.5</v>
      </c>
      <c r="Q19" s="5">
        <f t="shared" si="7"/>
        <v>18</v>
      </c>
      <c r="R19" s="5">
        <f t="shared" si="8"/>
        <v>18</v>
      </c>
      <c r="S19" s="5">
        <f t="shared" si="9"/>
        <v>73</v>
      </c>
    </row>
    <row r="20">
      <c r="A20" s="19">
        <f>'Raw Data'!I20</f>
        <v>0.9807710767</v>
      </c>
      <c r="B20" s="19">
        <f>'Raw Data'!J20</f>
        <v>0.25</v>
      </c>
      <c r="C20" s="19">
        <f>'Raw Data'!K20</f>
        <v>1</v>
      </c>
      <c r="D20" s="19">
        <f>'Raw Data'!L20</f>
        <v>1</v>
      </c>
      <c r="E20" s="19">
        <f>'Raw Data'!M20</f>
        <v>0.9272727273</v>
      </c>
      <c r="O20" s="5">
        <f t="shared" si="5"/>
        <v>19</v>
      </c>
      <c r="P20" s="5">
        <f t="shared" si="6"/>
        <v>191</v>
      </c>
      <c r="Q20" s="5">
        <f t="shared" si="7"/>
        <v>18</v>
      </c>
      <c r="R20" s="5">
        <f t="shared" si="8"/>
        <v>18</v>
      </c>
      <c r="S20" s="5">
        <f t="shared" si="9"/>
        <v>116</v>
      </c>
    </row>
    <row r="21">
      <c r="A21" s="19">
        <f>'Raw Data'!I21</f>
        <v>0.9723755999</v>
      </c>
      <c r="B21" s="19">
        <f>'Raw Data'!J21</f>
        <v>0.9846153846</v>
      </c>
      <c r="C21" s="19">
        <f>'Raw Data'!K21</f>
        <v>1</v>
      </c>
      <c r="D21" s="19">
        <f>'Raw Data'!L21</f>
        <v>1</v>
      </c>
      <c r="E21" s="19">
        <f>'Raw Data'!M21</f>
        <v>0.9852941176</v>
      </c>
      <c r="O21" s="5">
        <f t="shared" si="5"/>
        <v>20</v>
      </c>
      <c r="P21" s="5">
        <f t="shared" si="6"/>
        <v>51</v>
      </c>
      <c r="Q21" s="5">
        <f t="shared" si="7"/>
        <v>18</v>
      </c>
      <c r="R21" s="5">
        <f t="shared" si="8"/>
        <v>18</v>
      </c>
      <c r="S21" s="5">
        <f t="shared" si="9"/>
        <v>78</v>
      </c>
    </row>
    <row r="22">
      <c r="A22" s="19">
        <f>'Raw Data'!I22</f>
        <v>0.9514125085</v>
      </c>
      <c r="B22" s="19">
        <f>'Raw Data'!J22</f>
        <v>1</v>
      </c>
      <c r="C22" s="19">
        <f>'Raw Data'!K22</f>
        <v>0.9982608696</v>
      </c>
      <c r="D22" s="19">
        <f>'Raw Data'!L22</f>
        <v>0.9473684211</v>
      </c>
      <c r="E22" s="19">
        <f>'Raw Data'!M22</f>
        <v>1</v>
      </c>
      <c r="O22" s="5">
        <f t="shared" si="5"/>
        <v>22</v>
      </c>
      <c r="P22" s="5">
        <f t="shared" si="6"/>
        <v>23.5</v>
      </c>
      <c r="Q22" s="5">
        <f t="shared" si="7"/>
        <v>38</v>
      </c>
      <c r="R22" s="5">
        <f t="shared" si="8"/>
        <v>75</v>
      </c>
      <c r="S22" s="5">
        <f t="shared" si="9"/>
        <v>23.5</v>
      </c>
    </row>
    <row r="23">
      <c r="A23" s="19">
        <f>'Raw Data'!I23</f>
        <v>0.9442716188</v>
      </c>
      <c r="B23" s="19">
        <f>'Raw Data'!J23</f>
        <v>0.9705882353</v>
      </c>
      <c r="C23" s="19">
        <f>'Raw Data'!K23</f>
        <v>1</v>
      </c>
      <c r="D23" s="19">
        <f>'Raw Data'!L23</f>
        <v>1</v>
      </c>
      <c r="E23" s="19">
        <f>'Raw Data'!M23</f>
        <v>0.9642857143</v>
      </c>
      <c r="O23" s="5">
        <f t="shared" si="5"/>
        <v>23</v>
      </c>
      <c r="P23" s="5">
        <f t="shared" si="6"/>
        <v>67</v>
      </c>
      <c r="Q23" s="5">
        <f t="shared" si="7"/>
        <v>18</v>
      </c>
      <c r="R23" s="5">
        <f t="shared" si="8"/>
        <v>18</v>
      </c>
      <c r="S23" s="5">
        <f t="shared" si="9"/>
        <v>93</v>
      </c>
    </row>
    <row r="24">
      <c r="A24" s="19">
        <f>'Raw Data'!I24</f>
        <v>0.9373397917</v>
      </c>
      <c r="B24" s="19">
        <f>'Raw Data'!J24</f>
        <v>0.962962963</v>
      </c>
      <c r="C24" s="19">
        <f>'Raw Data'!K24</f>
        <v>1</v>
      </c>
      <c r="D24" s="19">
        <f>'Raw Data'!L24</f>
        <v>1</v>
      </c>
      <c r="E24" s="19">
        <f>'Raw Data'!M24</f>
        <v>0.9583333333</v>
      </c>
      <c r="O24" s="5">
        <f t="shared" si="5"/>
        <v>24</v>
      </c>
      <c r="P24" s="5">
        <f t="shared" si="6"/>
        <v>71</v>
      </c>
      <c r="Q24" s="5">
        <f t="shared" si="7"/>
        <v>18</v>
      </c>
      <c r="R24" s="5">
        <f t="shared" si="8"/>
        <v>18</v>
      </c>
      <c r="S24" s="5">
        <f t="shared" si="9"/>
        <v>98</v>
      </c>
    </row>
    <row r="25">
      <c r="A25" s="19">
        <f>'Raw Data'!I25</f>
        <v>0.9285525665</v>
      </c>
      <c r="B25" s="19">
        <f>'Raw Data'!J25</f>
        <v>0.7142857143</v>
      </c>
      <c r="C25" s="19">
        <f>'Raw Data'!K25</f>
        <v>1</v>
      </c>
      <c r="D25" s="19">
        <f>'Raw Data'!L25</f>
        <v>1</v>
      </c>
      <c r="E25" s="19">
        <f>'Raw Data'!M25</f>
        <v>0.9197860963</v>
      </c>
      <c r="O25" s="5">
        <f t="shared" si="5"/>
        <v>25</v>
      </c>
      <c r="P25" s="5">
        <f t="shared" si="6"/>
        <v>166</v>
      </c>
      <c r="Q25" s="5">
        <f t="shared" si="7"/>
        <v>18</v>
      </c>
      <c r="R25" s="5">
        <f t="shared" si="8"/>
        <v>18</v>
      </c>
      <c r="S25" s="5">
        <f t="shared" si="9"/>
        <v>122</v>
      </c>
    </row>
    <row r="26">
      <c r="A26" s="19">
        <f>'Raw Data'!I26</f>
        <v>0.920344899</v>
      </c>
      <c r="B26" s="19">
        <f>'Raw Data'!J26</f>
        <v>0.9130434783</v>
      </c>
      <c r="C26" s="19">
        <f>'Raw Data'!K26</f>
        <v>1</v>
      </c>
      <c r="D26" s="19">
        <f>'Raw Data'!L26</f>
        <v>1</v>
      </c>
      <c r="E26" s="19">
        <f>'Raw Data'!M26</f>
        <v>0.9393939394</v>
      </c>
      <c r="O26" s="5">
        <f t="shared" si="5"/>
        <v>29</v>
      </c>
      <c r="P26" s="5">
        <f t="shared" si="6"/>
        <v>98.5</v>
      </c>
      <c r="Q26" s="5">
        <f t="shared" si="7"/>
        <v>18</v>
      </c>
      <c r="R26" s="5">
        <f t="shared" si="8"/>
        <v>18</v>
      </c>
      <c r="S26" s="5">
        <f t="shared" si="9"/>
        <v>108</v>
      </c>
    </row>
    <row r="27">
      <c r="A27" s="19">
        <f>'Raw Data'!I27</f>
        <v>0.8626343052</v>
      </c>
      <c r="B27" s="19">
        <f>'Raw Data'!J27</f>
        <v>0.9830508475</v>
      </c>
      <c r="C27" s="19">
        <f>'Raw Data'!K27</f>
        <v>0.9782608696</v>
      </c>
      <c r="D27" s="19">
        <f>'Raw Data'!L27</f>
        <v>0.9830508475</v>
      </c>
      <c r="E27" s="19">
        <f>'Raw Data'!M27</f>
        <v>0.9782608696</v>
      </c>
      <c r="O27" s="5">
        <f t="shared" si="5"/>
        <v>34</v>
      </c>
      <c r="P27" s="5">
        <f t="shared" si="6"/>
        <v>54</v>
      </c>
      <c r="Q27" s="5">
        <f t="shared" si="7"/>
        <v>54</v>
      </c>
      <c r="R27" s="5">
        <f t="shared" si="8"/>
        <v>45</v>
      </c>
      <c r="S27" s="5">
        <f t="shared" si="9"/>
        <v>85</v>
      </c>
    </row>
    <row r="28">
      <c r="A28" s="19">
        <f>'Raw Data'!I28</f>
        <v>0.8590423587</v>
      </c>
      <c r="B28" s="19">
        <f>'Raw Data'!J28</f>
        <v>0.9657534247</v>
      </c>
      <c r="C28" s="19">
        <f>'Raw Data'!K28</f>
        <v>0.9913669065</v>
      </c>
      <c r="D28" s="19">
        <f>'Raw Data'!L28</f>
        <v>0.9591836735</v>
      </c>
      <c r="E28" s="19">
        <f>'Raw Data'!M28</f>
        <v>0.992795389</v>
      </c>
      <c r="O28" s="5">
        <f t="shared" si="5"/>
        <v>35</v>
      </c>
      <c r="P28" s="5">
        <f t="shared" si="6"/>
        <v>69</v>
      </c>
      <c r="Q28" s="5">
        <f t="shared" si="7"/>
        <v>44</v>
      </c>
      <c r="R28" s="5">
        <f t="shared" si="8"/>
        <v>63</v>
      </c>
      <c r="S28" s="5">
        <f t="shared" si="9"/>
        <v>74</v>
      </c>
    </row>
    <row r="29">
      <c r="A29" s="19">
        <f>'Raw Data'!I29</f>
        <v>0.854246613</v>
      </c>
      <c r="B29" s="19">
        <f>'Raw Data'!J29</f>
        <v>1</v>
      </c>
      <c r="C29" s="19">
        <f>'Raw Data'!K29</f>
        <v>0.9375</v>
      </c>
      <c r="D29" s="19">
        <f>'Raw Data'!L29</f>
        <v>0.9705882353</v>
      </c>
      <c r="E29" s="19">
        <f>'Raw Data'!M29</f>
        <v>1</v>
      </c>
      <c r="O29" s="5">
        <f t="shared" si="5"/>
        <v>36.5</v>
      </c>
      <c r="P29" s="5">
        <f t="shared" si="6"/>
        <v>23.5</v>
      </c>
      <c r="Q29" s="5">
        <f t="shared" si="7"/>
        <v>96.5</v>
      </c>
      <c r="R29" s="5">
        <f t="shared" si="8"/>
        <v>55.5</v>
      </c>
      <c r="S29" s="5">
        <f t="shared" si="9"/>
        <v>23.5</v>
      </c>
    </row>
    <row r="30">
      <c r="A30" s="19">
        <f>'Raw Data'!I30</f>
        <v>0.854246613</v>
      </c>
      <c r="B30" s="19">
        <f>'Raw Data'!J30</f>
        <v>1</v>
      </c>
      <c r="C30" s="19">
        <f>'Raw Data'!K30</f>
        <v>0.9375</v>
      </c>
      <c r="D30" s="19">
        <f>'Raw Data'!L30</f>
        <v>0.9705882353</v>
      </c>
      <c r="E30" s="19">
        <f>'Raw Data'!M30</f>
        <v>1</v>
      </c>
      <c r="O30" s="5">
        <f t="shared" si="5"/>
        <v>36.5</v>
      </c>
      <c r="P30" s="5">
        <f t="shared" si="6"/>
        <v>23.5</v>
      </c>
      <c r="Q30" s="5">
        <f t="shared" si="7"/>
        <v>96.5</v>
      </c>
      <c r="R30" s="5">
        <f t="shared" si="8"/>
        <v>55.5</v>
      </c>
      <c r="S30" s="5">
        <f t="shared" si="9"/>
        <v>23.5</v>
      </c>
    </row>
    <row r="31">
      <c r="A31" s="19">
        <f>'Raw Data'!I31</f>
        <v>0.9219167585</v>
      </c>
      <c r="B31" s="19">
        <f>'Raw Data'!J31</f>
        <v>0.9764150943</v>
      </c>
      <c r="C31" s="19">
        <f>'Raw Data'!K31</f>
        <v>0.9889958735</v>
      </c>
      <c r="D31" s="19">
        <f>'Raw Data'!L31</f>
        <v>0.9627906977</v>
      </c>
      <c r="E31" s="19">
        <f>'Raw Data'!M31</f>
        <v>0.9930939227</v>
      </c>
      <c r="O31" s="5">
        <f t="shared" si="5"/>
        <v>27</v>
      </c>
      <c r="P31" s="5">
        <f t="shared" si="6"/>
        <v>60</v>
      </c>
      <c r="Q31" s="5">
        <f t="shared" si="7"/>
        <v>45</v>
      </c>
      <c r="R31" s="5">
        <f t="shared" si="8"/>
        <v>61</v>
      </c>
      <c r="S31" s="5">
        <f t="shared" si="9"/>
        <v>72</v>
      </c>
    </row>
    <row r="32">
      <c r="A32" s="19">
        <f>'Raw Data'!I32</f>
        <v>0.8298278462</v>
      </c>
      <c r="B32" s="19">
        <f>'Raw Data'!J32</f>
        <v>0.9411764706</v>
      </c>
      <c r="C32" s="19">
        <f>'Raw Data'!K32</f>
        <v>0.9948717949</v>
      </c>
      <c r="D32" s="19">
        <f>'Raw Data'!L32</f>
        <v>0.9411764706</v>
      </c>
      <c r="E32" s="19">
        <f>'Raw Data'!M32</f>
        <v>0.9948717949</v>
      </c>
      <c r="O32" s="5">
        <f t="shared" si="5"/>
        <v>40</v>
      </c>
      <c r="P32" s="5">
        <f t="shared" si="6"/>
        <v>82</v>
      </c>
      <c r="Q32" s="5">
        <f t="shared" si="7"/>
        <v>40</v>
      </c>
      <c r="R32" s="5">
        <f t="shared" si="8"/>
        <v>77.5</v>
      </c>
      <c r="S32" s="5">
        <f t="shared" si="9"/>
        <v>69</v>
      </c>
    </row>
    <row r="33">
      <c r="A33" s="19">
        <f>'Raw Data'!I33</f>
        <v>0.8122659111</v>
      </c>
      <c r="B33" s="19">
        <f>'Raw Data'!J33</f>
        <v>1</v>
      </c>
      <c r="C33" s="19">
        <f>'Raw Data'!K33</f>
        <v>0.9983108108</v>
      </c>
      <c r="D33" s="19">
        <f>'Raw Data'!L33</f>
        <v>0.5</v>
      </c>
      <c r="E33" s="19">
        <f>'Raw Data'!M33</f>
        <v>1</v>
      </c>
      <c r="O33" s="5">
        <f t="shared" si="5"/>
        <v>44</v>
      </c>
      <c r="P33" s="5">
        <f t="shared" si="6"/>
        <v>23.5</v>
      </c>
      <c r="Q33" s="5">
        <f t="shared" si="7"/>
        <v>37</v>
      </c>
      <c r="R33" s="5">
        <f t="shared" si="8"/>
        <v>138</v>
      </c>
      <c r="S33" s="5">
        <f t="shared" si="9"/>
        <v>23.5</v>
      </c>
    </row>
    <row r="34">
      <c r="A34" s="19">
        <f>'Raw Data'!I34</f>
        <v>0.8135807642</v>
      </c>
      <c r="B34" s="19">
        <f>'Raw Data'!J34</f>
        <v>0.9333333333</v>
      </c>
      <c r="C34" s="19">
        <f>'Raw Data'!K34</f>
        <v>0.9929941003</v>
      </c>
      <c r="D34" s="19">
        <f>'Raw Data'!L34</f>
        <v>0.9713423831</v>
      </c>
      <c r="E34" s="19">
        <f>'Raw Data'!M34</f>
        <v>0.9832055495</v>
      </c>
      <c r="O34" s="5">
        <f t="shared" si="5"/>
        <v>43</v>
      </c>
      <c r="P34" s="5">
        <f t="shared" si="6"/>
        <v>86</v>
      </c>
      <c r="Q34" s="5">
        <f t="shared" si="7"/>
        <v>42</v>
      </c>
      <c r="R34" s="5">
        <f t="shared" si="8"/>
        <v>54</v>
      </c>
      <c r="S34" s="5">
        <f t="shared" si="9"/>
        <v>80</v>
      </c>
    </row>
    <row r="35">
      <c r="A35" s="19">
        <f>'Raw Data'!I35</f>
        <v>0.8104615021</v>
      </c>
      <c r="B35" s="19">
        <f>'Raw Data'!J35</f>
        <v>0.975</v>
      </c>
      <c r="C35" s="19">
        <f>'Raw Data'!K35</f>
        <v>0.9666666667</v>
      </c>
      <c r="D35" s="19">
        <f>'Raw Data'!L35</f>
        <v>0.975</v>
      </c>
      <c r="E35" s="19">
        <f>'Raw Data'!M35</f>
        <v>0.9666666667</v>
      </c>
      <c r="O35" s="5">
        <f t="shared" si="5"/>
        <v>45</v>
      </c>
      <c r="P35" s="5">
        <f t="shared" si="6"/>
        <v>61</v>
      </c>
      <c r="Q35" s="5">
        <f t="shared" si="7"/>
        <v>67.5</v>
      </c>
      <c r="R35" s="5">
        <f t="shared" si="8"/>
        <v>51</v>
      </c>
      <c r="S35" s="5">
        <f t="shared" si="9"/>
        <v>91.5</v>
      </c>
    </row>
    <row r="36">
      <c r="A36" s="19">
        <f>'Raw Data'!I36</f>
        <v>0.7934770304</v>
      </c>
      <c r="B36" s="19">
        <f>'Raw Data'!J36</f>
        <v>0.8958333333</v>
      </c>
      <c r="C36" s="19">
        <f>'Raw Data'!K36</f>
        <v>0.9980769231</v>
      </c>
      <c r="D36" s="19">
        <f>'Raw Data'!L36</f>
        <v>0.9885057471</v>
      </c>
      <c r="E36" s="19">
        <f>'Raw Data'!M36</f>
        <v>0.9810964083</v>
      </c>
      <c r="O36" s="5">
        <f t="shared" si="5"/>
        <v>51</v>
      </c>
      <c r="P36" s="5">
        <f t="shared" si="6"/>
        <v>110</v>
      </c>
      <c r="Q36" s="5">
        <f t="shared" si="7"/>
        <v>39</v>
      </c>
      <c r="R36" s="5">
        <f t="shared" si="8"/>
        <v>44</v>
      </c>
      <c r="S36" s="5">
        <f t="shared" si="9"/>
        <v>84</v>
      </c>
    </row>
    <row r="37">
      <c r="A37" s="19">
        <f>'Raw Data'!I37</f>
        <v>0.836870157</v>
      </c>
      <c r="B37" s="19">
        <f>'Raw Data'!J37</f>
        <v>0.9480030143</v>
      </c>
      <c r="C37" s="19">
        <f>'Raw Data'!K37</f>
        <v>0.992791494</v>
      </c>
      <c r="D37" s="19">
        <f>'Raw Data'!L37</f>
        <v>0.969183359</v>
      </c>
      <c r="E37" s="19">
        <f>'Raw Data'!M37</f>
        <v>0.9876299749</v>
      </c>
      <c r="O37" s="5">
        <f t="shared" si="5"/>
        <v>38</v>
      </c>
      <c r="P37" s="5">
        <f t="shared" si="6"/>
        <v>76</v>
      </c>
      <c r="Q37" s="5">
        <f t="shared" si="7"/>
        <v>43</v>
      </c>
      <c r="R37" s="5">
        <f t="shared" si="8"/>
        <v>57</v>
      </c>
      <c r="S37" s="5">
        <f t="shared" si="9"/>
        <v>76</v>
      </c>
    </row>
    <row r="38">
      <c r="A38" s="19">
        <f>'Raw Data'!I38</f>
        <v>0.7895672249</v>
      </c>
      <c r="B38" s="19">
        <f>'Raw Data'!J38</f>
        <v>1</v>
      </c>
      <c r="C38" s="19">
        <f>'Raw Data'!K38</f>
        <v>0.8902439024</v>
      </c>
      <c r="D38" s="19">
        <f>'Raw Data'!L38</f>
        <v>0.9653846154</v>
      </c>
      <c r="E38" s="19">
        <f>'Raw Data'!M38</f>
        <v>1</v>
      </c>
      <c r="O38" s="5">
        <f t="shared" si="5"/>
        <v>52</v>
      </c>
      <c r="P38" s="5">
        <f t="shared" si="6"/>
        <v>23.5</v>
      </c>
      <c r="Q38" s="5">
        <f t="shared" si="7"/>
        <v>129</v>
      </c>
      <c r="R38" s="5">
        <f t="shared" si="8"/>
        <v>60</v>
      </c>
      <c r="S38" s="5">
        <f t="shared" si="9"/>
        <v>23.5</v>
      </c>
    </row>
    <row r="39">
      <c r="A39" s="19">
        <f>'Raw Data'!I39</f>
        <v>0.7848711781</v>
      </c>
      <c r="B39" s="19">
        <f>'Raw Data'!J39</f>
        <v>0.9795918367</v>
      </c>
      <c r="C39" s="19">
        <f>'Raw Data'!K39</f>
        <v>0.9523809524</v>
      </c>
      <c r="D39" s="19">
        <f>'Raw Data'!L39</f>
        <v>0.9411764706</v>
      </c>
      <c r="E39" s="19">
        <f>'Raw Data'!M39</f>
        <v>0.9836065574</v>
      </c>
      <c r="O39" s="5">
        <f t="shared" si="5"/>
        <v>53</v>
      </c>
      <c r="P39" s="5">
        <f t="shared" si="6"/>
        <v>57</v>
      </c>
      <c r="Q39" s="5">
        <f t="shared" si="7"/>
        <v>85</v>
      </c>
      <c r="R39" s="5">
        <f t="shared" si="8"/>
        <v>77.5</v>
      </c>
      <c r="S39" s="5">
        <f t="shared" si="9"/>
        <v>79</v>
      </c>
    </row>
    <row r="40">
      <c r="A40" s="19">
        <f>'Raw Data'!I40</f>
        <v>0.7672270494</v>
      </c>
      <c r="B40" s="19">
        <f>'Raw Data'!J40</f>
        <v>1</v>
      </c>
      <c r="C40" s="19">
        <f>'Raw Data'!K40</f>
        <v>0.9230769231</v>
      </c>
      <c r="D40" s="19">
        <f>'Raw Data'!L40</f>
        <v>0.875</v>
      </c>
      <c r="E40" s="19">
        <f>'Raw Data'!M40</f>
        <v>1</v>
      </c>
      <c r="O40" s="5">
        <f t="shared" si="5"/>
        <v>55</v>
      </c>
      <c r="P40" s="5">
        <f t="shared" si="6"/>
        <v>23.5</v>
      </c>
      <c r="Q40" s="5">
        <f t="shared" si="7"/>
        <v>110</v>
      </c>
      <c r="R40" s="5">
        <f t="shared" si="8"/>
        <v>106</v>
      </c>
      <c r="S40" s="5">
        <f t="shared" si="9"/>
        <v>23.5</v>
      </c>
    </row>
    <row r="41">
      <c r="A41" s="19">
        <f>'Raw Data'!I41</f>
        <v>0.7109931772</v>
      </c>
      <c r="B41" s="19">
        <f>'Raw Data'!J41</f>
        <v>0.9308176101</v>
      </c>
      <c r="C41" s="19">
        <f>'Raw Data'!K41</f>
        <v>0.9779411765</v>
      </c>
      <c r="D41" s="19">
        <f>'Raw Data'!L41</f>
        <v>0.9899665552</v>
      </c>
      <c r="E41" s="19">
        <f>'Raw Data'!M41</f>
        <v>0.8580645161</v>
      </c>
      <c r="O41" s="5">
        <f t="shared" si="5"/>
        <v>60</v>
      </c>
      <c r="P41" s="5">
        <f t="shared" si="6"/>
        <v>87</v>
      </c>
      <c r="Q41" s="5">
        <f t="shared" si="7"/>
        <v>55</v>
      </c>
      <c r="R41" s="5">
        <f t="shared" si="8"/>
        <v>43</v>
      </c>
      <c r="S41" s="5">
        <f t="shared" si="9"/>
        <v>148</v>
      </c>
    </row>
    <row r="42">
      <c r="A42" s="19">
        <f>'Raw Data'!I42</f>
        <v>0.6998329623</v>
      </c>
      <c r="B42" s="19">
        <f>'Raw Data'!J42</f>
        <v>0.9230769231</v>
      </c>
      <c r="C42" s="19">
        <f>'Raw Data'!K42</f>
        <v>0.9666666667</v>
      </c>
      <c r="D42" s="19">
        <f>'Raw Data'!L42</f>
        <v>0.9230769231</v>
      </c>
      <c r="E42" s="19">
        <f>'Raw Data'!M42</f>
        <v>0.9666666667</v>
      </c>
      <c r="O42" s="5">
        <f t="shared" si="5"/>
        <v>62</v>
      </c>
      <c r="P42" s="5">
        <f t="shared" si="6"/>
        <v>93.5</v>
      </c>
      <c r="Q42" s="5">
        <f t="shared" si="7"/>
        <v>67.5</v>
      </c>
      <c r="R42" s="5">
        <f t="shared" si="8"/>
        <v>87.5</v>
      </c>
      <c r="S42" s="5">
        <f t="shared" si="9"/>
        <v>91.5</v>
      </c>
    </row>
    <row r="43">
      <c r="A43" s="19">
        <f>'Raw Data'!I43</f>
        <v>0.6893671186</v>
      </c>
      <c r="B43" s="19">
        <f>'Raw Data'!J43</f>
        <v>1</v>
      </c>
      <c r="C43" s="19">
        <f>'Raw Data'!K43</f>
        <v>0.8423913043</v>
      </c>
      <c r="D43" s="19">
        <f>'Raw Data'!L43</f>
        <v>0.9030100334</v>
      </c>
      <c r="E43" s="19">
        <f>'Raw Data'!M43</f>
        <v>1</v>
      </c>
      <c r="O43" s="5">
        <f t="shared" si="5"/>
        <v>65</v>
      </c>
      <c r="P43" s="5">
        <f t="shared" si="6"/>
        <v>23.5</v>
      </c>
      <c r="Q43" s="5">
        <f t="shared" si="7"/>
        <v>137</v>
      </c>
      <c r="R43" s="5">
        <f t="shared" si="8"/>
        <v>95</v>
      </c>
      <c r="S43" s="5">
        <f t="shared" si="9"/>
        <v>23.5</v>
      </c>
    </row>
    <row r="44">
      <c r="A44" s="19">
        <f>'Raw Data'!I44</f>
        <v>0.6853742205</v>
      </c>
      <c r="B44" s="19">
        <f>'Raw Data'!J44</f>
        <v>0.7894736842</v>
      </c>
      <c r="C44" s="19">
        <f>'Raw Data'!K44</f>
        <v>1</v>
      </c>
      <c r="D44" s="19">
        <f>'Raw Data'!L44</f>
        <v>1</v>
      </c>
      <c r="E44" s="19">
        <f>'Raw Data'!M44</f>
        <v>0.5555555556</v>
      </c>
      <c r="O44" s="5">
        <f t="shared" si="5"/>
        <v>67</v>
      </c>
      <c r="P44" s="5">
        <f t="shared" si="6"/>
        <v>148</v>
      </c>
      <c r="Q44" s="5">
        <f t="shared" si="7"/>
        <v>18</v>
      </c>
      <c r="R44" s="5">
        <f t="shared" si="8"/>
        <v>18</v>
      </c>
      <c r="S44" s="5">
        <f t="shared" si="9"/>
        <v>183</v>
      </c>
    </row>
    <row r="45">
      <c r="A45" s="19">
        <f>'Raw Data'!I45</f>
        <v>0.6665670507</v>
      </c>
      <c r="B45" s="19">
        <f>'Raw Data'!J45</f>
        <v>0.9381818182</v>
      </c>
      <c r="C45" s="19">
        <f>'Raw Data'!K45</f>
        <v>0.9655172414</v>
      </c>
      <c r="D45" s="19">
        <f>'Raw Data'!L45</f>
        <v>0.9923076923</v>
      </c>
      <c r="E45" s="19">
        <f>'Raw Data'!M45</f>
        <v>0.7671232877</v>
      </c>
      <c r="O45" s="5">
        <f t="shared" si="5"/>
        <v>70</v>
      </c>
      <c r="P45" s="5">
        <f t="shared" si="6"/>
        <v>83</v>
      </c>
      <c r="Q45" s="5">
        <f t="shared" si="7"/>
        <v>69</v>
      </c>
      <c r="R45" s="5">
        <f t="shared" si="8"/>
        <v>39</v>
      </c>
      <c r="S45" s="5">
        <f t="shared" si="9"/>
        <v>164</v>
      </c>
    </row>
    <row r="46">
      <c r="A46" s="19">
        <f>'Raw Data'!I46</f>
        <v>0.6565590786</v>
      </c>
      <c r="B46" s="19">
        <f>'Raw Data'!J46</f>
        <v>0.875</v>
      </c>
      <c r="C46" s="19">
        <f>'Raw Data'!K46</f>
        <v>1</v>
      </c>
      <c r="D46" s="19">
        <f>'Raw Data'!L46</f>
        <v>1</v>
      </c>
      <c r="E46" s="19">
        <f>'Raw Data'!M46</f>
        <v>0.5</v>
      </c>
      <c r="O46" s="5">
        <f t="shared" si="5"/>
        <v>71</v>
      </c>
      <c r="P46" s="5">
        <f t="shared" si="6"/>
        <v>117</v>
      </c>
      <c r="Q46" s="5">
        <f t="shared" si="7"/>
        <v>18</v>
      </c>
      <c r="R46" s="5">
        <f t="shared" si="8"/>
        <v>18</v>
      </c>
      <c r="S46" s="5">
        <f t="shared" si="9"/>
        <v>185.5</v>
      </c>
    </row>
    <row r="47">
      <c r="A47" s="19">
        <f>'Raw Data'!I47</f>
        <v>0.6530030959</v>
      </c>
      <c r="B47" s="19">
        <f>'Raw Data'!J47</f>
        <v>0.9285714286</v>
      </c>
      <c r="C47" s="19">
        <f>'Raw Data'!K47</f>
        <v>0.9411764706</v>
      </c>
      <c r="D47" s="19">
        <f>'Raw Data'!L47</f>
        <v>0.9285714286</v>
      </c>
      <c r="E47" s="19">
        <f>'Raw Data'!M47</f>
        <v>0.9411764706</v>
      </c>
      <c r="O47" s="5">
        <f t="shared" si="5"/>
        <v>73</v>
      </c>
      <c r="P47" s="5">
        <f t="shared" si="6"/>
        <v>89</v>
      </c>
      <c r="Q47" s="5">
        <f t="shared" si="7"/>
        <v>94.5</v>
      </c>
      <c r="R47" s="5">
        <f t="shared" si="8"/>
        <v>84</v>
      </c>
      <c r="S47" s="5">
        <f t="shared" si="9"/>
        <v>105.5</v>
      </c>
    </row>
    <row r="48">
      <c r="A48" s="19">
        <f>'Raw Data'!I48</f>
        <v>0.6453198176</v>
      </c>
      <c r="B48" s="19">
        <f>'Raw Data'!J48</f>
        <v>0.8333333333</v>
      </c>
      <c r="C48" s="19">
        <f>'Raw Data'!K48</f>
        <v>0.9880597015</v>
      </c>
      <c r="D48" s="19">
        <f>'Raw Data'!L48</f>
        <v>0.9550561798</v>
      </c>
      <c r="E48" s="19">
        <f>'Raw Data'!M48</f>
        <v>0.9511494253</v>
      </c>
      <c r="O48" s="5">
        <f t="shared" si="5"/>
        <v>76</v>
      </c>
      <c r="P48" s="5">
        <f t="shared" si="6"/>
        <v>134.5</v>
      </c>
      <c r="Q48" s="5">
        <f t="shared" si="7"/>
        <v>48</v>
      </c>
      <c r="R48" s="5">
        <f t="shared" si="8"/>
        <v>67</v>
      </c>
      <c r="S48" s="5">
        <f t="shared" si="9"/>
        <v>101</v>
      </c>
    </row>
    <row r="49">
      <c r="A49" s="19">
        <f>'Raw Data'!I49</f>
        <v>0.6129433779</v>
      </c>
      <c r="B49" s="19">
        <f>'Raw Data'!J49</f>
        <v>0.8125</v>
      </c>
      <c r="C49" s="19">
        <f>'Raw Data'!K49</f>
        <v>1</v>
      </c>
      <c r="D49" s="19">
        <f>'Raw Data'!L49</f>
        <v>1</v>
      </c>
      <c r="E49" s="19">
        <f>'Raw Data'!M49</f>
        <v>0.4</v>
      </c>
      <c r="O49" s="5">
        <f t="shared" si="5"/>
        <v>81</v>
      </c>
      <c r="P49" s="5">
        <f t="shared" si="6"/>
        <v>142</v>
      </c>
      <c r="Q49" s="5">
        <f t="shared" si="7"/>
        <v>18</v>
      </c>
      <c r="R49" s="5">
        <f t="shared" si="8"/>
        <v>18</v>
      </c>
      <c r="S49" s="5">
        <f t="shared" si="9"/>
        <v>191</v>
      </c>
    </row>
    <row r="50">
      <c r="A50" s="19">
        <f>'Raw Data'!I50</f>
        <v>0.5731031717</v>
      </c>
      <c r="B50" s="19">
        <f>'Raw Data'!J50</f>
        <v>0.9736842105</v>
      </c>
      <c r="C50" s="19">
        <f>'Raw Data'!K50</f>
        <v>0.8181818182</v>
      </c>
      <c r="D50" s="19">
        <f>'Raw Data'!L50</f>
        <v>0.9487179487</v>
      </c>
      <c r="E50" s="19">
        <f>'Raw Data'!M50</f>
        <v>0.9</v>
      </c>
      <c r="O50" s="5">
        <f t="shared" si="5"/>
        <v>85</v>
      </c>
      <c r="P50" s="5">
        <f t="shared" si="6"/>
        <v>63</v>
      </c>
      <c r="Q50" s="5">
        <f t="shared" si="7"/>
        <v>145</v>
      </c>
      <c r="R50" s="5">
        <f t="shared" si="8"/>
        <v>73</v>
      </c>
      <c r="S50" s="5">
        <f t="shared" si="9"/>
        <v>129.5</v>
      </c>
    </row>
    <row r="51">
      <c r="A51" s="19">
        <f>'Raw Data'!I51</f>
        <v>0.5381309988</v>
      </c>
      <c r="B51" s="19">
        <f>'Raw Data'!J51</f>
        <v>0.7523809524</v>
      </c>
      <c r="C51" s="19">
        <f>'Raw Data'!K51</f>
        <v>0.985380117</v>
      </c>
      <c r="D51" s="19">
        <f>'Raw Data'!L51</f>
        <v>0.9404761905</v>
      </c>
      <c r="E51" s="19">
        <f>'Raw Data'!M51</f>
        <v>0.9283746556</v>
      </c>
      <c r="O51" s="5">
        <f t="shared" si="5"/>
        <v>88</v>
      </c>
      <c r="P51" s="5">
        <f t="shared" si="6"/>
        <v>159</v>
      </c>
      <c r="Q51" s="5">
        <f t="shared" si="7"/>
        <v>51</v>
      </c>
      <c r="R51" s="5">
        <f t="shared" si="8"/>
        <v>79</v>
      </c>
      <c r="S51" s="5">
        <f t="shared" si="9"/>
        <v>114</v>
      </c>
    </row>
    <row r="52">
      <c r="A52" s="19">
        <f>'Raw Data'!I52</f>
        <v>0.5256678136</v>
      </c>
      <c r="B52" s="19">
        <f>'Raw Data'!J52</f>
        <v>0.8666666667</v>
      </c>
      <c r="C52" s="19">
        <f>'Raw Data'!K52</f>
        <v>0.9372693727</v>
      </c>
      <c r="D52" s="19">
        <f>'Raw Data'!L52</f>
        <v>0.7536231884</v>
      </c>
      <c r="E52" s="19">
        <f>'Raw Data'!M52</f>
        <v>0.9694656489</v>
      </c>
      <c r="O52" s="5">
        <f t="shared" si="5"/>
        <v>90</v>
      </c>
      <c r="P52" s="5">
        <f t="shared" si="6"/>
        <v>119.5</v>
      </c>
      <c r="Q52" s="5">
        <f t="shared" si="7"/>
        <v>98</v>
      </c>
      <c r="R52" s="5">
        <f t="shared" si="8"/>
        <v>122</v>
      </c>
      <c r="S52" s="5">
        <f t="shared" si="9"/>
        <v>88</v>
      </c>
    </row>
    <row r="53">
      <c r="A53" s="19">
        <f>'Raw Data'!I53</f>
        <v>0.5236022444</v>
      </c>
      <c r="B53" s="19">
        <f>'Raw Data'!J53</f>
        <v>0.6524822695</v>
      </c>
      <c r="C53" s="19">
        <f>'Raw Data'!K53</f>
        <v>0.9984859955</v>
      </c>
      <c r="D53" s="19">
        <f>'Raw Data'!L53</f>
        <v>0.9787234043</v>
      </c>
      <c r="E53" s="19">
        <f>'Raw Data'!M53</f>
        <v>0.9641812865</v>
      </c>
      <c r="O53" s="5">
        <f t="shared" si="5"/>
        <v>91</v>
      </c>
      <c r="P53" s="5">
        <f t="shared" si="6"/>
        <v>173</v>
      </c>
      <c r="Q53" s="5">
        <f t="shared" si="7"/>
        <v>36</v>
      </c>
      <c r="R53" s="5">
        <f t="shared" si="8"/>
        <v>48</v>
      </c>
      <c r="S53" s="5">
        <f t="shared" si="9"/>
        <v>94</v>
      </c>
    </row>
    <row r="54">
      <c r="A54" s="19">
        <f>'Raw Data'!I54</f>
        <v>0.5184614864</v>
      </c>
      <c r="B54" s="19">
        <f>'Raw Data'!J54</f>
        <v>0.9772727273</v>
      </c>
      <c r="C54" s="19">
        <f>'Raw Data'!K54</f>
        <v>0.7692307692</v>
      </c>
      <c r="D54" s="19">
        <f>'Raw Data'!L54</f>
        <v>0.8775510204</v>
      </c>
      <c r="E54" s="19">
        <f>'Raw Data'!M54</f>
        <v>0.9523809524</v>
      </c>
      <c r="O54" s="5">
        <f t="shared" si="5"/>
        <v>92</v>
      </c>
      <c r="P54" s="5">
        <f t="shared" si="6"/>
        <v>58</v>
      </c>
      <c r="Q54" s="5">
        <f t="shared" si="7"/>
        <v>151</v>
      </c>
      <c r="R54" s="5">
        <f t="shared" si="8"/>
        <v>105</v>
      </c>
      <c r="S54" s="5">
        <f t="shared" si="9"/>
        <v>100</v>
      </c>
    </row>
    <row r="55">
      <c r="A55" s="19">
        <f>'Raw Data'!I55</f>
        <v>0.5115743452</v>
      </c>
      <c r="B55" s="19">
        <f>'Raw Data'!J55</f>
        <v>0.8823529412</v>
      </c>
      <c r="C55" s="19">
        <f>'Raw Data'!K55</f>
        <v>0.9047619048</v>
      </c>
      <c r="D55" s="19">
        <f>'Raw Data'!L55</f>
        <v>0.8823529412</v>
      </c>
      <c r="E55" s="19">
        <f>'Raw Data'!M55</f>
        <v>0.9047619048</v>
      </c>
      <c r="O55" s="5">
        <f t="shared" si="5"/>
        <v>93</v>
      </c>
      <c r="P55" s="5">
        <f t="shared" si="6"/>
        <v>113.5</v>
      </c>
      <c r="Q55" s="5">
        <f t="shared" si="7"/>
        <v>120</v>
      </c>
      <c r="R55" s="5">
        <f t="shared" si="8"/>
        <v>104</v>
      </c>
      <c r="S55" s="5">
        <f t="shared" si="9"/>
        <v>126</v>
      </c>
    </row>
    <row r="56">
      <c r="A56" s="19">
        <f>'Raw Data'!I56</f>
        <v>0.4495739946</v>
      </c>
      <c r="B56" s="19">
        <f>'Raw Data'!J56</f>
        <v>0.8167641326</v>
      </c>
      <c r="C56" s="19">
        <f>'Raw Data'!K56</f>
        <v>0.985915493</v>
      </c>
      <c r="D56" s="19">
        <f>'Raw Data'!L56</f>
        <v>0.9976190476</v>
      </c>
      <c r="E56" s="19">
        <f>'Raw Data'!M56</f>
        <v>0.4268292683</v>
      </c>
      <c r="O56" s="5">
        <f t="shared" si="5"/>
        <v>102</v>
      </c>
      <c r="P56" s="5">
        <f t="shared" si="6"/>
        <v>140</v>
      </c>
      <c r="Q56" s="5">
        <f t="shared" si="7"/>
        <v>50</v>
      </c>
      <c r="R56" s="5">
        <f t="shared" si="8"/>
        <v>36</v>
      </c>
      <c r="S56" s="5">
        <f t="shared" si="9"/>
        <v>189</v>
      </c>
    </row>
    <row r="57">
      <c r="A57" s="19">
        <f>'Raw Data'!I57</f>
        <v>0.4366950864</v>
      </c>
      <c r="B57" s="19">
        <f>'Raw Data'!J57</f>
        <v>1</v>
      </c>
      <c r="C57" s="19">
        <f>'Raw Data'!K57</f>
        <v>0.976</v>
      </c>
      <c r="D57" s="19">
        <f>'Raw Data'!L57</f>
        <v>0.02219150636</v>
      </c>
      <c r="E57" s="19">
        <f>'Raw Data'!M57</f>
        <v>1</v>
      </c>
      <c r="O57" s="5">
        <f t="shared" si="5"/>
        <v>104</v>
      </c>
      <c r="P57" s="5">
        <f t="shared" si="6"/>
        <v>23.5</v>
      </c>
      <c r="Q57" s="5">
        <f t="shared" si="7"/>
        <v>58</v>
      </c>
      <c r="R57" s="5">
        <f t="shared" si="8"/>
        <v>186</v>
      </c>
      <c r="S57" s="5">
        <f t="shared" si="9"/>
        <v>23.5</v>
      </c>
    </row>
    <row r="58">
      <c r="A58" s="19">
        <f>'Raw Data'!I58</f>
        <v>0.5088701573</v>
      </c>
      <c r="B58" s="19">
        <f>'Raw Data'!J58</f>
        <v>0.8123732252</v>
      </c>
      <c r="C58" s="19">
        <f>'Raw Data'!K58</f>
        <v>0.9764616437</v>
      </c>
      <c r="D58" s="19">
        <f>'Raw Data'!L58</f>
        <v>0.5505638984</v>
      </c>
      <c r="E58" s="19">
        <f>'Raw Data'!M58</f>
        <v>0.9932259563</v>
      </c>
      <c r="O58" s="5">
        <f t="shared" si="5"/>
        <v>94</v>
      </c>
      <c r="P58" s="5">
        <f t="shared" si="6"/>
        <v>143</v>
      </c>
      <c r="Q58" s="5">
        <f t="shared" si="7"/>
        <v>57</v>
      </c>
      <c r="R58" s="5">
        <f t="shared" si="8"/>
        <v>135</v>
      </c>
      <c r="S58" s="5">
        <f t="shared" si="9"/>
        <v>71</v>
      </c>
    </row>
    <row r="59">
      <c r="A59" s="19">
        <f>'Raw Data'!I59</f>
        <v>0.433374104</v>
      </c>
      <c r="B59" s="19">
        <f>'Raw Data'!J59</f>
        <v>1</v>
      </c>
      <c r="C59" s="19">
        <f>'Raw Data'!K59</f>
        <v>0.935</v>
      </c>
      <c r="D59" s="19">
        <f>'Raw Data'!L59</f>
        <v>0.07701193685</v>
      </c>
      <c r="E59" s="19">
        <f>'Raw Data'!M59</f>
        <v>1</v>
      </c>
      <c r="O59" s="5">
        <f t="shared" si="5"/>
        <v>105</v>
      </c>
      <c r="P59" s="5">
        <f t="shared" si="6"/>
        <v>23.5</v>
      </c>
      <c r="Q59" s="5">
        <f t="shared" si="7"/>
        <v>99.5</v>
      </c>
      <c r="R59" s="5">
        <f t="shared" si="8"/>
        <v>166</v>
      </c>
      <c r="S59" s="5">
        <f t="shared" si="9"/>
        <v>23.5</v>
      </c>
    </row>
    <row r="60">
      <c r="A60" s="19">
        <f>'Raw Data'!I60</f>
        <v>0.4283084876</v>
      </c>
      <c r="B60" s="19">
        <f>'Raw Data'!J60</f>
        <v>0.8095238095</v>
      </c>
      <c r="C60" s="19">
        <f>'Raw Data'!K60</f>
        <v>0.9282051282</v>
      </c>
      <c r="D60" s="19">
        <f>'Raw Data'!L60</f>
        <v>0.6455696203</v>
      </c>
      <c r="E60" s="19">
        <f>'Raw Data'!M60</f>
        <v>0.9679144385</v>
      </c>
      <c r="O60" s="5">
        <f t="shared" si="5"/>
        <v>107</v>
      </c>
      <c r="P60" s="5">
        <f t="shared" si="6"/>
        <v>145</v>
      </c>
      <c r="Q60" s="5">
        <f t="shared" si="7"/>
        <v>106</v>
      </c>
      <c r="R60" s="5">
        <f t="shared" si="8"/>
        <v>130</v>
      </c>
      <c r="S60" s="5">
        <f t="shared" si="9"/>
        <v>89</v>
      </c>
    </row>
    <row r="61">
      <c r="A61" s="19">
        <f>'Raw Data'!I61</f>
        <v>0.4221738974</v>
      </c>
      <c r="B61" s="19">
        <f>'Raw Data'!J61</f>
        <v>1</v>
      </c>
      <c r="C61" s="19">
        <f>'Raw Data'!K61</f>
        <v>0.974</v>
      </c>
      <c r="D61" s="19">
        <f>'Raw Data'!L61</f>
        <v>0.01846108403</v>
      </c>
      <c r="E61" s="19">
        <f>'Raw Data'!M61</f>
        <v>1</v>
      </c>
      <c r="O61" s="5">
        <f t="shared" si="5"/>
        <v>108</v>
      </c>
      <c r="P61" s="5">
        <f t="shared" si="6"/>
        <v>23.5</v>
      </c>
      <c r="Q61" s="5">
        <f t="shared" si="7"/>
        <v>60</v>
      </c>
      <c r="R61" s="5">
        <f t="shared" si="8"/>
        <v>190</v>
      </c>
      <c r="S61" s="5">
        <f t="shared" si="9"/>
        <v>23.5</v>
      </c>
    </row>
    <row r="62">
      <c r="A62" s="19">
        <f>'Raw Data'!I62</f>
        <v>0.4133079378</v>
      </c>
      <c r="B62" s="19">
        <f>'Raw Data'!J62</f>
        <v>0.8663911846</v>
      </c>
      <c r="C62" s="19">
        <f>'Raw Data'!K62</f>
        <v>0.9680586044</v>
      </c>
      <c r="D62" s="19">
        <f>'Raw Data'!L62</f>
        <v>0.1393442623</v>
      </c>
      <c r="E62" s="19">
        <f>'Raw Data'!M62</f>
        <v>0.999176857</v>
      </c>
      <c r="O62" s="5">
        <f t="shared" si="5"/>
        <v>110</v>
      </c>
      <c r="P62" s="5">
        <f t="shared" si="6"/>
        <v>121</v>
      </c>
      <c r="Q62" s="5">
        <f t="shared" si="7"/>
        <v>65</v>
      </c>
      <c r="R62" s="5">
        <f t="shared" si="8"/>
        <v>159</v>
      </c>
      <c r="S62" s="5">
        <f t="shared" si="9"/>
        <v>58</v>
      </c>
    </row>
    <row r="63">
      <c r="A63" s="19">
        <f>'Raw Data'!I63</f>
        <v>0.4091690233</v>
      </c>
      <c r="B63" s="19">
        <f>'Raw Data'!J63</f>
        <v>0.8662576687</v>
      </c>
      <c r="C63" s="19">
        <f>'Raw Data'!K63</f>
        <v>0.968476894</v>
      </c>
      <c r="D63" s="19">
        <f>'Raw Data'!L63</f>
        <v>0.1291623529</v>
      </c>
      <c r="E63" s="19">
        <f>'Raw Data'!M63</f>
        <v>0.9992552051</v>
      </c>
      <c r="O63" s="5">
        <f t="shared" si="5"/>
        <v>112</v>
      </c>
      <c r="P63" s="5">
        <f t="shared" si="6"/>
        <v>122</v>
      </c>
      <c r="Q63" s="5">
        <f t="shared" si="7"/>
        <v>64</v>
      </c>
      <c r="R63" s="5">
        <f t="shared" si="8"/>
        <v>161</v>
      </c>
      <c r="S63" s="5">
        <f t="shared" si="9"/>
        <v>54</v>
      </c>
    </row>
    <row r="64">
      <c r="A64" s="19">
        <f>'Raw Data'!I64</f>
        <v>0.398077799</v>
      </c>
      <c r="B64" s="19">
        <f>'Raw Data'!J64</f>
        <v>0.7333333333</v>
      </c>
      <c r="C64" s="19">
        <f>'Raw Data'!K64</f>
        <v>0.9446494465</v>
      </c>
      <c r="D64" s="19">
        <f>'Raw Data'!L64</f>
        <v>0.7457627119</v>
      </c>
      <c r="E64" s="19">
        <f>'Raw Data'!M64</f>
        <v>0.9411764706</v>
      </c>
      <c r="O64" s="5">
        <f t="shared" si="5"/>
        <v>115</v>
      </c>
      <c r="P64" s="5">
        <f t="shared" si="6"/>
        <v>162.5</v>
      </c>
      <c r="Q64" s="5">
        <f t="shared" si="7"/>
        <v>89</v>
      </c>
      <c r="R64" s="5">
        <f t="shared" si="8"/>
        <v>125</v>
      </c>
      <c r="S64" s="5">
        <f t="shared" si="9"/>
        <v>105.5</v>
      </c>
    </row>
    <row r="65">
      <c r="A65" s="19">
        <f>'Raw Data'!I65</f>
        <v>0.3383694365</v>
      </c>
      <c r="B65" s="19">
        <f>'Raw Data'!J65</f>
        <v>0.9090909091</v>
      </c>
      <c r="C65" s="19">
        <f>'Raw Data'!K65</f>
        <v>0.75</v>
      </c>
      <c r="D65" s="19">
        <f>'Raw Data'!L65</f>
        <v>0.9523809524</v>
      </c>
      <c r="E65" s="19">
        <f>'Raw Data'!M65</f>
        <v>0.6</v>
      </c>
      <c r="O65" s="5">
        <f t="shared" si="5"/>
        <v>122</v>
      </c>
      <c r="P65" s="5">
        <f t="shared" si="6"/>
        <v>102.5</v>
      </c>
      <c r="Q65" s="5">
        <f t="shared" si="7"/>
        <v>154.5</v>
      </c>
      <c r="R65" s="5">
        <f t="shared" si="8"/>
        <v>70</v>
      </c>
      <c r="S65" s="5">
        <f t="shared" si="9"/>
        <v>180</v>
      </c>
    </row>
    <row r="66">
      <c r="A66" s="19">
        <f>'Raw Data'!I66</f>
        <v>0.3350903577</v>
      </c>
      <c r="B66" s="19">
        <f>'Raw Data'!J66</f>
        <v>0.8333333333</v>
      </c>
      <c r="C66" s="19">
        <f>'Raw Data'!K66</f>
        <v>0.8571428571</v>
      </c>
      <c r="D66" s="19">
        <f>'Raw Data'!L66</f>
        <v>0.5</v>
      </c>
      <c r="E66" s="19">
        <f>'Raw Data'!M66</f>
        <v>0.9677419355</v>
      </c>
      <c r="O66" s="5">
        <f t="shared" si="5"/>
        <v>123</v>
      </c>
      <c r="P66" s="5">
        <f t="shared" si="6"/>
        <v>134.5</v>
      </c>
      <c r="Q66" s="5">
        <f t="shared" si="7"/>
        <v>133.5</v>
      </c>
      <c r="R66" s="5">
        <f t="shared" si="8"/>
        <v>138</v>
      </c>
      <c r="S66" s="5">
        <f t="shared" si="9"/>
        <v>90</v>
      </c>
    </row>
    <row r="67">
      <c r="A67" s="19">
        <f>'Raw Data'!I67</f>
        <v>0.3310153692</v>
      </c>
      <c r="B67" s="19">
        <f>'Raw Data'!J67</f>
        <v>0.90625</v>
      </c>
      <c r="C67" s="19">
        <f>'Raw Data'!K67</f>
        <v>0.9210466952</v>
      </c>
      <c r="D67" s="19">
        <f>'Raw Data'!L67</f>
        <v>0.0765171504</v>
      </c>
      <c r="E67" s="19">
        <f>'Raw Data'!M67</f>
        <v>0.9992657856</v>
      </c>
      <c r="O67" s="5">
        <f t="shared" si="5"/>
        <v>124</v>
      </c>
      <c r="P67" s="5">
        <f t="shared" si="6"/>
        <v>105</v>
      </c>
      <c r="Q67" s="5">
        <f t="shared" si="7"/>
        <v>112</v>
      </c>
      <c r="R67" s="5">
        <f t="shared" si="8"/>
        <v>167</v>
      </c>
      <c r="S67" s="5">
        <f t="shared" si="9"/>
        <v>53</v>
      </c>
    </row>
    <row r="68">
      <c r="A68" s="19">
        <f>'Raw Data'!I68</f>
        <v>0.3203414705</v>
      </c>
      <c r="B68" s="19">
        <f>'Raw Data'!J68</f>
        <v>0.8888888889</v>
      </c>
      <c r="C68" s="19">
        <f>'Raw Data'!K68</f>
        <v>0.926</v>
      </c>
      <c r="D68" s="19">
        <f>'Raw Data'!L68</f>
        <v>0.07039626055</v>
      </c>
      <c r="E68" s="19">
        <f>'Raw Data'!M68</f>
        <v>0.9992441179</v>
      </c>
      <c r="O68" s="5">
        <f t="shared" si="5"/>
        <v>125</v>
      </c>
      <c r="P68" s="5">
        <f t="shared" si="6"/>
        <v>112</v>
      </c>
      <c r="Q68" s="5">
        <f t="shared" si="7"/>
        <v>107</v>
      </c>
      <c r="R68" s="5">
        <f t="shared" si="8"/>
        <v>170</v>
      </c>
      <c r="S68" s="5">
        <f t="shared" si="9"/>
        <v>55</v>
      </c>
    </row>
    <row r="69">
      <c r="A69" s="19">
        <f>'Raw Data'!I69</f>
        <v>0.3201352538</v>
      </c>
      <c r="B69" s="19">
        <f>'Raw Data'!J69</f>
        <v>0.9142857143</v>
      </c>
      <c r="C69" s="19">
        <f>'Raw Data'!K69</f>
        <v>0.91</v>
      </c>
      <c r="D69" s="19">
        <f>'Raw Data'!L69</f>
        <v>0.07098963995</v>
      </c>
      <c r="E69" s="19">
        <f>'Raw Data'!M69</f>
        <v>0.9992919903</v>
      </c>
      <c r="O69" s="5">
        <f t="shared" si="5"/>
        <v>126</v>
      </c>
      <c r="P69" s="5">
        <f t="shared" si="6"/>
        <v>96</v>
      </c>
      <c r="Q69" s="5">
        <f t="shared" si="7"/>
        <v>117</v>
      </c>
      <c r="R69" s="5">
        <f t="shared" si="8"/>
        <v>168</v>
      </c>
      <c r="S69" s="5">
        <f t="shared" si="9"/>
        <v>52</v>
      </c>
    </row>
    <row r="70">
      <c r="A70" s="19">
        <f>'Raw Data'!I70</f>
        <v>0.3066295281</v>
      </c>
      <c r="B70" s="19">
        <f>'Raw Data'!J70</f>
        <v>0.8</v>
      </c>
      <c r="C70" s="19">
        <f>'Raw Data'!K70</f>
        <v>0.957</v>
      </c>
      <c r="D70" s="19">
        <f>'Raw Data'!L70</f>
        <v>0.06967912762</v>
      </c>
      <c r="E70" s="19">
        <f>'Raw Data'!M70</f>
        <v>0.9991593771</v>
      </c>
      <c r="O70" s="5">
        <f t="shared" si="5"/>
        <v>127</v>
      </c>
      <c r="P70" s="5">
        <f t="shared" si="6"/>
        <v>146.5</v>
      </c>
      <c r="Q70" s="5">
        <f t="shared" si="7"/>
        <v>79.5</v>
      </c>
      <c r="R70" s="5">
        <f t="shared" si="8"/>
        <v>171</v>
      </c>
      <c r="S70" s="5">
        <f t="shared" si="9"/>
        <v>59</v>
      </c>
    </row>
    <row r="71">
      <c r="A71" s="19">
        <f>'Raw Data'!I71</f>
        <v>0.3043188422</v>
      </c>
      <c r="B71" s="19">
        <f>'Raw Data'!J71</f>
        <v>0.8666666667</v>
      </c>
      <c r="C71" s="19">
        <f>'Raw Data'!K71</f>
        <v>0.959</v>
      </c>
      <c r="D71" s="19">
        <f>'Raw Data'!L71</f>
        <v>0.02317265769</v>
      </c>
      <c r="E71" s="19">
        <f>'Raw Data'!M71</f>
        <v>0.9998439937</v>
      </c>
      <c r="O71" s="5">
        <f t="shared" si="5"/>
        <v>128</v>
      </c>
      <c r="P71" s="5">
        <f t="shared" si="6"/>
        <v>119.5</v>
      </c>
      <c r="Q71" s="5">
        <f t="shared" si="7"/>
        <v>75.5</v>
      </c>
      <c r="R71" s="5">
        <f t="shared" si="8"/>
        <v>185</v>
      </c>
      <c r="S71" s="5">
        <f t="shared" si="9"/>
        <v>47</v>
      </c>
    </row>
    <row r="72">
      <c r="A72" s="19">
        <f>'Raw Data'!I72</f>
        <v>0.2949812473</v>
      </c>
      <c r="B72" s="19">
        <f>'Raw Data'!J72</f>
        <v>0.8461538462</v>
      </c>
      <c r="C72" s="19">
        <f>'Raw Data'!K72</f>
        <v>0.935</v>
      </c>
      <c r="D72" s="19">
        <f>'Raw Data'!L72</f>
        <v>0.05887862973</v>
      </c>
      <c r="E72" s="19">
        <f>'Raw Data'!M72</f>
        <v>0.9992098531</v>
      </c>
      <c r="O72" s="5">
        <f t="shared" si="5"/>
        <v>130</v>
      </c>
      <c r="P72" s="5">
        <f t="shared" si="6"/>
        <v>132</v>
      </c>
      <c r="Q72" s="5">
        <f t="shared" si="7"/>
        <v>99.5</v>
      </c>
      <c r="R72" s="5">
        <f t="shared" si="8"/>
        <v>176</v>
      </c>
      <c r="S72" s="5">
        <f t="shared" si="9"/>
        <v>56</v>
      </c>
    </row>
    <row r="73">
      <c r="A73" s="19">
        <f>'Raw Data'!I73</f>
        <v>0.2889229735</v>
      </c>
      <c r="B73" s="19">
        <f>'Raw Data'!J73</f>
        <v>0.8571428571</v>
      </c>
      <c r="C73" s="19">
        <f>'Raw Data'!K73</f>
        <v>0.75</v>
      </c>
      <c r="D73" s="19">
        <f>'Raw Data'!L73</f>
        <v>0.75</v>
      </c>
      <c r="E73" s="19">
        <f>'Raw Data'!M73</f>
        <v>0.8571428571</v>
      </c>
      <c r="O73" s="5">
        <f t="shared" si="5"/>
        <v>132</v>
      </c>
      <c r="P73" s="5">
        <f t="shared" si="6"/>
        <v>130</v>
      </c>
      <c r="Q73" s="5">
        <f t="shared" si="7"/>
        <v>154.5</v>
      </c>
      <c r="R73" s="5">
        <f t="shared" si="8"/>
        <v>123.5</v>
      </c>
      <c r="S73" s="5">
        <f t="shared" si="9"/>
        <v>149.5</v>
      </c>
    </row>
    <row r="74">
      <c r="A74" s="19">
        <f>'Raw Data'!I74</f>
        <v>0.2859334607</v>
      </c>
      <c r="B74" s="19">
        <f>'Raw Data'!J74</f>
        <v>0.84</v>
      </c>
      <c r="C74" s="19">
        <f>'Raw Data'!K74</f>
        <v>0.924</v>
      </c>
      <c r="D74" s="19">
        <f>'Raw Data'!L74</f>
        <v>0.07086263447</v>
      </c>
      <c r="E74" s="19">
        <f>'Raw Data'!M74</f>
        <v>0.9988065587</v>
      </c>
      <c r="O74" s="5">
        <f t="shared" si="5"/>
        <v>133</v>
      </c>
      <c r="P74" s="5">
        <f t="shared" si="6"/>
        <v>133</v>
      </c>
      <c r="Q74" s="5">
        <f t="shared" si="7"/>
        <v>109</v>
      </c>
      <c r="R74" s="5">
        <f t="shared" si="8"/>
        <v>169</v>
      </c>
      <c r="S74" s="5">
        <f t="shared" si="9"/>
        <v>63</v>
      </c>
    </row>
    <row r="75">
      <c r="A75" s="19">
        <f>'Raw Data'!I75</f>
        <v>0.282023218</v>
      </c>
      <c r="B75" s="19">
        <f>'Raw Data'!J75</f>
        <v>0.7837837838</v>
      </c>
      <c r="C75" s="19">
        <f>'Raw Data'!K75</f>
        <v>0.97</v>
      </c>
      <c r="D75" s="19">
        <f>'Raw Data'!L75</f>
        <v>0.02611577393</v>
      </c>
      <c r="E75" s="19">
        <f>'Raw Data'!M75</f>
        <v>0.9997712623</v>
      </c>
      <c r="O75" s="5">
        <f t="shared" si="5"/>
        <v>134</v>
      </c>
      <c r="P75" s="5">
        <f t="shared" si="6"/>
        <v>151</v>
      </c>
      <c r="Q75" s="5">
        <f t="shared" si="7"/>
        <v>63</v>
      </c>
      <c r="R75" s="5">
        <f t="shared" si="8"/>
        <v>184</v>
      </c>
      <c r="S75" s="5">
        <f t="shared" si="9"/>
        <v>48</v>
      </c>
    </row>
    <row r="76">
      <c r="A76" s="19">
        <f>'Raw Data'!I76</f>
        <v>0.2784603844</v>
      </c>
      <c r="B76" s="19">
        <f>'Raw Data'!J76</f>
        <v>0.8571428571</v>
      </c>
      <c r="C76" s="19">
        <f>'Raw Data'!K76</f>
        <v>0.915</v>
      </c>
      <c r="D76" s="19">
        <f>'Raw Data'!L76</f>
        <v>0.0593883005</v>
      </c>
      <c r="E76" s="19">
        <f>'Raw Data'!M76</f>
        <v>0.9990234089</v>
      </c>
      <c r="O76" s="5">
        <f t="shared" si="5"/>
        <v>135</v>
      </c>
      <c r="P76" s="5">
        <f t="shared" si="6"/>
        <v>130</v>
      </c>
      <c r="Q76" s="5">
        <f t="shared" si="7"/>
        <v>115</v>
      </c>
      <c r="R76" s="5">
        <f t="shared" si="8"/>
        <v>175</v>
      </c>
      <c r="S76" s="5">
        <f t="shared" si="9"/>
        <v>60</v>
      </c>
    </row>
    <row r="77">
      <c r="A77" s="19">
        <f>'Raw Data'!I77</f>
        <v>0.2712339184</v>
      </c>
      <c r="B77" s="19">
        <f>'Raw Data'!J77</f>
        <v>0.7272727273</v>
      </c>
      <c r="C77" s="19">
        <f>'Raw Data'!K77</f>
        <v>0.977</v>
      </c>
      <c r="D77" s="19">
        <f>'Raw Data'!L77</f>
        <v>0.0297571445</v>
      </c>
      <c r="E77" s="19">
        <f>'Raw Data'!M77</f>
        <v>0.999729319</v>
      </c>
      <c r="O77" s="5">
        <f t="shared" si="5"/>
        <v>136</v>
      </c>
      <c r="P77" s="5">
        <f t="shared" si="6"/>
        <v>164</v>
      </c>
      <c r="Q77" s="5">
        <f t="shared" si="7"/>
        <v>56</v>
      </c>
      <c r="R77" s="5">
        <f t="shared" si="8"/>
        <v>181</v>
      </c>
      <c r="S77" s="5">
        <f t="shared" si="9"/>
        <v>49</v>
      </c>
    </row>
    <row r="78">
      <c r="A78" s="19">
        <f>'Raw Data'!I78</f>
        <v>0.2633617346</v>
      </c>
      <c r="B78" s="19">
        <f>'Raw Data'!J78</f>
        <v>0.9090909091</v>
      </c>
      <c r="C78" s="19">
        <f>'Raw Data'!K78</f>
        <v>0.8276553106</v>
      </c>
      <c r="D78" s="19">
        <f>'Raw Data'!L78</f>
        <v>0.1041666667</v>
      </c>
      <c r="E78" s="19">
        <f>'Raw Data'!M78</f>
        <v>0.9975845411</v>
      </c>
      <c r="O78" s="5">
        <f t="shared" si="5"/>
        <v>137</v>
      </c>
      <c r="P78" s="5">
        <f t="shared" si="6"/>
        <v>102.5</v>
      </c>
      <c r="Q78" s="5">
        <f t="shared" si="7"/>
        <v>143</v>
      </c>
      <c r="R78" s="5">
        <f t="shared" si="8"/>
        <v>162</v>
      </c>
      <c r="S78" s="5">
        <f t="shared" si="9"/>
        <v>68</v>
      </c>
    </row>
    <row r="79">
      <c r="A79" s="19">
        <f>'Raw Data'!I79</f>
        <v>0.2451789669</v>
      </c>
      <c r="B79" s="19">
        <f>'Raw Data'!J79</f>
        <v>0.7058823529</v>
      </c>
      <c r="C79" s="19">
        <f>'Raw Data'!K79</f>
        <v>0.957</v>
      </c>
      <c r="D79" s="19">
        <f>'Raw Data'!L79</f>
        <v>0.05960393187</v>
      </c>
      <c r="E79" s="19">
        <f>'Raw Data'!M79</f>
        <v>0.9988147926</v>
      </c>
      <c r="O79" s="5">
        <f t="shared" si="5"/>
        <v>139</v>
      </c>
      <c r="P79" s="5">
        <f t="shared" si="6"/>
        <v>167</v>
      </c>
      <c r="Q79" s="5">
        <f t="shared" si="7"/>
        <v>79.5</v>
      </c>
      <c r="R79" s="5">
        <f t="shared" si="8"/>
        <v>174</v>
      </c>
      <c r="S79" s="5">
        <f t="shared" si="9"/>
        <v>62</v>
      </c>
    </row>
    <row r="80">
      <c r="A80" s="19">
        <f>'Raw Data'!I80</f>
        <v>0.2229147156</v>
      </c>
      <c r="B80" s="19">
        <f>'Raw Data'!J80</f>
        <v>1</v>
      </c>
      <c r="C80" s="19">
        <f>'Raw Data'!K80</f>
        <v>0.762954796</v>
      </c>
      <c r="D80" s="19">
        <f>'Raw Data'!L80</f>
        <v>0.01826484018</v>
      </c>
      <c r="E80" s="19">
        <f>'Raw Data'!M80</f>
        <v>1</v>
      </c>
      <c r="O80" s="5">
        <f t="shared" si="5"/>
        <v>141</v>
      </c>
      <c r="P80" s="5">
        <f t="shared" si="6"/>
        <v>23.5</v>
      </c>
      <c r="Q80" s="5">
        <f t="shared" si="7"/>
        <v>153</v>
      </c>
      <c r="R80" s="5">
        <f t="shared" si="8"/>
        <v>191</v>
      </c>
      <c r="S80" s="5">
        <f t="shared" si="9"/>
        <v>23.5</v>
      </c>
    </row>
    <row r="81">
      <c r="A81" s="19">
        <f>'Raw Data'!I81</f>
        <v>0.2101883604</v>
      </c>
      <c r="B81" s="19">
        <f>'Raw Data'!J81</f>
        <v>0.875</v>
      </c>
      <c r="C81" s="19">
        <f>'Raw Data'!K81</f>
        <v>0.7189542484</v>
      </c>
      <c r="D81" s="19">
        <f>'Raw Data'!L81</f>
        <v>0.2456140351</v>
      </c>
      <c r="E81" s="19">
        <f>'Raw Data'!M81</f>
        <v>0.9821428571</v>
      </c>
      <c r="O81" s="5">
        <f t="shared" si="5"/>
        <v>143</v>
      </c>
      <c r="P81" s="5">
        <f t="shared" si="6"/>
        <v>117</v>
      </c>
      <c r="Q81" s="5">
        <f t="shared" si="7"/>
        <v>158</v>
      </c>
      <c r="R81" s="5">
        <f t="shared" si="8"/>
        <v>156</v>
      </c>
      <c r="S81" s="5">
        <f t="shared" si="9"/>
        <v>82</v>
      </c>
    </row>
    <row r="82">
      <c r="A82" s="19">
        <f>'Raw Data'!I82</f>
        <v>0.2029520873</v>
      </c>
      <c r="B82" s="19">
        <f>'Raw Data'!J82</f>
        <v>1</v>
      </c>
      <c r="C82" s="19">
        <f>'Raw Data'!K82</f>
        <v>0.655663916</v>
      </c>
      <c r="D82" s="19">
        <f>'Raw Data'!L82</f>
        <v>0.04275286757</v>
      </c>
      <c r="E82" s="19">
        <f>'Raw Data'!M82</f>
        <v>1</v>
      </c>
      <c r="O82" s="5">
        <f t="shared" si="5"/>
        <v>144</v>
      </c>
      <c r="P82" s="5">
        <f t="shared" si="6"/>
        <v>23.5</v>
      </c>
      <c r="Q82" s="5">
        <f t="shared" si="7"/>
        <v>162</v>
      </c>
      <c r="R82" s="5">
        <f t="shared" si="8"/>
        <v>178</v>
      </c>
      <c r="S82" s="5">
        <f t="shared" si="9"/>
        <v>23.5</v>
      </c>
    </row>
    <row r="83">
      <c r="A83" s="19">
        <f>'Raw Data'!I83</f>
        <v>0.2002132299</v>
      </c>
      <c r="B83" s="19">
        <f>'Raw Data'!J83</f>
        <v>0.9834710744</v>
      </c>
      <c r="C83" s="19">
        <f>'Raw Data'!K83</f>
        <v>0.6153846154</v>
      </c>
      <c r="D83" s="19">
        <f>'Raw Data'!L83</f>
        <v>0.1000841043</v>
      </c>
      <c r="E83" s="19">
        <f>'Raw Data'!M83</f>
        <v>0.9988331389</v>
      </c>
      <c r="O83" s="5">
        <f t="shared" si="5"/>
        <v>145</v>
      </c>
      <c r="P83" s="5">
        <f t="shared" si="6"/>
        <v>53</v>
      </c>
      <c r="Q83" s="5">
        <f t="shared" si="7"/>
        <v>164.5</v>
      </c>
      <c r="R83" s="5">
        <f t="shared" si="8"/>
        <v>164</v>
      </c>
      <c r="S83" s="5">
        <f t="shared" si="9"/>
        <v>61</v>
      </c>
    </row>
    <row r="84">
      <c r="A84" s="19">
        <f>'Raw Data'!I84</f>
        <v>0.1985118403</v>
      </c>
      <c r="B84" s="19">
        <f>'Raw Data'!J84</f>
        <v>0.652173913</v>
      </c>
      <c r="C84" s="19">
        <f>'Raw Data'!K84</f>
        <v>0.957</v>
      </c>
      <c r="D84" s="19">
        <f>'Raw Data'!L84</f>
        <v>0.03262039645</v>
      </c>
      <c r="E84" s="19">
        <f>'Raw Data'!M84</f>
        <v>0.9991925851</v>
      </c>
      <c r="O84" s="5">
        <f t="shared" si="5"/>
        <v>146</v>
      </c>
      <c r="P84" s="5">
        <f t="shared" si="6"/>
        <v>174</v>
      </c>
      <c r="Q84" s="5">
        <f t="shared" si="7"/>
        <v>81</v>
      </c>
      <c r="R84" s="5">
        <f t="shared" si="8"/>
        <v>180</v>
      </c>
      <c r="S84" s="5">
        <f t="shared" si="9"/>
        <v>57</v>
      </c>
    </row>
    <row r="85">
      <c r="A85" s="19">
        <f>'Raw Data'!I85</f>
        <v>0.1980917098</v>
      </c>
      <c r="B85" s="19">
        <f>'Raw Data'!J85</f>
        <v>1</v>
      </c>
      <c r="C85" s="19">
        <f>'Raw Data'!K85</f>
        <v>0.7022384175</v>
      </c>
      <c r="D85" s="19">
        <f>'Raw Data'!L85</f>
        <v>0.02054794521</v>
      </c>
      <c r="E85" s="19">
        <f>'Raw Data'!M85</f>
        <v>1</v>
      </c>
      <c r="O85" s="5">
        <f t="shared" si="5"/>
        <v>147</v>
      </c>
      <c r="P85" s="5">
        <f t="shared" si="6"/>
        <v>23.5</v>
      </c>
      <c r="Q85" s="5">
        <f t="shared" si="7"/>
        <v>159</v>
      </c>
      <c r="R85" s="5">
        <f t="shared" si="8"/>
        <v>187</v>
      </c>
      <c r="S85" s="5">
        <f t="shared" si="9"/>
        <v>23.5</v>
      </c>
    </row>
    <row r="86">
      <c r="A86" s="19">
        <f>'Raw Data'!I86</f>
        <v>0.1733307997</v>
      </c>
      <c r="B86" s="19">
        <f>'Raw Data'!J86</f>
        <v>1</v>
      </c>
      <c r="C86" s="19">
        <f>'Raw Data'!K86</f>
        <v>0.5055072464</v>
      </c>
      <c r="D86" s="19">
        <f>'Raw Data'!L86</f>
        <v>0.1021052632</v>
      </c>
      <c r="E86" s="19">
        <f>'Raw Data'!M86</f>
        <v>1</v>
      </c>
      <c r="O86" s="5">
        <f t="shared" si="5"/>
        <v>151</v>
      </c>
      <c r="P86" s="5">
        <f t="shared" si="6"/>
        <v>23.5</v>
      </c>
      <c r="Q86" s="5">
        <f t="shared" si="7"/>
        <v>171</v>
      </c>
      <c r="R86" s="5">
        <f t="shared" si="8"/>
        <v>163</v>
      </c>
      <c r="S86" s="5">
        <f t="shared" si="9"/>
        <v>23.5</v>
      </c>
    </row>
    <row r="87">
      <c r="A87" s="19">
        <f>'Raw Data'!I87</f>
        <v>0.152456231</v>
      </c>
      <c r="B87" s="19">
        <f>'Raw Data'!J87</f>
        <v>0.5192307692</v>
      </c>
      <c r="C87" s="19">
        <f>'Raw Data'!K87</f>
        <v>0.8909090909</v>
      </c>
      <c r="D87" s="19">
        <f>'Raw Data'!L87</f>
        <v>0.6923076923</v>
      </c>
      <c r="E87" s="19">
        <f>'Raw Data'!M87</f>
        <v>0.7967479675</v>
      </c>
      <c r="O87" s="5">
        <f t="shared" si="5"/>
        <v>156</v>
      </c>
      <c r="P87" s="5">
        <f t="shared" si="6"/>
        <v>184</v>
      </c>
      <c r="Q87" s="5">
        <f t="shared" si="7"/>
        <v>128</v>
      </c>
      <c r="R87" s="5">
        <f t="shared" si="8"/>
        <v>128</v>
      </c>
      <c r="S87" s="5">
        <f t="shared" si="9"/>
        <v>161</v>
      </c>
    </row>
    <row r="88">
      <c r="A88" s="19">
        <f>'Raw Data'!I88</f>
        <v>0.1523407299</v>
      </c>
      <c r="B88" s="19">
        <f>'Raw Data'!J88</f>
        <v>0.5714285714</v>
      </c>
      <c r="C88" s="19">
        <f>'Raw Data'!K88</f>
        <v>0.959</v>
      </c>
      <c r="D88" s="19">
        <f>'Raw Data'!L88</f>
        <v>0.01891244013</v>
      </c>
      <c r="E88" s="19">
        <f>'Raw Data'!M88</f>
        <v>0.9993822711</v>
      </c>
      <c r="O88" s="5">
        <f t="shared" si="5"/>
        <v>157</v>
      </c>
      <c r="P88" s="5">
        <f t="shared" si="6"/>
        <v>182</v>
      </c>
      <c r="Q88" s="5">
        <f t="shared" si="7"/>
        <v>75.5</v>
      </c>
      <c r="R88" s="5">
        <f t="shared" si="8"/>
        <v>189</v>
      </c>
      <c r="S88" s="5">
        <f t="shared" si="9"/>
        <v>51</v>
      </c>
    </row>
    <row r="89">
      <c r="A89" s="19">
        <f>'Raw Data'!I89</f>
        <v>0.1461712257</v>
      </c>
      <c r="B89" s="19">
        <f>'Raw Data'!J89</f>
        <v>1</v>
      </c>
      <c r="C89" s="19">
        <f>'Raw Data'!K89</f>
        <v>0.4111470113</v>
      </c>
      <c r="D89" s="19">
        <f>'Raw Data'!L89</f>
        <v>0.1367673179</v>
      </c>
      <c r="E89" s="19">
        <f>'Raw Data'!M89</f>
        <v>1</v>
      </c>
      <c r="O89" s="5">
        <f t="shared" si="5"/>
        <v>158</v>
      </c>
      <c r="P89" s="5">
        <f t="shared" si="6"/>
        <v>23.5</v>
      </c>
      <c r="Q89" s="5">
        <f t="shared" si="7"/>
        <v>177</v>
      </c>
      <c r="R89" s="5">
        <f t="shared" si="8"/>
        <v>160</v>
      </c>
      <c r="S89" s="5">
        <f t="shared" si="9"/>
        <v>23.5</v>
      </c>
    </row>
    <row r="90">
      <c r="A90" s="19">
        <f>'Raw Data'!I90</f>
        <v>0.139500342</v>
      </c>
      <c r="B90" s="19">
        <f>'Raw Data'!J90</f>
        <v>0.9811320755</v>
      </c>
      <c r="C90" s="19">
        <f>'Raw Data'!K90</f>
        <v>0.5006743998</v>
      </c>
      <c r="D90" s="19">
        <f>'Raw Data'!L90</f>
        <v>0.07772795217</v>
      </c>
      <c r="E90" s="19">
        <f>'Raw Data'!M90</f>
        <v>0.9983862292</v>
      </c>
      <c r="O90" s="5">
        <f t="shared" si="5"/>
        <v>159</v>
      </c>
      <c r="P90" s="5">
        <f t="shared" si="6"/>
        <v>55</v>
      </c>
      <c r="Q90" s="5">
        <f t="shared" si="7"/>
        <v>172</v>
      </c>
      <c r="R90" s="5">
        <f t="shared" si="8"/>
        <v>165</v>
      </c>
      <c r="S90" s="5">
        <f t="shared" si="9"/>
        <v>65</v>
      </c>
    </row>
    <row r="91">
      <c r="A91" s="19">
        <f>'Raw Data'!I91</f>
        <v>0.1362099426</v>
      </c>
      <c r="B91" s="19">
        <f>'Raw Data'!J91</f>
        <v>1</v>
      </c>
      <c r="C91" s="19">
        <f>'Raw Data'!K91</f>
        <v>0.5998333796</v>
      </c>
      <c r="D91" s="19">
        <f>'Raw Data'!L91</f>
        <v>0.008258774948</v>
      </c>
      <c r="E91" s="19">
        <f>'Raw Data'!M91</f>
        <v>1</v>
      </c>
      <c r="O91" s="5">
        <f t="shared" si="5"/>
        <v>160</v>
      </c>
      <c r="P91" s="5">
        <f t="shared" si="6"/>
        <v>23.5</v>
      </c>
      <c r="Q91" s="5">
        <f t="shared" si="7"/>
        <v>167</v>
      </c>
      <c r="R91" s="5">
        <f t="shared" si="8"/>
        <v>192</v>
      </c>
      <c r="S91" s="5">
        <f t="shared" si="9"/>
        <v>23.5</v>
      </c>
    </row>
    <row r="92">
      <c r="A92" s="19">
        <f>'Raw Data'!I92</f>
        <v>0.1286627556</v>
      </c>
      <c r="B92" s="19">
        <f>'Raw Data'!J92</f>
        <v>0.4545454545</v>
      </c>
      <c r="C92" s="19">
        <f>'Raw Data'!K92</f>
        <v>0.9438877756</v>
      </c>
      <c r="D92" s="19">
        <f>'Raw Data'!L92</f>
        <v>0.1515151515</v>
      </c>
      <c r="E92" s="19">
        <f>'Raw Data'!M92</f>
        <v>0.9874213836</v>
      </c>
      <c r="O92" s="5">
        <f t="shared" si="5"/>
        <v>162</v>
      </c>
      <c r="P92" s="5">
        <f t="shared" si="6"/>
        <v>185</v>
      </c>
      <c r="Q92" s="5">
        <f t="shared" si="7"/>
        <v>90</v>
      </c>
      <c r="R92" s="5">
        <f t="shared" si="8"/>
        <v>158</v>
      </c>
      <c r="S92" s="5">
        <f t="shared" si="9"/>
        <v>77</v>
      </c>
    </row>
    <row r="93">
      <c r="A93" s="19">
        <f>'Raw Data'!I93</f>
        <v>0.1272175505</v>
      </c>
      <c r="B93" s="19">
        <f>'Raw Data'!J93</f>
        <v>0.3</v>
      </c>
      <c r="C93" s="19">
        <f>'Raw Data'!K93</f>
        <v>0.9756097561</v>
      </c>
      <c r="D93" s="19">
        <f>'Raw Data'!L93</f>
        <v>0.75</v>
      </c>
      <c r="E93" s="19">
        <f>'Raw Data'!M93</f>
        <v>0.8510638298</v>
      </c>
      <c r="O93" s="5">
        <f t="shared" si="5"/>
        <v>163</v>
      </c>
      <c r="P93" s="5">
        <f t="shared" si="6"/>
        <v>190</v>
      </c>
      <c r="Q93" s="5">
        <f t="shared" si="7"/>
        <v>59</v>
      </c>
      <c r="R93" s="5">
        <f t="shared" si="8"/>
        <v>123.5</v>
      </c>
      <c r="S93" s="5">
        <f t="shared" si="9"/>
        <v>152</v>
      </c>
    </row>
    <row r="94">
      <c r="A94" s="19">
        <f>'Raw Data'!I94</f>
        <v>0.1206254489</v>
      </c>
      <c r="B94" s="19">
        <f>'Raw Data'!J94</f>
        <v>0.4375</v>
      </c>
      <c r="C94" s="19">
        <f>'Raw Data'!K94</f>
        <v>0.9215686275</v>
      </c>
      <c r="D94" s="19">
        <f>'Raw Data'!L94</f>
        <v>0.3684210526</v>
      </c>
      <c r="E94" s="19">
        <f>'Raw Data'!M94</f>
        <v>0.94</v>
      </c>
      <c r="O94" s="5">
        <f t="shared" si="5"/>
        <v>166</v>
      </c>
      <c r="P94" s="5">
        <f t="shared" si="6"/>
        <v>186</v>
      </c>
      <c r="Q94" s="5">
        <f t="shared" si="7"/>
        <v>111</v>
      </c>
      <c r="R94" s="5">
        <f t="shared" si="8"/>
        <v>148</v>
      </c>
      <c r="S94" s="5">
        <f t="shared" si="9"/>
        <v>107</v>
      </c>
    </row>
    <row r="95">
      <c r="A95" s="19">
        <f>'Raw Data'!I95</f>
        <v>0.1195292004</v>
      </c>
      <c r="B95" s="19">
        <f>'Raw Data'!J95</f>
        <v>0.7333333333</v>
      </c>
      <c r="C95" s="19">
        <f>'Raw Data'!K95</f>
        <v>0.7194244604</v>
      </c>
      <c r="D95" s="19">
        <f>'Raw Data'!L95</f>
        <v>0.22</v>
      </c>
      <c r="E95" s="19">
        <f>'Raw Data'!M95</f>
        <v>0.9615384615</v>
      </c>
      <c r="O95" s="5">
        <f t="shared" si="5"/>
        <v>168</v>
      </c>
      <c r="P95" s="5">
        <f t="shared" si="6"/>
        <v>162.5</v>
      </c>
      <c r="Q95" s="5">
        <f t="shared" si="7"/>
        <v>157</v>
      </c>
      <c r="R95" s="5">
        <f t="shared" si="8"/>
        <v>157</v>
      </c>
      <c r="S95" s="5">
        <f t="shared" si="9"/>
        <v>96</v>
      </c>
    </row>
    <row r="96">
      <c r="A96" s="19">
        <f>'Raw Data'!I96</f>
        <v>0.1080324776</v>
      </c>
      <c r="B96" s="19">
        <f>'Raw Data'!J96</f>
        <v>1</v>
      </c>
      <c r="C96" s="19">
        <f>'Raw Data'!K96</f>
        <v>0.4253961017</v>
      </c>
      <c r="D96" s="19">
        <f>'Raw Data'!L96</f>
        <v>0.02908320493</v>
      </c>
      <c r="E96" s="19">
        <f>'Raw Data'!M96</f>
        <v>1</v>
      </c>
      <c r="O96" s="5">
        <f t="shared" si="5"/>
        <v>169</v>
      </c>
      <c r="P96" s="5">
        <f t="shared" si="6"/>
        <v>23.5</v>
      </c>
      <c r="Q96" s="5">
        <f t="shared" si="7"/>
        <v>175</v>
      </c>
      <c r="R96" s="5">
        <f t="shared" si="8"/>
        <v>182</v>
      </c>
      <c r="S96" s="5">
        <f t="shared" si="9"/>
        <v>23.5</v>
      </c>
    </row>
    <row r="97">
      <c r="A97" s="19">
        <f>'Raw Data'!I97</f>
        <v>0.08052444953</v>
      </c>
      <c r="B97" s="19">
        <f>'Raw Data'!J97</f>
        <v>0.9915254237</v>
      </c>
      <c r="C97" s="19">
        <f>'Raw Data'!K97</f>
        <v>0.3167330677</v>
      </c>
      <c r="D97" s="19">
        <f>'Raw Data'!L97</f>
        <v>0.06386462882</v>
      </c>
      <c r="E97" s="19">
        <f>'Raw Data'!M97</f>
        <v>0.9987437186</v>
      </c>
      <c r="O97" s="5">
        <f t="shared" si="5"/>
        <v>171</v>
      </c>
      <c r="P97" s="5">
        <f t="shared" si="6"/>
        <v>48.5</v>
      </c>
      <c r="Q97" s="5">
        <f t="shared" si="7"/>
        <v>182</v>
      </c>
      <c r="R97" s="5">
        <f t="shared" si="8"/>
        <v>172</v>
      </c>
      <c r="S97" s="5">
        <f t="shared" si="9"/>
        <v>64</v>
      </c>
    </row>
    <row r="98">
      <c r="A98" s="19">
        <f>'Raw Data'!I98</f>
        <v>0.07626136776</v>
      </c>
      <c r="B98" s="19">
        <f>'Raw Data'!J98</f>
        <v>0.907275321</v>
      </c>
      <c r="C98" s="19">
        <f>'Raw Data'!K98</f>
        <v>0.3793461339</v>
      </c>
      <c r="D98" s="19">
        <f>'Raw Data'!L98</f>
        <v>0.3471615721</v>
      </c>
      <c r="E98" s="19">
        <f>'Raw Data'!M98</f>
        <v>0.9183417085</v>
      </c>
      <c r="O98" s="5">
        <f t="shared" si="5"/>
        <v>172</v>
      </c>
      <c r="P98" s="5">
        <f t="shared" si="6"/>
        <v>104</v>
      </c>
      <c r="Q98" s="5">
        <f t="shared" si="7"/>
        <v>179</v>
      </c>
      <c r="R98" s="5">
        <f t="shared" si="8"/>
        <v>150</v>
      </c>
      <c r="S98" s="5">
        <f t="shared" si="9"/>
        <v>123</v>
      </c>
    </row>
    <row r="99">
      <c r="A99" s="19">
        <f>'Raw Data'!I99</f>
        <v>0.07298353426</v>
      </c>
      <c r="B99" s="19">
        <f>'Raw Data'!J99</f>
        <v>0.9134615385</v>
      </c>
      <c r="C99" s="19">
        <f>'Raw Data'!K99</f>
        <v>0.3488372093</v>
      </c>
      <c r="D99" s="19">
        <f>'Raw Data'!L99</f>
        <v>0.4589371981</v>
      </c>
      <c r="E99" s="19">
        <f>'Raw Data'!M99</f>
        <v>0.8695652174</v>
      </c>
      <c r="O99" s="5">
        <f t="shared" si="5"/>
        <v>174</v>
      </c>
      <c r="P99" s="5">
        <f t="shared" si="6"/>
        <v>97</v>
      </c>
      <c r="Q99" s="5">
        <f t="shared" si="7"/>
        <v>181</v>
      </c>
      <c r="R99" s="5">
        <f t="shared" si="8"/>
        <v>141</v>
      </c>
      <c r="S99" s="5">
        <f t="shared" si="9"/>
        <v>144</v>
      </c>
    </row>
    <row r="100">
      <c r="A100" s="19">
        <f>'Raw Data'!I100</f>
        <v>0.06617003335</v>
      </c>
      <c r="B100" s="19">
        <f>'Raw Data'!J100</f>
        <v>0.8</v>
      </c>
      <c r="C100" s="19">
        <f>'Raw Data'!K100</f>
        <v>0.6045595272</v>
      </c>
      <c r="D100" s="19">
        <f>'Raw Data'!L100</f>
        <v>0.03303509979</v>
      </c>
      <c r="E100" s="19">
        <f>'Raw Data'!M100</f>
        <v>0.9944444444</v>
      </c>
      <c r="O100" s="5">
        <f t="shared" si="5"/>
        <v>175</v>
      </c>
      <c r="P100" s="5">
        <f t="shared" si="6"/>
        <v>146.5</v>
      </c>
      <c r="Q100" s="5">
        <f t="shared" si="7"/>
        <v>166</v>
      </c>
      <c r="R100" s="5">
        <f t="shared" si="8"/>
        <v>179</v>
      </c>
      <c r="S100" s="5">
        <f t="shared" si="9"/>
        <v>70</v>
      </c>
    </row>
    <row r="101">
      <c r="A101" s="19">
        <f>'Raw Data'!I101</f>
        <v>0.0575679148</v>
      </c>
      <c r="B101" s="19">
        <f>'Raw Data'!J101</f>
        <v>0.9543509272</v>
      </c>
      <c r="C101" s="19">
        <f>'Raw Data'!K101</f>
        <v>0.2548002076</v>
      </c>
      <c r="D101" s="19">
        <f>'Raw Data'!L101</f>
        <v>0.3178147268</v>
      </c>
      <c r="E101" s="19">
        <f>'Raw Data'!M101</f>
        <v>0.9388145315</v>
      </c>
      <c r="O101" s="5">
        <f t="shared" si="5"/>
        <v>176</v>
      </c>
      <c r="P101" s="5">
        <f t="shared" si="6"/>
        <v>74</v>
      </c>
      <c r="Q101" s="5">
        <f t="shared" si="7"/>
        <v>185</v>
      </c>
      <c r="R101" s="5">
        <f t="shared" si="8"/>
        <v>151</v>
      </c>
      <c r="S101" s="5">
        <f t="shared" si="9"/>
        <v>109</v>
      </c>
    </row>
    <row r="102">
      <c r="A102" s="19">
        <f>'Raw Data'!I102</f>
        <v>0.04659595356</v>
      </c>
      <c r="B102" s="19">
        <f>'Raw Data'!J102</f>
        <v>0.9915254237</v>
      </c>
      <c r="C102" s="19">
        <f>'Raw Data'!K102</f>
        <v>0.2079681275</v>
      </c>
      <c r="D102" s="19">
        <f>'Raw Data'!L102</f>
        <v>0.05558194774</v>
      </c>
      <c r="E102" s="19">
        <f>'Raw Data'!M102</f>
        <v>0.9980879541</v>
      </c>
      <c r="O102" s="5">
        <f t="shared" si="5"/>
        <v>177</v>
      </c>
      <c r="P102" s="5">
        <f t="shared" si="6"/>
        <v>48.5</v>
      </c>
      <c r="Q102" s="5">
        <f t="shared" si="7"/>
        <v>186</v>
      </c>
      <c r="R102" s="5">
        <f t="shared" si="8"/>
        <v>177</v>
      </c>
      <c r="S102" s="5">
        <f t="shared" si="9"/>
        <v>67</v>
      </c>
    </row>
    <row r="103">
      <c r="A103" s="19">
        <f>'Raw Data'!I103</f>
        <v>0.04595715092</v>
      </c>
      <c r="B103" s="19">
        <f>'Raw Data'!J103</f>
        <v>0.7647058824</v>
      </c>
      <c r="C103" s="19">
        <f>'Raw Data'!K103</f>
        <v>0.4761904762</v>
      </c>
      <c r="D103" s="19">
        <f>'Raw Data'!L103</f>
        <v>0.5416666667</v>
      </c>
      <c r="E103" s="19">
        <f>'Raw Data'!M103</f>
        <v>0.7142857143</v>
      </c>
      <c r="O103" s="5">
        <f t="shared" si="5"/>
        <v>178</v>
      </c>
      <c r="P103" s="5">
        <f t="shared" si="6"/>
        <v>157</v>
      </c>
      <c r="Q103" s="5">
        <f t="shared" si="7"/>
        <v>174</v>
      </c>
      <c r="R103" s="5">
        <f t="shared" si="8"/>
        <v>136</v>
      </c>
      <c r="S103" s="5">
        <f t="shared" si="9"/>
        <v>168</v>
      </c>
    </row>
    <row r="104">
      <c r="A104" s="19">
        <f>'Raw Data'!I104</f>
        <v>0.03841622335</v>
      </c>
      <c r="B104" s="19">
        <f>'Raw Data'!J104</f>
        <v>0.9799599198</v>
      </c>
      <c r="C104" s="19">
        <f>'Raw Data'!K104</f>
        <v>0.1581479254</v>
      </c>
      <c r="D104" s="19">
        <f>'Raw Data'!L104</f>
        <v>0.2588671255</v>
      </c>
      <c r="E104" s="19">
        <f>'Raw Data'!M104</f>
        <v>0.9633699634</v>
      </c>
      <c r="O104" s="5">
        <f t="shared" si="5"/>
        <v>183</v>
      </c>
      <c r="P104" s="5">
        <f t="shared" si="6"/>
        <v>56</v>
      </c>
      <c r="Q104" s="5">
        <f t="shared" si="7"/>
        <v>188</v>
      </c>
      <c r="R104" s="5">
        <f t="shared" si="8"/>
        <v>155</v>
      </c>
      <c r="S104" s="5">
        <f t="shared" si="9"/>
        <v>95</v>
      </c>
    </row>
    <row r="105">
      <c r="A105" s="19">
        <f>'Raw Data'!I105</f>
        <v>0.03375394005</v>
      </c>
      <c r="B105" s="19">
        <f>'Raw Data'!J105</f>
        <v>1</v>
      </c>
      <c r="C105" s="19">
        <f>'Raw Data'!K105</f>
        <v>0.1269565217</v>
      </c>
      <c r="D105" s="19">
        <f>'Raw Data'!L105</f>
        <v>0.06051154086</v>
      </c>
      <c r="E105" s="19">
        <f>'Raw Data'!M105</f>
        <v>1</v>
      </c>
      <c r="O105" s="5">
        <f t="shared" si="5"/>
        <v>184</v>
      </c>
      <c r="P105" s="5">
        <f t="shared" si="6"/>
        <v>23.5</v>
      </c>
      <c r="Q105" s="5">
        <f t="shared" si="7"/>
        <v>190</v>
      </c>
      <c r="R105" s="5">
        <f t="shared" si="8"/>
        <v>173</v>
      </c>
      <c r="S105" s="5">
        <f t="shared" si="9"/>
        <v>23.5</v>
      </c>
    </row>
    <row r="106">
      <c r="A106" s="19">
        <f>'Raw Data'!I106</f>
        <v>0.03197940278</v>
      </c>
      <c r="B106" s="19">
        <f>'Raw Data'!J106</f>
        <v>0.8823529412</v>
      </c>
      <c r="C106" s="19">
        <f>'Raw Data'!K106</f>
        <v>0.2857142857</v>
      </c>
      <c r="D106" s="19">
        <f>'Raw Data'!L106</f>
        <v>0.5</v>
      </c>
      <c r="E106" s="19">
        <f>'Raw Data'!M106</f>
        <v>0.75</v>
      </c>
      <c r="O106" s="5">
        <f t="shared" si="5"/>
        <v>185</v>
      </c>
      <c r="P106" s="5">
        <f t="shared" si="6"/>
        <v>113.5</v>
      </c>
      <c r="Q106" s="5">
        <f t="shared" si="7"/>
        <v>183</v>
      </c>
      <c r="R106" s="5">
        <f t="shared" si="8"/>
        <v>138</v>
      </c>
      <c r="S106" s="5">
        <f t="shared" si="9"/>
        <v>165</v>
      </c>
    </row>
    <row r="107">
      <c r="A107" s="19">
        <f>'Raw Data'!I107</f>
        <v>0.02308551796</v>
      </c>
      <c r="B107" s="19">
        <f>'Raw Data'!J107</f>
        <v>0.9965397924</v>
      </c>
      <c r="C107" s="19">
        <f>'Raw Data'!K107</f>
        <v>0.1262272501</v>
      </c>
      <c r="D107" s="19">
        <f>'Raw Data'!L107</f>
        <v>0.01895360316</v>
      </c>
      <c r="E107" s="19">
        <f>'Raw Data'!M107</f>
        <v>0.9995358552</v>
      </c>
      <c r="O107" s="5">
        <f t="shared" si="5"/>
        <v>186</v>
      </c>
      <c r="P107" s="5">
        <f t="shared" si="6"/>
        <v>47</v>
      </c>
      <c r="Q107" s="5">
        <f t="shared" si="7"/>
        <v>191</v>
      </c>
      <c r="R107" s="5">
        <f t="shared" si="8"/>
        <v>188</v>
      </c>
      <c r="S107" s="5">
        <f t="shared" si="9"/>
        <v>50</v>
      </c>
    </row>
    <row r="108">
      <c r="A108" s="19">
        <f>'Raw Data'!I108</f>
        <v>0.02133491887</v>
      </c>
      <c r="B108" s="19">
        <f>'Raw Data'!J108</f>
        <v>0.9902200489</v>
      </c>
      <c r="C108" s="19">
        <f>'Raw Data'!K108</f>
        <v>0.1293494932</v>
      </c>
      <c r="D108" s="19">
        <f>'Raw Data'!L108</f>
        <v>0.02721774194</v>
      </c>
      <c r="E108" s="19">
        <f>'Raw Data'!M108</f>
        <v>0.9981434207</v>
      </c>
      <c r="O108" s="5">
        <f t="shared" si="5"/>
        <v>187</v>
      </c>
      <c r="P108" s="5">
        <f t="shared" si="6"/>
        <v>50</v>
      </c>
      <c r="Q108" s="5">
        <f t="shared" si="7"/>
        <v>189</v>
      </c>
      <c r="R108" s="5">
        <f t="shared" si="8"/>
        <v>183</v>
      </c>
      <c r="S108" s="5">
        <f t="shared" si="9"/>
        <v>66</v>
      </c>
    </row>
    <row r="109">
      <c r="A109" s="19">
        <f>'Raw Data'!I109</f>
        <v>0.01997475891</v>
      </c>
      <c r="B109" s="19">
        <f>'Raw Data'!J109</f>
        <v>1</v>
      </c>
      <c r="C109" s="19">
        <f>'Raw Data'!K109</f>
        <v>0.1207276736</v>
      </c>
      <c r="D109" s="19">
        <f>'Raw Data'!L109</f>
        <v>0.004990642545</v>
      </c>
      <c r="E109" s="19">
        <f>'Raw Data'!M109</f>
        <v>1</v>
      </c>
      <c r="O109" s="5">
        <f t="shared" si="5"/>
        <v>188</v>
      </c>
      <c r="P109" s="5">
        <f t="shared" si="6"/>
        <v>23.5</v>
      </c>
      <c r="Q109" s="5">
        <f t="shared" si="7"/>
        <v>192</v>
      </c>
      <c r="R109" s="5">
        <f t="shared" si="8"/>
        <v>193</v>
      </c>
      <c r="S109" s="5">
        <f t="shared" si="9"/>
        <v>23.5</v>
      </c>
    </row>
    <row r="110">
      <c r="A110" s="19">
        <f>'Raw Data'!I110</f>
        <v>0.003498038255</v>
      </c>
      <c r="B110" s="19">
        <f>'Raw Data'!J110</f>
        <v>0.7777777778</v>
      </c>
      <c r="C110" s="19">
        <f>'Raw Data'!K110</f>
        <v>0.1666666667</v>
      </c>
      <c r="D110" s="19">
        <f>'Raw Data'!L110</f>
        <v>0.5833333333</v>
      </c>
      <c r="E110" s="19">
        <f>'Raw Data'!M110</f>
        <v>0.3333333333</v>
      </c>
      <c r="O110" s="5">
        <f t="shared" si="5"/>
        <v>191</v>
      </c>
      <c r="P110" s="5">
        <f t="shared" si="6"/>
        <v>152.5</v>
      </c>
      <c r="Q110" s="5">
        <f t="shared" si="7"/>
        <v>187</v>
      </c>
      <c r="R110" s="5">
        <f t="shared" si="8"/>
        <v>132</v>
      </c>
      <c r="S110" s="5">
        <f t="shared" si="9"/>
        <v>192</v>
      </c>
    </row>
    <row r="111">
      <c r="A111" s="19">
        <f>'Raw Data'!I111</f>
        <v>0.0006070067256</v>
      </c>
      <c r="B111" s="19">
        <f>'Raw Data'!J111</f>
        <v>0.3529411765</v>
      </c>
      <c r="C111" s="19">
        <f>'Raw Data'!K111</f>
        <v>0.619047619</v>
      </c>
      <c r="D111" s="19">
        <f>'Raw Data'!L111</f>
        <v>0.4285714286</v>
      </c>
      <c r="E111" s="19">
        <f>'Raw Data'!M111</f>
        <v>0.5416666667</v>
      </c>
      <c r="O111" s="5">
        <f t="shared" si="5"/>
        <v>193</v>
      </c>
      <c r="P111" s="5">
        <f t="shared" si="6"/>
        <v>189</v>
      </c>
      <c r="Q111" s="5">
        <f t="shared" si="7"/>
        <v>163</v>
      </c>
      <c r="R111" s="5">
        <f t="shared" si="8"/>
        <v>143</v>
      </c>
      <c r="S111" s="5">
        <f t="shared" si="9"/>
        <v>184</v>
      </c>
    </row>
    <row r="112">
      <c r="A112" s="19">
        <f>'Raw Data'!I112</f>
        <v>0.831580686</v>
      </c>
      <c r="B112" s="19">
        <f>'Raw Data'!J112</f>
        <v>1</v>
      </c>
      <c r="C112" s="19">
        <f>'Raw Data'!K112</f>
        <v>0.9487179487</v>
      </c>
      <c r="D112" s="19">
        <f>'Raw Data'!L112</f>
        <v>0.9230769231</v>
      </c>
      <c r="E112" s="19">
        <f>'Raw Data'!M112</f>
        <v>1</v>
      </c>
      <c r="O112" s="5">
        <f t="shared" si="5"/>
        <v>39</v>
      </c>
      <c r="P112" s="5">
        <f t="shared" si="6"/>
        <v>23.5</v>
      </c>
      <c r="Q112" s="5">
        <f t="shared" si="7"/>
        <v>88</v>
      </c>
      <c r="R112" s="5">
        <f t="shared" si="8"/>
        <v>87.5</v>
      </c>
      <c r="S112" s="5">
        <f t="shared" si="9"/>
        <v>23.5</v>
      </c>
    </row>
    <row r="113">
      <c r="A113" s="19">
        <f>'Raw Data'!I113</f>
        <v>0.4891082688</v>
      </c>
      <c r="B113" s="19">
        <f>'Raw Data'!J113</f>
        <v>0.9357142857</v>
      </c>
      <c r="C113" s="19">
        <f>'Raw Data'!K113</f>
        <v>0.8285714286</v>
      </c>
      <c r="D113" s="19">
        <f>'Raw Data'!L113</f>
        <v>0.8451612903</v>
      </c>
      <c r="E113" s="19">
        <f>'Raw Data'!M113</f>
        <v>0.928</v>
      </c>
      <c r="O113" s="5">
        <f t="shared" si="5"/>
        <v>96</v>
      </c>
      <c r="P113" s="5">
        <f t="shared" si="6"/>
        <v>85</v>
      </c>
      <c r="Q113" s="5">
        <f t="shared" si="7"/>
        <v>142</v>
      </c>
      <c r="R113" s="5">
        <f t="shared" si="8"/>
        <v>111</v>
      </c>
      <c r="S113" s="5">
        <f t="shared" si="9"/>
        <v>115</v>
      </c>
    </row>
    <row r="114">
      <c r="A114" s="19">
        <f>'Raw Data'!I114</f>
        <v>0.5268782798</v>
      </c>
      <c r="B114" s="19">
        <f>'Raw Data'!J114</f>
        <v>0.9026548673</v>
      </c>
      <c r="C114" s="19">
        <f>'Raw Data'!K114</f>
        <v>0.8953488372</v>
      </c>
      <c r="D114" s="19">
        <f>'Raw Data'!L114</f>
        <v>0.9189189189</v>
      </c>
      <c r="E114" s="19">
        <f>'Raw Data'!M114</f>
        <v>0.875</v>
      </c>
      <c r="O114" s="5">
        <f t="shared" si="5"/>
        <v>89</v>
      </c>
      <c r="P114" s="5">
        <f t="shared" si="6"/>
        <v>106</v>
      </c>
      <c r="Q114" s="5">
        <f t="shared" si="7"/>
        <v>125</v>
      </c>
      <c r="R114" s="5">
        <f t="shared" si="8"/>
        <v>90</v>
      </c>
      <c r="S114" s="5">
        <f t="shared" si="9"/>
        <v>140.5</v>
      </c>
    </row>
    <row r="115">
      <c r="A115" s="19">
        <f>'Raw Data'!I115</f>
        <v>0.7937973817</v>
      </c>
      <c r="B115" s="19">
        <f>'Raw Data'!J115</f>
        <v>0.9730458221</v>
      </c>
      <c r="C115" s="19">
        <f>'Raw Data'!K115</f>
        <v>0.9624413146</v>
      </c>
      <c r="D115" s="19">
        <f>'Raw Data'!L115</f>
        <v>0.9783197832</v>
      </c>
      <c r="E115" s="19">
        <f>'Raw Data'!M115</f>
        <v>0.9534883721</v>
      </c>
      <c r="O115" s="5">
        <f t="shared" si="5"/>
        <v>50</v>
      </c>
      <c r="P115" s="5">
        <f t="shared" si="6"/>
        <v>64</v>
      </c>
      <c r="Q115" s="5">
        <f t="shared" si="7"/>
        <v>71</v>
      </c>
      <c r="R115" s="5">
        <f t="shared" si="8"/>
        <v>49</v>
      </c>
      <c r="S115" s="5">
        <f t="shared" si="9"/>
        <v>99</v>
      </c>
    </row>
    <row r="116">
      <c r="A116" s="19">
        <f>'Raw Data'!I116</f>
        <v>0.91904514</v>
      </c>
      <c r="B116" s="19">
        <f>'Raw Data'!J116</f>
        <v>1</v>
      </c>
      <c r="C116" s="19">
        <f>'Raw Data'!K116</f>
        <v>0.962962963</v>
      </c>
      <c r="D116" s="19">
        <f>'Raw Data'!L116</f>
        <v>0.9926470588</v>
      </c>
      <c r="E116" s="19">
        <f>'Raw Data'!M116</f>
        <v>1</v>
      </c>
      <c r="O116" s="5">
        <f t="shared" si="5"/>
        <v>30</v>
      </c>
      <c r="P116" s="5">
        <f t="shared" si="6"/>
        <v>23.5</v>
      </c>
      <c r="Q116" s="5">
        <f t="shared" si="7"/>
        <v>70</v>
      </c>
      <c r="R116" s="5">
        <f t="shared" si="8"/>
        <v>38</v>
      </c>
      <c r="S116" s="5">
        <f t="shared" si="9"/>
        <v>23.5</v>
      </c>
    </row>
    <row r="117">
      <c r="A117" s="19">
        <f>'Raw Data'!I117</f>
        <v>0.9581420782</v>
      </c>
      <c r="B117" s="19">
        <f>'Raw Data'!J117</f>
        <v>1</v>
      </c>
      <c r="C117" s="19">
        <f>'Raw Data'!K117</f>
        <v>0.9885057471</v>
      </c>
      <c r="D117" s="19">
        <f>'Raw Data'!L117</f>
        <v>0.9912280702</v>
      </c>
      <c r="E117" s="19">
        <f>'Raw Data'!M117</f>
        <v>1</v>
      </c>
      <c r="O117" s="5">
        <f t="shared" si="5"/>
        <v>21</v>
      </c>
      <c r="P117" s="5">
        <f t="shared" si="6"/>
        <v>23.5</v>
      </c>
      <c r="Q117" s="5">
        <f t="shared" si="7"/>
        <v>47</v>
      </c>
      <c r="R117" s="5">
        <f t="shared" si="8"/>
        <v>41</v>
      </c>
      <c r="S117" s="5">
        <f t="shared" si="9"/>
        <v>23.5</v>
      </c>
    </row>
    <row r="118">
      <c r="A118" s="19">
        <f>'Raw Data'!I118</f>
        <v>0.7554065852</v>
      </c>
      <c r="B118" s="19">
        <f>'Raw Data'!J118</f>
        <v>0.9739130435</v>
      </c>
      <c r="C118" s="19">
        <f>'Raw Data'!K118</f>
        <v>0.9545454545</v>
      </c>
      <c r="D118" s="19">
        <f>'Raw Data'!L118</f>
        <v>0.9911504425</v>
      </c>
      <c r="E118" s="19">
        <f>'Raw Data'!M118</f>
        <v>0.875</v>
      </c>
      <c r="O118" s="5">
        <f t="shared" si="5"/>
        <v>56</v>
      </c>
      <c r="P118" s="5">
        <f t="shared" si="6"/>
        <v>62</v>
      </c>
      <c r="Q118" s="5">
        <f t="shared" si="7"/>
        <v>82</v>
      </c>
      <c r="R118" s="5">
        <f t="shared" si="8"/>
        <v>42</v>
      </c>
      <c r="S118" s="5">
        <f t="shared" si="9"/>
        <v>140.5</v>
      </c>
    </row>
    <row r="119">
      <c r="A119" s="19">
        <f>'Raw Data'!I119</f>
        <v>0.9229225056</v>
      </c>
      <c r="B119" s="19">
        <f>'Raw Data'!J119</f>
        <v>0.9841897233</v>
      </c>
      <c r="C119" s="19">
        <f>'Raw Data'!K119</f>
        <v>1</v>
      </c>
      <c r="D119" s="19">
        <f>'Raw Data'!L119</f>
        <v>1</v>
      </c>
      <c r="E119" s="19">
        <f>'Raw Data'!M119</f>
        <v>0.9384615385</v>
      </c>
      <c r="O119" s="5">
        <f t="shared" si="5"/>
        <v>26</v>
      </c>
      <c r="P119" s="5">
        <f t="shared" si="6"/>
        <v>52</v>
      </c>
      <c r="Q119" s="5">
        <f t="shared" si="7"/>
        <v>18</v>
      </c>
      <c r="R119" s="5">
        <f t="shared" si="8"/>
        <v>18</v>
      </c>
      <c r="S119" s="5">
        <f t="shared" si="9"/>
        <v>110</v>
      </c>
    </row>
    <row r="120">
      <c r="A120" s="19">
        <f>'Raw Data'!I120</f>
        <v>0.3641848859</v>
      </c>
      <c r="B120" s="19">
        <f>'Raw Data'!J120</f>
        <v>0.8965517241</v>
      </c>
      <c r="C120" s="19">
        <f>'Raw Data'!K120</f>
        <v>0.7777777778</v>
      </c>
      <c r="D120" s="19">
        <f>'Raw Data'!L120</f>
        <v>0.7647058824</v>
      </c>
      <c r="E120" s="19">
        <f>'Raw Data'!M120</f>
        <v>0.9032258065</v>
      </c>
      <c r="O120" s="5">
        <f t="shared" si="5"/>
        <v>120</v>
      </c>
      <c r="P120" s="5">
        <f t="shared" si="6"/>
        <v>109</v>
      </c>
      <c r="Q120" s="5">
        <f t="shared" si="7"/>
        <v>150</v>
      </c>
      <c r="R120" s="5">
        <f t="shared" si="8"/>
        <v>121</v>
      </c>
      <c r="S120" s="5">
        <f t="shared" si="9"/>
        <v>127</v>
      </c>
    </row>
    <row r="121">
      <c r="A121" s="19">
        <f>'Raw Data'!I121</f>
        <v>0.4704144308</v>
      </c>
      <c r="B121" s="19">
        <f>'Raw Data'!J121</f>
        <v>1</v>
      </c>
      <c r="C121" s="19">
        <f>'Raw Data'!K121</f>
        <v>0.8571428571</v>
      </c>
      <c r="D121" s="19">
        <f>'Raw Data'!L121</f>
        <v>0.3076923077</v>
      </c>
      <c r="E121" s="19">
        <f>'Raw Data'!M121</f>
        <v>1</v>
      </c>
      <c r="O121" s="5">
        <f t="shared" si="5"/>
        <v>99</v>
      </c>
      <c r="P121" s="5">
        <f t="shared" si="6"/>
        <v>23.5</v>
      </c>
      <c r="Q121" s="5">
        <f t="shared" si="7"/>
        <v>133.5</v>
      </c>
      <c r="R121" s="5">
        <f t="shared" si="8"/>
        <v>152</v>
      </c>
      <c r="S121" s="5">
        <f t="shared" si="9"/>
        <v>23.5</v>
      </c>
    </row>
    <row r="122">
      <c r="A122" s="19">
        <f>'Raw Data'!I122</f>
        <v>0.8667829059</v>
      </c>
      <c r="B122" s="19">
        <f>'Raw Data'!J122</f>
        <v>1</v>
      </c>
      <c r="C122" s="19">
        <f>'Raw Data'!K122</f>
        <v>0.9591836735</v>
      </c>
      <c r="D122" s="19">
        <f>'Raw Data'!L122</f>
        <v>0.95</v>
      </c>
      <c r="E122" s="19">
        <f>'Raw Data'!M122</f>
        <v>1</v>
      </c>
      <c r="O122" s="5">
        <f t="shared" si="5"/>
        <v>33</v>
      </c>
      <c r="P122" s="5">
        <f t="shared" si="6"/>
        <v>23.5</v>
      </c>
      <c r="Q122" s="5">
        <f t="shared" si="7"/>
        <v>74</v>
      </c>
      <c r="R122" s="5">
        <f t="shared" si="8"/>
        <v>72</v>
      </c>
      <c r="S122" s="5">
        <f t="shared" si="9"/>
        <v>23.5</v>
      </c>
    </row>
    <row r="123">
      <c r="A123" s="19">
        <f>'Raw Data'!I123</f>
        <v>0.6945007384</v>
      </c>
      <c r="B123" s="19">
        <f>'Raw Data'!J123</f>
        <v>0.9479553903</v>
      </c>
      <c r="C123" s="19">
        <f>'Raw Data'!K123</f>
        <v>0.9428571429</v>
      </c>
      <c r="D123" s="19">
        <f>'Raw Data'!L123</f>
        <v>0.9479553903</v>
      </c>
      <c r="E123" s="19">
        <f>'Raw Data'!M123</f>
        <v>0.9428571429</v>
      </c>
      <c r="O123" s="5">
        <f t="shared" si="5"/>
        <v>64</v>
      </c>
      <c r="P123" s="5">
        <f t="shared" si="6"/>
        <v>77</v>
      </c>
      <c r="Q123" s="5">
        <f t="shared" si="7"/>
        <v>91</v>
      </c>
      <c r="R123" s="5">
        <f t="shared" si="8"/>
        <v>74</v>
      </c>
      <c r="S123" s="5">
        <f t="shared" si="9"/>
        <v>103</v>
      </c>
    </row>
    <row r="124">
      <c r="A124" s="19">
        <f>'Raw Data'!I124</f>
        <v>0.6748278873</v>
      </c>
      <c r="B124" s="19">
        <f>'Raw Data'!J124</f>
        <v>0.9306358382</v>
      </c>
      <c r="C124" s="19">
        <f>'Raw Data'!K124</f>
        <v>0.96</v>
      </c>
      <c r="D124" s="19">
        <f>'Raw Data'!L124</f>
        <v>0.9817073171</v>
      </c>
      <c r="E124" s="19">
        <f>'Raw Data'!M124</f>
        <v>0.8571428571</v>
      </c>
      <c r="O124" s="5">
        <f t="shared" si="5"/>
        <v>68</v>
      </c>
      <c r="P124" s="5">
        <f t="shared" si="6"/>
        <v>88</v>
      </c>
      <c r="Q124" s="5">
        <f t="shared" si="7"/>
        <v>72</v>
      </c>
      <c r="R124" s="5">
        <f t="shared" si="8"/>
        <v>46</v>
      </c>
      <c r="S124" s="5">
        <f t="shared" si="9"/>
        <v>149.5</v>
      </c>
    </row>
    <row r="125">
      <c r="A125" s="19">
        <f>'Raw Data'!I125</f>
        <v>0.9210822192</v>
      </c>
      <c r="B125" s="19">
        <f>'Raw Data'!J125</f>
        <v>0.9711538462</v>
      </c>
      <c r="C125" s="19">
        <f>'Raw Data'!K125</f>
        <v>1</v>
      </c>
      <c r="D125" s="19">
        <f>'Raw Data'!L125</f>
        <v>1</v>
      </c>
      <c r="E125" s="19">
        <f>'Raw Data'!M125</f>
        <v>0.9423076923</v>
      </c>
      <c r="O125" s="5">
        <f t="shared" si="5"/>
        <v>28</v>
      </c>
      <c r="P125" s="5">
        <f t="shared" si="6"/>
        <v>66</v>
      </c>
      <c r="Q125" s="5">
        <f t="shared" si="7"/>
        <v>18</v>
      </c>
      <c r="R125" s="5">
        <f t="shared" si="8"/>
        <v>18</v>
      </c>
      <c r="S125" s="5">
        <f t="shared" si="9"/>
        <v>104</v>
      </c>
    </row>
    <row r="126">
      <c r="A126" s="19">
        <f>'Raw Data'!I126</f>
        <v>0.5813988141</v>
      </c>
      <c r="B126" s="19">
        <f>'Raw Data'!J126</f>
        <v>0.9019607843</v>
      </c>
      <c r="C126" s="19">
        <f>'Raw Data'!K126</f>
        <v>0.9333333333</v>
      </c>
      <c r="D126" s="19">
        <f>'Raw Data'!L126</f>
        <v>0.9583333333</v>
      </c>
      <c r="E126" s="19">
        <f>'Raw Data'!M126</f>
        <v>0.8484848485</v>
      </c>
      <c r="O126" s="5">
        <f t="shared" si="5"/>
        <v>83</v>
      </c>
      <c r="P126" s="5">
        <f t="shared" si="6"/>
        <v>108</v>
      </c>
      <c r="Q126" s="5">
        <f t="shared" si="7"/>
        <v>102</v>
      </c>
      <c r="R126" s="5">
        <f t="shared" si="8"/>
        <v>64</v>
      </c>
      <c r="S126" s="5">
        <f t="shared" si="9"/>
        <v>153</v>
      </c>
    </row>
    <row r="127">
      <c r="A127" s="19">
        <f>'Raw Data'!I127</f>
        <v>0.9157597834</v>
      </c>
      <c r="B127" s="19">
        <f>'Raw Data'!J127</f>
        <v>0.9661016949</v>
      </c>
      <c r="C127" s="19">
        <f>'Raw Data'!K127</f>
        <v>1</v>
      </c>
      <c r="D127" s="19">
        <f>'Raw Data'!L127</f>
        <v>1</v>
      </c>
      <c r="E127" s="19">
        <f>'Raw Data'!M127</f>
        <v>0.9375</v>
      </c>
      <c r="O127" s="5">
        <f t="shared" si="5"/>
        <v>31</v>
      </c>
      <c r="P127" s="5">
        <f t="shared" si="6"/>
        <v>68</v>
      </c>
      <c r="Q127" s="5">
        <f t="shared" si="7"/>
        <v>18</v>
      </c>
      <c r="R127" s="5">
        <f t="shared" si="8"/>
        <v>18</v>
      </c>
      <c r="S127" s="5">
        <f t="shared" si="9"/>
        <v>111</v>
      </c>
    </row>
    <row r="128">
      <c r="A128" s="19">
        <f>'Raw Data'!I128</f>
        <v>0.6470001476</v>
      </c>
      <c r="B128" s="19">
        <f>'Raw Data'!J128</f>
        <v>1</v>
      </c>
      <c r="C128" s="19">
        <f>'Raw Data'!K128</f>
        <v>0.8</v>
      </c>
      <c r="D128" s="19">
        <f>'Raw Data'!L128</f>
        <v>0.9056603774</v>
      </c>
      <c r="E128" s="19">
        <f>'Raw Data'!M128</f>
        <v>1</v>
      </c>
      <c r="O128" s="5">
        <f t="shared" si="5"/>
        <v>74</v>
      </c>
      <c r="P128" s="5">
        <f t="shared" si="6"/>
        <v>23.5</v>
      </c>
      <c r="Q128" s="5">
        <f t="shared" si="7"/>
        <v>147.5</v>
      </c>
      <c r="R128" s="5">
        <f t="shared" si="8"/>
        <v>94</v>
      </c>
      <c r="S128" s="5">
        <f t="shared" si="9"/>
        <v>23.5</v>
      </c>
    </row>
    <row r="129">
      <c r="A129" s="19">
        <f>'Raw Data'!I129</f>
        <v>0.6873659763</v>
      </c>
      <c r="B129" s="19">
        <f>'Raw Data'!J129</f>
        <v>1</v>
      </c>
      <c r="C129" s="19">
        <f>'Raw Data'!K129</f>
        <v>0.8510638298</v>
      </c>
      <c r="D129" s="19">
        <f>'Raw Data'!L129</f>
        <v>0.8833333333</v>
      </c>
      <c r="E129" s="19">
        <f>'Raw Data'!M129</f>
        <v>1</v>
      </c>
      <c r="O129" s="5">
        <f t="shared" si="5"/>
        <v>66</v>
      </c>
      <c r="P129" s="5">
        <f t="shared" si="6"/>
        <v>23.5</v>
      </c>
      <c r="Q129" s="5">
        <f t="shared" si="7"/>
        <v>136</v>
      </c>
      <c r="R129" s="5">
        <f t="shared" si="8"/>
        <v>102</v>
      </c>
      <c r="S129" s="5">
        <f t="shared" si="9"/>
        <v>23.5</v>
      </c>
    </row>
    <row r="130">
      <c r="A130" s="19">
        <f>'Raw Data'!I130</f>
        <v>0.7810247209</v>
      </c>
      <c r="B130" s="19">
        <f>'Raw Data'!J130</f>
        <v>0.9603174603</v>
      </c>
      <c r="C130" s="19">
        <f>'Raw Data'!K130</f>
        <v>0.9787234043</v>
      </c>
      <c r="D130" s="19">
        <f>'Raw Data'!L130</f>
        <v>0.9918032787</v>
      </c>
      <c r="E130" s="19">
        <f>'Raw Data'!M130</f>
        <v>0.9019607843</v>
      </c>
      <c r="O130" s="5">
        <f t="shared" si="5"/>
        <v>54</v>
      </c>
      <c r="P130" s="5">
        <f t="shared" si="6"/>
        <v>73</v>
      </c>
      <c r="Q130" s="5">
        <f t="shared" si="7"/>
        <v>53</v>
      </c>
      <c r="R130" s="5">
        <f t="shared" si="8"/>
        <v>40</v>
      </c>
      <c r="S130" s="5">
        <f t="shared" si="9"/>
        <v>128</v>
      </c>
    </row>
    <row r="131">
      <c r="A131" s="19">
        <f>'Raw Data'!I131</f>
        <v>0.8039658119</v>
      </c>
      <c r="B131" s="19">
        <f>'Raw Data'!J131</f>
        <v>1</v>
      </c>
      <c r="C131" s="19">
        <f>'Raw Data'!K131</f>
        <v>0.8947368421</v>
      </c>
      <c r="D131" s="19">
        <f>'Raw Data'!L131</f>
        <v>0.974025974</v>
      </c>
      <c r="E131" s="19">
        <f>'Raw Data'!M131</f>
        <v>1</v>
      </c>
      <c r="O131" s="5">
        <f t="shared" si="5"/>
        <v>48</v>
      </c>
      <c r="P131" s="5">
        <f t="shared" si="6"/>
        <v>23.5</v>
      </c>
      <c r="Q131" s="5">
        <f t="shared" si="7"/>
        <v>126</v>
      </c>
      <c r="R131" s="5">
        <f t="shared" si="8"/>
        <v>52</v>
      </c>
      <c r="S131" s="5">
        <f t="shared" si="9"/>
        <v>23.5</v>
      </c>
    </row>
    <row r="132">
      <c r="A132" s="19">
        <f>'Raw Data'!I132</f>
        <v>0.6058779407</v>
      </c>
      <c r="B132" s="19">
        <f>'Raw Data'!J132</f>
        <v>0.9242424242</v>
      </c>
      <c r="C132" s="19">
        <f>'Raw Data'!K132</f>
        <v>0.9285714286</v>
      </c>
      <c r="D132" s="19">
        <f>'Raw Data'!L132</f>
        <v>0.9682539683</v>
      </c>
      <c r="E132" s="19">
        <f>'Raw Data'!M132</f>
        <v>0.8387096774</v>
      </c>
      <c r="O132" s="5">
        <f t="shared" si="5"/>
        <v>82</v>
      </c>
      <c r="P132" s="5">
        <f t="shared" si="6"/>
        <v>90.5</v>
      </c>
      <c r="Q132" s="5">
        <f t="shared" si="7"/>
        <v>105</v>
      </c>
      <c r="R132" s="5">
        <f t="shared" si="8"/>
        <v>59</v>
      </c>
      <c r="S132" s="5">
        <f t="shared" si="9"/>
        <v>155</v>
      </c>
    </row>
    <row r="133">
      <c r="A133" s="19">
        <f>'Raw Data'!I133</f>
        <v>0.4100581844</v>
      </c>
      <c r="B133" s="19">
        <f>'Raw Data'!J133</f>
        <v>0.8108108108</v>
      </c>
      <c r="C133" s="19">
        <f>'Raw Data'!K133</f>
        <v>0.9</v>
      </c>
      <c r="D133" s="19">
        <f>'Raw Data'!L133</f>
        <v>0.8108108108</v>
      </c>
      <c r="E133" s="19">
        <f>'Raw Data'!M133</f>
        <v>0.9</v>
      </c>
      <c r="O133" s="5">
        <f t="shared" si="5"/>
        <v>111</v>
      </c>
      <c r="P133" s="5">
        <f t="shared" si="6"/>
        <v>144</v>
      </c>
      <c r="Q133" s="5">
        <f t="shared" si="7"/>
        <v>122</v>
      </c>
      <c r="R133" s="5">
        <f t="shared" si="8"/>
        <v>117</v>
      </c>
      <c r="S133" s="5">
        <f t="shared" si="9"/>
        <v>129.5</v>
      </c>
    </row>
    <row r="134">
      <c r="A134" s="19">
        <f>'Raw Data'!I134</f>
        <v>0.6408687757</v>
      </c>
      <c r="B134" s="19">
        <f>'Raw Data'!J134</f>
        <v>0.9375</v>
      </c>
      <c r="C134" s="19">
        <f>'Raw Data'!K134</f>
        <v>0.9259259259</v>
      </c>
      <c r="D134" s="19">
        <f>'Raw Data'!L134</f>
        <v>0.9375</v>
      </c>
      <c r="E134" s="19">
        <f>'Raw Data'!M134</f>
        <v>0.9259259259</v>
      </c>
      <c r="O134" s="5">
        <f t="shared" si="5"/>
        <v>77</v>
      </c>
      <c r="P134" s="5">
        <f t="shared" si="6"/>
        <v>84</v>
      </c>
      <c r="Q134" s="5">
        <f t="shared" si="7"/>
        <v>108</v>
      </c>
      <c r="R134" s="5">
        <f t="shared" si="8"/>
        <v>80</v>
      </c>
      <c r="S134" s="5">
        <f t="shared" si="9"/>
        <v>119</v>
      </c>
    </row>
    <row r="135">
      <c r="A135" s="19">
        <f>'Raw Data'!I135</f>
        <v>0.8048443759</v>
      </c>
      <c r="B135" s="19">
        <f>'Raw Data'!J135</f>
        <v>0.9242424242</v>
      </c>
      <c r="C135" s="19">
        <f>'Raw Data'!K135</f>
        <v>1</v>
      </c>
      <c r="D135" s="19">
        <f>'Raw Data'!L135</f>
        <v>1</v>
      </c>
      <c r="E135" s="19">
        <f>'Raw Data'!M135</f>
        <v>0.7916666667</v>
      </c>
      <c r="O135" s="5">
        <f t="shared" si="5"/>
        <v>47</v>
      </c>
      <c r="P135" s="5">
        <f t="shared" si="6"/>
        <v>90.5</v>
      </c>
      <c r="Q135" s="5">
        <f t="shared" si="7"/>
        <v>18</v>
      </c>
      <c r="R135" s="5">
        <f t="shared" si="8"/>
        <v>18</v>
      </c>
      <c r="S135" s="5">
        <f t="shared" si="9"/>
        <v>162</v>
      </c>
    </row>
    <row r="136">
      <c r="A136" s="19">
        <f>'Raw Data'!I136</f>
        <v>0.6967591169</v>
      </c>
      <c r="B136" s="19">
        <f>'Raw Data'!J136</f>
        <v>0.9605055292</v>
      </c>
      <c r="C136" s="19">
        <f>'Raw Data'!K136</f>
        <v>0.9292482628</v>
      </c>
      <c r="D136" s="19">
        <f>'Raw Data'!L136</f>
        <v>0.9559748428</v>
      </c>
      <c r="E136" s="19">
        <f>'Raw Data'!M136</f>
        <v>0.9363462763</v>
      </c>
      <c r="O136" s="5">
        <f t="shared" si="5"/>
        <v>63</v>
      </c>
      <c r="P136" s="5">
        <f t="shared" si="6"/>
        <v>72</v>
      </c>
      <c r="Q136" s="5">
        <f t="shared" si="7"/>
        <v>104</v>
      </c>
      <c r="R136" s="5">
        <f t="shared" si="8"/>
        <v>66</v>
      </c>
      <c r="S136" s="5">
        <f t="shared" si="9"/>
        <v>112</v>
      </c>
    </row>
    <row r="137">
      <c r="A137" s="19">
        <f>'Raw Data'!I137</f>
        <v>0.4874375049</v>
      </c>
      <c r="B137" s="19">
        <f>'Raw Data'!J137</f>
        <v>0.8636363636</v>
      </c>
      <c r="C137" s="19">
        <f>'Raw Data'!K137</f>
        <v>0.9090909091</v>
      </c>
      <c r="D137" s="19">
        <f>'Raw Data'!L137</f>
        <v>0.9268292683</v>
      </c>
      <c r="E137" s="19">
        <f>'Raw Data'!M137</f>
        <v>0.8333333333</v>
      </c>
      <c r="O137" s="5">
        <f t="shared" si="5"/>
        <v>97</v>
      </c>
      <c r="P137" s="5">
        <f t="shared" si="6"/>
        <v>125</v>
      </c>
      <c r="Q137" s="5">
        <f t="shared" si="7"/>
        <v>118</v>
      </c>
      <c r="R137" s="5">
        <f t="shared" si="8"/>
        <v>86</v>
      </c>
      <c r="S137" s="5">
        <f t="shared" si="9"/>
        <v>156</v>
      </c>
    </row>
    <row r="138">
      <c r="A138" s="19">
        <f>'Raw Data'!I138</f>
        <v>0.6206324496</v>
      </c>
      <c r="B138" s="19">
        <f>'Raw Data'!J138</f>
        <v>0.9130434783</v>
      </c>
      <c r="C138" s="19">
        <f>'Raw Data'!K138</f>
        <v>0.9411764706</v>
      </c>
      <c r="D138" s="19">
        <f>'Raw Data'!L138</f>
        <v>0.9545454545</v>
      </c>
      <c r="E138" s="19">
        <f>'Raw Data'!M138</f>
        <v>0.8888888889</v>
      </c>
      <c r="O138" s="5">
        <f t="shared" si="5"/>
        <v>80</v>
      </c>
      <c r="P138" s="5">
        <f t="shared" si="6"/>
        <v>98.5</v>
      </c>
      <c r="Q138" s="5">
        <f t="shared" si="7"/>
        <v>94.5</v>
      </c>
      <c r="R138" s="5">
        <f t="shared" si="8"/>
        <v>68</v>
      </c>
      <c r="S138" s="5">
        <f t="shared" si="9"/>
        <v>135</v>
      </c>
    </row>
    <row r="139">
      <c r="A139" s="19">
        <f>'Raw Data'!I139</f>
        <v>0.3618760644</v>
      </c>
      <c r="B139" s="19">
        <f>'Raw Data'!J139</f>
        <v>0.7877862595</v>
      </c>
      <c r="C139" s="19">
        <f>'Raw Data'!K139</f>
        <v>0.8831246273</v>
      </c>
      <c r="D139" s="19">
        <f>'Raw Data'!L139</f>
        <v>0.8403908795</v>
      </c>
      <c r="E139" s="19">
        <f>'Raw Data'!M139</f>
        <v>0.8419556566</v>
      </c>
      <c r="O139" s="5">
        <f t="shared" si="5"/>
        <v>121</v>
      </c>
      <c r="P139" s="5">
        <f t="shared" si="6"/>
        <v>149</v>
      </c>
      <c r="Q139" s="5">
        <f t="shared" si="7"/>
        <v>130</v>
      </c>
      <c r="R139" s="5">
        <f t="shared" si="8"/>
        <v>113</v>
      </c>
      <c r="S139" s="5">
        <f t="shared" si="9"/>
        <v>154</v>
      </c>
    </row>
    <row r="140">
      <c r="A140" s="19">
        <f>'Raw Data'!I140</f>
        <v>0.4870706491</v>
      </c>
      <c r="B140" s="19">
        <f>'Raw Data'!J140</f>
        <v>0.9127837515</v>
      </c>
      <c r="C140" s="19">
        <f>'Raw Data'!K140</f>
        <v>0.8551923873</v>
      </c>
      <c r="D140" s="19">
        <f>'Raw Data'!L140</f>
        <v>0.8972401644</v>
      </c>
      <c r="E140" s="19">
        <f>'Raw Data'!M140</f>
        <v>0.8762187368</v>
      </c>
      <c r="O140" s="5">
        <f t="shared" si="5"/>
        <v>98</v>
      </c>
      <c r="P140" s="5">
        <f t="shared" si="6"/>
        <v>100</v>
      </c>
      <c r="Q140" s="5">
        <f t="shared" si="7"/>
        <v>135</v>
      </c>
      <c r="R140" s="5">
        <f t="shared" si="8"/>
        <v>98</v>
      </c>
      <c r="S140" s="5">
        <f t="shared" si="9"/>
        <v>139</v>
      </c>
    </row>
    <row r="141">
      <c r="A141" s="19">
        <f>'Raw Data'!I141</f>
        <v>0.4166054353</v>
      </c>
      <c r="B141" s="19">
        <f>'Raw Data'!J141</f>
        <v>0.8313953488</v>
      </c>
      <c r="C141" s="19">
        <f>'Raw Data'!K141</f>
        <v>0.8912133891</v>
      </c>
      <c r="D141" s="19">
        <f>'Raw Data'!L141</f>
        <v>0.9166666667</v>
      </c>
      <c r="E141" s="19">
        <f>'Raw Data'!M141</f>
        <v>0.7859778598</v>
      </c>
      <c r="O141" s="5">
        <f t="shared" si="5"/>
        <v>109</v>
      </c>
      <c r="P141" s="5">
        <f t="shared" si="6"/>
        <v>137</v>
      </c>
      <c r="Q141" s="5">
        <f t="shared" si="7"/>
        <v>127</v>
      </c>
      <c r="R141" s="5">
        <f t="shared" si="8"/>
        <v>91</v>
      </c>
      <c r="S141" s="5">
        <f t="shared" si="9"/>
        <v>163</v>
      </c>
    </row>
    <row r="142">
      <c r="A142" s="19">
        <f>'Raw Data'!I142</f>
        <v>0.2423676503</v>
      </c>
      <c r="B142" s="19">
        <f>'Raw Data'!J142</f>
        <v>0.7205240175</v>
      </c>
      <c r="C142" s="19">
        <f>'Raw Data'!K142</f>
        <v>0.8421052632</v>
      </c>
      <c r="D142" s="19">
        <f>'Raw Data'!L142</f>
        <v>0.873015873</v>
      </c>
      <c r="E142" s="19">
        <f>'Raw Data'!M142</f>
        <v>0.6666666667</v>
      </c>
      <c r="O142" s="5">
        <f t="shared" si="5"/>
        <v>140</v>
      </c>
      <c r="P142" s="5">
        <f t="shared" si="6"/>
        <v>165</v>
      </c>
      <c r="Q142" s="5">
        <f t="shared" si="7"/>
        <v>138.5</v>
      </c>
      <c r="R142" s="5">
        <f t="shared" si="8"/>
        <v>107</v>
      </c>
      <c r="S142" s="5">
        <f t="shared" si="9"/>
        <v>174</v>
      </c>
    </row>
    <row r="143">
      <c r="A143" s="19">
        <f>'Raw Data'!I143</f>
        <v>0.190700201</v>
      </c>
      <c r="B143" s="19">
        <f>'Raw Data'!J143</f>
        <v>0.7399103139</v>
      </c>
      <c r="C143" s="19">
        <f>'Raw Data'!K143</f>
        <v>0.7651006711</v>
      </c>
      <c r="D143" s="19">
        <f>'Raw Data'!L143</f>
        <v>0.825</v>
      </c>
      <c r="E143" s="19">
        <f>'Raw Data'!M143</f>
        <v>0.6627906977</v>
      </c>
      <c r="O143" s="5">
        <f t="shared" si="5"/>
        <v>148</v>
      </c>
      <c r="P143" s="5">
        <f t="shared" si="6"/>
        <v>161</v>
      </c>
      <c r="Q143" s="5">
        <f t="shared" si="7"/>
        <v>152</v>
      </c>
      <c r="R143" s="5">
        <f t="shared" si="8"/>
        <v>116</v>
      </c>
      <c r="S143" s="5">
        <f t="shared" si="9"/>
        <v>175</v>
      </c>
    </row>
    <row r="144">
      <c r="A144" s="19">
        <f>'Raw Data'!I144</f>
        <v>0.1651558934</v>
      </c>
      <c r="B144" s="19">
        <f>'Raw Data'!J144</f>
        <v>0.6584615385</v>
      </c>
      <c r="C144" s="19">
        <f>'Raw Data'!K144</f>
        <v>0.8097560976</v>
      </c>
      <c r="D144" s="19">
        <f>'Raw Data'!L144</f>
        <v>0.8458498024</v>
      </c>
      <c r="E144" s="19">
        <f>'Raw Data'!M144</f>
        <v>0.5992779783</v>
      </c>
      <c r="O144" s="5">
        <f t="shared" si="5"/>
        <v>153</v>
      </c>
      <c r="P144" s="5">
        <f t="shared" si="6"/>
        <v>171</v>
      </c>
      <c r="Q144" s="5">
        <f t="shared" si="7"/>
        <v>146</v>
      </c>
      <c r="R144" s="5">
        <f t="shared" si="8"/>
        <v>110</v>
      </c>
      <c r="S144" s="5">
        <f t="shared" si="9"/>
        <v>181</v>
      </c>
    </row>
    <row r="145">
      <c r="A145" s="19">
        <f>'Raw Data'!I145</f>
        <v>0.2557390748</v>
      </c>
      <c r="B145" s="19">
        <f>'Raw Data'!J145</f>
        <v>0.645200486</v>
      </c>
      <c r="C145" s="19">
        <f>'Raw Data'!K145</f>
        <v>0.9154639175</v>
      </c>
      <c r="D145" s="19">
        <f>'Raw Data'!L145</f>
        <v>0.9283216783</v>
      </c>
      <c r="E145" s="19">
        <f>'Raw Data'!M145</f>
        <v>0.6032608696</v>
      </c>
      <c r="O145" s="5">
        <f t="shared" si="5"/>
        <v>138</v>
      </c>
      <c r="P145" s="5">
        <f t="shared" si="6"/>
        <v>178</v>
      </c>
      <c r="Q145" s="5">
        <f t="shared" si="7"/>
        <v>114</v>
      </c>
      <c r="R145" s="5">
        <f t="shared" si="8"/>
        <v>85</v>
      </c>
      <c r="S145" s="5">
        <f t="shared" si="9"/>
        <v>179</v>
      </c>
    </row>
    <row r="146">
      <c r="A146" s="19">
        <f>'Raw Data'!I146</f>
        <v>0.09188801692</v>
      </c>
      <c r="B146" s="19">
        <f>'Raw Data'!J146</f>
        <v>0.6583143508</v>
      </c>
      <c r="C146" s="19">
        <f>'Raw Data'!K146</f>
        <v>0.6974169742</v>
      </c>
      <c r="D146" s="19">
        <f>'Raw Data'!L146</f>
        <v>0.7789757412</v>
      </c>
      <c r="E146" s="19">
        <f>'Raw Data'!M146</f>
        <v>0.5575221239</v>
      </c>
      <c r="O146" s="5">
        <f t="shared" si="5"/>
        <v>170</v>
      </c>
      <c r="P146" s="5">
        <f t="shared" si="6"/>
        <v>172</v>
      </c>
      <c r="Q146" s="5">
        <f t="shared" si="7"/>
        <v>160</v>
      </c>
      <c r="R146" s="5">
        <f t="shared" si="8"/>
        <v>120</v>
      </c>
      <c r="S146" s="5">
        <f t="shared" si="9"/>
        <v>182</v>
      </c>
    </row>
    <row r="147">
      <c r="A147" s="19">
        <f>'Raw Data'!I147</f>
        <v>0.2957278153</v>
      </c>
      <c r="B147" s="19">
        <f>'Raw Data'!J147</f>
        <v>0.783933518</v>
      </c>
      <c r="C147" s="19">
        <f>'Raw Data'!K147</f>
        <v>0.837962963</v>
      </c>
      <c r="D147" s="19">
        <f>'Raw Data'!L147</f>
        <v>0.8899371069</v>
      </c>
      <c r="E147" s="19">
        <f>'Raw Data'!M147</f>
        <v>0.6988416988</v>
      </c>
      <c r="O147" s="5">
        <f t="shared" si="5"/>
        <v>129</v>
      </c>
      <c r="P147" s="5">
        <f t="shared" si="6"/>
        <v>150</v>
      </c>
      <c r="Q147" s="5">
        <f t="shared" si="7"/>
        <v>141</v>
      </c>
      <c r="R147" s="5">
        <f t="shared" si="8"/>
        <v>99</v>
      </c>
      <c r="S147" s="5">
        <f t="shared" si="9"/>
        <v>172</v>
      </c>
    </row>
    <row r="148">
      <c r="A148" s="19">
        <f>'Raw Data'!I148</f>
        <v>0.1571498843</v>
      </c>
      <c r="B148" s="19">
        <f>'Raw Data'!J148</f>
        <v>0.4085850556</v>
      </c>
      <c r="C148" s="19">
        <f>'Raw Data'!K148</f>
        <v>0.9595278246</v>
      </c>
      <c r="D148" s="19">
        <f>'Raw Data'!L148</f>
        <v>0.9145907473</v>
      </c>
      <c r="E148" s="19">
        <f>'Raw Data'!M148</f>
        <v>0.6046758767</v>
      </c>
      <c r="O148" s="5">
        <f t="shared" si="5"/>
        <v>155</v>
      </c>
      <c r="P148" s="5">
        <f t="shared" si="6"/>
        <v>187</v>
      </c>
      <c r="Q148" s="5">
        <f t="shared" si="7"/>
        <v>73</v>
      </c>
      <c r="R148" s="5">
        <f t="shared" si="8"/>
        <v>92</v>
      </c>
      <c r="S148" s="5">
        <f t="shared" si="9"/>
        <v>178</v>
      </c>
    </row>
    <row r="149">
      <c r="A149" s="19">
        <f>'Raw Data'!I149</f>
        <v>0.2121569892</v>
      </c>
      <c r="B149" s="19">
        <f>'Raw Data'!J149</f>
        <v>0.7777777778</v>
      </c>
      <c r="C149" s="19">
        <f>'Raw Data'!K149</f>
        <v>0.7843137255</v>
      </c>
      <c r="D149" s="19">
        <f>'Raw Data'!L149</f>
        <v>0.9468599034</v>
      </c>
      <c r="E149" s="19">
        <f>'Raw Data'!M149</f>
        <v>0.4166666667</v>
      </c>
      <c r="O149" s="5">
        <f t="shared" si="5"/>
        <v>142</v>
      </c>
      <c r="P149" s="5">
        <f t="shared" si="6"/>
        <v>152.5</v>
      </c>
      <c r="Q149" s="5">
        <f t="shared" si="7"/>
        <v>149</v>
      </c>
      <c r="R149" s="5">
        <f t="shared" si="8"/>
        <v>76</v>
      </c>
      <c r="S149" s="5">
        <f t="shared" si="9"/>
        <v>190</v>
      </c>
    </row>
    <row r="150">
      <c r="A150" s="19">
        <f>'Raw Data'!I150</f>
        <v>0.6457359531</v>
      </c>
      <c r="B150" s="19">
        <f>'Raw Data'!J150</f>
        <v>0.9191919192</v>
      </c>
      <c r="C150" s="19">
        <f>'Raw Data'!K150</f>
        <v>0.950617284</v>
      </c>
      <c r="D150" s="19">
        <f>'Raw Data'!L150</f>
        <v>0.8666666667</v>
      </c>
      <c r="E150" s="19">
        <f>'Raw Data'!M150</f>
        <v>0.9711711712</v>
      </c>
      <c r="O150" s="5">
        <f t="shared" si="5"/>
        <v>75</v>
      </c>
      <c r="P150" s="5">
        <f t="shared" si="6"/>
        <v>95</v>
      </c>
      <c r="Q150" s="5">
        <f t="shared" si="7"/>
        <v>86</v>
      </c>
      <c r="R150" s="5">
        <f t="shared" si="8"/>
        <v>108</v>
      </c>
      <c r="S150" s="5">
        <f t="shared" si="9"/>
        <v>87</v>
      </c>
    </row>
    <row r="151">
      <c r="A151" s="19">
        <f>'Raw Data'!I151</f>
        <v>0.6315036802</v>
      </c>
      <c r="B151" s="19">
        <f>'Raw Data'!J151</f>
        <v>0.9473684211</v>
      </c>
      <c r="C151" s="19">
        <f>'Raw Data'!K151</f>
        <v>0.9126213592</v>
      </c>
      <c r="D151" s="19">
        <f>'Raw Data'!L151</f>
        <v>0.8888888889</v>
      </c>
      <c r="E151" s="19">
        <f>'Raw Data'!M151</f>
        <v>0.9591836735</v>
      </c>
      <c r="O151" s="5">
        <f t="shared" si="5"/>
        <v>79</v>
      </c>
      <c r="P151" s="5">
        <f t="shared" si="6"/>
        <v>78.5</v>
      </c>
      <c r="Q151" s="5">
        <f t="shared" si="7"/>
        <v>116</v>
      </c>
      <c r="R151" s="5">
        <f t="shared" si="8"/>
        <v>100</v>
      </c>
      <c r="S151" s="5">
        <f t="shared" si="9"/>
        <v>97</v>
      </c>
    </row>
    <row r="152">
      <c r="A152" s="19">
        <f>'Raw Data'!I152</f>
        <v>0.4634732016</v>
      </c>
      <c r="B152" s="19">
        <f>'Raw Data'!J152</f>
        <v>0.7717391304</v>
      </c>
      <c r="C152" s="19">
        <f>'Raw Data'!K152</f>
        <v>0.9526315789</v>
      </c>
      <c r="D152" s="19">
        <f>'Raw Data'!L152</f>
        <v>0.8875</v>
      </c>
      <c r="E152" s="19">
        <f>'Raw Data'!M152</f>
        <v>0.896039604</v>
      </c>
      <c r="O152" s="5">
        <f t="shared" si="5"/>
        <v>100</v>
      </c>
      <c r="P152" s="5">
        <f t="shared" si="6"/>
        <v>156</v>
      </c>
      <c r="Q152" s="5">
        <f t="shared" si="7"/>
        <v>84</v>
      </c>
      <c r="R152" s="5">
        <f t="shared" si="8"/>
        <v>101</v>
      </c>
      <c r="S152" s="5">
        <f t="shared" si="9"/>
        <v>132</v>
      </c>
    </row>
    <row r="153">
      <c r="A153" s="19">
        <f>'Raw Data'!I153</f>
        <v>0.7008294407</v>
      </c>
      <c r="B153" s="19">
        <f>'Raw Data'!J153</f>
        <v>0.9638554217</v>
      </c>
      <c r="C153" s="19">
        <f>'Raw Data'!K153</f>
        <v>0.9347826087</v>
      </c>
      <c r="D153" s="19">
        <f>'Raw Data'!L153</f>
        <v>0.981595092</v>
      </c>
      <c r="E153" s="19">
        <f>'Raw Data'!M153</f>
        <v>0.8775510204</v>
      </c>
      <c r="O153" s="5">
        <f t="shared" si="5"/>
        <v>61</v>
      </c>
      <c r="P153" s="5">
        <f t="shared" si="6"/>
        <v>70</v>
      </c>
      <c r="Q153" s="5">
        <f t="shared" si="7"/>
        <v>101</v>
      </c>
      <c r="R153" s="5">
        <f t="shared" si="8"/>
        <v>47</v>
      </c>
      <c r="S153" s="5">
        <f t="shared" si="9"/>
        <v>138</v>
      </c>
    </row>
    <row r="154">
      <c r="A154" s="19">
        <f>'Raw Data'!I154</f>
        <v>0.4086799317</v>
      </c>
      <c r="B154" s="19">
        <f>'Raw Data'!J154</f>
        <v>0.6834170854</v>
      </c>
      <c r="C154" s="19">
        <f>'Raw Data'!K154</f>
        <v>0.9673913043</v>
      </c>
      <c r="D154" s="19">
        <f>'Raw Data'!L154</f>
        <v>0.8831168831</v>
      </c>
      <c r="E154" s="19">
        <f>'Raw Data'!M154</f>
        <v>0.8944723618</v>
      </c>
      <c r="O154" s="5">
        <f t="shared" si="5"/>
        <v>113</v>
      </c>
      <c r="P154" s="5">
        <f t="shared" si="6"/>
        <v>170</v>
      </c>
      <c r="Q154" s="5">
        <f t="shared" si="7"/>
        <v>66</v>
      </c>
      <c r="R154" s="5">
        <f t="shared" si="8"/>
        <v>103</v>
      </c>
      <c r="S154" s="5">
        <f t="shared" si="9"/>
        <v>133</v>
      </c>
    </row>
    <row r="155">
      <c r="A155" s="19">
        <f>'Raw Data'!I155</f>
        <v>0.3781287661</v>
      </c>
      <c r="B155" s="19">
        <f>'Raw Data'!J155</f>
        <v>0.8581560284</v>
      </c>
      <c r="C155" s="19">
        <f>'Raw Data'!K155</f>
        <v>0.8421052632</v>
      </c>
      <c r="D155" s="19">
        <f>'Raw Data'!L155</f>
        <v>0.9307692308</v>
      </c>
      <c r="E155" s="19">
        <f>'Raw Data'!M155</f>
        <v>0.7058823529</v>
      </c>
      <c r="O155" s="5">
        <f t="shared" si="5"/>
        <v>117</v>
      </c>
      <c r="P155" s="5">
        <f t="shared" si="6"/>
        <v>128</v>
      </c>
      <c r="Q155" s="5">
        <f t="shared" si="7"/>
        <v>138.5</v>
      </c>
      <c r="R155" s="5">
        <f t="shared" si="8"/>
        <v>82</v>
      </c>
      <c r="S155" s="5">
        <f t="shared" si="9"/>
        <v>171</v>
      </c>
    </row>
    <row r="156">
      <c r="A156" s="19">
        <f>'Raw Data'!I156</f>
        <v>0.5652587691</v>
      </c>
      <c r="B156" s="19">
        <f>'Raw Data'!J156</f>
        <v>0.7747035573</v>
      </c>
      <c r="C156" s="19">
        <f>'Raw Data'!K156</f>
        <v>0.9863201094</v>
      </c>
      <c r="D156" s="19">
        <f>'Raw Data'!L156</f>
        <v>0.9514563107</v>
      </c>
      <c r="E156" s="19">
        <f>'Raw Data'!M156</f>
        <v>0.9267352185</v>
      </c>
      <c r="O156" s="5">
        <f t="shared" si="5"/>
        <v>87</v>
      </c>
      <c r="P156" s="5">
        <f t="shared" si="6"/>
        <v>154</v>
      </c>
      <c r="Q156" s="5">
        <f t="shared" si="7"/>
        <v>49</v>
      </c>
      <c r="R156" s="5">
        <f t="shared" si="8"/>
        <v>71</v>
      </c>
      <c r="S156" s="5">
        <f t="shared" si="9"/>
        <v>117</v>
      </c>
    </row>
    <row r="157">
      <c r="A157" s="19">
        <f>'Raw Data'!I157</f>
        <v>0.3649338732</v>
      </c>
      <c r="B157" s="19">
        <f>'Raw Data'!J157</f>
        <v>0.813559322</v>
      </c>
      <c r="C157" s="19">
        <f>'Raw Data'!K157</f>
        <v>0.8647058824</v>
      </c>
      <c r="D157" s="19">
        <f>'Raw Data'!L157</f>
        <v>0.8067226891</v>
      </c>
      <c r="E157" s="19">
        <f>'Raw Data'!M157</f>
        <v>0.8698224852</v>
      </c>
      <c r="O157" s="5">
        <f t="shared" si="5"/>
        <v>119</v>
      </c>
      <c r="P157" s="5">
        <f t="shared" si="6"/>
        <v>141</v>
      </c>
      <c r="Q157" s="5">
        <f t="shared" si="7"/>
        <v>132</v>
      </c>
      <c r="R157" s="5">
        <f t="shared" si="8"/>
        <v>118</v>
      </c>
      <c r="S157" s="5">
        <f t="shared" si="9"/>
        <v>143</v>
      </c>
    </row>
    <row r="158">
      <c r="A158" s="19">
        <f>'Raw Data'!I158</f>
        <v>0.3838206484</v>
      </c>
      <c r="B158" s="19">
        <f>'Raw Data'!J158</f>
        <v>0.6140350877</v>
      </c>
      <c r="C158" s="19">
        <f>'Raw Data'!K158</f>
        <v>0.9805309735</v>
      </c>
      <c r="D158" s="19">
        <f>'Raw Data'!L158</f>
        <v>0.8641975309</v>
      </c>
      <c r="E158" s="19">
        <f>'Raw Data'!M158</f>
        <v>0.9264214047</v>
      </c>
      <c r="O158" s="5">
        <f t="shared" si="5"/>
        <v>116</v>
      </c>
      <c r="P158" s="5">
        <f t="shared" si="6"/>
        <v>180</v>
      </c>
      <c r="Q158" s="5">
        <f t="shared" si="7"/>
        <v>52</v>
      </c>
      <c r="R158" s="5">
        <f t="shared" si="8"/>
        <v>109</v>
      </c>
      <c r="S158" s="5">
        <f t="shared" si="9"/>
        <v>118</v>
      </c>
    </row>
    <row r="159">
      <c r="A159" s="19">
        <f>'Raw Data'!I159</f>
        <v>0.4379270066</v>
      </c>
      <c r="B159" s="19">
        <f>'Raw Data'!J159</f>
        <v>0.7719298246</v>
      </c>
      <c r="C159" s="19">
        <f>'Raw Data'!K159</f>
        <v>0.942408377</v>
      </c>
      <c r="D159" s="19">
        <f>'Raw Data'!L159</f>
        <v>0.8</v>
      </c>
      <c r="E159" s="19">
        <f>'Raw Data'!M159</f>
        <v>0.932642487</v>
      </c>
      <c r="O159" s="5">
        <f t="shared" si="5"/>
        <v>103</v>
      </c>
      <c r="P159" s="5">
        <f t="shared" si="6"/>
        <v>155</v>
      </c>
      <c r="Q159" s="5">
        <f t="shared" si="7"/>
        <v>93</v>
      </c>
      <c r="R159" s="5">
        <f t="shared" si="8"/>
        <v>119</v>
      </c>
      <c r="S159" s="5">
        <f t="shared" si="9"/>
        <v>113</v>
      </c>
    </row>
    <row r="160">
      <c r="A160" s="19">
        <f>'Raw Data'!I160</f>
        <v>0.5723200137</v>
      </c>
      <c r="B160" s="19">
        <f>'Raw Data'!J160</f>
        <v>0.8260869565</v>
      </c>
      <c r="C160" s="19">
        <f>'Raw Data'!K160</f>
        <v>0.9702276708</v>
      </c>
      <c r="D160" s="19">
        <f>'Raw Data'!L160</f>
        <v>0.899408284</v>
      </c>
      <c r="E160" s="19">
        <f>'Raw Data'!M160</f>
        <v>0.9453924915</v>
      </c>
      <c r="O160" s="5">
        <f t="shared" si="5"/>
        <v>86</v>
      </c>
      <c r="P160" s="5">
        <f t="shared" si="6"/>
        <v>138</v>
      </c>
      <c r="Q160" s="5">
        <f t="shared" si="7"/>
        <v>62</v>
      </c>
      <c r="R160" s="5">
        <f t="shared" si="8"/>
        <v>96</v>
      </c>
      <c r="S160" s="5">
        <f t="shared" si="9"/>
        <v>102</v>
      </c>
    </row>
    <row r="161">
      <c r="A161" s="19">
        <f>'Raw Data'!I161</f>
        <v>0.6395359343</v>
      </c>
      <c r="B161" s="19">
        <f>'Raw Data'!J161</f>
        <v>0.9024390244</v>
      </c>
      <c r="C161" s="19">
        <f>'Raw Data'!K161</f>
        <v>0.9583333333</v>
      </c>
      <c r="D161" s="19">
        <f>'Raw Data'!L161</f>
        <v>0.961038961</v>
      </c>
      <c r="E161" s="19">
        <f>'Raw Data'!M161</f>
        <v>0.8961038961</v>
      </c>
      <c r="O161" s="5">
        <f t="shared" si="5"/>
        <v>78</v>
      </c>
      <c r="P161" s="5">
        <f t="shared" si="6"/>
        <v>107</v>
      </c>
      <c r="Q161" s="5">
        <f t="shared" si="7"/>
        <v>78</v>
      </c>
      <c r="R161" s="5">
        <f t="shared" si="8"/>
        <v>62</v>
      </c>
      <c r="S161" s="5">
        <f t="shared" si="9"/>
        <v>131</v>
      </c>
    </row>
    <row r="162">
      <c r="A162" s="19">
        <f>'Raw Data'!I162</f>
        <v>0.5757088816</v>
      </c>
      <c r="B162" s="19">
        <f>'Raw Data'!J162</f>
        <v>0.8614008942</v>
      </c>
      <c r="C162" s="19">
        <f>'Raw Data'!K162</f>
        <v>0.9544491525</v>
      </c>
      <c r="D162" s="19">
        <f>'Raw Data'!L162</f>
        <v>0.9307568438</v>
      </c>
      <c r="E162" s="19">
        <f>'Raw Data'!M162</f>
        <v>0.9064386318</v>
      </c>
      <c r="O162" s="5">
        <f t="shared" si="5"/>
        <v>84</v>
      </c>
      <c r="P162" s="5">
        <f t="shared" si="6"/>
        <v>126</v>
      </c>
      <c r="Q162" s="5">
        <f t="shared" si="7"/>
        <v>83</v>
      </c>
      <c r="R162" s="5">
        <f t="shared" si="8"/>
        <v>83</v>
      </c>
      <c r="S162" s="5">
        <f t="shared" si="9"/>
        <v>125</v>
      </c>
    </row>
    <row r="163">
      <c r="A163" s="19">
        <f>'Raw Data'!I163</f>
        <v>0.6731439682</v>
      </c>
      <c r="B163" s="19">
        <f>'Raw Data'!J163</f>
        <v>0.9241192412</v>
      </c>
      <c r="C163" s="19">
        <f>'Raw Data'!K163</f>
        <v>0.9588477366</v>
      </c>
      <c r="D163" s="19">
        <f>'Raw Data'!L163</f>
        <v>0.9715099715</v>
      </c>
      <c r="E163" s="19">
        <f>'Raw Data'!M163</f>
        <v>0.8927203065</v>
      </c>
      <c r="O163" s="5">
        <f t="shared" si="5"/>
        <v>69</v>
      </c>
      <c r="P163" s="5">
        <f t="shared" si="6"/>
        <v>92</v>
      </c>
      <c r="Q163" s="5">
        <f t="shared" si="7"/>
        <v>77</v>
      </c>
      <c r="R163" s="5">
        <f t="shared" si="8"/>
        <v>53</v>
      </c>
      <c r="S163" s="5">
        <f t="shared" si="9"/>
        <v>134</v>
      </c>
    </row>
    <row r="164">
      <c r="A164" s="19">
        <f>'Raw Data'!I164</f>
        <v>0.1674109447</v>
      </c>
      <c r="B164" s="19">
        <f>'Raw Data'!J164</f>
        <v>0.6888888889</v>
      </c>
      <c r="C164" s="19">
        <f>'Raw Data'!K164</f>
        <v>0.8</v>
      </c>
      <c r="D164" s="19">
        <f>'Raw Data'!L164</f>
        <v>0.9117647059</v>
      </c>
      <c r="E164" s="19">
        <f>'Raw Data'!M164</f>
        <v>0.4615384615</v>
      </c>
      <c r="O164" s="5">
        <f t="shared" si="5"/>
        <v>152</v>
      </c>
      <c r="P164" s="5">
        <f t="shared" si="6"/>
        <v>169</v>
      </c>
      <c r="Q164" s="5">
        <f t="shared" si="7"/>
        <v>147.5</v>
      </c>
      <c r="R164" s="5">
        <f t="shared" si="8"/>
        <v>93</v>
      </c>
      <c r="S164" s="5">
        <f t="shared" si="9"/>
        <v>188</v>
      </c>
    </row>
    <row r="165">
      <c r="A165" s="19">
        <f>'Raw Data'!I165</f>
        <v>0.8237636615</v>
      </c>
      <c r="B165" s="19">
        <f>'Raw Data'!J165</f>
        <v>0.9512195122</v>
      </c>
      <c r="C165" s="19">
        <f>'Raw Data'!K165</f>
        <v>0.9886877828</v>
      </c>
      <c r="D165" s="19">
        <f>'Raw Data'!L165</f>
        <v>0.9689440994</v>
      </c>
      <c r="E165" s="19">
        <f>'Raw Data'!M165</f>
        <v>0.9820224719</v>
      </c>
      <c r="O165" s="5">
        <f t="shared" si="5"/>
        <v>41</v>
      </c>
      <c r="P165" s="5">
        <f t="shared" si="6"/>
        <v>75</v>
      </c>
      <c r="Q165" s="5">
        <f t="shared" si="7"/>
        <v>46</v>
      </c>
      <c r="R165" s="5">
        <f t="shared" si="8"/>
        <v>58</v>
      </c>
      <c r="S165" s="5">
        <f t="shared" si="9"/>
        <v>83</v>
      </c>
    </row>
    <row r="166">
      <c r="A166" s="19">
        <f>'Raw Data'!I166</f>
        <v>0.9113170949</v>
      </c>
      <c r="B166" s="19">
        <f>'Raw Data'!J166</f>
        <v>0.5582822086</v>
      </c>
      <c r="C166" s="19">
        <f>'Raw Data'!K166</f>
        <v>1</v>
      </c>
      <c r="D166" s="19">
        <f>'Raw Data'!L166</f>
        <v>1</v>
      </c>
      <c r="E166" s="19">
        <f>'Raw Data'!M166</f>
        <v>0.8601941748</v>
      </c>
      <c r="O166" s="5">
        <f t="shared" si="5"/>
        <v>32</v>
      </c>
      <c r="P166" s="5">
        <f t="shared" si="6"/>
        <v>183</v>
      </c>
      <c r="Q166" s="5">
        <f t="shared" si="7"/>
        <v>18</v>
      </c>
      <c r="R166" s="5">
        <f t="shared" si="8"/>
        <v>18</v>
      </c>
      <c r="S166" s="5">
        <f t="shared" si="9"/>
        <v>147</v>
      </c>
    </row>
    <row r="167">
      <c r="A167" s="19">
        <f>'Raw Data'!I167</f>
        <v>0.7121646605</v>
      </c>
      <c r="B167" s="19">
        <f>'Raw Data'!J167</f>
        <v>0.8660714286</v>
      </c>
      <c r="C167" s="19">
        <f>'Raw Data'!K167</f>
        <v>1</v>
      </c>
      <c r="D167" s="19">
        <f>'Raw Data'!L167</f>
        <v>1</v>
      </c>
      <c r="E167" s="19">
        <f>'Raw Data'!M167</f>
        <v>0.625</v>
      </c>
      <c r="O167" s="5">
        <f t="shared" si="5"/>
        <v>59</v>
      </c>
      <c r="P167" s="5">
        <f t="shared" si="6"/>
        <v>123</v>
      </c>
      <c r="Q167" s="5">
        <f t="shared" si="7"/>
        <v>18</v>
      </c>
      <c r="R167" s="5">
        <f t="shared" si="8"/>
        <v>18</v>
      </c>
      <c r="S167" s="5">
        <f t="shared" si="9"/>
        <v>177</v>
      </c>
    </row>
    <row r="168">
      <c r="A168" s="19">
        <f>'Raw Data'!I168</f>
        <v>0.8227076291</v>
      </c>
      <c r="B168" s="19">
        <f>'Raw Data'!J168</f>
        <v>0.9473684211</v>
      </c>
      <c r="C168" s="19">
        <f>'Raw Data'!K168</f>
        <v>1</v>
      </c>
      <c r="D168" s="19">
        <f>'Raw Data'!L168</f>
        <v>1</v>
      </c>
      <c r="E168" s="19">
        <f>'Raw Data'!M168</f>
        <v>0.8125</v>
      </c>
      <c r="O168" s="5">
        <f t="shared" si="5"/>
        <v>42</v>
      </c>
      <c r="P168" s="5">
        <f t="shared" si="6"/>
        <v>78.5</v>
      </c>
      <c r="Q168" s="5">
        <f t="shared" si="7"/>
        <v>18</v>
      </c>
      <c r="R168" s="5">
        <f t="shared" si="8"/>
        <v>18</v>
      </c>
      <c r="S168" s="5">
        <f t="shared" si="9"/>
        <v>157</v>
      </c>
    </row>
    <row r="169">
      <c r="A169" s="19">
        <f>'Raw Data'!I169</f>
        <v>0.716093366</v>
      </c>
      <c r="B169" s="19">
        <f>'Raw Data'!J169</f>
        <v>0.976744186</v>
      </c>
      <c r="C169" s="19">
        <f>'Raw Data'!K169</f>
        <v>0.9166666667</v>
      </c>
      <c r="D169" s="19">
        <f>'Raw Data'!L169</f>
        <v>0.976744186</v>
      </c>
      <c r="E169" s="19">
        <f>'Raw Data'!M169</f>
        <v>0.9166666667</v>
      </c>
      <c r="O169" s="5">
        <f t="shared" si="5"/>
        <v>58</v>
      </c>
      <c r="P169" s="5">
        <f t="shared" si="6"/>
        <v>59</v>
      </c>
      <c r="Q169" s="5">
        <f t="shared" si="7"/>
        <v>113</v>
      </c>
      <c r="R169" s="5">
        <f t="shared" si="8"/>
        <v>50</v>
      </c>
      <c r="S169" s="5">
        <f t="shared" si="9"/>
        <v>124</v>
      </c>
    </row>
    <row r="170">
      <c r="A170" s="19">
        <f>'Raw Data'!I170</f>
        <v>0.655647555</v>
      </c>
      <c r="B170" s="19">
        <f>'Raw Data'!J170</f>
        <v>0.8235294118</v>
      </c>
      <c r="C170" s="19">
        <f>'Raw Data'!K170</f>
        <v>1</v>
      </c>
      <c r="D170" s="19">
        <f>'Raw Data'!L170</f>
        <v>1</v>
      </c>
      <c r="E170" s="19">
        <f>'Raw Data'!M170</f>
        <v>0.5</v>
      </c>
      <c r="O170" s="5">
        <f t="shared" si="5"/>
        <v>72</v>
      </c>
      <c r="P170" s="5">
        <f t="shared" si="6"/>
        <v>139</v>
      </c>
      <c r="Q170" s="5">
        <f t="shared" si="7"/>
        <v>18</v>
      </c>
      <c r="R170" s="5">
        <f t="shared" si="8"/>
        <v>18</v>
      </c>
      <c r="S170" s="5">
        <f t="shared" si="9"/>
        <v>185.5</v>
      </c>
    </row>
    <row r="171">
      <c r="A171" s="19">
        <f>'Raw Data'!I171</f>
        <v>0.1309475552</v>
      </c>
      <c r="B171" s="19">
        <f>'Raw Data'!J171</f>
        <v>0.8657718121</v>
      </c>
      <c r="C171" s="19">
        <f>'Raw Data'!K171</f>
        <v>0.5262515263</v>
      </c>
      <c r="D171" s="19">
        <f>'Raw Data'!L171</f>
        <v>0.6243949661</v>
      </c>
      <c r="E171" s="19">
        <f>'Raw Data'!M171</f>
        <v>0.8116760829</v>
      </c>
      <c r="O171" s="5">
        <f t="shared" si="5"/>
        <v>161</v>
      </c>
      <c r="P171" s="5">
        <f t="shared" si="6"/>
        <v>124</v>
      </c>
      <c r="Q171" s="5">
        <f t="shared" si="7"/>
        <v>170</v>
      </c>
      <c r="R171" s="5">
        <f t="shared" si="8"/>
        <v>131</v>
      </c>
      <c r="S171" s="5">
        <f t="shared" si="9"/>
        <v>158</v>
      </c>
    </row>
    <row r="172">
      <c r="A172" s="19">
        <f>'Raw Data'!I172</f>
        <v>0.1220580152</v>
      </c>
      <c r="B172" s="19">
        <f>'Raw Data'!J172</f>
        <v>0.8328358209</v>
      </c>
      <c r="C172" s="19">
        <f>'Raw Data'!K172</f>
        <v>0.5529953917</v>
      </c>
      <c r="D172" s="19">
        <f>'Raw Data'!L172</f>
        <v>0.7420212766</v>
      </c>
      <c r="E172" s="19">
        <f>'Raw Data'!M172</f>
        <v>0.6818181818</v>
      </c>
      <c r="O172" s="5">
        <f t="shared" si="5"/>
        <v>164</v>
      </c>
      <c r="P172" s="5">
        <f t="shared" si="6"/>
        <v>136</v>
      </c>
      <c r="Q172" s="5">
        <f t="shared" si="7"/>
        <v>168</v>
      </c>
      <c r="R172" s="5">
        <f t="shared" si="8"/>
        <v>126</v>
      </c>
      <c r="S172" s="5">
        <f t="shared" si="9"/>
        <v>173</v>
      </c>
    </row>
    <row r="173">
      <c r="A173" s="19">
        <f>'Raw Data'!I173</f>
        <v>0.04078234185</v>
      </c>
      <c r="B173" s="19">
        <f>'Raw Data'!J173</f>
        <v>0.9122807018</v>
      </c>
      <c r="C173" s="19">
        <f>'Raw Data'!K173</f>
        <v>0.275</v>
      </c>
      <c r="D173" s="19">
        <f>'Raw Data'!L173</f>
        <v>0.3741007194</v>
      </c>
      <c r="E173" s="19">
        <f>'Raw Data'!M173</f>
        <v>0.8684210526</v>
      </c>
      <c r="O173" s="5">
        <f t="shared" si="5"/>
        <v>181</v>
      </c>
      <c r="P173" s="5">
        <f t="shared" si="6"/>
        <v>101</v>
      </c>
      <c r="Q173" s="5">
        <f t="shared" si="7"/>
        <v>184</v>
      </c>
      <c r="R173" s="5">
        <f t="shared" si="8"/>
        <v>147</v>
      </c>
      <c r="S173" s="5">
        <f t="shared" si="9"/>
        <v>146</v>
      </c>
    </row>
    <row r="174">
      <c r="A174" s="19">
        <f>'Raw Data'!I174</f>
        <v>0.002160001143</v>
      </c>
      <c r="B174" s="19">
        <f>'Raw Data'!J174</f>
        <v>0.5789473684</v>
      </c>
      <c r="C174" s="19">
        <f>'Raw Data'!K174</f>
        <v>0.3666666667</v>
      </c>
      <c r="D174" s="19">
        <f>'Raw Data'!L174</f>
        <v>0.3027522936</v>
      </c>
      <c r="E174" s="19">
        <f>'Raw Data'!M174</f>
        <v>0.6470588235</v>
      </c>
      <c r="O174" s="5">
        <f t="shared" si="5"/>
        <v>192</v>
      </c>
      <c r="P174" s="5">
        <f t="shared" si="6"/>
        <v>181</v>
      </c>
      <c r="Q174" s="5">
        <f t="shared" si="7"/>
        <v>180</v>
      </c>
      <c r="R174" s="5">
        <f t="shared" si="8"/>
        <v>153</v>
      </c>
      <c r="S174" s="5">
        <f t="shared" si="9"/>
        <v>176</v>
      </c>
    </row>
    <row r="175">
      <c r="A175" s="19">
        <f>'Raw Data'!I175</f>
        <v>0.004008254031</v>
      </c>
      <c r="B175" s="19">
        <f>'Raw Data'!J175</f>
        <v>0.649122807</v>
      </c>
      <c r="C175" s="19">
        <f>'Raw Data'!K175</f>
        <v>0.425</v>
      </c>
      <c r="D175" s="19">
        <f>'Raw Data'!L175</f>
        <v>0.3490566038</v>
      </c>
      <c r="E175" s="19">
        <f>'Raw Data'!M175</f>
        <v>0.7183098592</v>
      </c>
      <c r="O175" s="5">
        <f t="shared" si="5"/>
        <v>190</v>
      </c>
      <c r="P175" s="5">
        <f t="shared" si="6"/>
        <v>177</v>
      </c>
      <c r="Q175" s="5">
        <f t="shared" si="7"/>
        <v>176</v>
      </c>
      <c r="R175" s="5">
        <f t="shared" si="8"/>
        <v>149</v>
      </c>
      <c r="S175" s="5">
        <f t="shared" si="9"/>
        <v>166</v>
      </c>
    </row>
    <row r="176">
      <c r="A176" s="19">
        <f>'Raw Data'!I176</f>
        <v>0.17546461</v>
      </c>
      <c r="B176" s="19">
        <f>'Raw Data'!J176</f>
        <v>0.9722222222</v>
      </c>
      <c r="C176" s="19">
        <f>'Raw Data'!K176</f>
        <v>0.3846153846</v>
      </c>
      <c r="D176" s="19">
        <f>'Raw Data'!L176</f>
        <v>0.8974358974</v>
      </c>
      <c r="E176" s="19">
        <f>'Raw Data'!M176</f>
        <v>0.7142857143</v>
      </c>
      <c r="O176" s="5">
        <f t="shared" si="5"/>
        <v>150</v>
      </c>
      <c r="P176" s="5">
        <f t="shared" si="6"/>
        <v>65</v>
      </c>
      <c r="Q176" s="5">
        <f t="shared" si="7"/>
        <v>178</v>
      </c>
      <c r="R176" s="5">
        <f t="shared" si="8"/>
        <v>97</v>
      </c>
      <c r="S176" s="5">
        <f t="shared" si="9"/>
        <v>168</v>
      </c>
    </row>
    <row r="177">
      <c r="A177" s="19">
        <f>'Raw Data'!I177</f>
        <v>0.04364972775</v>
      </c>
      <c r="B177" s="19">
        <f>'Raw Data'!J177</f>
        <v>0.875</v>
      </c>
      <c r="C177" s="19">
        <f>'Raw Data'!K177</f>
        <v>0</v>
      </c>
      <c r="D177" s="19">
        <f>'Raw Data'!L177</f>
        <v>0.8289473684</v>
      </c>
      <c r="E177" s="19">
        <f>'Raw Data'!M177</f>
        <v>0</v>
      </c>
      <c r="O177" s="5">
        <f t="shared" si="5"/>
        <v>179</v>
      </c>
      <c r="P177" s="5">
        <f t="shared" si="6"/>
        <v>117</v>
      </c>
      <c r="Q177" s="5">
        <f t="shared" si="7"/>
        <v>193</v>
      </c>
      <c r="R177" s="5">
        <f t="shared" si="8"/>
        <v>115</v>
      </c>
      <c r="S177" s="5">
        <f t="shared" si="9"/>
        <v>193</v>
      </c>
    </row>
    <row r="178">
      <c r="A178" s="19">
        <f>'Raw Data'!I178</f>
        <v>0.4910525131</v>
      </c>
      <c r="B178" s="19">
        <f>'Raw Data'!J178</f>
        <v>1</v>
      </c>
      <c r="C178" s="19">
        <f>'Raw Data'!K178</f>
        <v>0.6153846154</v>
      </c>
      <c r="D178" s="19">
        <f>'Raw Data'!L178</f>
        <v>0.9350649351</v>
      </c>
      <c r="E178" s="19">
        <f>'Raw Data'!M178</f>
        <v>1</v>
      </c>
      <c r="O178" s="5">
        <f t="shared" si="5"/>
        <v>95</v>
      </c>
      <c r="P178" s="5">
        <f t="shared" si="6"/>
        <v>23.5</v>
      </c>
      <c r="Q178" s="5">
        <f t="shared" si="7"/>
        <v>164.5</v>
      </c>
      <c r="R178" s="5">
        <f t="shared" si="8"/>
        <v>81</v>
      </c>
      <c r="S178" s="5">
        <f t="shared" si="9"/>
        <v>23.5</v>
      </c>
    </row>
    <row r="179">
      <c r="A179" s="19">
        <f>'Raw Data'!I179</f>
        <v>0.4071270107</v>
      </c>
      <c r="B179" s="19">
        <f>'Raw Data'!J179</f>
        <v>0.7467105263</v>
      </c>
      <c r="C179" s="19">
        <f>'Raw Data'!K179</f>
        <v>0.9424242424</v>
      </c>
      <c r="D179" s="19">
        <f>'Raw Data'!L179</f>
        <v>0.9227642276</v>
      </c>
      <c r="E179" s="19">
        <f>'Raw Data'!M179</f>
        <v>0.8015463918</v>
      </c>
      <c r="O179" s="5">
        <f t="shared" si="5"/>
        <v>114</v>
      </c>
      <c r="P179" s="5">
        <f t="shared" si="6"/>
        <v>160</v>
      </c>
      <c r="Q179" s="5">
        <f t="shared" si="7"/>
        <v>92</v>
      </c>
      <c r="R179" s="5">
        <f t="shared" si="8"/>
        <v>89</v>
      </c>
      <c r="S179" s="5">
        <f t="shared" si="9"/>
        <v>160</v>
      </c>
    </row>
    <row r="180">
      <c r="A180" s="19">
        <f>'Raw Data'!I180</f>
        <v>0.3691215972</v>
      </c>
      <c r="B180" s="19">
        <f>'Raw Data'!J180</f>
        <v>0.7644787645</v>
      </c>
      <c r="C180" s="19">
        <f>'Raw Data'!K180</f>
        <v>0.9051282051</v>
      </c>
      <c r="D180" s="19">
        <f>'Raw Data'!L180</f>
        <v>0.8425531915</v>
      </c>
      <c r="E180" s="19">
        <f>'Raw Data'!M180</f>
        <v>0.8526570048</v>
      </c>
      <c r="O180" s="5">
        <f t="shared" si="5"/>
        <v>118</v>
      </c>
      <c r="P180" s="5">
        <f t="shared" si="6"/>
        <v>158</v>
      </c>
      <c r="Q180" s="5">
        <f t="shared" si="7"/>
        <v>119</v>
      </c>
      <c r="R180" s="5">
        <f t="shared" si="8"/>
        <v>112</v>
      </c>
      <c r="S180" s="5">
        <f t="shared" si="9"/>
        <v>151</v>
      </c>
    </row>
    <row r="181">
      <c r="A181" s="19">
        <f>'Raw Data'!I181</f>
        <v>0.2940572436</v>
      </c>
      <c r="B181" s="19">
        <f>'Raw Data'!J181</f>
        <v>0.6985915493</v>
      </c>
      <c r="C181" s="19">
        <f>'Raw Data'!K181</f>
        <v>0.8971193416</v>
      </c>
      <c r="D181" s="19">
        <f>'Raw Data'!L181</f>
        <v>0.8322147651</v>
      </c>
      <c r="E181" s="19">
        <f>'Raw Data'!M181</f>
        <v>0.802946593</v>
      </c>
      <c r="O181" s="5">
        <f t="shared" si="5"/>
        <v>131</v>
      </c>
      <c r="P181" s="5">
        <f t="shared" si="6"/>
        <v>168</v>
      </c>
      <c r="Q181" s="5">
        <f t="shared" si="7"/>
        <v>124</v>
      </c>
      <c r="R181" s="5">
        <f t="shared" si="8"/>
        <v>114</v>
      </c>
      <c r="S181" s="5">
        <f t="shared" si="9"/>
        <v>159</v>
      </c>
    </row>
    <row r="182">
      <c r="A182" s="19">
        <f>'Raw Data'!I182</f>
        <v>0.8072698311</v>
      </c>
      <c r="B182" s="19">
        <f>'Raw Data'!J182</f>
        <v>0.9471947195</v>
      </c>
      <c r="C182" s="19">
        <f>'Raw Data'!K182</f>
        <v>0.9945945946</v>
      </c>
      <c r="D182" s="19">
        <f>'Raw Data'!L182</f>
        <v>0.9965277778</v>
      </c>
      <c r="E182" s="19">
        <f>'Raw Data'!M182</f>
        <v>0.92</v>
      </c>
      <c r="O182" s="5">
        <f t="shared" si="5"/>
        <v>46</v>
      </c>
      <c r="P182" s="5">
        <f t="shared" si="6"/>
        <v>80</v>
      </c>
      <c r="Q182" s="5">
        <f t="shared" si="7"/>
        <v>41</v>
      </c>
      <c r="R182" s="5">
        <f t="shared" si="8"/>
        <v>37</v>
      </c>
      <c r="S182" s="5">
        <f t="shared" si="9"/>
        <v>121</v>
      </c>
    </row>
    <row r="183">
      <c r="A183" s="19">
        <f>'Raw Data'!I183</f>
        <v>0.4543706481</v>
      </c>
      <c r="B183" s="19">
        <f>'Raw Data'!J183</f>
        <v>0.8933333333</v>
      </c>
      <c r="C183" s="19">
        <f>'Raw Data'!K183</f>
        <v>0.8695652174</v>
      </c>
      <c r="D183" s="19">
        <f>'Raw Data'!L183</f>
        <v>0.9571428571</v>
      </c>
      <c r="E183" s="19">
        <f>'Raw Data'!M183</f>
        <v>0.7142857143</v>
      </c>
      <c r="O183" s="5">
        <f t="shared" si="5"/>
        <v>101</v>
      </c>
      <c r="P183" s="5">
        <f t="shared" si="6"/>
        <v>111</v>
      </c>
      <c r="Q183" s="5">
        <f t="shared" si="7"/>
        <v>131</v>
      </c>
      <c r="R183" s="5">
        <f t="shared" si="8"/>
        <v>65</v>
      </c>
      <c r="S183" s="5">
        <f t="shared" si="9"/>
        <v>168</v>
      </c>
    </row>
    <row r="184">
      <c r="A184" s="19">
        <f>'Raw Data'!I184</f>
        <v>0.7955365123</v>
      </c>
      <c r="B184" s="19">
        <f>'Raw Data'!J184</f>
        <v>1</v>
      </c>
      <c r="C184" s="19">
        <f>'Raw Data'!K184</f>
        <v>0.904109589</v>
      </c>
      <c r="D184" s="19">
        <f>'Raw Data'!L184</f>
        <v>0.9536423841</v>
      </c>
      <c r="E184" s="19">
        <f>'Raw Data'!M184</f>
        <v>1</v>
      </c>
      <c r="O184" s="5">
        <f t="shared" si="5"/>
        <v>49</v>
      </c>
      <c r="P184" s="5">
        <f t="shared" si="6"/>
        <v>23.5</v>
      </c>
      <c r="Q184" s="5">
        <f t="shared" si="7"/>
        <v>121</v>
      </c>
      <c r="R184" s="5">
        <f t="shared" si="8"/>
        <v>69</v>
      </c>
      <c r="S184" s="5">
        <f t="shared" si="9"/>
        <v>23.5</v>
      </c>
    </row>
    <row r="185">
      <c r="A185" s="19">
        <f>'Raw Data'!I185</f>
        <v>0.7199625928</v>
      </c>
      <c r="B185" s="19">
        <f>'Raw Data'!J185</f>
        <v>1</v>
      </c>
      <c r="C185" s="19">
        <f>'Raw Data'!K185</f>
        <v>0.9708737864</v>
      </c>
      <c r="D185" s="19">
        <f>'Raw Data'!L185</f>
        <v>0.5714285714</v>
      </c>
      <c r="E185" s="19">
        <f>'Raw Data'!M185</f>
        <v>1</v>
      </c>
      <c r="O185" s="5">
        <f t="shared" si="5"/>
        <v>57</v>
      </c>
      <c r="P185" s="5">
        <f t="shared" si="6"/>
        <v>23.5</v>
      </c>
      <c r="Q185" s="5">
        <f t="shared" si="7"/>
        <v>61</v>
      </c>
      <c r="R185" s="5">
        <f t="shared" si="8"/>
        <v>133</v>
      </c>
      <c r="S185" s="5">
        <f t="shared" si="9"/>
        <v>23.5</v>
      </c>
    </row>
    <row r="186">
      <c r="A186" s="19">
        <f>'Raw Data'!I186</f>
        <v>0.01651968242</v>
      </c>
      <c r="B186" s="19">
        <f>'Raw Data'!J186</f>
        <v>0.65</v>
      </c>
      <c r="C186" s="19">
        <f>'Raw Data'!K186</f>
        <v>0.5</v>
      </c>
      <c r="D186" s="19">
        <f>'Raw Data'!L186</f>
        <v>0.6666666667</v>
      </c>
      <c r="E186" s="19">
        <f>'Raw Data'!M186</f>
        <v>0.4814814815</v>
      </c>
      <c r="O186" s="5">
        <f t="shared" si="5"/>
        <v>189</v>
      </c>
      <c r="P186" s="5">
        <f t="shared" si="6"/>
        <v>176</v>
      </c>
      <c r="Q186" s="5">
        <f t="shared" si="7"/>
        <v>173</v>
      </c>
      <c r="R186" s="5">
        <f t="shared" si="8"/>
        <v>129</v>
      </c>
      <c r="S186" s="5">
        <f t="shared" si="9"/>
        <v>187</v>
      </c>
    </row>
    <row r="187">
      <c r="A187" s="19">
        <f>'Raw Data'!I187</f>
        <v>0.1206019719</v>
      </c>
      <c r="B187" s="19">
        <f>'Raw Data'!J187</f>
        <v>0.650887574</v>
      </c>
      <c r="C187" s="19">
        <f>'Raw Data'!K187</f>
        <v>0.7498171178</v>
      </c>
      <c r="D187" s="19">
        <f>'Raw Data'!L187</f>
        <v>0.6924460432</v>
      </c>
      <c r="E187" s="19">
        <f>'Raw Data'!M187</f>
        <v>0.7127955494</v>
      </c>
      <c r="O187" s="5">
        <f t="shared" si="5"/>
        <v>167</v>
      </c>
      <c r="P187" s="5">
        <f t="shared" si="6"/>
        <v>175</v>
      </c>
      <c r="Q187" s="5">
        <f t="shared" si="7"/>
        <v>156</v>
      </c>
      <c r="R187" s="5">
        <f t="shared" si="8"/>
        <v>127</v>
      </c>
      <c r="S187" s="5">
        <f t="shared" si="9"/>
        <v>170</v>
      </c>
    </row>
    <row r="188">
      <c r="A188" s="19">
        <f>'Raw Data'!I188</f>
        <v>0.1212237725</v>
      </c>
      <c r="B188" s="19">
        <f>'Raw Data'!J188</f>
        <v>0.8613138686</v>
      </c>
      <c r="C188" s="19">
        <f>'Raw Data'!K188</f>
        <v>0.5292035398</v>
      </c>
      <c r="D188" s="19">
        <f>'Raw Data'!L188</f>
        <v>0.4701195219</v>
      </c>
      <c r="E188" s="19">
        <f>'Raw Data'!M188</f>
        <v>0.8872403561</v>
      </c>
      <c r="O188" s="5">
        <f t="shared" si="5"/>
        <v>165</v>
      </c>
      <c r="P188" s="5">
        <f t="shared" si="6"/>
        <v>127</v>
      </c>
      <c r="Q188" s="5">
        <f t="shared" si="7"/>
        <v>169</v>
      </c>
      <c r="R188" s="5">
        <f t="shared" si="8"/>
        <v>140</v>
      </c>
      <c r="S188" s="5">
        <f t="shared" si="9"/>
        <v>136</v>
      </c>
    </row>
    <row r="189">
      <c r="A189" s="19">
        <f>'Raw Data'!I189</f>
        <v>0.4306789862</v>
      </c>
      <c r="B189" s="19">
        <f>'Raw Data'!J189</f>
        <v>0.944</v>
      </c>
      <c r="C189" s="19">
        <f>'Raw Data'!K189</f>
        <v>0.8192771084</v>
      </c>
      <c r="D189" s="19">
        <f>'Raw Data'!L189</f>
        <v>0.5673076923</v>
      </c>
      <c r="E189" s="19">
        <f>'Raw Data'!M189</f>
        <v>0.9831325301</v>
      </c>
      <c r="O189" s="5">
        <f t="shared" si="5"/>
        <v>106</v>
      </c>
      <c r="P189" s="5">
        <f t="shared" si="6"/>
        <v>81</v>
      </c>
      <c r="Q189" s="5">
        <f t="shared" si="7"/>
        <v>144</v>
      </c>
      <c r="R189" s="5">
        <f t="shared" si="8"/>
        <v>134</v>
      </c>
      <c r="S189" s="5">
        <f t="shared" si="9"/>
        <v>81</v>
      </c>
    </row>
    <row r="190">
      <c r="A190" s="19">
        <f>'Raw Data'!I190</f>
        <v>0.1875232387</v>
      </c>
      <c r="B190" s="19">
        <f>'Raw Data'!J190</f>
        <v>0.8787878788</v>
      </c>
      <c r="C190" s="19">
        <f>'Raw Data'!K190</f>
        <v>0.6719367589</v>
      </c>
      <c r="D190" s="19">
        <f>'Raw Data'!L190</f>
        <v>0.2589285714</v>
      </c>
      <c r="E190" s="19">
        <f>'Raw Data'!M190</f>
        <v>0.9770114943</v>
      </c>
      <c r="O190" s="5">
        <f t="shared" si="5"/>
        <v>149</v>
      </c>
      <c r="P190" s="5">
        <f t="shared" si="6"/>
        <v>115</v>
      </c>
      <c r="Q190" s="5">
        <f t="shared" si="7"/>
        <v>161</v>
      </c>
      <c r="R190" s="5">
        <f t="shared" si="8"/>
        <v>154</v>
      </c>
      <c r="S190" s="5">
        <f t="shared" si="9"/>
        <v>86</v>
      </c>
    </row>
    <row r="191">
      <c r="A191" s="19">
        <f>'Raw Data'!I191</f>
        <v>0.1598141394</v>
      </c>
      <c r="B191" s="19">
        <f>'Raw Data'!J191</f>
        <v>0.6292682927</v>
      </c>
      <c r="C191" s="19">
        <f>'Raw Data'!K191</f>
        <v>0.8404255319</v>
      </c>
      <c r="D191" s="19">
        <f>'Raw Data'!L191</f>
        <v>0.4174757282</v>
      </c>
      <c r="E191" s="19">
        <f>'Raw Data'!M191</f>
        <v>0.92578125</v>
      </c>
      <c r="O191" s="5">
        <f t="shared" si="5"/>
        <v>154</v>
      </c>
      <c r="P191" s="5">
        <f t="shared" si="6"/>
        <v>179</v>
      </c>
      <c r="Q191" s="5">
        <f t="shared" si="7"/>
        <v>140</v>
      </c>
      <c r="R191" s="5">
        <f t="shared" si="8"/>
        <v>144</v>
      </c>
      <c r="S191" s="5">
        <f t="shared" si="9"/>
        <v>120</v>
      </c>
    </row>
    <row r="192">
      <c r="A192" s="19">
        <f>'Raw Data'!I192</f>
        <v>0.03954046556</v>
      </c>
      <c r="B192" s="19">
        <f>'Raw Data'!J192</f>
        <v>0.2390243902</v>
      </c>
      <c r="C192" s="19">
        <f>'Raw Data'!K192</f>
        <v>0.929964539</v>
      </c>
      <c r="D192" s="19">
        <f>'Raw Data'!L192</f>
        <v>0.3828125</v>
      </c>
      <c r="E192" s="19">
        <f>'Raw Data'!M192</f>
        <v>0.8705394191</v>
      </c>
      <c r="O192" s="5">
        <f t="shared" si="5"/>
        <v>182</v>
      </c>
      <c r="P192" s="5">
        <f t="shared" si="6"/>
        <v>192</v>
      </c>
      <c r="Q192" s="5">
        <f t="shared" si="7"/>
        <v>103</v>
      </c>
      <c r="R192" s="5">
        <f t="shared" si="8"/>
        <v>146</v>
      </c>
      <c r="S192" s="5">
        <f t="shared" si="9"/>
        <v>142</v>
      </c>
    </row>
    <row r="193">
      <c r="A193" s="19">
        <f>'Raw Data'!I193</f>
        <v>0.07309325714</v>
      </c>
      <c r="B193" s="19">
        <f>'Raw Data'!J193</f>
        <v>0.3707317073</v>
      </c>
      <c r="C193" s="19">
        <f>'Raw Data'!K193</f>
        <v>0.899822695</v>
      </c>
      <c r="D193" s="19">
        <f>'Raw Data'!L193</f>
        <v>0.4021164021</v>
      </c>
      <c r="E193" s="19">
        <f>'Raw Data'!M193</f>
        <v>0.8872377622</v>
      </c>
      <c r="O193" s="5">
        <f t="shared" si="5"/>
        <v>173</v>
      </c>
      <c r="P193" s="5">
        <f t="shared" si="6"/>
        <v>188</v>
      </c>
      <c r="Q193" s="5">
        <f t="shared" si="7"/>
        <v>123</v>
      </c>
      <c r="R193" s="5">
        <f t="shared" si="8"/>
        <v>145</v>
      </c>
      <c r="S193" s="5">
        <f t="shared" si="9"/>
        <v>137</v>
      </c>
    </row>
    <row r="194">
      <c r="A194" s="19">
        <f>'Raw Data'!I194</f>
        <v>0.04298663417</v>
      </c>
      <c r="B194" s="19">
        <f>'Raw Data'!J194</f>
        <v>0.2097560976</v>
      </c>
      <c r="C194" s="19">
        <f>'Raw Data'!K194</f>
        <v>0.9503546099</v>
      </c>
      <c r="D194" s="19">
        <f>'Raw Data'!L194</f>
        <v>0.4343434343</v>
      </c>
      <c r="E194" s="19">
        <f>'Raw Data'!M194</f>
        <v>0.868719611</v>
      </c>
      <c r="O194" s="5">
        <f t="shared" si="5"/>
        <v>180</v>
      </c>
      <c r="P194" s="5">
        <f t="shared" si="6"/>
        <v>193</v>
      </c>
      <c r="Q194" s="5">
        <f t="shared" si="7"/>
        <v>87</v>
      </c>
      <c r="R194" s="5">
        <f t="shared" si="8"/>
        <v>142</v>
      </c>
      <c r="S194" s="5">
        <f t="shared" si="9"/>
        <v>145</v>
      </c>
    </row>
    <row r="195">
      <c r="A195" s="19" t="str">
        <f>'Raw Data'!I195</f>
        <v/>
      </c>
      <c r="B195" s="19" t="str">
        <f>'Raw Data'!J195</f>
        <v/>
      </c>
      <c r="C195" s="19" t="str">
        <f>'Raw Data'!K195</f>
        <v/>
      </c>
      <c r="D195" s="19" t="str">
        <f>'Raw Data'!L195</f>
        <v/>
      </c>
      <c r="E195" s="19" t="str">
        <f>'Raw Data'!M195</f>
        <v/>
      </c>
    </row>
    <row r="196">
      <c r="A196" s="19" t="str">
        <f>'Raw Data'!I196</f>
        <v/>
      </c>
      <c r="B196" s="19" t="str">
        <f>'Raw Data'!J196</f>
        <v/>
      </c>
      <c r="C196" s="19" t="str">
        <f>'Raw Data'!K196</f>
        <v/>
      </c>
      <c r="D196" s="19" t="str">
        <f>'Raw Data'!L196</f>
        <v/>
      </c>
      <c r="E196" s="19" t="str">
        <f>'Raw Data'!M196</f>
        <v/>
      </c>
    </row>
    <row r="197">
      <c r="A197" s="19" t="str">
        <f>'Raw Data'!I197</f>
        <v/>
      </c>
      <c r="B197" s="19" t="str">
        <f>'Raw Data'!J197</f>
        <v/>
      </c>
      <c r="C197" s="19" t="str">
        <f>'Raw Data'!K197</f>
        <v/>
      </c>
      <c r="D197" s="19" t="str">
        <f>'Raw Data'!L197</f>
        <v/>
      </c>
      <c r="E197" s="19" t="str">
        <f>'Raw Data'!M197</f>
        <v/>
      </c>
    </row>
    <row r="198">
      <c r="A198" s="19" t="str">
        <f>'Raw Data'!I198</f>
        <v/>
      </c>
      <c r="B198" s="19" t="str">
        <f>'Raw Data'!J198</f>
        <v/>
      </c>
      <c r="C198" s="19" t="str">
        <f>'Raw Data'!K198</f>
        <v/>
      </c>
      <c r="D198" s="19" t="str">
        <f>'Raw Data'!L198</f>
        <v/>
      </c>
      <c r="E198" s="19" t="str">
        <f>'Raw Data'!M198</f>
        <v/>
      </c>
    </row>
    <row r="199">
      <c r="A199" s="19" t="str">
        <f>'Raw Data'!I199</f>
        <v/>
      </c>
      <c r="B199" s="19" t="str">
        <f>'Raw Data'!J199</f>
        <v/>
      </c>
      <c r="C199" s="19" t="str">
        <f>'Raw Data'!K199</f>
        <v/>
      </c>
      <c r="D199" s="19" t="str">
        <f>'Raw Data'!L199</f>
        <v/>
      </c>
      <c r="E199" s="19" t="str">
        <f>'Raw Data'!M199</f>
        <v/>
      </c>
    </row>
    <row r="200">
      <c r="A200" s="19" t="str">
        <f>'Raw Data'!I200</f>
        <v/>
      </c>
      <c r="B200" s="19" t="str">
        <f>'Raw Data'!J200</f>
        <v/>
      </c>
    </row>
    <row r="201">
      <c r="A201" s="19" t="str">
        <f>'Raw Data'!I201</f>
        <v/>
      </c>
      <c r="B201" s="19" t="str">
        <f>'Raw Data'!J201</f>
        <v/>
      </c>
    </row>
    <row r="202">
      <c r="A202" s="19" t="str">
        <f>'Raw Data'!I202</f>
        <v/>
      </c>
      <c r="B202" s="19" t="str">
        <f>'Raw Data'!J202</f>
        <v/>
      </c>
    </row>
    <row r="203">
      <c r="A203" s="19" t="str">
        <f>'Raw Data'!I203</f>
        <v/>
      </c>
    </row>
    <row r="204">
      <c r="A204" s="19" t="str">
        <f>'Raw Data'!I204</f>
        <v/>
      </c>
    </row>
    <row r="205">
      <c r="A205" s="19" t="str">
        <f>'Raw Data'!I205</f>
        <v/>
      </c>
    </row>
    <row r="206">
      <c r="A206" s="19" t="str">
        <f>'Raw Data'!I206</f>
        <v/>
      </c>
    </row>
    <row r="207">
      <c r="A207" s="19" t="str">
        <f>'Raw Data'!I207</f>
        <v/>
      </c>
    </row>
    <row r="208">
      <c r="A208" s="19" t="str">
        <f>'Raw Data'!I208</f>
        <v/>
      </c>
    </row>
    <row r="209">
      <c r="A209" s="19" t="str">
        <f>'Raw Data'!I209</f>
        <v/>
      </c>
    </row>
    <row r="210">
      <c r="A210" s="19" t="str">
        <f>'Raw Data'!I210</f>
        <v/>
      </c>
    </row>
    <row r="211">
      <c r="A211" s="19" t="str">
        <f>'Raw Data'!I211</f>
        <v/>
      </c>
    </row>
    <row r="212">
      <c r="A212" s="19" t="str">
        <f>'Raw Data'!I212</f>
        <v/>
      </c>
    </row>
    <row r="213">
      <c r="A213" s="19" t="str">
        <f>'Raw Data'!I213</f>
        <v/>
      </c>
    </row>
    <row r="214">
      <c r="A214" s="19" t="str">
        <f>'Raw Data'!I214</f>
        <v/>
      </c>
    </row>
    <row r="215">
      <c r="A215" s="19" t="str">
        <f>'Raw Data'!I215</f>
        <v/>
      </c>
    </row>
    <row r="216">
      <c r="A216" s="19" t="str">
        <f>'Raw Data'!I216</f>
        <v/>
      </c>
    </row>
    <row r="217">
      <c r="A217" s="19" t="str">
        <f>'Raw Data'!I217</f>
        <v/>
      </c>
    </row>
    <row r="218">
      <c r="A218" s="19" t="str">
        <f>'Raw Data'!I218</f>
        <v/>
      </c>
    </row>
    <row r="219">
      <c r="A219" s="19" t="str">
        <f>'Raw Data'!I219</f>
        <v/>
      </c>
    </row>
    <row r="220">
      <c r="A220" s="19" t="str">
        <f>'Raw Data'!I220</f>
        <v/>
      </c>
    </row>
    <row r="221">
      <c r="A221" s="19" t="str">
        <f>'Raw Data'!I221</f>
        <v/>
      </c>
    </row>
    <row r="222">
      <c r="A222" s="19" t="str">
        <f>'Raw Data'!I222</f>
        <v/>
      </c>
    </row>
    <row r="223">
      <c r="A223" s="19" t="str">
        <f>'Raw Data'!I223</f>
        <v/>
      </c>
    </row>
    <row r="224">
      <c r="A224" s="19" t="str">
        <f>'Raw Data'!I224</f>
        <v/>
      </c>
    </row>
    <row r="225">
      <c r="A225" s="19" t="str">
        <f>'Raw Data'!I225</f>
        <v/>
      </c>
    </row>
    <row r="226">
      <c r="A226" s="19" t="str">
        <f>'Raw Data'!I226</f>
        <v/>
      </c>
    </row>
    <row r="227">
      <c r="A227" s="19" t="str">
        <f>'Raw Data'!I227</f>
        <v/>
      </c>
    </row>
    <row r="228">
      <c r="A228" s="19" t="str">
        <f>'Raw Data'!I228</f>
        <v/>
      </c>
    </row>
    <row r="229">
      <c r="A229" s="19" t="str">
        <f>'Raw Data'!I229</f>
        <v/>
      </c>
    </row>
    <row r="230">
      <c r="A230" s="19" t="str">
        <f>'Raw Data'!I230</f>
        <v/>
      </c>
    </row>
    <row r="231">
      <c r="A231" s="19" t="str">
        <f>'Raw Data'!I231</f>
        <v/>
      </c>
    </row>
    <row r="232">
      <c r="A232" s="19" t="str">
        <f>'Raw Data'!I232</f>
        <v/>
      </c>
    </row>
    <row r="233">
      <c r="A233" s="19" t="str">
        <f>'Raw Data'!I233</f>
        <v/>
      </c>
    </row>
    <row r="234">
      <c r="A234" s="19" t="str">
        <f>'Raw Data'!I234</f>
        <v/>
      </c>
    </row>
    <row r="235">
      <c r="A235" s="19" t="str">
        <f>'Raw Data'!I235</f>
        <v/>
      </c>
    </row>
    <row r="236">
      <c r="A236" s="19" t="str">
        <f>'Raw Data'!I236</f>
        <v/>
      </c>
    </row>
    <row r="237">
      <c r="A237" s="19" t="str">
        <f>'Raw Data'!I237</f>
        <v/>
      </c>
    </row>
    <row r="238">
      <c r="A238" s="19" t="str">
        <f>'Raw Data'!I238</f>
        <v/>
      </c>
    </row>
    <row r="239">
      <c r="A239" s="19" t="str">
        <f>'Raw Data'!I239</f>
        <v/>
      </c>
    </row>
    <row r="240">
      <c r="A240" s="19" t="str">
        <f>'Raw Data'!I240</f>
        <v/>
      </c>
    </row>
    <row r="241">
      <c r="A241" s="19" t="str">
        <f>'Raw Data'!I241</f>
        <v/>
      </c>
    </row>
    <row r="242">
      <c r="A242" s="19" t="str">
        <f>'Raw Data'!I242</f>
        <v/>
      </c>
    </row>
    <row r="243">
      <c r="A243" s="19" t="str">
        <f>'Raw Data'!I243</f>
        <v/>
      </c>
    </row>
    <row r="244">
      <c r="A244" s="19" t="str">
        <f>'Raw Data'!I244</f>
        <v/>
      </c>
    </row>
    <row r="245">
      <c r="A245" s="19" t="str">
        <f>'Raw Data'!I245</f>
        <v/>
      </c>
    </row>
    <row r="246">
      <c r="A246" s="19" t="str">
        <f>'Raw Data'!I246</f>
        <v/>
      </c>
    </row>
    <row r="247">
      <c r="A247" s="19" t="str">
        <f>'Raw Data'!I247</f>
        <v/>
      </c>
    </row>
    <row r="248">
      <c r="A248" s="19" t="str">
        <f>'Raw Data'!I248</f>
        <v/>
      </c>
    </row>
    <row r="249">
      <c r="A249" s="19" t="str">
        <f>'Raw Data'!I249</f>
        <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5.38"/>
  </cols>
  <sheetData>
    <row r="1">
      <c r="A1" s="22" t="s">
        <v>392</v>
      </c>
      <c r="B1" s="23"/>
      <c r="C1" s="23"/>
      <c r="D1" s="23"/>
      <c r="E1" s="23"/>
      <c r="F1" s="24"/>
      <c r="G1" s="24"/>
      <c r="H1" s="24"/>
      <c r="I1" s="24"/>
      <c r="J1" s="25"/>
      <c r="K1" s="25"/>
      <c r="L1" s="24"/>
      <c r="M1" s="24"/>
      <c r="N1" s="24"/>
      <c r="X1" s="23"/>
      <c r="Y1" s="2"/>
    </row>
    <row r="2">
      <c r="A2" s="23" t="s">
        <v>393</v>
      </c>
      <c r="B2" s="23" t="s">
        <v>1</v>
      </c>
      <c r="C2" s="23" t="s">
        <v>2</v>
      </c>
      <c r="D2" s="23" t="s">
        <v>3</v>
      </c>
      <c r="E2" s="23" t="s">
        <v>4</v>
      </c>
      <c r="F2" s="24" t="s">
        <v>5</v>
      </c>
      <c r="G2" s="24" t="s">
        <v>6</v>
      </c>
      <c r="H2" s="24" t="s">
        <v>7</v>
      </c>
      <c r="I2" s="24" t="s">
        <v>8</v>
      </c>
      <c r="J2" s="25" t="s">
        <v>9</v>
      </c>
      <c r="K2" s="25" t="s">
        <v>10</v>
      </c>
      <c r="L2" s="24" t="s">
        <v>11</v>
      </c>
      <c r="M2" s="24" t="s">
        <v>12</v>
      </c>
      <c r="N2" s="24" t="s">
        <v>13</v>
      </c>
      <c r="X2" s="23" t="s">
        <v>394</v>
      </c>
      <c r="Y2" s="2" t="s">
        <v>395</v>
      </c>
    </row>
    <row r="3">
      <c r="A3" s="26">
        <v>8.0</v>
      </c>
      <c r="B3" s="26">
        <v>29.0</v>
      </c>
      <c r="C3" s="26">
        <v>1.0</v>
      </c>
      <c r="D3" s="26">
        <v>0.0</v>
      </c>
      <c r="E3" s="26">
        <v>0.0</v>
      </c>
      <c r="F3" s="27">
        <f>((C3+E3)/(B3+C3+D3+E3))*LOG((E3+D3+C3+B3)/(C3+E3),2)+((B3+D3)/(B3+C3+D3+E3))*LOG((E3+D3+C3+B3)/(B3+D3),2)</f>
        <v>0.2108423003</v>
      </c>
      <c r="G3" s="2">
        <f>(B3+C3)/(B3+C3+D3+E3) * ((((B3)/(B3+C3))*LOG((C3+B3)/(B3),2)) + (((C3)/(B3+C3))*LOG((C3+B3)/(C3),2)))</f>
        <v>0.2108423003</v>
      </c>
      <c r="H3" s="5">
        <f t="shared" ref="H3:H407" si="1">F3-G3</f>
        <v>0</v>
      </c>
      <c r="I3" s="6">
        <f>H3/F3</f>
        <v>0</v>
      </c>
      <c r="J3" s="28">
        <f>B3/(B3+D3)</f>
        <v>1</v>
      </c>
      <c r="K3" s="28">
        <f t="shared" ref="K3:K407" si="2">E3/(E3+C3)</f>
        <v>0</v>
      </c>
      <c r="L3" s="4">
        <f t="shared" ref="L3:L407" si="3">B3/(B3+C3)</f>
        <v>0.9666666667</v>
      </c>
      <c r="M3" s="4">
        <v>0.0</v>
      </c>
      <c r="N3" s="29" t="s">
        <v>396</v>
      </c>
      <c r="X3" s="27" t="str">
        <f t="shared" ref="X3:X407" si="4">IFERROR((J3/(1-K3))/((1-J3)/K3), "NaN")</f>
        <v>NaN</v>
      </c>
      <c r="Y3" s="30">
        <f t="shared" ref="Y3:Y407" si="5">(J3+K3)-1</f>
        <v>0</v>
      </c>
    </row>
    <row r="4">
      <c r="A4" s="26">
        <v>16.0</v>
      </c>
      <c r="B4" s="26">
        <v>22.0</v>
      </c>
      <c r="C4" s="26">
        <v>39.0</v>
      </c>
      <c r="D4" s="26">
        <v>9.0</v>
      </c>
      <c r="E4" s="26">
        <v>147.0</v>
      </c>
      <c r="F4" s="27">
        <f>((C4+E4)/(B4+C4+D4+E4))*LOG((E4+D4+C4+B4)/(C4+E4),2)</f>
        <v>0.1906220754</v>
      </c>
      <c r="G4" s="2">
        <f>(B4+C4)/(B4+C4+D4+E4) * (( (((C4)/(B4+C4))*LOG((C4+B4)/(C4),2))) + (D4+E4)/(B4+C4+D4+E4)*((((((E4)/(E4+D4))*LOG((E4+D4)/(E4),2))))))</f>
        <v>0.1323071395</v>
      </c>
      <c r="H4" s="5">
        <f t="shared" si="1"/>
        <v>0.05831493597</v>
      </c>
      <c r="I4" s="31">
        <v>0.0</v>
      </c>
      <c r="J4" s="28">
        <v>0.0</v>
      </c>
      <c r="K4" s="28">
        <f t="shared" si="2"/>
        <v>0.7903225806</v>
      </c>
      <c r="L4" s="4">
        <f t="shared" si="3"/>
        <v>0.3606557377</v>
      </c>
      <c r="M4" s="4">
        <f t="shared" ref="M4:M407" si="6">E4/(E4+D4)</f>
        <v>0.9423076923</v>
      </c>
      <c r="N4" s="29" t="s">
        <v>397</v>
      </c>
      <c r="X4" s="27">
        <f t="shared" si="4"/>
        <v>0</v>
      </c>
      <c r="Y4" s="30">
        <f t="shared" si="5"/>
        <v>-0.2096774194</v>
      </c>
    </row>
    <row r="5">
      <c r="A5" s="32" t="s">
        <v>398</v>
      </c>
      <c r="B5" s="33">
        <v>91.0</v>
      </c>
      <c r="C5" s="33">
        <v>608.0</v>
      </c>
      <c r="D5" s="33">
        <v>332.0</v>
      </c>
      <c r="E5" s="33">
        <v>2219.0</v>
      </c>
      <c r="F5" s="27">
        <f t="shared" ref="F5:F407" si="7">((C5+E5)/(B5+C5+D5+E5))*LOG((E5+D5+C5+B5)/(C5+E5),2)+((B5+D5)/(B5+C5+D5+E5))*LOG((E5+D5+C5+B5)/(B5+D5),2)</f>
        <v>0.5578599578</v>
      </c>
      <c r="G5" s="2">
        <f t="shared" ref="G5:G86" si="8">(B5+C5)/(B5+C5+D5+E5) * ((((B5)/(B5+C5))*LOG((C5+B5)/(B5),2)) + (((C5)/(B5+C5))*LOG((C5+B5)/(C5),2))) + (D5+E5)/(B5+C5+D5+E5)*((((D5)/(D5+E5))*LOG((E5+D5)/(D5),2)) + (((E5)/(E5+D5))*LOG((E5+D5)/(E5),2)))</f>
        <v>0.557859956</v>
      </c>
      <c r="H5" s="5">
        <f t="shared" si="1"/>
        <v>0.000000001802662131</v>
      </c>
      <c r="I5" s="6">
        <f t="shared" ref="I5:I407" si="9">H5/F5</f>
        <v>0.000000003231388282</v>
      </c>
      <c r="J5" s="28">
        <f t="shared" ref="J5:J407" si="10">B5/(B5+D5)</f>
        <v>0.2151300236</v>
      </c>
      <c r="K5" s="28">
        <f t="shared" si="2"/>
        <v>0.7849310223</v>
      </c>
      <c r="L5" s="4">
        <f t="shared" si="3"/>
        <v>0.13018598</v>
      </c>
      <c r="M5" s="4">
        <f t="shared" si="6"/>
        <v>0.8698549588</v>
      </c>
      <c r="N5" s="29" t="s">
        <v>399</v>
      </c>
      <c r="X5" s="27">
        <f t="shared" si="4"/>
        <v>1.000361644</v>
      </c>
      <c r="Y5" s="30">
        <f t="shared" si="5"/>
        <v>0.00006104592577</v>
      </c>
    </row>
    <row r="6">
      <c r="A6" s="32" t="s">
        <v>400</v>
      </c>
      <c r="B6" s="34">
        <v>70.0</v>
      </c>
      <c r="C6" s="34">
        <v>462.0</v>
      </c>
      <c r="D6" s="34">
        <v>697.0</v>
      </c>
      <c r="E6" s="34">
        <v>4673.0</v>
      </c>
      <c r="F6" s="27">
        <f t="shared" si="7"/>
        <v>0.5573173575</v>
      </c>
      <c r="G6" s="2">
        <f t="shared" si="8"/>
        <v>0.5573156979</v>
      </c>
      <c r="H6" s="5">
        <f t="shared" si="1"/>
        <v>0.000001659597738</v>
      </c>
      <c r="I6" s="6">
        <f t="shared" si="9"/>
        <v>0.000002977832497</v>
      </c>
      <c r="J6" s="28">
        <f t="shared" si="10"/>
        <v>0.09126466754</v>
      </c>
      <c r="K6" s="28">
        <f t="shared" si="2"/>
        <v>0.9100292113</v>
      </c>
      <c r="L6" s="4">
        <f t="shared" si="3"/>
        <v>0.1315789474</v>
      </c>
      <c r="M6" s="4">
        <f t="shared" si="6"/>
        <v>0.8702048417</v>
      </c>
      <c r="N6" s="29" t="s">
        <v>401</v>
      </c>
      <c r="X6" s="27">
        <f t="shared" si="4"/>
        <v>1.015825399</v>
      </c>
      <c r="Y6" s="30">
        <f t="shared" si="5"/>
        <v>0.001293878831</v>
      </c>
    </row>
    <row r="7">
      <c r="A7" s="32" t="s">
        <v>402</v>
      </c>
      <c r="B7" s="34">
        <v>419.0</v>
      </c>
      <c r="C7" s="34">
        <v>2730.0</v>
      </c>
      <c r="D7" s="34">
        <v>714.0</v>
      </c>
      <c r="E7" s="34">
        <v>4854.0</v>
      </c>
      <c r="F7" s="27">
        <f t="shared" si="7"/>
        <v>0.5573721121</v>
      </c>
      <c r="G7" s="2">
        <f t="shared" si="8"/>
        <v>0.5573379375</v>
      </c>
      <c r="H7" s="5">
        <f t="shared" si="1"/>
        <v>0.00003417455585</v>
      </c>
      <c r="I7" s="6">
        <f t="shared" si="9"/>
        <v>0.00006131371683</v>
      </c>
      <c r="J7" s="28">
        <f t="shared" si="10"/>
        <v>0.3698146514</v>
      </c>
      <c r="K7" s="28">
        <f t="shared" si="2"/>
        <v>0.6400316456</v>
      </c>
      <c r="L7" s="4">
        <f t="shared" si="3"/>
        <v>0.1330581137</v>
      </c>
      <c r="M7" s="4">
        <f t="shared" si="6"/>
        <v>0.8717672414</v>
      </c>
      <c r="N7" s="29" t="s">
        <v>403</v>
      </c>
      <c r="X7" s="27">
        <f t="shared" si="4"/>
        <v>1.043405054</v>
      </c>
      <c r="Y7" s="30">
        <f t="shared" si="5"/>
        <v>0.009846296938</v>
      </c>
    </row>
    <row r="8">
      <c r="A8" s="32" t="s">
        <v>404</v>
      </c>
      <c r="B8" s="34">
        <v>266.0</v>
      </c>
      <c r="C8" s="34">
        <v>1430.0</v>
      </c>
      <c r="D8" s="34">
        <v>339.0</v>
      </c>
      <c r="E8" s="34">
        <v>1748.0</v>
      </c>
      <c r="F8" s="27">
        <f t="shared" si="7"/>
        <v>0.6341324571</v>
      </c>
      <c r="G8" s="2">
        <f t="shared" si="8"/>
        <v>0.6340908518</v>
      </c>
      <c r="H8" s="5">
        <f t="shared" si="1"/>
        <v>0.00004160524189</v>
      </c>
      <c r="I8" s="6">
        <f t="shared" si="9"/>
        <v>0.00006560970255</v>
      </c>
      <c r="J8" s="28">
        <f t="shared" si="10"/>
        <v>0.4396694215</v>
      </c>
      <c r="K8" s="28">
        <f t="shared" si="2"/>
        <v>0.5500314663</v>
      </c>
      <c r="L8" s="4">
        <f t="shared" si="3"/>
        <v>0.1568396226</v>
      </c>
      <c r="M8" s="4">
        <f t="shared" si="6"/>
        <v>0.837565884</v>
      </c>
      <c r="N8" s="29" t="s">
        <v>405</v>
      </c>
      <c r="X8" s="27">
        <f t="shared" si="4"/>
        <v>0.9591517627</v>
      </c>
      <c r="Y8" s="30">
        <f t="shared" si="5"/>
        <v>-0.01029911218</v>
      </c>
    </row>
    <row r="9">
      <c r="A9" s="32" t="s">
        <v>406</v>
      </c>
      <c r="B9" s="33">
        <v>67.0</v>
      </c>
      <c r="C9" s="33">
        <v>160.0</v>
      </c>
      <c r="D9" s="33">
        <v>41.0</v>
      </c>
      <c r="E9" s="33">
        <v>102.0</v>
      </c>
      <c r="F9" s="27">
        <f t="shared" si="7"/>
        <v>0.8711526047</v>
      </c>
      <c r="G9" s="2">
        <f t="shared" si="8"/>
        <v>0.8710935669</v>
      </c>
      <c r="H9" s="5">
        <f t="shared" si="1"/>
        <v>0.00005903781974</v>
      </c>
      <c r="I9" s="6">
        <f t="shared" si="9"/>
        <v>0.00006776977928</v>
      </c>
      <c r="J9" s="28">
        <f t="shared" si="10"/>
        <v>0.6203703704</v>
      </c>
      <c r="K9" s="28">
        <f t="shared" si="2"/>
        <v>0.3893129771</v>
      </c>
      <c r="L9" s="4">
        <f t="shared" si="3"/>
        <v>0.295154185</v>
      </c>
      <c r="M9" s="4">
        <f t="shared" si="6"/>
        <v>0.7132867133</v>
      </c>
      <c r="N9" s="29" t="s">
        <v>407</v>
      </c>
      <c r="X9" s="27">
        <f t="shared" si="4"/>
        <v>1.041768293</v>
      </c>
      <c r="Y9" s="30">
        <f t="shared" si="5"/>
        <v>0.00968334747</v>
      </c>
    </row>
    <row r="10">
      <c r="A10" s="32" t="s">
        <v>408</v>
      </c>
      <c r="B10" s="33">
        <v>5.0</v>
      </c>
      <c r="C10" s="33">
        <v>29.0</v>
      </c>
      <c r="D10" s="33">
        <v>7.0</v>
      </c>
      <c r="E10" s="33">
        <v>43.0</v>
      </c>
      <c r="F10" s="27">
        <f t="shared" si="7"/>
        <v>0.5916727786</v>
      </c>
      <c r="G10" s="2">
        <f t="shared" si="8"/>
        <v>0.5916022363</v>
      </c>
      <c r="H10" s="5">
        <f t="shared" si="1"/>
        <v>0.00007054225473</v>
      </c>
      <c r="I10" s="6">
        <f t="shared" si="9"/>
        <v>0.0001192251144</v>
      </c>
      <c r="J10" s="28">
        <f t="shared" si="10"/>
        <v>0.4166666667</v>
      </c>
      <c r="K10" s="28">
        <f t="shared" si="2"/>
        <v>0.5972222222</v>
      </c>
      <c r="L10" s="4">
        <f t="shared" si="3"/>
        <v>0.1470588235</v>
      </c>
      <c r="M10" s="4">
        <f t="shared" si="6"/>
        <v>0.86</v>
      </c>
      <c r="N10" s="29" t="s">
        <v>409</v>
      </c>
      <c r="X10" s="27">
        <f t="shared" si="4"/>
        <v>1.0591133</v>
      </c>
      <c r="Y10" s="30">
        <f t="shared" si="5"/>
        <v>0.01388888889</v>
      </c>
    </row>
    <row r="11">
      <c r="A11" s="32" t="s">
        <v>410</v>
      </c>
      <c r="B11" s="33">
        <v>29.0</v>
      </c>
      <c r="C11" s="33">
        <v>236.0</v>
      </c>
      <c r="D11" s="33">
        <v>329.0</v>
      </c>
      <c r="E11" s="33">
        <v>2390.0</v>
      </c>
      <c r="F11" s="27">
        <f t="shared" si="7"/>
        <v>0.5292837969</v>
      </c>
      <c r="G11" s="2">
        <f t="shared" si="8"/>
        <v>0.5292080641</v>
      </c>
      <c r="H11" s="5">
        <f t="shared" si="1"/>
        <v>0.00007573277559</v>
      </c>
      <c r="I11" s="6">
        <f t="shared" si="9"/>
        <v>0.0001430853845</v>
      </c>
      <c r="J11" s="28">
        <f t="shared" si="10"/>
        <v>0.08100558659</v>
      </c>
      <c r="K11" s="28">
        <f t="shared" si="2"/>
        <v>0.9101294745</v>
      </c>
      <c r="L11" s="4">
        <f t="shared" si="3"/>
        <v>0.1094339623</v>
      </c>
      <c r="M11" s="4">
        <f t="shared" si="6"/>
        <v>0.8789996322</v>
      </c>
      <c r="N11" s="29" t="s">
        <v>411</v>
      </c>
      <c r="X11" s="27">
        <f t="shared" si="4"/>
        <v>0.8926639534</v>
      </c>
      <c r="Y11" s="30">
        <f t="shared" si="5"/>
        <v>-0.008864938922</v>
      </c>
    </row>
    <row r="12">
      <c r="A12" s="32" t="s">
        <v>412</v>
      </c>
      <c r="B12" s="33">
        <v>27.0</v>
      </c>
      <c r="C12" s="33">
        <v>160.0</v>
      </c>
      <c r="D12" s="33">
        <v>22.0</v>
      </c>
      <c r="E12" s="33">
        <v>141.0</v>
      </c>
      <c r="F12" s="27">
        <f t="shared" si="7"/>
        <v>0.5842388116</v>
      </c>
      <c r="G12" s="2">
        <f t="shared" si="8"/>
        <v>0.5841064546</v>
      </c>
      <c r="H12" s="5">
        <f t="shared" si="1"/>
        <v>0.0001323570714</v>
      </c>
      <c r="I12" s="6">
        <f t="shared" si="9"/>
        <v>0.0002265461807</v>
      </c>
      <c r="J12" s="28">
        <f t="shared" si="10"/>
        <v>0.5510204082</v>
      </c>
      <c r="K12" s="28">
        <f t="shared" si="2"/>
        <v>0.4684385382</v>
      </c>
      <c r="L12" s="4">
        <f t="shared" si="3"/>
        <v>0.1443850267</v>
      </c>
      <c r="M12" s="4">
        <f t="shared" si="6"/>
        <v>0.8650306748</v>
      </c>
      <c r="N12" s="29" t="s">
        <v>413</v>
      </c>
      <c r="X12" s="27">
        <f t="shared" si="4"/>
        <v>1.081534091</v>
      </c>
      <c r="Y12" s="30">
        <f t="shared" si="5"/>
        <v>0.01945894637</v>
      </c>
    </row>
    <row r="13">
      <c r="A13" s="32" t="s">
        <v>414</v>
      </c>
      <c r="B13" s="33">
        <v>238.0</v>
      </c>
      <c r="C13" s="33">
        <v>718.0</v>
      </c>
      <c r="D13" s="33">
        <v>463.0</v>
      </c>
      <c r="E13" s="33">
        <v>1277.0</v>
      </c>
      <c r="F13" s="27">
        <f t="shared" si="7"/>
        <v>0.8267687606</v>
      </c>
      <c r="G13" s="2">
        <f t="shared" si="8"/>
        <v>0.8265156658</v>
      </c>
      <c r="H13" s="5">
        <f t="shared" si="1"/>
        <v>0.000253094823</v>
      </c>
      <c r="I13" s="6">
        <f t="shared" si="9"/>
        <v>0.0003061252856</v>
      </c>
      <c r="J13" s="28">
        <f t="shared" si="10"/>
        <v>0.3395149786</v>
      </c>
      <c r="K13" s="28">
        <f t="shared" si="2"/>
        <v>0.6401002506</v>
      </c>
      <c r="L13" s="4">
        <f t="shared" si="3"/>
        <v>0.2489539749</v>
      </c>
      <c r="M13" s="4">
        <f t="shared" si="6"/>
        <v>0.733908046</v>
      </c>
      <c r="N13" s="29" t="s">
        <v>415</v>
      </c>
      <c r="X13" s="27">
        <f t="shared" si="4"/>
        <v>0.914244632</v>
      </c>
      <c r="Y13" s="30">
        <f t="shared" si="5"/>
        <v>-0.02038477077</v>
      </c>
    </row>
    <row r="14">
      <c r="A14" s="32" t="s">
        <v>416</v>
      </c>
      <c r="B14" s="33">
        <v>9.0</v>
      </c>
      <c r="C14" s="33">
        <v>57.0</v>
      </c>
      <c r="D14" s="33">
        <v>5.0</v>
      </c>
      <c r="E14" s="33">
        <v>35.0</v>
      </c>
      <c r="F14" s="27">
        <f t="shared" si="7"/>
        <v>0.5631028238</v>
      </c>
      <c r="G14" s="2">
        <f t="shared" si="8"/>
        <v>0.5629106961</v>
      </c>
      <c r="H14" s="5">
        <f t="shared" si="1"/>
        <v>0.0001921276639</v>
      </c>
      <c r="I14" s="6">
        <f t="shared" si="9"/>
        <v>0.0003411946377</v>
      </c>
      <c r="J14" s="28">
        <f t="shared" si="10"/>
        <v>0.6428571429</v>
      </c>
      <c r="K14" s="28">
        <f t="shared" si="2"/>
        <v>0.3804347826</v>
      </c>
      <c r="L14" s="4">
        <f t="shared" si="3"/>
        <v>0.1363636364</v>
      </c>
      <c r="M14" s="4">
        <f t="shared" si="6"/>
        <v>0.875</v>
      </c>
      <c r="N14" s="29" t="s">
        <v>417</v>
      </c>
      <c r="X14" s="27">
        <f t="shared" si="4"/>
        <v>1.105263158</v>
      </c>
      <c r="Y14" s="30">
        <f t="shared" si="5"/>
        <v>0.02329192547</v>
      </c>
    </row>
    <row r="15">
      <c r="A15" s="32" t="s">
        <v>418</v>
      </c>
      <c r="B15" s="33">
        <v>59.0</v>
      </c>
      <c r="C15" s="33">
        <v>339.0</v>
      </c>
      <c r="D15" s="33">
        <v>363.0</v>
      </c>
      <c r="E15" s="33">
        <v>2487.0</v>
      </c>
      <c r="F15" s="27">
        <f t="shared" si="7"/>
        <v>0.5572355021</v>
      </c>
      <c r="G15" s="2">
        <f t="shared" si="8"/>
        <v>0.5569461641</v>
      </c>
      <c r="H15" s="5">
        <f t="shared" si="1"/>
        <v>0.0002893379886</v>
      </c>
      <c r="I15" s="6">
        <f t="shared" si="9"/>
        <v>0.0005192382529</v>
      </c>
      <c r="J15" s="28">
        <f t="shared" si="10"/>
        <v>0.1398104265</v>
      </c>
      <c r="K15" s="28">
        <f t="shared" si="2"/>
        <v>0.8800424628</v>
      </c>
      <c r="L15" s="4">
        <f t="shared" si="3"/>
        <v>0.148241206</v>
      </c>
      <c r="M15" s="4">
        <f t="shared" si="6"/>
        <v>0.8726315789</v>
      </c>
      <c r="N15" s="29" t="s">
        <v>419</v>
      </c>
      <c r="X15" s="27">
        <f t="shared" si="4"/>
        <v>1.192398645</v>
      </c>
      <c r="Y15" s="30">
        <f t="shared" si="5"/>
        <v>0.01985288939</v>
      </c>
    </row>
    <row r="16">
      <c r="A16" s="32" t="s">
        <v>420</v>
      </c>
      <c r="B16" s="34">
        <v>365.0</v>
      </c>
      <c r="C16" s="34">
        <v>2248.0</v>
      </c>
      <c r="D16" s="34">
        <v>595.0</v>
      </c>
      <c r="E16" s="34">
        <v>4174.0</v>
      </c>
      <c r="F16" s="27">
        <f t="shared" si="7"/>
        <v>0.5575644857</v>
      </c>
      <c r="G16" s="2">
        <f t="shared" si="8"/>
        <v>0.5572427215</v>
      </c>
      <c r="H16" s="5">
        <f t="shared" si="1"/>
        <v>0.0003217641699</v>
      </c>
      <c r="I16" s="6">
        <f t="shared" si="9"/>
        <v>0.0005770887102</v>
      </c>
      <c r="J16" s="28">
        <f t="shared" si="10"/>
        <v>0.3802083333</v>
      </c>
      <c r="K16" s="28">
        <f t="shared" si="2"/>
        <v>0.6499532856</v>
      </c>
      <c r="L16" s="4">
        <f t="shared" si="3"/>
        <v>0.1396861845</v>
      </c>
      <c r="M16" s="4">
        <f t="shared" si="6"/>
        <v>0.8752358985</v>
      </c>
      <c r="N16" s="29" t="s">
        <v>421</v>
      </c>
      <c r="X16" s="27">
        <f t="shared" si="4"/>
        <v>1.139021801</v>
      </c>
      <c r="Y16" s="30">
        <f t="shared" si="5"/>
        <v>0.03016161891</v>
      </c>
    </row>
    <row r="17">
      <c r="A17" s="32" t="s">
        <v>422</v>
      </c>
      <c r="B17" s="34">
        <v>19.0</v>
      </c>
      <c r="C17" s="34">
        <v>95.0</v>
      </c>
      <c r="D17" s="34">
        <v>334.0</v>
      </c>
      <c r="E17" s="34">
        <v>2270.0</v>
      </c>
      <c r="F17" s="27">
        <f t="shared" si="7"/>
        <v>0.55709502</v>
      </c>
      <c r="G17" s="2">
        <f t="shared" si="8"/>
        <v>0.5567421788</v>
      </c>
      <c r="H17" s="5">
        <f t="shared" si="1"/>
        <v>0.0003528411643</v>
      </c>
      <c r="I17" s="6">
        <f t="shared" si="9"/>
        <v>0.0006333590351</v>
      </c>
      <c r="J17" s="28">
        <f t="shared" si="10"/>
        <v>0.05382436261</v>
      </c>
      <c r="K17" s="28">
        <f t="shared" si="2"/>
        <v>0.9598308668</v>
      </c>
      <c r="L17" s="4">
        <f t="shared" si="3"/>
        <v>0.1666666667</v>
      </c>
      <c r="M17" s="4">
        <f t="shared" si="6"/>
        <v>0.8717357911</v>
      </c>
      <c r="N17" s="29" t="s">
        <v>423</v>
      </c>
      <c r="X17" s="27">
        <f t="shared" si="4"/>
        <v>1.359281437</v>
      </c>
      <c r="Y17" s="30">
        <f t="shared" si="5"/>
        <v>0.01365522941</v>
      </c>
    </row>
    <row r="18">
      <c r="A18" s="32" t="s">
        <v>424</v>
      </c>
      <c r="B18" s="34">
        <v>32.0</v>
      </c>
      <c r="C18" s="34">
        <v>289.0</v>
      </c>
      <c r="D18" s="34">
        <v>326.0</v>
      </c>
      <c r="E18" s="34">
        <v>2337.0</v>
      </c>
      <c r="F18" s="27">
        <f t="shared" si="7"/>
        <v>0.5292837969</v>
      </c>
      <c r="G18" s="2">
        <f t="shared" si="8"/>
        <v>0.5289289994</v>
      </c>
      <c r="H18" s="5">
        <f t="shared" si="1"/>
        <v>0.0003547974557</v>
      </c>
      <c r="I18" s="6">
        <f t="shared" si="9"/>
        <v>0.0006703350032</v>
      </c>
      <c r="J18" s="28">
        <f t="shared" si="10"/>
        <v>0.08938547486</v>
      </c>
      <c r="K18" s="28">
        <f t="shared" si="2"/>
        <v>0.889946687</v>
      </c>
      <c r="L18" s="4">
        <f t="shared" si="3"/>
        <v>0.09968847352</v>
      </c>
      <c r="M18" s="4">
        <f t="shared" si="6"/>
        <v>0.8775816748</v>
      </c>
      <c r="N18" s="29" t="s">
        <v>425</v>
      </c>
      <c r="X18" s="27">
        <f t="shared" si="4"/>
        <v>0.7937673806</v>
      </c>
      <c r="Y18" s="30">
        <f t="shared" si="5"/>
        <v>-0.02066783816</v>
      </c>
    </row>
    <row r="19">
      <c r="A19" s="32" t="s">
        <v>426</v>
      </c>
      <c r="B19" s="33">
        <v>16.0</v>
      </c>
      <c r="C19" s="33">
        <v>163.0</v>
      </c>
      <c r="D19" s="33">
        <v>120.0</v>
      </c>
      <c r="E19" s="33">
        <v>1646.0</v>
      </c>
      <c r="F19" s="27">
        <f t="shared" si="7"/>
        <v>0.3656357852</v>
      </c>
      <c r="G19" s="2">
        <f t="shared" si="8"/>
        <v>0.3652387644</v>
      </c>
      <c r="H19" s="5">
        <f t="shared" si="1"/>
        <v>0.0003970208028</v>
      </c>
      <c r="I19" s="6">
        <f t="shared" si="9"/>
        <v>0.001085836832</v>
      </c>
      <c r="J19" s="28">
        <f t="shared" si="10"/>
        <v>0.1176470588</v>
      </c>
      <c r="K19" s="28">
        <f t="shared" si="2"/>
        <v>0.9098949696</v>
      </c>
      <c r="L19" s="4">
        <f t="shared" si="3"/>
        <v>0.08938547486</v>
      </c>
      <c r="M19" s="4">
        <f t="shared" si="6"/>
        <v>0.9320498301</v>
      </c>
      <c r="N19" s="29" t="s">
        <v>427</v>
      </c>
      <c r="X19" s="27">
        <f t="shared" si="4"/>
        <v>1.346421268</v>
      </c>
      <c r="Y19" s="30">
        <f t="shared" si="5"/>
        <v>0.02754202842</v>
      </c>
    </row>
    <row r="20">
      <c r="A20" s="32" t="s">
        <v>428</v>
      </c>
      <c r="B20" s="33">
        <v>4.0</v>
      </c>
      <c r="C20" s="33">
        <v>11.0</v>
      </c>
      <c r="D20" s="33">
        <v>354.0</v>
      </c>
      <c r="E20" s="33">
        <v>2615.0</v>
      </c>
      <c r="F20" s="27">
        <f t="shared" si="7"/>
        <v>0.5292837969</v>
      </c>
      <c r="G20" s="2">
        <f t="shared" si="8"/>
        <v>0.528705177</v>
      </c>
      <c r="H20" s="5">
        <f t="shared" si="1"/>
        <v>0.0005786198426</v>
      </c>
      <c r="I20" s="6">
        <f t="shared" si="9"/>
        <v>0.00109321284</v>
      </c>
      <c r="J20" s="28">
        <f t="shared" si="10"/>
        <v>0.01117318436</v>
      </c>
      <c r="K20" s="28">
        <f t="shared" si="2"/>
        <v>0.9958111196</v>
      </c>
      <c r="L20" s="4">
        <f t="shared" si="3"/>
        <v>0.2666666667</v>
      </c>
      <c r="M20" s="4">
        <f t="shared" si="6"/>
        <v>0.8807679353</v>
      </c>
      <c r="N20" s="29" t="s">
        <v>429</v>
      </c>
      <c r="X20" s="27">
        <f t="shared" si="4"/>
        <v>2.686183873</v>
      </c>
      <c r="Y20" s="30">
        <f t="shared" si="5"/>
        <v>0.006984303931</v>
      </c>
    </row>
    <row r="21">
      <c r="A21" s="32" t="s">
        <v>430</v>
      </c>
      <c r="B21" s="33">
        <v>323.0</v>
      </c>
      <c r="C21" s="33">
        <v>1948.0</v>
      </c>
      <c r="D21" s="33">
        <v>190.0</v>
      </c>
      <c r="E21" s="33">
        <v>959.0</v>
      </c>
      <c r="F21" s="27">
        <f t="shared" si="7"/>
        <v>0.6098403047</v>
      </c>
      <c r="G21" s="2">
        <f t="shared" si="8"/>
        <v>0.6091735248</v>
      </c>
      <c r="H21" s="5">
        <f t="shared" si="1"/>
        <v>0.0006667799334</v>
      </c>
      <c r="I21" s="6">
        <f t="shared" si="9"/>
        <v>0.001093368097</v>
      </c>
      <c r="J21" s="28">
        <f t="shared" si="10"/>
        <v>0.6296296296</v>
      </c>
      <c r="K21" s="28">
        <f t="shared" si="2"/>
        <v>0.3298933609</v>
      </c>
      <c r="L21" s="4">
        <f t="shared" si="3"/>
        <v>0.1422280934</v>
      </c>
      <c r="M21" s="4">
        <f t="shared" si="6"/>
        <v>0.8346388164</v>
      </c>
      <c r="N21" s="29" t="s">
        <v>431</v>
      </c>
      <c r="X21" s="27">
        <f t="shared" si="4"/>
        <v>0.8369096509</v>
      </c>
      <c r="Y21" s="30">
        <f t="shared" si="5"/>
        <v>-0.04047700952</v>
      </c>
    </row>
    <row r="22">
      <c r="A22" s="26" t="s">
        <v>432</v>
      </c>
      <c r="B22" s="35">
        <v>422.0</v>
      </c>
      <c r="C22" s="35">
        <v>638.0</v>
      </c>
      <c r="D22" s="35">
        <v>351.0</v>
      </c>
      <c r="E22" s="35">
        <v>628.0</v>
      </c>
      <c r="F22" s="27">
        <f t="shared" si="7"/>
        <v>0.9574091705</v>
      </c>
      <c r="G22" s="2">
        <f t="shared" si="8"/>
        <v>0.956209542</v>
      </c>
      <c r="H22" s="5">
        <f t="shared" si="1"/>
        <v>0.001199628539</v>
      </c>
      <c r="I22" s="6">
        <f t="shared" si="9"/>
        <v>0.001252994619</v>
      </c>
      <c r="J22" s="28">
        <f t="shared" si="10"/>
        <v>0.5459249677</v>
      </c>
      <c r="K22" s="28">
        <f t="shared" si="2"/>
        <v>0.4960505529</v>
      </c>
      <c r="L22" s="4">
        <f t="shared" si="3"/>
        <v>0.3981132075</v>
      </c>
      <c r="M22" s="4">
        <f t="shared" si="6"/>
        <v>0.6414708887</v>
      </c>
      <c r="N22" s="29" t="s">
        <v>433</v>
      </c>
      <c r="X22" s="27">
        <f t="shared" si="4"/>
        <v>1.183434701</v>
      </c>
      <c r="Y22" s="30">
        <f t="shared" si="5"/>
        <v>0.04197552058</v>
      </c>
    </row>
    <row r="23">
      <c r="A23" s="32" t="s">
        <v>434</v>
      </c>
      <c r="B23" s="33">
        <v>43.0</v>
      </c>
      <c r="C23" s="33">
        <v>238.0</v>
      </c>
      <c r="D23" s="33">
        <v>40.0</v>
      </c>
      <c r="E23" s="33">
        <v>268.0</v>
      </c>
      <c r="F23" s="27">
        <f t="shared" si="7"/>
        <v>0.5866348228</v>
      </c>
      <c r="G23" s="2">
        <f t="shared" si="8"/>
        <v>0.5858387293</v>
      </c>
      <c r="H23" s="5">
        <f t="shared" si="1"/>
        <v>0.0007960935154</v>
      </c>
      <c r="I23" s="6">
        <f t="shared" si="9"/>
        <v>0.001357051243</v>
      </c>
      <c r="J23" s="28">
        <f t="shared" si="10"/>
        <v>0.5180722892</v>
      </c>
      <c r="K23" s="28">
        <f t="shared" si="2"/>
        <v>0.5296442688</v>
      </c>
      <c r="L23" s="4">
        <f t="shared" si="3"/>
        <v>0.153024911</v>
      </c>
      <c r="M23" s="4">
        <f t="shared" si="6"/>
        <v>0.8701298701</v>
      </c>
      <c r="N23" s="29" t="s">
        <v>435</v>
      </c>
      <c r="X23" s="27">
        <f t="shared" si="4"/>
        <v>1.210504202</v>
      </c>
      <c r="Y23" s="30">
        <f t="shared" si="5"/>
        <v>0.04771655793</v>
      </c>
    </row>
    <row r="24">
      <c r="A24" s="32" t="s">
        <v>436</v>
      </c>
      <c r="B24" s="33">
        <v>3.0</v>
      </c>
      <c r="C24" s="33">
        <v>11.0</v>
      </c>
      <c r="D24" s="33">
        <v>78.0</v>
      </c>
      <c r="E24" s="33">
        <v>528.0</v>
      </c>
      <c r="F24" s="27">
        <f t="shared" si="7"/>
        <v>0.5592048913</v>
      </c>
      <c r="G24" s="2">
        <f t="shared" si="8"/>
        <v>0.5583166121</v>
      </c>
      <c r="H24" s="5">
        <f t="shared" si="1"/>
        <v>0.0008882792243</v>
      </c>
      <c r="I24" s="6">
        <f t="shared" si="9"/>
        <v>0.001588468266</v>
      </c>
      <c r="J24" s="28">
        <f t="shared" si="10"/>
        <v>0.03703703704</v>
      </c>
      <c r="K24" s="28">
        <f t="shared" si="2"/>
        <v>0.9795918367</v>
      </c>
      <c r="L24" s="4">
        <f t="shared" si="3"/>
        <v>0.2142857143</v>
      </c>
      <c r="M24" s="4">
        <f t="shared" si="6"/>
        <v>0.8712871287</v>
      </c>
      <c r="N24" s="29" t="s">
        <v>437</v>
      </c>
      <c r="X24" s="27">
        <f t="shared" si="4"/>
        <v>1.846153846</v>
      </c>
      <c r="Y24" s="30">
        <f t="shared" si="5"/>
        <v>0.01662887377</v>
      </c>
    </row>
    <row r="25">
      <c r="A25" s="32" t="s">
        <v>438</v>
      </c>
      <c r="B25" s="33">
        <v>87.0</v>
      </c>
      <c r="C25" s="33">
        <v>407.0</v>
      </c>
      <c r="D25" s="33">
        <v>782.0</v>
      </c>
      <c r="E25" s="33">
        <v>5406.0</v>
      </c>
      <c r="F25" s="27">
        <f t="shared" si="7"/>
        <v>0.5575777153</v>
      </c>
      <c r="G25" s="2">
        <f t="shared" si="8"/>
        <v>0.5565824106</v>
      </c>
      <c r="H25" s="5">
        <f t="shared" si="1"/>
        <v>0.0009953046992</v>
      </c>
      <c r="I25" s="6">
        <f t="shared" si="9"/>
        <v>0.001785051074</v>
      </c>
      <c r="J25" s="28">
        <f t="shared" si="10"/>
        <v>0.1001150748</v>
      </c>
      <c r="K25" s="28">
        <f t="shared" si="2"/>
        <v>0.9299845175</v>
      </c>
      <c r="L25" s="4">
        <f t="shared" si="3"/>
        <v>0.1761133603</v>
      </c>
      <c r="M25" s="4">
        <f t="shared" si="6"/>
        <v>0.8736263736</v>
      </c>
      <c r="N25" s="29" t="s">
        <v>439</v>
      </c>
      <c r="X25" s="27">
        <f t="shared" si="4"/>
        <v>1.477726739</v>
      </c>
      <c r="Y25" s="30">
        <f t="shared" si="5"/>
        <v>0.03009959226</v>
      </c>
    </row>
    <row r="26">
      <c r="A26" s="32" t="s">
        <v>440</v>
      </c>
      <c r="B26" s="34">
        <v>35.0</v>
      </c>
      <c r="C26" s="34">
        <v>14.0</v>
      </c>
      <c r="D26" s="34">
        <v>588.0</v>
      </c>
      <c r="E26" s="34">
        <v>387.0</v>
      </c>
      <c r="F26" s="27">
        <f t="shared" si="7"/>
        <v>0.9658253194</v>
      </c>
      <c r="G26" s="2">
        <f t="shared" si="8"/>
        <v>0.9640498847</v>
      </c>
      <c r="H26" s="5">
        <f t="shared" si="1"/>
        <v>0.001775434735</v>
      </c>
      <c r="I26" s="6">
        <f t="shared" si="9"/>
        <v>0.001838256566</v>
      </c>
      <c r="J26" s="28">
        <f t="shared" si="10"/>
        <v>0.05617977528</v>
      </c>
      <c r="K26" s="28">
        <f t="shared" si="2"/>
        <v>0.9650872818</v>
      </c>
      <c r="L26" s="4">
        <f t="shared" si="3"/>
        <v>0.7142857143</v>
      </c>
      <c r="M26" s="4">
        <f t="shared" si="6"/>
        <v>0.3969230769</v>
      </c>
      <c r="N26" s="29" t="s">
        <v>441</v>
      </c>
      <c r="X26" s="27">
        <f t="shared" si="4"/>
        <v>1.645408163</v>
      </c>
      <c r="Y26" s="30">
        <f t="shared" si="5"/>
        <v>0.02126705708</v>
      </c>
    </row>
    <row r="27">
      <c r="A27" s="32" t="s">
        <v>442</v>
      </c>
      <c r="B27" s="33">
        <v>5.0</v>
      </c>
      <c r="C27" s="33">
        <v>11.0</v>
      </c>
      <c r="D27" s="33">
        <v>353.0</v>
      </c>
      <c r="E27" s="33">
        <v>2615.0</v>
      </c>
      <c r="F27" s="27">
        <f t="shared" si="7"/>
        <v>0.5292837969</v>
      </c>
      <c r="G27" s="2">
        <f t="shared" si="8"/>
        <v>0.5282752334</v>
      </c>
      <c r="H27" s="5">
        <f t="shared" si="1"/>
        <v>0.001008563501</v>
      </c>
      <c r="I27" s="6">
        <f t="shared" si="9"/>
        <v>0.001905524988</v>
      </c>
      <c r="J27" s="28">
        <f t="shared" si="10"/>
        <v>0.01396648045</v>
      </c>
      <c r="K27" s="28">
        <f t="shared" si="2"/>
        <v>0.9958111196</v>
      </c>
      <c r="L27" s="4">
        <f t="shared" si="3"/>
        <v>0.3125</v>
      </c>
      <c r="M27" s="4">
        <f t="shared" si="6"/>
        <v>0.88106469</v>
      </c>
      <c r="N27" s="29" t="s">
        <v>443</v>
      </c>
      <c r="X27" s="27">
        <f t="shared" si="4"/>
        <v>3.367241823</v>
      </c>
      <c r="Y27" s="30">
        <f t="shared" si="5"/>
        <v>0.00977760002</v>
      </c>
    </row>
    <row r="28">
      <c r="A28" s="32" t="s">
        <v>444</v>
      </c>
      <c r="B28" s="33">
        <v>297.0</v>
      </c>
      <c r="C28" s="33">
        <v>1820.0</v>
      </c>
      <c r="D28" s="33">
        <v>121.0</v>
      </c>
      <c r="E28" s="33">
        <v>980.0</v>
      </c>
      <c r="F28" s="27">
        <f t="shared" si="7"/>
        <v>0.5571483527</v>
      </c>
      <c r="G28" s="2">
        <f t="shared" si="8"/>
        <v>0.5557898685</v>
      </c>
      <c r="H28" s="5">
        <f t="shared" si="1"/>
        <v>0.001358484191</v>
      </c>
      <c r="I28" s="6">
        <f t="shared" si="9"/>
        <v>0.002438280907</v>
      </c>
      <c r="J28" s="28">
        <f t="shared" si="10"/>
        <v>0.7105263158</v>
      </c>
      <c r="K28" s="28">
        <f t="shared" si="2"/>
        <v>0.35</v>
      </c>
      <c r="L28" s="4">
        <f t="shared" si="3"/>
        <v>0.1402928673</v>
      </c>
      <c r="M28" s="4">
        <f t="shared" si="6"/>
        <v>0.8900999092</v>
      </c>
      <c r="N28" s="29" t="s">
        <v>445</v>
      </c>
      <c r="X28" s="27">
        <f t="shared" si="4"/>
        <v>1.321678322</v>
      </c>
      <c r="Y28" s="30">
        <f t="shared" si="5"/>
        <v>0.06052631579</v>
      </c>
    </row>
    <row r="29">
      <c r="A29" s="32" t="s">
        <v>446</v>
      </c>
      <c r="B29" s="34">
        <v>54.0</v>
      </c>
      <c r="C29" s="34">
        <v>263.0</v>
      </c>
      <c r="D29" s="34">
        <v>304.0</v>
      </c>
      <c r="E29" s="34">
        <v>2363.0</v>
      </c>
      <c r="F29" s="27">
        <f t="shared" si="7"/>
        <v>0.5292837969</v>
      </c>
      <c r="G29" s="2">
        <f t="shared" si="8"/>
        <v>0.5274041778</v>
      </c>
      <c r="H29" s="5">
        <f t="shared" si="1"/>
        <v>0.001879619041</v>
      </c>
      <c r="I29" s="6">
        <f t="shared" si="9"/>
        <v>0.003551249919</v>
      </c>
      <c r="J29" s="28">
        <f t="shared" si="10"/>
        <v>0.1508379888</v>
      </c>
      <c r="K29" s="28">
        <f t="shared" si="2"/>
        <v>0.8998476771</v>
      </c>
      <c r="L29" s="4">
        <f t="shared" si="3"/>
        <v>0.1703470032</v>
      </c>
      <c r="M29" s="4">
        <f t="shared" si="6"/>
        <v>0.8860142482</v>
      </c>
      <c r="N29" s="29" t="s">
        <v>447</v>
      </c>
      <c r="X29" s="27">
        <f t="shared" si="4"/>
        <v>1.59598259</v>
      </c>
      <c r="Y29" s="30">
        <f t="shared" si="5"/>
        <v>0.0506856659</v>
      </c>
    </row>
    <row r="30">
      <c r="A30" s="32" t="s">
        <v>448</v>
      </c>
      <c r="B30" s="34">
        <v>110.0</v>
      </c>
      <c r="C30" s="34">
        <v>551.0</v>
      </c>
      <c r="D30" s="34">
        <v>313.0</v>
      </c>
      <c r="E30" s="34">
        <v>2275.0</v>
      </c>
      <c r="F30" s="27">
        <f t="shared" si="7"/>
        <v>0.5579697328</v>
      </c>
      <c r="G30" s="2">
        <f t="shared" si="8"/>
        <v>0.5559438472</v>
      </c>
      <c r="H30" s="5">
        <f t="shared" si="1"/>
        <v>0.002025885597</v>
      </c>
      <c r="I30" s="6">
        <f t="shared" si="9"/>
        <v>0.003630816294</v>
      </c>
      <c r="J30" s="28">
        <f t="shared" si="10"/>
        <v>0.2600472813</v>
      </c>
      <c r="K30" s="28">
        <f t="shared" si="2"/>
        <v>0.80502477</v>
      </c>
      <c r="L30" s="4">
        <f t="shared" si="3"/>
        <v>0.1664145234</v>
      </c>
      <c r="M30" s="4">
        <f t="shared" si="6"/>
        <v>0.879057187</v>
      </c>
      <c r="N30" s="29" t="s">
        <v>449</v>
      </c>
      <c r="X30" s="27">
        <f t="shared" si="4"/>
        <v>1.451035874</v>
      </c>
      <c r="Y30" s="30">
        <f t="shared" si="5"/>
        <v>0.06507205132</v>
      </c>
    </row>
    <row r="31">
      <c r="A31" s="32" t="s">
        <v>450</v>
      </c>
      <c r="B31" s="33">
        <v>286.0</v>
      </c>
      <c r="C31" s="33">
        <v>1917.0</v>
      </c>
      <c r="D31" s="33">
        <v>72.0</v>
      </c>
      <c r="E31" s="33">
        <v>709.0</v>
      </c>
      <c r="F31" s="27">
        <f t="shared" si="7"/>
        <v>0.5292837969</v>
      </c>
      <c r="G31" s="2">
        <f t="shared" si="8"/>
        <v>0.5273204593</v>
      </c>
      <c r="H31" s="5">
        <f t="shared" si="1"/>
        <v>0.00196333755</v>
      </c>
      <c r="I31" s="6">
        <f t="shared" si="9"/>
        <v>0.003709423114</v>
      </c>
      <c r="J31" s="28">
        <f t="shared" si="10"/>
        <v>0.7988826816</v>
      </c>
      <c r="K31" s="28">
        <f t="shared" si="2"/>
        <v>0.2699923839</v>
      </c>
      <c r="L31" s="4">
        <f t="shared" si="3"/>
        <v>0.1298229687</v>
      </c>
      <c r="M31" s="4">
        <f t="shared" si="6"/>
        <v>0.9078104994</v>
      </c>
      <c r="N31" s="29" t="s">
        <v>451</v>
      </c>
      <c r="X31" s="27">
        <f t="shared" si="4"/>
        <v>1.469121312</v>
      </c>
      <c r="Y31" s="30">
        <f t="shared" si="5"/>
        <v>0.06887506542</v>
      </c>
    </row>
    <row r="32">
      <c r="A32" s="32" t="s">
        <v>452</v>
      </c>
      <c r="B32" s="33">
        <v>1075.0</v>
      </c>
      <c r="C32" s="33">
        <v>4460.0</v>
      </c>
      <c r="D32" s="33">
        <v>303.0</v>
      </c>
      <c r="E32" s="33">
        <v>1822.0</v>
      </c>
      <c r="F32" s="27">
        <f t="shared" si="7"/>
        <v>0.6798485196</v>
      </c>
      <c r="G32" s="2">
        <f t="shared" si="8"/>
        <v>0.6771355653</v>
      </c>
      <c r="H32" s="5">
        <f t="shared" si="1"/>
        <v>0.002712954287</v>
      </c>
      <c r="I32" s="6">
        <f t="shared" si="9"/>
        <v>0.003990527608</v>
      </c>
      <c r="J32" s="28">
        <f t="shared" si="10"/>
        <v>0.7801161103</v>
      </c>
      <c r="K32" s="28">
        <f t="shared" si="2"/>
        <v>0.2900350207</v>
      </c>
      <c r="L32" s="4">
        <f t="shared" si="3"/>
        <v>0.1942186089</v>
      </c>
      <c r="M32" s="4">
        <f t="shared" si="6"/>
        <v>0.8574117647</v>
      </c>
      <c r="N32" s="29" t="s">
        <v>453</v>
      </c>
      <c r="X32" s="27">
        <f t="shared" si="4"/>
        <v>1.449370273</v>
      </c>
      <c r="Y32" s="30">
        <f t="shared" si="5"/>
        <v>0.070151131</v>
      </c>
    </row>
    <row r="33">
      <c r="A33" s="32" t="s">
        <v>454</v>
      </c>
      <c r="B33" s="34">
        <v>254.0</v>
      </c>
      <c r="C33" s="34">
        <v>1361.0</v>
      </c>
      <c r="D33" s="34">
        <v>381.0</v>
      </c>
      <c r="E33" s="34">
        <v>2891.0</v>
      </c>
      <c r="F33" s="27">
        <f t="shared" si="7"/>
        <v>0.5572641925</v>
      </c>
      <c r="G33" s="2">
        <f t="shared" si="8"/>
        <v>0.5549710895</v>
      </c>
      <c r="H33" s="5">
        <f t="shared" si="1"/>
        <v>0.002293102942</v>
      </c>
      <c r="I33" s="6">
        <f t="shared" si="9"/>
        <v>0.004114929639</v>
      </c>
      <c r="J33" s="28">
        <f t="shared" si="10"/>
        <v>0.4</v>
      </c>
      <c r="K33" s="28">
        <f t="shared" si="2"/>
        <v>0.679915334</v>
      </c>
      <c r="L33" s="4">
        <f t="shared" si="3"/>
        <v>0.1572755418</v>
      </c>
      <c r="M33" s="4">
        <f t="shared" si="6"/>
        <v>0.8835574572</v>
      </c>
      <c r="N33" s="29" t="s">
        <v>455</v>
      </c>
      <c r="X33" s="27">
        <f t="shared" si="4"/>
        <v>1.416115601</v>
      </c>
      <c r="Y33" s="30">
        <f t="shared" si="5"/>
        <v>0.07991533396</v>
      </c>
    </row>
    <row r="34">
      <c r="A34" s="32" t="s">
        <v>456</v>
      </c>
      <c r="B34" s="33">
        <v>354.0</v>
      </c>
      <c r="C34" s="33">
        <v>1218.0</v>
      </c>
      <c r="D34" s="33">
        <v>267.0</v>
      </c>
      <c r="E34" s="33">
        <v>1268.0</v>
      </c>
      <c r="F34" s="27">
        <f t="shared" si="7"/>
        <v>0.721670537</v>
      </c>
      <c r="G34" s="2">
        <f t="shared" si="8"/>
        <v>0.7187002514</v>
      </c>
      <c r="H34" s="5">
        <f t="shared" si="1"/>
        <v>0.002970285639</v>
      </c>
      <c r="I34" s="6">
        <f t="shared" si="9"/>
        <v>0.004115847172</v>
      </c>
      <c r="J34" s="28">
        <f t="shared" si="10"/>
        <v>0.5700483092</v>
      </c>
      <c r="K34" s="28">
        <f t="shared" si="2"/>
        <v>0.5100563154</v>
      </c>
      <c r="L34" s="4">
        <f t="shared" si="3"/>
        <v>0.2251908397</v>
      </c>
      <c r="M34" s="4">
        <f t="shared" si="6"/>
        <v>0.8260586319</v>
      </c>
      <c r="N34" s="29" t="s">
        <v>457</v>
      </c>
      <c r="X34" s="27">
        <f t="shared" si="4"/>
        <v>1.380269737</v>
      </c>
      <c r="Y34" s="30">
        <f t="shared" si="5"/>
        <v>0.08010462454</v>
      </c>
    </row>
    <row r="35">
      <c r="A35" s="32" t="s">
        <v>458</v>
      </c>
      <c r="B35" s="33">
        <v>542.0</v>
      </c>
      <c r="C35" s="33">
        <v>2038.0</v>
      </c>
      <c r="D35" s="33">
        <v>255.0</v>
      </c>
      <c r="E35" s="33">
        <v>1359.0</v>
      </c>
      <c r="F35" s="27">
        <f t="shared" si="7"/>
        <v>0.7015412852</v>
      </c>
      <c r="G35" s="2">
        <f t="shared" si="8"/>
        <v>0.698473338</v>
      </c>
      <c r="H35" s="5">
        <f t="shared" si="1"/>
        <v>0.003067947184</v>
      </c>
      <c r="I35" s="6">
        <f t="shared" si="9"/>
        <v>0.004373152726</v>
      </c>
      <c r="J35" s="28">
        <f t="shared" si="10"/>
        <v>0.6800501882</v>
      </c>
      <c r="K35" s="28">
        <f t="shared" si="2"/>
        <v>0.4000588755</v>
      </c>
      <c r="L35" s="4">
        <f t="shared" si="3"/>
        <v>0.2100775194</v>
      </c>
      <c r="M35" s="4">
        <f t="shared" si="6"/>
        <v>0.8420074349</v>
      </c>
      <c r="N35" s="29" t="s">
        <v>459</v>
      </c>
      <c r="X35" s="27">
        <f t="shared" si="4"/>
        <v>1.417341107</v>
      </c>
      <c r="Y35" s="30">
        <f t="shared" si="5"/>
        <v>0.08010906368</v>
      </c>
    </row>
    <row r="36">
      <c r="A36" s="32" t="s">
        <v>460</v>
      </c>
      <c r="B36" s="33">
        <v>195.0</v>
      </c>
      <c r="C36" s="33">
        <v>855.0</v>
      </c>
      <c r="D36" s="33">
        <v>1305.0</v>
      </c>
      <c r="E36" s="33">
        <v>3646.0</v>
      </c>
      <c r="F36" s="27">
        <f t="shared" si="7"/>
        <v>0.8112120887</v>
      </c>
      <c r="G36" s="2">
        <f t="shared" si="8"/>
        <v>0.8076643961</v>
      </c>
      <c r="H36" s="5">
        <f t="shared" si="1"/>
        <v>0.003547692585</v>
      </c>
      <c r="I36" s="6">
        <f t="shared" si="9"/>
        <v>0.004373323123</v>
      </c>
      <c r="J36" s="28">
        <f t="shared" si="10"/>
        <v>0.13</v>
      </c>
      <c r="K36" s="28">
        <f t="shared" si="2"/>
        <v>0.8100422128</v>
      </c>
      <c r="L36" s="4">
        <f t="shared" si="3"/>
        <v>0.1857142857</v>
      </c>
      <c r="M36" s="4">
        <f t="shared" si="6"/>
        <v>0.7364168855</v>
      </c>
      <c r="N36" s="29" t="s">
        <v>461</v>
      </c>
      <c r="X36" s="27">
        <f t="shared" si="4"/>
        <v>0.6371983599</v>
      </c>
      <c r="Y36" s="30">
        <f t="shared" si="5"/>
        <v>-0.05995778716</v>
      </c>
    </row>
    <row r="37">
      <c r="A37" s="32" t="s">
        <v>462</v>
      </c>
      <c r="B37" s="33">
        <v>11.0</v>
      </c>
      <c r="C37" s="33">
        <v>184.0</v>
      </c>
      <c r="D37" s="33">
        <v>347.0</v>
      </c>
      <c r="E37" s="33">
        <v>2442.0</v>
      </c>
      <c r="F37" s="27">
        <f t="shared" si="7"/>
        <v>0.5292837969</v>
      </c>
      <c r="G37" s="2">
        <f t="shared" si="8"/>
        <v>0.5269682611</v>
      </c>
      <c r="H37" s="5">
        <f t="shared" si="1"/>
        <v>0.002315535754</v>
      </c>
      <c r="I37" s="6">
        <f t="shared" si="9"/>
        <v>0.004374847232</v>
      </c>
      <c r="J37" s="28">
        <f t="shared" si="10"/>
        <v>0.03072625698</v>
      </c>
      <c r="K37" s="28">
        <f t="shared" si="2"/>
        <v>0.9299314547</v>
      </c>
      <c r="L37" s="4">
        <f t="shared" si="3"/>
        <v>0.05641025641</v>
      </c>
      <c r="M37" s="4">
        <f t="shared" si="6"/>
        <v>0.8755826461</v>
      </c>
      <c r="N37" s="29" t="s">
        <v>463</v>
      </c>
      <c r="X37" s="27">
        <f t="shared" si="4"/>
        <v>0.4207179551</v>
      </c>
      <c r="Y37" s="30">
        <f t="shared" si="5"/>
        <v>-0.03934228833</v>
      </c>
    </row>
    <row r="38">
      <c r="A38" s="32" t="s">
        <v>464</v>
      </c>
      <c r="B38" s="34">
        <v>269.0</v>
      </c>
      <c r="C38" s="34">
        <v>1608.0</v>
      </c>
      <c r="D38" s="34">
        <v>85.0</v>
      </c>
      <c r="E38" s="34">
        <v>757.0</v>
      </c>
      <c r="F38" s="27">
        <f t="shared" si="7"/>
        <v>0.5579725243</v>
      </c>
      <c r="G38" s="2">
        <f t="shared" si="8"/>
        <v>0.5554274875</v>
      </c>
      <c r="H38" s="5">
        <f t="shared" si="1"/>
        <v>0.002545036778</v>
      </c>
      <c r="I38" s="6">
        <f t="shared" si="9"/>
        <v>0.004561222404</v>
      </c>
      <c r="J38" s="28">
        <f t="shared" si="10"/>
        <v>0.7598870056</v>
      </c>
      <c r="K38" s="28">
        <f t="shared" si="2"/>
        <v>0.3200845666</v>
      </c>
      <c r="L38" s="4">
        <f t="shared" si="3"/>
        <v>0.1433137986</v>
      </c>
      <c r="M38" s="4">
        <f t="shared" si="6"/>
        <v>0.8990498812</v>
      </c>
      <c r="N38" s="29" t="s">
        <v>465</v>
      </c>
      <c r="X38" s="27">
        <f t="shared" si="4"/>
        <v>1.48985221</v>
      </c>
      <c r="Y38" s="30">
        <f t="shared" si="5"/>
        <v>0.07997157225</v>
      </c>
    </row>
    <row r="39">
      <c r="A39" s="32" t="s">
        <v>466</v>
      </c>
      <c r="B39" s="34">
        <v>212.0</v>
      </c>
      <c r="C39" s="34">
        <v>1233.0</v>
      </c>
      <c r="D39" s="34">
        <v>1716.0</v>
      </c>
      <c r="E39" s="34">
        <v>6019.0</v>
      </c>
      <c r="F39" s="27">
        <f t="shared" si="7"/>
        <v>0.7415243819</v>
      </c>
      <c r="G39" s="2">
        <f t="shared" si="8"/>
        <v>0.7380326353</v>
      </c>
      <c r="H39" s="5">
        <f t="shared" si="1"/>
        <v>0.003491746614</v>
      </c>
      <c r="I39" s="6">
        <f t="shared" si="9"/>
        <v>0.004708876336</v>
      </c>
      <c r="J39" s="28">
        <f t="shared" si="10"/>
        <v>0.1099585062</v>
      </c>
      <c r="K39" s="28">
        <f t="shared" si="2"/>
        <v>0.8299779371</v>
      </c>
      <c r="L39" s="4">
        <f t="shared" si="3"/>
        <v>0.1467128028</v>
      </c>
      <c r="M39" s="4">
        <f t="shared" si="6"/>
        <v>0.7781512605</v>
      </c>
      <c r="N39" s="29" t="s">
        <v>467</v>
      </c>
      <c r="X39" s="27">
        <f t="shared" si="4"/>
        <v>0.6030868294</v>
      </c>
      <c r="Y39" s="30">
        <f t="shared" si="5"/>
        <v>-0.06006355666</v>
      </c>
    </row>
    <row r="40">
      <c r="A40" s="32" t="s">
        <v>468</v>
      </c>
      <c r="B40" s="33">
        <v>8.0</v>
      </c>
      <c r="C40" s="33">
        <v>28.0</v>
      </c>
      <c r="D40" s="33">
        <v>75.0</v>
      </c>
      <c r="E40" s="33">
        <v>524.0</v>
      </c>
      <c r="F40" s="27">
        <f t="shared" si="7"/>
        <v>0.5593784936</v>
      </c>
      <c r="G40" s="2">
        <f t="shared" si="8"/>
        <v>0.5566255293</v>
      </c>
      <c r="H40" s="5">
        <f t="shared" si="1"/>
        <v>0.002752964234</v>
      </c>
      <c r="I40" s="6">
        <f t="shared" si="9"/>
        <v>0.004921469569</v>
      </c>
      <c r="J40" s="28">
        <f t="shared" si="10"/>
        <v>0.09638554217</v>
      </c>
      <c r="K40" s="28">
        <f t="shared" si="2"/>
        <v>0.9492753623</v>
      </c>
      <c r="L40" s="4">
        <f t="shared" si="3"/>
        <v>0.2222222222</v>
      </c>
      <c r="M40" s="4">
        <f t="shared" si="6"/>
        <v>0.8747913189</v>
      </c>
      <c r="N40" s="29" t="s">
        <v>469</v>
      </c>
      <c r="X40" s="27">
        <f t="shared" si="4"/>
        <v>1.996190476</v>
      </c>
      <c r="Y40" s="30">
        <f t="shared" si="5"/>
        <v>0.04566090449</v>
      </c>
    </row>
    <row r="41">
      <c r="A41" s="32" t="s">
        <v>470</v>
      </c>
      <c r="B41" s="33">
        <v>3.0</v>
      </c>
      <c r="C41" s="33">
        <v>6.0</v>
      </c>
      <c r="D41" s="33">
        <v>80.0</v>
      </c>
      <c r="E41" s="33">
        <v>546.0</v>
      </c>
      <c r="F41" s="27">
        <f t="shared" si="7"/>
        <v>0.5593784936</v>
      </c>
      <c r="G41" s="2">
        <f t="shared" si="8"/>
        <v>0.5565619121</v>
      </c>
      <c r="H41" s="5">
        <f t="shared" si="1"/>
        <v>0.002816581508</v>
      </c>
      <c r="I41" s="6">
        <f t="shared" si="9"/>
        <v>0.005035198064</v>
      </c>
      <c r="J41" s="28">
        <f t="shared" si="10"/>
        <v>0.03614457831</v>
      </c>
      <c r="K41" s="28">
        <f t="shared" si="2"/>
        <v>0.9891304348</v>
      </c>
      <c r="L41" s="4">
        <f t="shared" si="3"/>
        <v>0.3333333333</v>
      </c>
      <c r="M41" s="4">
        <f t="shared" si="6"/>
        <v>0.8722044728</v>
      </c>
      <c r="N41" s="29" t="s">
        <v>471</v>
      </c>
      <c r="X41" s="27">
        <f t="shared" si="4"/>
        <v>3.4125</v>
      </c>
      <c r="Y41" s="30">
        <f t="shared" si="5"/>
        <v>0.0252750131</v>
      </c>
    </row>
    <row r="42">
      <c r="A42" s="32" t="s">
        <v>472</v>
      </c>
      <c r="B42" s="34">
        <v>562.0</v>
      </c>
      <c r="C42" s="34">
        <v>2954.0</v>
      </c>
      <c r="D42" s="34">
        <v>776.0</v>
      </c>
      <c r="E42" s="34">
        <v>5997.0</v>
      </c>
      <c r="F42" s="27">
        <f t="shared" si="7"/>
        <v>0.5575527892</v>
      </c>
      <c r="G42" s="2">
        <f t="shared" si="8"/>
        <v>0.5546901399</v>
      </c>
      <c r="H42" s="5">
        <f t="shared" si="1"/>
        <v>0.002862649288</v>
      </c>
      <c r="I42" s="6">
        <f t="shared" si="9"/>
        <v>0.005134310767</v>
      </c>
      <c r="J42" s="28">
        <f t="shared" si="10"/>
        <v>0.4200298954</v>
      </c>
      <c r="K42" s="28">
        <f t="shared" si="2"/>
        <v>0.6699810077</v>
      </c>
      <c r="L42" s="4">
        <f t="shared" si="3"/>
        <v>0.1598407281</v>
      </c>
      <c r="M42" s="4">
        <f t="shared" si="6"/>
        <v>0.8854274325</v>
      </c>
      <c r="N42" s="29" t="s">
        <v>473</v>
      </c>
      <c r="X42" s="27">
        <f t="shared" si="4"/>
        <v>1.470273576</v>
      </c>
      <c r="Y42" s="30">
        <f t="shared" si="5"/>
        <v>0.09001090307</v>
      </c>
    </row>
    <row r="43">
      <c r="A43" s="32" t="s">
        <v>474</v>
      </c>
      <c r="B43" s="33">
        <v>8.0</v>
      </c>
      <c r="C43" s="33">
        <v>28.0</v>
      </c>
      <c r="D43" s="33">
        <v>74.0</v>
      </c>
      <c r="E43" s="33">
        <v>524.0</v>
      </c>
      <c r="F43" s="27">
        <f t="shared" si="7"/>
        <v>0.5556185814</v>
      </c>
      <c r="G43" s="2">
        <f t="shared" si="8"/>
        <v>0.5527620845</v>
      </c>
      <c r="H43" s="5">
        <f t="shared" si="1"/>
        <v>0.002856496917</v>
      </c>
      <c r="I43" s="6">
        <f t="shared" si="9"/>
        <v>0.00514111121</v>
      </c>
      <c r="J43" s="28">
        <f t="shared" si="10"/>
        <v>0.09756097561</v>
      </c>
      <c r="K43" s="28">
        <f t="shared" si="2"/>
        <v>0.9492753623</v>
      </c>
      <c r="L43" s="4">
        <f t="shared" si="3"/>
        <v>0.2222222222</v>
      </c>
      <c r="M43" s="4">
        <f t="shared" si="6"/>
        <v>0.8762541806</v>
      </c>
      <c r="N43" s="29" t="s">
        <v>475</v>
      </c>
      <c r="X43" s="27">
        <f t="shared" si="4"/>
        <v>2.023166023</v>
      </c>
      <c r="Y43" s="30">
        <f t="shared" si="5"/>
        <v>0.04683633793</v>
      </c>
    </row>
    <row r="44">
      <c r="A44" s="32" t="s">
        <v>476</v>
      </c>
      <c r="B44" s="34">
        <v>846.0</v>
      </c>
      <c r="C44" s="34">
        <v>4129.0</v>
      </c>
      <c r="D44" s="34">
        <v>1218.0</v>
      </c>
      <c r="E44" s="34">
        <v>4129.0</v>
      </c>
      <c r="F44" s="27">
        <f t="shared" si="7"/>
        <v>0.7218505838</v>
      </c>
      <c r="G44" s="2">
        <f t="shared" si="8"/>
        <v>0.7180764944</v>
      </c>
      <c r="H44" s="5">
        <f t="shared" si="1"/>
        <v>0.003774089342</v>
      </c>
      <c r="I44" s="6">
        <f t="shared" si="9"/>
        <v>0.005228352552</v>
      </c>
      <c r="J44" s="28">
        <f t="shared" si="10"/>
        <v>0.4098837209</v>
      </c>
      <c r="K44" s="28">
        <f t="shared" si="2"/>
        <v>0.5</v>
      </c>
      <c r="L44" s="4">
        <f t="shared" si="3"/>
        <v>0.1700502513</v>
      </c>
      <c r="M44" s="4">
        <f t="shared" si="6"/>
        <v>0.7722087152</v>
      </c>
      <c r="N44" s="29" t="s">
        <v>477</v>
      </c>
      <c r="X44" s="27">
        <f t="shared" si="4"/>
        <v>0.6945812808</v>
      </c>
      <c r="Y44" s="30">
        <f t="shared" si="5"/>
        <v>-0.09011627907</v>
      </c>
    </row>
    <row r="45">
      <c r="A45" s="32" t="s">
        <v>478</v>
      </c>
      <c r="B45" s="33">
        <v>346.0</v>
      </c>
      <c r="C45" s="33">
        <v>1603.0</v>
      </c>
      <c r="D45" s="33">
        <v>985.0</v>
      </c>
      <c r="E45" s="33">
        <v>7303.0</v>
      </c>
      <c r="F45" s="27">
        <f t="shared" si="7"/>
        <v>0.557489084</v>
      </c>
      <c r="G45" s="2">
        <f t="shared" si="8"/>
        <v>0.5543279013</v>
      </c>
      <c r="H45" s="5">
        <f t="shared" si="1"/>
        <v>0.003161182784</v>
      </c>
      <c r="I45" s="6">
        <f t="shared" si="9"/>
        <v>0.005670394049</v>
      </c>
      <c r="J45" s="28">
        <f t="shared" si="10"/>
        <v>0.2599549211</v>
      </c>
      <c r="K45" s="28">
        <f t="shared" si="2"/>
        <v>0.8200089827</v>
      </c>
      <c r="L45" s="4">
        <f t="shared" si="3"/>
        <v>0.1775269369</v>
      </c>
      <c r="M45" s="4">
        <f t="shared" si="6"/>
        <v>0.8811534749</v>
      </c>
      <c r="N45" s="29" t="s">
        <v>479</v>
      </c>
      <c r="X45" s="27">
        <f t="shared" si="4"/>
        <v>1.600322998</v>
      </c>
      <c r="Y45" s="30">
        <f t="shared" si="5"/>
        <v>0.07996390382</v>
      </c>
    </row>
    <row r="46">
      <c r="A46" s="32" t="s">
        <v>480</v>
      </c>
      <c r="B46" s="33">
        <v>125.0</v>
      </c>
      <c r="C46" s="33">
        <v>559.0</v>
      </c>
      <c r="D46" s="33">
        <v>397.0</v>
      </c>
      <c r="E46" s="33">
        <v>2936.0</v>
      </c>
      <c r="F46" s="27">
        <f t="shared" si="7"/>
        <v>0.5572947955</v>
      </c>
      <c r="G46" s="2">
        <f t="shared" si="8"/>
        <v>0.5539192493</v>
      </c>
      <c r="H46" s="5">
        <f t="shared" si="1"/>
        <v>0.003375546163</v>
      </c>
      <c r="I46" s="6">
        <f t="shared" si="9"/>
        <v>0.006057020791</v>
      </c>
      <c r="J46" s="28">
        <f t="shared" si="10"/>
        <v>0.2394636015</v>
      </c>
      <c r="K46" s="28">
        <f t="shared" si="2"/>
        <v>0.8400572246</v>
      </c>
      <c r="L46" s="4">
        <f t="shared" si="3"/>
        <v>0.182748538</v>
      </c>
      <c r="M46" s="4">
        <f t="shared" si="6"/>
        <v>0.8808880888</v>
      </c>
      <c r="N46" s="29" t="s">
        <v>481</v>
      </c>
      <c r="X46" s="27">
        <f t="shared" si="4"/>
        <v>1.653726743</v>
      </c>
      <c r="Y46" s="30">
        <f t="shared" si="5"/>
        <v>0.07952082614</v>
      </c>
    </row>
    <row r="47">
      <c r="A47" s="36" t="s">
        <v>482</v>
      </c>
      <c r="B47" s="37">
        <v>81.0</v>
      </c>
      <c r="C47" s="37">
        <v>467.0</v>
      </c>
      <c r="D47" s="37">
        <v>132.0</v>
      </c>
      <c r="E47" s="37">
        <v>506.0</v>
      </c>
      <c r="F47" s="27">
        <f t="shared" si="7"/>
        <v>0.6791908645</v>
      </c>
      <c r="G47" s="2">
        <f t="shared" si="8"/>
        <v>0.6748980057</v>
      </c>
      <c r="H47" s="5">
        <f t="shared" si="1"/>
        <v>0.004292858757</v>
      </c>
      <c r="I47" s="6">
        <f t="shared" si="9"/>
        <v>0.006320548437</v>
      </c>
      <c r="J47" s="28">
        <f t="shared" si="10"/>
        <v>0.3802816901</v>
      </c>
      <c r="K47" s="28">
        <f t="shared" si="2"/>
        <v>0.52004111</v>
      </c>
      <c r="L47" s="4">
        <f t="shared" si="3"/>
        <v>0.147810219</v>
      </c>
      <c r="M47" s="4">
        <f t="shared" si="6"/>
        <v>0.7931034483</v>
      </c>
      <c r="N47" s="29" t="s">
        <v>483</v>
      </c>
      <c r="X47" s="27">
        <f t="shared" si="4"/>
        <v>0.664882227</v>
      </c>
      <c r="Y47" s="30">
        <f t="shared" si="5"/>
        <v>-0.09967719989</v>
      </c>
    </row>
    <row r="48">
      <c r="A48" s="38" t="s">
        <v>484</v>
      </c>
      <c r="B48" s="39">
        <v>851.0</v>
      </c>
      <c r="C48" s="39">
        <v>1021.0</v>
      </c>
      <c r="D48" s="39">
        <v>187.0</v>
      </c>
      <c r="E48" s="39">
        <v>355.0</v>
      </c>
      <c r="F48" s="27">
        <f t="shared" si="7"/>
        <v>0.9858116681</v>
      </c>
      <c r="G48" s="2">
        <f t="shared" si="8"/>
        <v>0.9795605926</v>
      </c>
      <c r="H48" s="5">
        <f t="shared" si="1"/>
        <v>0.006251075473</v>
      </c>
      <c r="I48" s="6">
        <f t="shared" si="9"/>
        <v>0.006341044315</v>
      </c>
      <c r="J48" s="28">
        <f t="shared" si="10"/>
        <v>0.8198458574</v>
      </c>
      <c r="K48" s="28">
        <f t="shared" si="2"/>
        <v>0.257994186</v>
      </c>
      <c r="L48" s="4">
        <f t="shared" si="3"/>
        <v>0.4545940171</v>
      </c>
      <c r="M48" s="4">
        <f t="shared" si="6"/>
        <v>0.6549815498</v>
      </c>
      <c r="N48" s="29" t="s">
        <v>485</v>
      </c>
      <c r="X48" s="27">
        <f t="shared" si="4"/>
        <v>1.582306327</v>
      </c>
      <c r="Y48" s="30">
        <f t="shared" si="5"/>
        <v>0.07784004346</v>
      </c>
    </row>
    <row r="49">
      <c r="A49" s="36" t="s">
        <v>486</v>
      </c>
      <c r="B49" s="37">
        <v>10.0</v>
      </c>
      <c r="C49" s="37">
        <v>79.0</v>
      </c>
      <c r="D49" s="37">
        <v>18.0</v>
      </c>
      <c r="E49" s="37">
        <v>93.0</v>
      </c>
      <c r="F49" s="27">
        <f t="shared" si="7"/>
        <v>0.5842388116</v>
      </c>
      <c r="G49" s="2">
        <f t="shared" si="8"/>
        <v>0.580510285</v>
      </c>
      <c r="H49" s="5">
        <f t="shared" si="1"/>
        <v>0.003728526608</v>
      </c>
      <c r="I49" s="6">
        <f t="shared" si="9"/>
        <v>0.006381853676</v>
      </c>
      <c r="J49" s="28">
        <f t="shared" si="10"/>
        <v>0.3571428571</v>
      </c>
      <c r="K49" s="28">
        <f t="shared" si="2"/>
        <v>0.5406976744</v>
      </c>
      <c r="L49" s="4">
        <f t="shared" si="3"/>
        <v>0.1123595506</v>
      </c>
      <c r="M49" s="4">
        <f t="shared" si="6"/>
        <v>0.8378378378</v>
      </c>
      <c r="N49" s="29" t="s">
        <v>487</v>
      </c>
      <c r="X49" s="27">
        <f t="shared" si="4"/>
        <v>0.6540084388</v>
      </c>
      <c r="Y49" s="30">
        <f t="shared" si="5"/>
        <v>-0.1021594684</v>
      </c>
    </row>
    <row r="50">
      <c r="A50" s="36" t="s">
        <v>488</v>
      </c>
      <c r="B50" s="37">
        <v>27.0</v>
      </c>
      <c r="C50" s="37">
        <v>324.0</v>
      </c>
      <c r="D50" s="37">
        <v>276.0</v>
      </c>
      <c r="E50" s="37">
        <v>1703.0</v>
      </c>
      <c r="F50" s="27">
        <f t="shared" si="7"/>
        <v>0.5575558773</v>
      </c>
      <c r="G50" s="2">
        <f t="shared" si="8"/>
        <v>0.5539723817</v>
      </c>
      <c r="H50" s="5">
        <f t="shared" si="1"/>
        <v>0.003583495586</v>
      </c>
      <c r="I50" s="6">
        <f t="shared" si="9"/>
        <v>0.00642715059</v>
      </c>
      <c r="J50" s="28">
        <f t="shared" si="10"/>
        <v>0.08910891089</v>
      </c>
      <c r="K50" s="28">
        <f t="shared" si="2"/>
        <v>0.8401578688</v>
      </c>
      <c r="L50" s="4">
        <f t="shared" si="3"/>
        <v>0.07692307692</v>
      </c>
      <c r="M50" s="4">
        <f t="shared" si="6"/>
        <v>0.8605356241</v>
      </c>
      <c r="N50" s="29" t="s">
        <v>489</v>
      </c>
      <c r="X50" s="27">
        <f t="shared" si="4"/>
        <v>0.5141908213</v>
      </c>
      <c r="Y50" s="30">
        <f t="shared" si="5"/>
        <v>-0.07073322034</v>
      </c>
    </row>
    <row r="51">
      <c r="A51" s="36" t="s">
        <v>490</v>
      </c>
      <c r="B51" s="37">
        <v>59.0</v>
      </c>
      <c r="C51" s="37">
        <v>157.0</v>
      </c>
      <c r="D51" s="37">
        <v>726.0</v>
      </c>
      <c r="E51" s="37">
        <v>5092.0</v>
      </c>
      <c r="F51" s="27">
        <f t="shared" si="7"/>
        <v>0.557701741</v>
      </c>
      <c r="G51" s="2">
        <f t="shared" si="8"/>
        <v>0.5538069718</v>
      </c>
      <c r="H51" s="5">
        <f t="shared" si="1"/>
        <v>0.003894769204</v>
      </c>
      <c r="I51" s="6">
        <f t="shared" si="9"/>
        <v>0.006983605963</v>
      </c>
      <c r="J51" s="28">
        <f t="shared" si="10"/>
        <v>0.07515923567</v>
      </c>
      <c r="K51" s="28">
        <f t="shared" si="2"/>
        <v>0.9700895409</v>
      </c>
      <c r="L51" s="4">
        <f t="shared" si="3"/>
        <v>0.2731481481</v>
      </c>
      <c r="M51" s="4">
        <f t="shared" si="6"/>
        <v>0.8752148505</v>
      </c>
      <c r="N51" s="29" t="s">
        <v>491</v>
      </c>
      <c r="X51" s="27">
        <f t="shared" si="4"/>
        <v>2.635749504</v>
      </c>
      <c r="Y51" s="30">
        <f t="shared" si="5"/>
        <v>0.04524877653</v>
      </c>
    </row>
    <row r="52">
      <c r="A52" s="36" t="s">
        <v>492</v>
      </c>
      <c r="B52" s="37">
        <v>279.0</v>
      </c>
      <c r="C52" s="37">
        <v>1786.0</v>
      </c>
      <c r="D52" s="37">
        <v>79.0</v>
      </c>
      <c r="E52" s="37">
        <v>840.0</v>
      </c>
      <c r="F52" s="27">
        <f t="shared" si="7"/>
        <v>0.5292837969</v>
      </c>
      <c r="G52" s="2">
        <f t="shared" si="8"/>
        <v>0.5255703033</v>
      </c>
      <c r="H52" s="5">
        <f t="shared" si="1"/>
        <v>0.003713493576</v>
      </c>
      <c r="I52" s="6">
        <f t="shared" si="9"/>
        <v>0.007016072659</v>
      </c>
      <c r="J52" s="28">
        <f t="shared" si="10"/>
        <v>0.7793296089</v>
      </c>
      <c r="K52" s="28">
        <f t="shared" si="2"/>
        <v>0.3198781417</v>
      </c>
      <c r="L52" s="4">
        <f t="shared" si="3"/>
        <v>0.1351089588</v>
      </c>
      <c r="M52" s="4">
        <f t="shared" si="6"/>
        <v>0.9140369967</v>
      </c>
      <c r="N52" s="29" t="s">
        <v>493</v>
      </c>
      <c r="X52" s="27">
        <f t="shared" si="4"/>
        <v>1.661020313</v>
      </c>
      <c r="Y52" s="30">
        <f t="shared" si="5"/>
        <v>0.0992077506</v>
      </c>
    </row>
    <row r="53">
      <c r="A53" s="36" t="s">
        <v>458</v>
      </c>
      <c r="B53" s="37">
        <v>838.0</v>
      </c>
      <c r="C53" s="37">
        <v>4565.0</v>
      </c>
      <c r="D53" s="37">
        <v>583.0</v>
      </c>
      <c r="E53" s="37">
        <v>4945.0</v>
      </c>
      <c r="F53" s="27">
        <f t="shared" si="7"/>
        <v>0.5574306582</v>
      </c>
      <c r="G53" s="2">
        <f t="shared" si="8"/>
        <v>0.5534865447</v>
      </c>
      <c r="H53" s="5">
        <f t="shared" si="1"/>
        <v>0.003944113553</v>
      </c>
      <c r="I53" s="6">
        <f t="shared" si="9"/>
        <v>0.007075523197</v>
      </c>
      <c r="J53" s="28">
        <f t="shared" si="10"/>
        <v>0.5897255454</v>
      </c>
      <c r="K53" s="28">
        <f t="shared" si="2"/>
        <v>0.5199789695</v>
      </c>
      <c r="L53" s="4">
        <f t="shared" si="3"/>
        <v>0.1550990191</v>
      </c>
      <c r="M53" s="4">
        <f t="shared" si="6"/>
        <v>0.894536903</v>
      </c>
      <c r="N53" s="29" t="s">
        <v>494</v>
      </c>
      <c r="X53" s="27">
        <f t="shared" si="4"/>
        <v>1.557044332</v>
      </c>
      <c r="Y53" s="30">
        <f t="shared" si="5"/>
        <v>0.1097045149</v>
      </c>
    </row>
    <row r="54">
      <c r="A54" s="38" t="s">
        <v>472</v>
      </c>
      <c r="B54" s="37">
        <v>393.0</v>
      </c>
      <c r="C54" s="37">
        <v>435.0</v>
      </c>
      <c r="D54" s="37">
        <v>770.0</v>
      </c>
      <c r="E54" s="37">
        <v>1325.0</v>
      </c>
      <c r="F54" s="27">
        <f t="shared" si="7"/>
        <v>0.969696295</v>
      </c>
      <c r="G54" s="2">
        <f t="shared" si="8"/>
        <v>0.9627530177</v>
      </c>
      <c r="H54" s="5">
        <f t="shared" si="1"/>
        <v>0.006943277285</v>
      </c>
      <c r="I54" s="6">
        <f t="shared" si="9"/>
        <v>0.007160259682</v>
      </c>
      <c r="J54" s="28">
        <f t="shared" si="10"/>
        <v>0.3379191745</v>
      </c>
      <c r="K54" s="28">
        <f t="shared" si="2"/>
        <v>0.7528409091</v>
      </c>
      <c r="L54" s="4">
        <f t="shared" si="3"/>
        <v>0.4746376812</v>
      </c>
      <c r="M54" s="4">
        <f t="shared" si="6"/>
        <v>0.6324582339</v>
      </c>
      <c r="N54" s="29" t="s">
        <v>495</v>
      </c>
      <c r="X54" s="27">
        <f t="shared" si="4"/>
        <v>1.55463502</v>
      </c>
      <c r="Y54" s="30">
        <f t="shared" si="5"/>
        <v>0.09076008364</v>
      </c>
    </row>
    <row r="55">
      <c r="A55" s="36" t="s">
        <v>496</v>
      </c>
      <c r="B55" s="37">
        <v>118.0</v>
      </c>
      <c r="C55" s="37">
        <v>824.0</v>
      </c>
      <c r="D55" s="37">
        <v>578.0</v>
      </c>
      <c r="E55" s="37">
        <v>2346.0</v>
      </c>
      <c r="F55" s="27">
        <f t="shared" si="7"/>
        <v>0.6801449446</v>
      </c>
      <c r="G55" s="2">
        <f t="shared" si="8"/>
        <v>0.6751126104</v>
      </c>
      <c r="H55" s="5">
        <f t="shared" si="1"/>
        <v>0.005032334197</v>
      </c>
      <c r="I55" s="6">
        <f t="shared" si="9"/>
        <v>0.00739891436</v>
      </c>
      <c r="J55" s="28">
        <f t="shared" si="10"/>
        <v>0.1695402299</v>
      </c>
      <c r="K55" s="28">
        <f t="shared" si="2"/>
        <v>0.7400630915</v>
      </c>
      <c r="L55" s="4">
        <f t="shared" si="3"/>
        <v>0.1252653928</v>
      </c>
      <c r="M55" s="4">
        <f t="shared" si="6"/>
        <v>0.8023255814</v>
      </c>
      <c r="N55" s="29" t="s">
        <v>497</v>
      </c>
      <c r="X55" s="27">
        <f t="shared" si="4"/>
        <v>0.5812392918</v>
      </c>
      <c r="Y55" s="30">
        <f t="shared" si="5"/>
        <v>-0.09039667863</v>
      </c>
    </row>
    <row r="56">
      <c r="A56" s="36" t="s">
        <v>498</v>
      </c>
      <c r="B56" s="37">
        <v>21.0</v>
      </c>
      <c r="C56" s="37">
        <v>291.0</v>
      </c>
      <c r="D56" s="37">
        <v>492.0</v>
      </c>
      <c r="E56" s="37">
        <v>2616.0</v>
      </c>
      <c r="F56" s="27">
        <f t="shared" si="7"/>
        <v>0.6098403047</v>
      </c>
      <c r="G56" s="2">
        <f t="shared" si="8"/>
        <v>0.6051937076</v>
      </c>
      <c r="H56" s="5">
        <f t="shared" si="1"/>
        <v>0.004646597155</v>
      </c>
      <c r="I56" s="6">
        <f t="shared" si="9"/>
        <v>0.007619367101</v>
      </c>
      <c r="J56" s="28">
        <f t="shared" si="10"/>
        <v>0.04093567251</v>
      </c>
      <c r="K56" s="28">
        <f t="shared" si="2"/>
        <v>0.8998968008</v>
      </c>
      <c r="L56" s="4">
        <f t="shared" si="3"/>
        <v>0.06730769231</v>
      </c>
      <c r="M56" s="4">
        <f t="shared" si="6"/>
        <v>0.8416988417</v>
      </c>
      <c r="N56" s="29" t="s">
        <v>499</v>
      </c>
      <c r="X56" s="27">
        <f t="shared" si="4"/>
        <v>0.3837063113</v>
      </c>
      <c r="Y56" s="30">
        <f t="shared" si="5"/>
        <v>-0.05916752666</v>
      </c>
    </row>
    <row r="57">
      <c r="A57" s="36" t="s">
        <v>500</v>
      </c>
      <c r="B57" s="37">
        <v>37.0</v>
      </c>
      <c r="C57" s="37">
        <v>181.0</v>
      </c>
      <c r="D57" s="37">
        <v>31.0</v>
      </c>
      <c r="E57" s="37">
        <v>240.0</v>
      </c>
      <c r="F57" s="27">
        <f t="shared" si="7"/>
        <v>0.5817699038</v>
      </c>
      <c r="G57" s="2">
        <f t="shared" si="8"/>
        <v>0.5772410314</v>
      </c>
      <c r="H57" s="5">
        <f t="shared" si="1"/>
        <v>0.004528872404</v>
      </c>
      <c r="I57" s="6">
        <f t="shared" si="9"/>
        <v>0.007784645398</v>
      </c>
      <c r="J57" s="28">
        <f t="shared" si="10"/>
        <v>0.5441176471</v>
      </c>
      <c r="K57" s="28">
        <f t="shared" si="2"/>
        <v>0.5700712589</v>
      </c>
      <c r="L57" s="4">
        <f t="shared" si="3"/>
        <v>0.1697247706</v>
      </c>
      <c r="M57" s="4">
        <f t="shared" si="6"/>
        <v>0.8856088561</v>
      </c>
      <c r="N57" s="29" t="s">
        <v>501</v>
      </c>
      <c r="X57" s="27">
        <f t="shared" si="4"/>
        <v>1.582605596</v>
      </c>
      <c r="Y57" s="30">
        <f t="shared" si="5"/>
        <v>0.114188906</v>
      </c>
    </row>
    <row r="58">
      <c r="A58" s="36" t="s">
        <v>502</v>
      </c>
      <c r="B58" s="37">
        <v>382.0</v>
      </c>
      <c r="C58" s="37">
        <v>1643.0</v>
      </c>
      <c r="D58" s="37">
        <v>982.0</v>
      </c>
      <c r="E58" s="37">
        <v>7484.0</v>
      </c>
      <c r="F58" s="27">
        <f t="shared" si="7"/>
        <v>0.5574826239</v>
      </c>
      <c r="G58" s="2">
        <f t="shared" si="8"/>
        <v>0.5526488459</v>
      </c>
      <c r="H58" s="5">
        <f t="shared" si="1"/>
        <v>0.004833777957</v>
      </c>
      <c r="I58" s="6">
        <f t="shared" si="9"/>
        <v>0.008670723983</v>
      </c>
      <c r="J58" s="28">
        <f t="shared" si="10"/>
        <v>0.280058651</v>
      </c>
      <c r="K58" s="28">
        <f t="shared" si="2"/>
        <v>0.8199846609</v>
      </c>
      <c r="L58" s="4">
        <f t="shared" si="3"/>
        <v>0.1886419753</v>
      </c>
      <c r="M58" s="4">
        <f t="shared" si="6"/>
        <v>0.8840066147</v>
      </c>
      <c r="N58" s="29" t="s">
        <v>503</v>
      </c>
      <c r="X58" s="27">
        <f t="shared" si="4"/>
        <v>1.77193624</v>
      </c>
      <c r="Y58" s="30">
        <f t="shared" si="5"/>
        <v>0.1000433119</v>
      </c>
    </row>
    <row r="59">
      <c r="A59" s="36" t="s">
        <v>504</v>
      </c>
      <c r="B59" s="37">
        <v>49.0</v>
      </c>
      <c r="C59" s="37">
        <v>9.0</v>
      </c>
      <c r="D59" s="37">
        <v>443.0</v>
      </c>
      <c r="E59" s="37">
        <v>208.0</v>
      </c>
      <c r="F59" s="27">
        <f t="shared" si="7"/>
        <v>0.8885786944</v>
      </c>
      <c r="G59" s="2">
        <f t="shared" si="8"/>
        <v>0.8808414804</v>
      </c>
      <c r="H59" s="5">
        <f t="shared" si="1"/>
        <v>0.007737213999</v>
      </c>
      <c r="I59" s="6">
        <f t="shared" si="9"/>
        <v>0.008707404361</v>
      </c>
      <c r="J59" s="28">
        <f t="shared" si="10"/>
        <v>0.09959349593</v>
      </c>
      <c r="K59" s="28">
        <f t="shared" si="2"/>
        <v>0.9585253456</v>
      </c>
      <c r="L59" s="4">
        <f t="shared" si="3"/>
        <v>0.8448275862</v>
      </c>
      <c r="M59" s="4">
        <f t="shared" si="6"/>
        <v>0.3195084485</v>
      </c>
      <c r="N59" s="29" t="s">
        <v>505</v>
      </c>
      <c r="X59" s="27">
        <f t="shared" si="4"/>
        <v>2.556308001</v>
      </c>
      <c r="Y59" s="30">
        <f t="shared" si="5"/>
        <v>0.05811884156</v>
      </c>
    </row>
    <row r="60">
      <c r="A60" s="36" t="s">
        <v>506</v>
      </c>
      <c r="B60" s="37">
        <v>8.0</v>
      </c>
      <c r="C60" s="37">
        <v>129.0</v>
      </c>
      <c r="D60" s="37">
        <v>265.0</v>
      </c>
      <c r="E60" s="37">
        <v>1307.0</v>
      </c>
      <c r="F60" s="27">
        <f t="shared" si="7"/>
        <v>0.6336932715</v>
      </c>
      <c r="G60" s="2">
        <f t="shared" si="8"/>
        <v>0.627708289</v>
      </c>
      <c r="H60" s="5">
        <f t="shared" si="1"/>
        <v>0.005984982502</v>
      </c>
      <c r="I60" s="6">
        <f t="shared" si="9"/>
        <v>0.009444604782</v>
      </c>
      <c r="J60" s="28">
        <f t="shared" si="10"/>
        <v>0.0293040293</v>
      </c>
      <c r="K60" s="28">
        <f t="shared" si="2"/>
        <v>0.9101671309</v>
      </c>
      <c r="L60" s="4">
        <f t="shared" si="3"/>
        <v>0.05839416058</v>
      </c>
      <c r="M60" s="4">
        <f t="shared" si="6"/>
        <v>0.8314249364</v>
      </c>
      <c r="N60" s="29" t="s">
        <v>507</v>
      </c>
      <c r="X60" s="27">
        <f t="shared" si="4"/>
        <v>0.3058651455</v>
      </c>
      <c r="Y60" s="30">
        <f t="shared" si="5"/>
        <v>-0.06052883978</v>
      </c>
    </row>
    <row r="61">
      <c r="A61" s="36" t="s">
        <v>508</v>
      </c>
      <c r="B61" s="37">
        <v>621.0</v>
      </c>
      <c r="C61" s="37">
        <v>2597.0</v>
      </c>
      <c r="D61" s="37">
        <v>672.0</v>
      </c>
      <c r="E61" s="37">
        <v>1732.0</v>
      </c>
      <c r="F61" s="27">
        <f t="shared" si="7"/>
        <v>0.7779926988</v>
      </c>
      <c r="G61" s="2">
        <f t="shared" si="8"/>
        <v>0.7705831435</v>
      </c>
      <c r="H61" s="5">
        <f t="shared" si="1"/>
        <v>0.00740955531</v>
      </c>
      <c r="I61" s="6">
        <f t="shared" si="9"/>
        <v>0.009523939392</v>
      </c>
      <c r="J61" s="28">
        <f t="shared" si="10"/>
        <v>0.4802784223</v>
      </c>
      <c r="K61" s="28">
        <f t="shared" si="2"/>
        <v>0.4000924001</v>
      </c>
      <c r="L61" s="4">
        <f t="shared" si="3"/>
        <v>0.1929770044</v>
      </c>
      <c r="M61" s="4">
        <f t="shared" si="6"/>
        <v>0.7204658902</v>
      </c>
      <c r="N61" s="29" t="s">
        <v>509</v>
      </c>
      <c r="X61" s="27">
        <f t="shared" si="4"/>
        <v>0.6163086528</v>
      </c>
      <c r="Y61" s="30">
        <f t="shared" si="5"/>
        <v>-0.1196291776</v>
      </c>
    </row>
    <row r="62">
      <c r="A62" s="36" t="s">
        <v>510</v>
      </c>
      <c r="B62" s="40">
        <v>6.0</v>
      </c>
      <c r="C62" s="40">
        <v>26.0</v>
      </c>
      <c r="D62" s="40">
        <v>8.0</v>
      </c>
      <c r="E62" s="40">
        <v>60.0</v>
      </c>
      <c r="F62" s="27">
        <f t="shared" si="7"/>
        <v>0.5842388116</v>
      </c>
      <c r="G62" s="2">
        <f t="shared" si="8"/>
        <v>0.5781282979</v>
      </c>
      <c r="H62" s="5">
        <f t="shared" si="1"/>
        <v>0.006110513718</v>
      </c>
      <c r="I62" s="6">
        <f t="shared" si="9"/>
        <v>0.01045893151</v>
      </c>
      <c r="J62" s="28">
        <f t="shared" si="10"/>
        <v>0.4285714286</v>
      </c>
      <c r="K62" s="28">
        <f t="shared" si="2"/>
        <v>0.6976744186</v>
      </c>
      <c r="L62" s="4">
        <f t="shared" si="3"/>
        <v>0.1875</v>
      </c>
      <c r="M62" s="4">
        <f t="shared" si="6"/>
        <v>0.8823529412</v>
      </c>
      <c r="N62" s="29" t="s">
        <v>511</v>
      </c>
      <c r="X62" s="27">
        <f t="shared" si="4"/>
        <v>1.730769231</v>
      </c>
      <c r="Y62" s="30">
        <f t="shared" si="5"/>
        <v>0.1262458472</v>
      </c>
    </row>
    <row r="63">
      <c r="A63" s="38" t="s">
        <v>512</v>
      </c>
      <c r="B63" s="40">
        <v>103.0</v>
      </c>
      <c r="C63" s="40">
        <v>32.0</v>
      </c>
      <c r="D63" s="40">
        <v>627.0</v>
      </c>
      <c r="E63" s="40">
        <v>447.0</v>
      </c>
      <c r="F63" s="27">
        <f t="shared" si="7"/>
        <v>0.9686813735</v>
      </c>
      <c r="G63" s="2">
        <f t="shared" si="8"/>
        <v>0.958474931</v>
      </c>
      <c r="H63" s="5">
        <f t="shared" si="1"/>
        <v>0.01020644242</v>
      </c>
      <c r="I63" s="6">
        <f t="shared" si="9"/>
        <v>0.0105364289</v>
      </c>
      <c r="J63" s="28">
        <f t="shared" si="10"/>
        <v>0.1410958904</v>
      </c>
      <c r="K63" s="28">
        <f t="shared" si="2"/>
        <v>0.9331941545</v>
      </c>
      <c r="L63" s="4">
        <f t="shared" si="3"/>
        <v>0.762962963</v>
      </c>
      <c r="M63" s="4">
        <f t="shared" si="6"/>
        <v>0.4162011173</v>
      </c>
      <c r="N63" s="29" t="s">
        <v>513</v>
      </c>
      <c r="X63" s="27">
        <f t="shared" si="4"/>
        <v>2.294706938</v>
      </c>
      <c r="Y63" s="30">
        <f t="shared" si="5"/>
        <v>0.0742900449</v>
      </c>
    </row>
    <row r="64">
      <c r="A64" s="36" t="s">
        <v>514</v>
      </c>
      <c r="B64" s="37">
        <v>17.0</v>
      </c>
      <c r="C64" s="37">
        <v>21.0</v>
      </c>
      <c r="D64" s="37">
        <v>90.0</v>
      </c>
      <c r="E64" s="37">
        <v>242.0</v>
      </c>
      <c r="F64" s="27">
        <f t="shared" si="7"/>
        <v>0.867671564</v>
      </c>
      <c r="G64" s="2">
        <f t="shared" si="8"/>
        <v>0.8583165418</v>
      </c>
      <c r="H64" s="5">
        <f t="shared" si="1"/>
        <v>0.0093550222</v>
      </c>
      <c r="I64" s="6">
        <f t="shared" si="9"/>
        <v>0.01078175497</v>
      </c>
      <c r="J64" s="28">
        <f t="shared" si="10"/>
        <v>0.1588785047</v>
      </c>
      <c r="K64" s="28">
        <f t="shared" si="2"/>
        <v>0.9201520913</v>
      </c>
      <c r="L64" s="4">
        <f t="shared" si="3"/>
        <v>0.4473684211</v>
      </c>
      <c r="M64" s="4">
        <f t="shared" si="6"/>
        <v>0.7289156627</v>
      </c>
      <c r="N64" s="29" t="s">
        <v>515</v>
      </c>
      <c r="X64" s="27">
        <f t="shared" si="4"/>
        <v>2.176719577</v>
      </c>
      <c r="Y64" s="30">
        <f t="shared" si="5"/>
        <v>0.07903059593</v>
      </c>
    </row>
    <row r="65">
      <c r="A65" s="36" t="s">
        <v>516</v>
      </c>
      <c r="B65" s="37">
        <v>7.0</v>
      </c>
      <c r="C65" s="37">
        <v>28.0</v>
      </c>
      <c r="D65" s="37">
        <v>20.0</v>
      </c>
      <c r="E65" s="37">
        <v>157.0</v>
      </c>
      <c r="F65" s="27">
        <f t="shared" si="7"/>
        <v>0.5501490736</v>
      </c>
      <c r="G65" s="2">
        <f t="shared" si="8"/>
        <v>0.544054935</v>
      </c>
      <c r="H65" s="5">
        <f t="shared" si="1"/>
        <v>0.006094138686</v>
      </c>
      <c r="I65" s="6">
        <f t="shared" si="9"/>
        <v>0.01107724975</v>
      </c>
      <c r="J65" s="28">
        <f t="shared" si="10"/>
        <v>0.2592592593</v>
      </c>
      <c r="K65" s="28">
        <f t="shared" si="2"/>
        <v>0.8486486486</v>
      </c>
      <c r="L65" s="4">
        <f t="shared" si="3"/>
        <v>0.2</v>
      </c>
      <c r="M65" s="4">
        <f t="shared" si="6"/>
        <v>0.8870056497</v>
      </c>
      <c r="N65" s="29" t="s">
        <v>517</v>
      </c>
      <c r="X65" s="27">
        <f t="shared" si="4"/>
        <v>1.9625</v>
      </c>
      <c r="Y65" s="30">
        <f t="shared" si="5"/>
        <v>0.1079079079</v>
      </c>
    </row>
    <row r="66">
      <c r="A66" s="36" t="s">
        <v>518</v>
      </c>
      <c r="B66" s="37">
        <v>21.0</v>
      </c>
      <c r="C66" s="37">
        <v>85.0</v>
      </c>
      <c r="D66" s="37">
        <v>52.0</v>
      </c>
      <c r="E66" s="37">
        <v>402.0</v>
      </c>
      <c r="F66" s="27">
        <f t="shared" si="7"/>
        <v>0.5584168378</v>
      </c>
      <c r="G66" s="2">
        <f t="shared" si="8"/>
        <v>0.5521965014</v>
      </c>
      <c r="H66" s="5">
        <f t="shared" si="1"/>
        <v>0.006220336411</v>
      </c>
      <c r="I66" s="6">
        <f t="shared" si="9"/>
        <v>0.01113923505</v>
      </c>
      <c r="J66" s="28">
        <f t="shared" si="10"/>
        <v>0.2876712329</v>
      </c>
      <c r="K66" s="28">
        <f t="shared" si="2"/>
        <v>0.8254620123</v>
      </c>
      <c r="L66" s="4">
        <f t="shared" si="3"/>
        <v>0.1981132075</v>
      </c>
      <c r="M66" s="4">
        <f t="shared" si="6"/>
        <v>0.8854625551</v>
      </c>
      <c r="N66" s="29" t="s">
        <v>519</v>
      </c>
      <c r="X66" s="27">
        <f t="shared" si="4"/>
        <v>1.909954751</v>
      </c>
      <c r="Y66" s="30">
        <f t="shared" si="5"/>
        <v>0.1131332452</v>
      </c>
    </row>
    <row r="67">
      <c r="A67" s="38" t="s">
        <v>520</v>
      </c>
      <c r="B67" s="37">
        <v>1050.0</v>
      </c>
      <c r="C67" s="37">
        <v>743.0</v>
      </c>
      <c r="D67" s="37">
        <v>2596.0</v>
      </c>
      <c r="E67" s="37">
        <v>3318.0</v>
      </c>
      <c r="F67" s="27">
        <f t="shared" si="7"/>
        <v>0.9979074296</v>
      </c>
      <c r="G67" s="2">
        <f t="shared" si="8"/>
        <v>0.9867851971</v>
      </c>
      <c r="H67" s="5">
        <f t="shared" si="1"/>
        <v>0.01112223248</v>
      </c>
      <c r="I67" s="6">
        <f t="shared" si="9"/>
        <v>0.01114555534</v>
      </c>
      <c r="J67" s="28">
        <f t="shared" si="10"/>
        <v>0.2879868349</v>
      </c>
      <c r="K67" s="28">
        <f t="shared" si="2"/>
        <v>0.8170401379</v>
      </c>
      <c r="L67" s="4">
        <f t="shared" si="3"/>
        <v>0.5856107083</v>
      </c>
      <c r="M67" s="4">
        <f t="shared" si="6"/>
        <v>0.5610415962</v>
      </c>
      <c r="N67" s="29" t="s">
        <v>521</v>
      </c>
      <c r="X67" s="27">
        <f t="shared" si="4"/>
        <v>1.806226372</v>
      </c>
      <c r="Y67" s="30">
        <f t="shared" si="5"/>
        <v>0.1050269728</v>
      </c>
    </row>
    <row r="68">
      <c r="A68" s="36" t="s">
        <v>522</v>
      </c>
      <c r="B68" s="37">
        <v>32.0</v>
      </c>
      <c r="C68" s="37">
        <v>279.0</v>
      </c>
      <c r="D68" s="37">
        <v>260.0</v>
      </c>
      <c r="E68" s="37">
        <v>1051.0</v>
      </c>
      <c r="F68" s="27">
        <f t="shared" si="7"/>
        <v>0.6801309916</v>
      </c>
      <c r="G68" s="2">
        <f t="shared" si="8"/>
        <v>0.6724543258</v>
      </c>
      <c r="H68" s="5">
        <f t="shared" si="1"/>
        <v>0.007676665821</v>
      </c>
      <c r="I68" s="6">
        <f t="shared" si="9"/>
        <v>0.01128704017</v>
      </c>
      <c r="J68" s="28">
        <f t="shared" si="10"/>
        <v>0.1095890411</v>
      </c>
      <c r="K68" s="28">
        <f t="shared" si="2"/>
        <v>0.7902255639</v>
      </c>
      <c r="L68" s="4">
        <f t="shared" si="3"/>
        <v>0.1028938907</v>
      </c>
      <c r="M68" s="4">
        <f t="shared" si="6"/>
        <v>0.8016781083</v>
      </c>
      <c r="N68" s="29" t="s">
        <v>523</v>
      </c>
      <c r="X68" s="27">
        <f t="shared" si="4"/>
        <v>0.4636338572</v>
      </c>
      <c r="Y68" s="30">
        <f t="shared" si="5"/>
        <v>-0.100185395</v>
      </c>
    </row>
    <row r="69">
      <c r="A69" s="36" t="s">
        <v>524</v>
      </c>
      <c r="B69" s="37">
        <v>55.0</v>
      </c>
      <c r="C69" s="37">
        <v>82.0</v>
      </c>
      <c r="D69" s="37">
        <v>9.0</v>
      </c>
      <c r="E69" s="37">
        <v>26.0</v>
      </c>
      <c r="F69" s="27">
        <f t="shared" si="7"/>
        <v>0.9522656254</v>
      </c>
      <c r="G69" s="2">
        <f t="shared" si="8"/>
        <v>0.9413982247</v>
      </c>
      <c r="H69" s="5">
        <f t="shared" si="1"/>
        <v>0.01086740072</v>
      </c>
      <c r="I69" s="6">
        <f t="shared" si="9"/>
        <v>0.01141215269</v>
      </c>
      <c r="J69" s="28">
        <f t="shared" si="10"/>
        <v>0.859375</v>
      </c>
      <c r="K69" s="28">
        <f t="shared" si="2"/>
        <v>0.2407407407</v>
      </c>
      <c r="L69" s="4">
        <f t="shared" si="3"/>
        <v>0.401459854</v>
      </c>
      <c r="M69" s="4">
        <f t="shared" si="6"/>
        <v>0.7428571429</v>
      </c>
      <c r="N69" s="29" t="s">
        <v>525</v>
      </c>
      <c r="X69" s="27">
        <f t="shared" si="4"/>
        <v>1.937669377</v>
      </c>
      <c r="Y69" s="30">
        <f t="shared" si="5"/>
        <v>0.1001157407</v>
      </c>
    </row>
    <row r="70">
      <c r="A70" s="36" t="s">
        <v>526</v>
      </c>
      <c r="B70" s="37">
        <v>575.0</v>
      </c>
      <c r="C70" s="37">
        <v>1377.0</v>
      </c>
      <c r="D70" s="37">
        <v>1168.0</v>
      </c>
      <c r="E70" s="37">
        <v>5179.0</v>
      </c>
      <c r="F70" s="27">
        <f t="shared" si="7"/>
        <v>0.7415311053</v>
      </c>
      <c r="G70" s="2">
        <f t="shared" si="8"/>
        <v>0.7324913471</v>
      </c>
      <c r="H70" s="5">
        <f t="shared" si="1"/>
        <v>0.009039758244</v>
      </c>
      <c r="I70" s="6">
        <f t="shared" si="9"/>
        <v>0.01219066628</v>
      </c>
      <c r="J70" s="28">
        <f t="shared" si="10"/>
        <v>0.3298909925</v>
      </c>
      <c r="K70" s="28">
        <f t="shared" si="2"/>
        <v>0.7899633923</v>
      </c>
      <c r="L70" s="4">
        <f t="shared" si="3"/>
        <v>0.2945696721</v>
      </c>
      <c r="M70" s="4">
        <f t="shared" si="6"/>
        <v>0.8159760517</v>
      </c>
      <c r="N70" s="29" t="s">
        <v>527</v>
      </c>
      <c r="X70" s="27">
        <f t="shared" si="4"/>
        <v>1.851556516</v>
      </c>
      <c r="Y70" s="30">
        <f t="shared" si="5"/>
        <v>0.1198543849</v>
      </c>
    </row>
    <row r="71">
      <c r="A71" s="36" t="s">
        <v>528</v>
      </c>
      <c r="B71" s="40">
        <v>39.0</v>
      </c>
      <c r="C71" s="40">
        <v>95.0</v>
      </c>
      <c r="D71" s="40">
        <v>314.0</v>
      </c>
      <c r="E71" s="40">
        <v>2270.0</v>
      </c>
      <c r="F71" s="27">
        <f t="shared" si="7"/>
        <v>0.55709502</v>
      </c>
      <c r="G71" s="2">
        <f t="shared" si="8"/>
        <v>0.5502887793</v>
      </c>
      <c r="H71" s="5">
        <f t="shared" si="1"/>
        <v>0.006806240713</v>
      </c>
      <c r="I71" s="6">
        <f t="shared" si="9"/>
        <v>0.01221737849</v>
      </c>
      <c r="J71" s="28">
        <f t="shared" si="10"/>
        <v>0.1104815864</v>
      </c>
      <c r="K71" s="28">
        <f t="shared" si="2"/>
        <v>0.9598308668</v>
      </c>
      <c r="L71" s="4">
        <f t="shared" si="3"/>
        <v>0.2910447761</v>
      </c>
      <c r="M71" s="4">
        <f t="shared" si="6"/>
        <v>0.8784829721</v>
      </c>
      <c r="N71" s="29" t="s">
        <v>529</v>
      </c>
      <c r="X71" s="27">
        <f t="shared" si="4"/>
        <v>2.967817633</v>
      </c>
      <c r="Y71" s="30">
        <f t="shared" si="5"/>
        <v>0.07031245321</v>
      </c>
    </row>
    <row r="72">
      <c r="A72" s="38" t="s">
        <v>530</v>
      </c>
      <c r="B72" s="37">
        <v>504.0</v>
      </c>
      <c r="C72" s="37">
        <v>368.0</v>
      </c>
      <c r="D72" s="37">
        <v>1310.0</v>
      </c>
      <c r="E72" s="37">
        <v>1822.0</v>
      </c>
      <c r="F72" s="27">
        <f t="shared" si="7"/>
        <v>0.9936295197</v>
      </c>
      <c r="G72" s="2">
        <f t="shared" si="8"/>
        <v>0.9810162959</v>
      </c>
      <c r="H72" s="5">
        <f t="shared" si="1"/>
        <v>0.01261322373</v>
      </c>
      <c r="I72" s="6">
        <f t="shared" si="9"/>
        <v>0.01269409119</v>
      </c>
      <c r="J72" s="28">
        <f t="shared" si="10"/>
        <v>0.2778390298</v>
      </c>
      <c r="K72" s="28">
        <f t="shared" si="2"/>
        <v>0.8319634703</v>
      </c>
      <c r="L72" s="4">
        <f t="shared" si="3"/>
        <v>0.5779816514</v>
      </c>
      <c r="M72" s="4">
        <f t="shared" si="6"/>
        <v>0.5817369093</v>
      </c>
      <c r="N72" s="29" t="s">
        <v>531</v>
      </c>
      <c r="X72" s="27">
        <f t="shared" si="4"/>
        <v>1.904845669</v>
      </c>
      <c r="Y72" s="30">
        <f t="shared" si="5"/>
        <v>0.1098025001</v>
      </c>
    </row>
    <row r="73">
      <c r="A73" s="36" t="s">
        <v>532</v>
      </c>
      <c r="B73" s="37">
        <v>55.0</v>
      </c>
      <c r="C73" s="37">
        <v>11.0</v>
      </c>
      <c r="D73" s="37">
        <v>911.0</v>
      </c>
      <c r="E73" s="37">
        <v>1023.0</v>
      </c>
      <c r="F73" s="27">
        <f t="shared" si="7"/>
        <v>0.9991659615</v>
      </c>
      <c r="G73" s="2">
        <f t="shared" si="8"/>
        <v>0.9861100864</v>
      </c>
      <c r="H73" s="5">
        <f t="shared" si="1"/>
        <v>0.01305587513</v>
      </c>
      <c r="I73" s="6">
        <f t="shared" si="9"/>
        <v>0.01306677332</v>
      </c>
      <c r="J73" s="28">
        <f t="shared" si="10"/>
        <v>0.05693581781</v>
      </c>
      <c r="K73" s="28">
        <f t="shared" si="2"/>
        <v>0.9893617021</v>
      </c>
      <c r="L73" s="4">
        <f t="shared" si="3"/>
        <v>0.8333333333</v>
      </c>
      <c r="M73" s="4">
        <f t="shared" si="6"/>
        <v>0.5289555326</v>
      </c>
      <c r="N73" s="29" t="s">
        <v>533</v>
      </c>
      <c r="X73" s="27">
        <f t="shared" si="4"/>
        <v>5.614709111</v>
      </c>
      <c r="Y73" s="30">
        <f t="shared" si="5"/>
        <v>0.04629751993</v>
      </c>
    </row>
    <row r="74">
      <c r="A74" s="36" t="s">
        <v>534</v>
      </c>
      <c r="B74" s="37">
        <v>119.0</v>
      </c>
      <c r="C74" s="37">
        <v>43.0</v>
      </c>
      <c r="D74" s="37">
        <v>612.0</v>
      </c>
      <c r="E74" s="37">
        <v>553.0</v>
      </c>
      <c r="F74" s="27">
        <f t="shared" si="7"/>
        <v>0.9925213737</v>
      </c>
      <c r="G74" s="2">
        <f t="shared" si="8"/>
        <v>0.9782115342</v>
      </c>
      <c r="H74" s="5">
        <f t="shared" si="1"/>
        <v>0.01430983946</v>
      </c>
      <c r="I74" s="6">
        <f t="shared" si="9"/>
        <v>0.01441766378</v>
      </c>
      <c r="J74" s="28">
        <f t="shared" si="10"/>
        <v>0.1627906977</v>
      </c>
      <c r="K74" s="28">
        <f t="shared" si="2"/>
        <v>0.927852349</v>
      </c>
      <c r="L74" s="4">
        <f t="shared" si="3"/>
        <v>0.7345679012</v>
      </c>
      <c r="M74" s="4">
        <f t="shared" si="6"/>
        <v>0.4746781116</v>
      </c>
      <c r="N74" s="29" t="s">
        <v>535</v>
      </c>
      <c r="X74" s="27">
        <f t="shared" si="4"/>
        <v>2.500645995</v>
      </c>
      <c r="Y74" s="30">
        <f t="shared" si="5"/>
        <v>0.09064304667</v>
      </c>
    </row>
    <row r="75">
      <c r="A75" s="36" t="s">
        <v>536</v>
      </c>
      <c r="B75" s="37">
        <v>122.0</v>
      </c>
      <c r="C75" s="37">
        <v>440.0</v>
      </c>
      <c r="D75" s="37">
        <v>331.0</v>
      </c>
      <c r="E75" s="37">
        <v>2594.0</v>
      </c>
      <c r="F75" s="27">
        <f t="shared" si="7"/>
        <v>0.5571943215</v>
      </c>
      <c r="G75" s="2">
        <f t="shared" si="8"/>
        <v>0.5489362147</v>
      </c>
      <c r="H75" s="5">
        <f t="shared" si="1"/>
        <v>0.008258106863</v>
      </c>
      <c r="I75" s="6">
        <f t="shared" si="9"/>
        <v>0.01482087405</v>
      </c>
      <c r="J75" s="28">
        <f t="shared" si="10"/>
        <v>0.2693156733</v>
      </c>
      <c r="K75" s="28">
        <f t="shared" si="2"/>
        <v>0.8549769281</v>
      </c>
      <c r="L75" s="4">
        <f t="shared" si="3"/>
        <v>0.2170818505</v>
      </c>
      <c r="M75" s="4">
        <f t="shared" si="6"/>
        <v>0.8868376068</v>
      </c>
      <c r="N75" s="29" t="s">
        <v>537</v>
      </c>
      <c r="X75" s="27">
        <f t="shared" si="4"/>
        <v>2.172946993</v>
      </c>
      <c r="Y75" s="30">
        <f t="shared" si="5"/>
        <v>0.1242926014</v>
      </c>
    </row>
    <row r="76">
      <c r="A76" s="36" t="s">
        <v>498</v>
      </c>
      <c r="B76" s="37">
        <v>256.0</v>
      </c>
      <c r="C76" s="37">
        <v>100.0</v>
      </c>
      <c r="D76" s="37">
        <v>995.0</v>
      </c>
      <c r="E76" s="37">
        <v>891.0</v>
      </c>
      <c r="F76" s="27">
        <f t="shared" si="7"/>
        <v>0.9902770594</v>
      </c>
      <c r="G76" s="2">
        <f t="shared" si="8"/>
        <v>0.9753954218</v>
      </c>
      <c r="H76" s="5">
        <f t="shared" si="1"/>
        <v>0.01488163756</v>
      </c>
      <c r="I76" s="6">
        <f t="shared" si="9"/>
        <v>0.0150277515</v>
      </c>
      <c r="J76" s="28">
        <f t="shared" si="10"/>
        <v>0.204636291</v>
      </c>
      <c r="K76" s="28">
        <f t="shared" si="2"/>
        <v>0.8990918264</v>
      </c>
      <c r="L76" s="4">
        <f t="shared" si="3"/>
        <v>0.7191011236</v>
      </c>
      <c r="M76" s="4">
        <f t="shared" si="6"/>
        <v>0.4724284199</v>
      </c>
      <c r="N76" s="29" t="s">
        <v>538</v>
      </c>
      <c r="X76" s="27">
        <f t="shared" si="4"/>
        <v>2.292422111</v>
      </c>
      <c r="Y76" s="30">
        <f t="shared" si="5"/>
        <v>0.1037281174</v>
      </c>
    </row>
    <row r="77">
      <c r="A77" s="38" t="s">
        <v>539</v>
      </c>
      <c r="B77" s="37">
        <v>2719.0</v>
      </c>
      <c r="C77" s="37">
        <v>3036.0</v>
      </c>
      <c r="D77" s="37">
        <v>727.0</v>
      </c>
      <c r="E77" s="37">
        <v>1571.0</v>
      </c>
      <c r="F77" s="27">
        <f t="shared" si="7"/>
        <v>0.9849544505</v>
      </c>
      <c r="G77" s="2">
        <f t="shared" si="8"/>
        <v>0.970008001</v>
      </c>
      <c r="H77" s="5">
        <f t="shared" si="1"/>
        <v>0.0149464495</v>
      </c>
      <c r="I77" s="6">
        <f t="shared" si="9"/>
        <v>0.01517476214</v>
      </c>
      <c r="J77" s="28">
        <f t="shared" si="10"/>
        <v>0.7890307603</v>
      </c>
      <c r="K77" s="28">
        <f t="shared" si="2"/>
        <v>0.3410028218</v>
      </c>
      <c r="L77" s="4">
        <f t="shared" si="3"/>
        <v>0.4724587315</v>
      </c>
      <c r="M77" s="4">
        <f t="shared" si="6"/>
        <v>0.683637946</v>
      </c>
      <c r="N77" s="29" t="s">
        <v>540</v>
      </c>
      <c r="X77" s="27">
        <f t="shared" si="4"/>
        <v>1.93530409</v>
      </c>
      <c r="Y77" s="30">
        <f t="shared" si="5"/>
        <v>0.1300335821</v>
      </c>
    </row>
    <row r="78">
      <c r="A78" s="36" t="s">
        <v>541</v>
      </c>
      <c r="B78" s="37">
        <v>1811.0</v>
      </c>
      <c r="C78" s="37">
        <v>9184.0</v>
      </c>
      <c r="D78" s="37">
        <v>933.0</v>
      </c>
      <c r="E78" s="37">
        <v>9184.0</v>
      </c>
      <c r="F78" s="27">
        <f t="shared" si="7"/>
        <v>0.5573654351</v>
      </c>
      <c r="G78" s="2">
        <f t="shared" si="8"/>
        <v>0.5488436322</v>
      </c>
      <c r="H78" s="5">
        <f t="shared" si="1"/>
        <v>0.008521802876</v>
      </c>
      <c r="I78" s="6">
        <f t="shared" si="9"/>
        <v>0.01528943551</v>
      </c>
      <c r="J78" s="28">
        <f t="shared" si="10"/>
        <v>0.6599854227</v>
      </c>
      <c r="K78" s="28">
        <f t="shared" si="2"/>
        <v>0.5</v>
      </c>
      <c r="L78" s="4">
        <f t="shared" si="3"/>
        <v>0.1647112324</v>
      </c>
      <c r="M78" s="4">
        <f t="shared" si="6"/>
        <v>0.9077789859</v>
      </c>
      <c r="N78" s="29" t="s">
        <v>542</v>
      </c>
      <c r="X78" s="27">
        <f t="shared" si="4"/>
        <v>1.941050375</v>
      </c>
      <c r="Y78" s="30">
        <f t="shared" si="5"/>
        <v>0.1599854227</v>
      </c>
    </row>
    <row r="79">
      <c r="A79" s="36" t="s">
        <v>543</v>
      </c>
      <c r="B79" s="40">
        <v>28.0</v>
      </c>
      <c r="C79" s="40">
        <v>62.0</v>
      </c>
      <c r="D79" s="40">
        <v>203.0</v>
      </c>
      <c r="E79" s="40">
        <v>1484.0</v>
      </c>
      <c r="F79" s="27">
        <f t="shared" si="7"/>
        <v>0.5574227515</v>
      </c>
      <c r="G79" s="2">
        <f t="shared" si="8"/>
        <v>0.5487568279</v>
      </c>
      <c r="H79" s="5">
        <f t="shared" si="1"/>
        <v>0.008665923552</v>
      </c>
      <c r="I79" s="6">
        <f t="shared" si="9"/>
        <v>0.01554641164</v>
      </c>
      <c r="J79" s="28">
        <f t="shared" si="10"/>
        <v>0.1212121212</v>
      </c>
      <c r="K79" s="28">
        <f t="shared" si="2"/>
        <v>0.9598965071</v>
      </c>
      <c r="L79" s="4">
        <f t="shared" si="3"/>
        <v>0.3111111111</v>
      </c>
      <c r="M79" s="4">
        <f t="shared" si="6"/>
        <v>0.8796680498</v>
      </c>
      <c r="N79" s="29" t="s">
        <v>544</v>
      </c>
      <c r="X79" s="27">
        <f t="shared" si="4"/>
        <v>3.301446051</v>
      </c>
      <c r="Y79" s="30">
        <f t="shared" si="5"/>
        <v>0.08110862833</v>
      </c>
    </row>
    <row r="80">
      <c r="A80" s="36" t="s">
        <v>545</v>
      </c>
      <c r="B80" s="37">
        <v>303.0</v>
      </c>
      <c r="C80" s="37">
        <v>487.0</v>
      </c>
      <c r="D80" s="37">
        <v>644.0</v>
      </c>
      <c r="E80" s="37">
        <v>2075.0</v>
      </c>
      <c r="F80" s="27">
        <f t="shared" si="7"/>
        <v>0.8412887411</v>
      </c>
      <c r="G80" s="2">
        <f t="shared" si="8"/>
        <v>0.8282054841</v>
      </c>
      <c r="H80" s="5">
        <f t="shared" si="1"/>
        <v>0.01308325704</v>
      </c>
      <c r="I80" s="6">
        <f t="shared" si="9"/>
        <v>0.01555144672</v>
      </c>
      <c r="J80" s="28">
        <f t="shared" si="10"/>
        <v>0.3199577614</v>
      </c>
      <c r="K80" s="28">
        <f t="shared" si="2"/>
        <v>0.8099141296</v>
      </c>
      <c r="L80" s="4">
        <f t="shared" si="3"/>
        <v>0.3835443038</v>
      </c>
      <c r="M80" s="4">
        <f t="shared" si="6"/>
        <v>0.7631482163</v>
      </c>
      <c r="N80" s="29" t="s">
        <v>546</v>
      </c>
      <c r="X80" s="27">
        <f t="shared" si="4"/>
        <v>2.004683893</v>
      </c>
      <c r="Y80" s="30">
        <f t="shared" si="5"/>
        <v>0.1298718909</v>
      </c>
    </row>
    <row r="81">
      <c r="A81" s="36" t="s">
        <v>547</v>
      </c>
      <c r="B81" s="40">
        <v>95.0</v>
      </c>
      <c r="C81" s="40">
        <v>331.0</v>
      </c>
      <c r="D81" s="40">
        <v>258.0</v>
      </c>
      <c r="E81" s="40">
        <v>2034.0</v>
      </c>
      <c r="F81" s="27">
        <f t="shared" si="7"/>
        <v>0.55709502</v>
      </c>
      <c r="G81" s="2">
        <f t="shared" si="8"/>
        <v>0.5480446339</v>
      </c>
      <c r="H81" s="5">
        <f t="shared" si="1"/>
        <v>0.009050386088</v>
      </c>
      <c r="I81" s="6">
        <f t="shared" si="9"/>
        <v>0.0162456776</v>
      </c>
      <c r="J81" s="28">
        <f t="shared" si="10"/>
        <v>0.269121813</v>
      </c>
      <c r="K81" s="28">
        <f t="shared" si="2"/>
        <v>0.8600422833</v>
      </c>
      <c r="L81" s="4">
        <f t="shared" si="3"/>
        <v>0.2230046948</v>
      </c>
      <c r="M81" s="4">
        <f t="shared" si="6"/>
        <v>0.887434555</v>
      </c>
      <c r="N81" s="29" t="s">
        <v>548</v>
      </c>
      <c r="X81" s="27">
        <f t="shared" si="4"/>
        <v>2.262699361</v>
      </c>
      <c r="Y81" s="30">
        <f t="shared" si="5"/>
        <v>0.1291640963</v>
      </c>
    </row>
    <row r="82">
      <c r="A82" s="36" t="s">
        <v>549</v>
      </c>
      <c r="B82" s="37">
        <v>1.0</v>
      </c>
      <c r="C82" s="37">
        <v>17.0</v>
      </c>
      <c r="D82" s="37">
        <v>2.0</v>
      </c>
      <c r="E82" s="37">
        <v>82.0</v>
      </c>
      <c r="F82" s="27">
        <f t="shared" si="7"/>
        <v>0.1914332548</v>
      </c>
      <c r="G82" s="2">
        <f t="shared" si="8"/>
        <v>0.1883056947</v>
      </c>
      <c r="H82" s="5">
        <f t="shared" si="1"/>
        <v>0.003127560114</v>
      </c>
      <c r="I82" s="6">
        <f t="shared" si="9"/>
        <v>0.01633760089</v>
      </c>
      <c r="J82" s="28">
        <f t="shared" si="10"/>
        <v>0.3333333333</v>
      </c>
      <c r="K82" s="28">
        <f t="shared" si="2"/>
        <v>0.8282828283</v>
      </c>
      <c r="L82" s="4">
        <f t="shared" si="3"/>
        <v>0.05555555556</v>
      </c>
      <c r="M82" s="4">
        <f t="shared" si="6"/>
        <v>0.9761904762</v>
      </c>
      <c r="N82" s="29" t="s">
        <v>550</v>
      </c>
      <c r="X82" s="27">
        <f t="shared" si="4"/>
        <v>2.411764706</v>
      </c>
      <c r="Y82" s="30">
        <f t="shared" si="5"/>
        <v>0.1616161616</v>
      </c>
    </row>
    <row r="83">
      <c r="A83" s="26" t="s">
        <v>551</v>
      </c>
      <c r="B83" s="33">
        <v>687.0</v>
      </c>
      <c r="C83" s="33">
        <v>1400.0</v>
      </c>
      <c r="D83" s="33">
        <v>2394.0</v>
      </c>
      <c r="E83" s="33">
        <v>2489.0</v>
      </c>
      <c r="F83" s="27">
        <f t="shared" si="7"/>
        <v>0.9902841992</v>
      </c>
      <c r="G83" s="2">
        <f t="shared" si="8"/>
        <v>0.9740841254</v>
      </c>
      <c r="H83" s="5">
        <f t="shared" si="1"/>
        <v>0.01620007377</v>
      </c>
      <c r="I83" s="6">
        <f t="shared" si="9"/>
        <v>0.0163590147</v>
      </c>
      <c r="J83" s="28">
        <f t="shared" si="10"/>
        <v>0.2229795521</v>
      </c>
      <c r="K83" s="28">
        <f t="shared" si="2"/>
        <v>0.6400102854</v>
      </c>
      <c r="L83" s="4">
        <f t="shared" si="3"/>
        <v>0.3291806421</v>
      </c>
      <c r="M83" s="4">
        <f t="shared" si="6"/>
        <v>0.5097276265</v>
      </c>
      <c r="N83" s="29" t="s">
        <v>552</v>
      </c>
      <c r="X83" s="27">
        <f t="shared" si="4"/>
        <v>0.5101870748</v>
      </c>
      <c r="Y83" s="30">
        <f t="shared" si="5"/>
        <v>-0.1370101625</v>
      </c>
    </row>
    <row r="84">
      <c r="A84" s="32" t="s">
        <v>553</v>
      </c>
      <c r="B84" s="33">
        <v>31.0</v>
      </c>
      <c r="C84" s="33">
        <v>494.0</v>
      </c>
      <c r="D84" s="33">
        <v>482.0</v>
      </c>
      <c r="E84" s="33">
        <v>2413.0</v>
      </c>
      <c r="F84" s="27">
        <f t="shared" si="7"/>
        <v>0.6098403047</v>
      </c>
      <c r="G84" s="2">
        <f t="shared" si="8"/>
        <v>0.5995822066</v>
      </c>
      <c r="H84" s="5">
        <f t="shared" si="1"/>
        <v>0.01025809812</v>
      </c>
      <c r="I84" s="6">
        <f t="shared" si="9"/>
        <v>0.01682095795</v>
      </c>
      <c r="J84" s="28">
        <f t="shared" si="10"/>
        <v>0.0604288499</v>
      </c>
      <c r="K84" s="28">
        <f t="shared" si="2"/>
        <v>0.8300653595</v>
      </c>
      <c r="L84" s="4">
        <f t="shared" si="3"/>
        <v>0.05904761905</v>
      </c>
      <c r="M84" s="4">
        <f t="shared" si="6"/>
        <v>0.8335060449</v>
      </c>
      <c r="N84" s="29" t="s">
        <v>554</v>
      </c>
      <c r="X84" s="27">
        <f t="shared" si="4"/>
        <v>0.3141557613</v>
      </c>
      <c r="Y84" s="30">
        <f t="shared" si="5"/>
        <v>-0.1095057906</v>
      </c>
    </row>
    <row r="85">
      <c r="A85" s="32" t="s">
        <v>555</v>
      </c>
      <c r="B85" s="33">
        <v>1501.0</v>
      </c>
      <c r="C85" s="33">
        <v>3535.0</v>
      </c>
      <c r="D85" s="33">
        <v>1278.0</v>
      </c>
      <c r="E85" s="33">
        <v>5768.0</v>
      </c>
      <c r="F85" s="27">
        <f t="shared" si="7"/>
        <v>0.7780315026</v>
      </c>
      <c r="G85" s="2">
        <f t="shared" si="8"/>
        <v>0.7647042817</v>
      </c>
      <c r="H85" s="5">
        <f t="shared" si="1"/>
        <v>0.01332722089</v>
      </c>
      <c r="I85" s="6">
        <f t="shared" si="9"/>
        <v>0.01712941037</v>
      </c>
      <c r="J85" s="28">
        <f t="shared" si="10"/>
        <v>0.5401223462</v>
      </c>
      <c r="K85" s="28">
        <f t="shared" si="2"/>
        <v>0.6200150489</v>
      </c>
      <c r="L85" s="4">
        <f t="shared" si="3"/>
        <v>0.2980540111</v>
      </c>
      <c r="M85" s="4">
        <f t="shared" si="6"/>
        <v>0.8186204939</v>
      </c>
      <c r="N85" s="29" t="s">
        <v>556</v>
      </c>
      <c r="X85" s="27">
        <f t="shared" si="4"/>
        <v>1.916397837</v>
      </c>
      <c r="Y85" s="30">
        <f t="shared" si="5"/>
        <v>0.1601373951</v>
      </c>
    </row>
    <row r="86">
      <c r="A86" s="32" t="s">
        <v>557</v>
      </c>
      <c r="B86" s="33">
        <v>71.0</v>
      </c>
      <c r="C86" s="33">
        <v>169.0</v>
      </c>
      <c r="D86" s="33">
        <v>150.0</v>
      </c>
      <c r="E86" s="33">
        <v>771.0</v>
      </c>
      <c r="F86" s="27">
        <f t="shared" si="7"/>
        <v>0.7022096252</v>
      </c>
      <c r="G86" s="2">
        <f t="shared" si="8"/>
        <v>0.6897049694</v>
      </c>
      <c r="H86" s="5">
        <f t="shared" si="1"/>
        <v>0.01250465582</v>
      </c>
      <c r="I86" s="6">
        <f t="shared" si="9"/>
        <v>0.01780758248</v>
      </c>
      <c r="J86" s="28">
        <f t="shared" si="10"/>
        <v>0.3212669683</v>
      </c>
      <c r="K86" s="28">
        <f t="shared" si="2"/>
        <v>0.820212766</v>
      </c>
      <c r="L86" s="4">
        <f t="shared" si="3"/>
        <v>0.2958333333</v>
      </c>
      <c r="M86" s="4">
        <f t="shared" si="6"/>
        <v>0.8371335505</v>
      </c>
      <c r="N86" s="29" t="s">
        <v>558</v>
      </c>
      <c r="X86" s="27">
        <f t="shared" si="4"/>
        <v>2.159408284</v>
      </c>
      <c r="Y86" s="30">
        <f t="shared" si="5"/>
        <v>0.1414797343</v>
      </c>
    </row>
    <row r="87">
      <c r="A87" s="32" t="s">
        <v>559</v>
      </c>
      <c r="B87" s="33">
        <v>2.0</v>
      </c>
      <c r="C87" s="33">
        <v>89.0</v>
      </c>
      <c r="D87" s="33">
        <v>239.0</v>
      </c>
      <c r="E87" s="33">
        <v>1180.0</v>
      </c>
      <c r="F87" s="27">
        <f t="shared" si="7"/>
        <v>0.633358117</v>
      </c>
      <c r="G87" s="2">
        <f>(B87+C87)/(B87+C87+D87+E87) * (((B87)/(B87+C87))*LOG((C87+B87)/(B87),2)) + (((D87+E87)/(B87+C87+D87+E87)*((((D87)/(D87+E87))*LOG((E87+D87)/(D87),2)) + (((E87)/(E87+D87))*LOG((E87+D87)/(E87),2)))))</f>
        <v>0.621973122</v>
      </c>
      <c r="H87" s="5">
        <f t="shared" si="1"/>
        <v>0.01138499494</v>
      </c>
      <c r="I87" s="6">
        <f t="shared" si="9"/>
        <v>0.01797560437</v>
      </c>
      <c r="J87" s="28">
        <f t="shared" si="10"/>
        <v>0.008298755187</v>
      </c>
      <c r="K87" s="28">
        <f t="shared" si="2"/>
        <v>0.9298660362</v>
      </c>
      <c r="L87" s="4">
        <f t="shared" si="3"/>
        <v>0.02197802198</v>
      </c>
      <c r="M87" s="4">
        <f t="shared" si="6"/>
        <v>0.8315715292</v>
      </c>
      <c r="N87" s="29" t="s">
        <v>560</v>
      </c>
      <c r="X87" s="27">
        <f t="shared" si="4"/>
        <v>0.1109491796</v>
      </c>
      <c r="Y87" s="30">
        <f t="shared" si="5"/>
        <v>-0.06183520856</v>
      </c>
    </row>
    <row r="88">
      <c r="A88" s="32" t="s">
        <v>561</v>
      </c>
      <c r="B88" s="33">
        <v>34.0</v>
      </c>
      <c r="C88" s="33">
        <v>42.0</v>
      </c>
      <c r="D88" s="33">
        <v>341.0</v>
      </c>
      <c r="E88" s="33">
        <v>2080.0</v>
      </c>
      <c r="F88" s="27">
        <f t="shared" si="7"/>
        <v>0.6102911123</v>
      </c>
      <c r="G88" s="2">
        <f t="shared" ref="G88:G89" si="11">(B88+C88)/(B88+C88+D88+E88) * ((((B88)/(B88+C88))*LOG((C88+B88)/(B88),2)) + (((C88)/(B88+C88))*LOG((C88+B88)/(C88),2))) + (D88+E88)/(B88+C88+D88+E88)*((((D88)/(D88+E88))*LOG((E88+D88)/(D88),2)) + (((E88)/(E88+D88))*LOG((E88+D88)/(E88),2)))</f>
        <v>0.5988057894</v>
      </c>
      <c r="H88" s="5">
        <f t="shared" si="1"/>
        <v>0.01148532293</v>
      </c>
      <c r="I88" s="6">
        <f t="shared" si="9"/>
        <v>0.01881941699</v>
      </c>
      <c r="J88" s="28">
        <f t="shared" si="10"/>
        <v>0.09066666667</v>
      </c>
      <c r="K88" s="28">
        <f t="shared" si="2"/>
        <v>0.9802073516</v>
      </c>
      <c r="L88" s="4">
        <f t="shared" si="3"/>
        <v>0.4473684211</v>
      </c>
      <c r="M88" s="4">
        <f t="shared" si="6"/>
        <v>0.8591491119</v>
      </c>
      <c r="N88" s="29" t="s">
        <v>562</v>
      </c>
      <c r="X88" s="27">
        <f t="shared" si="4"/>
        <v>4.937857841</v>
      </c>
      <c r="Y88" s="30">
        <f t="shared" si="5"/>
        <v>0.07087401822</v>
      </c>
    </row>
    <row r="89">
      <c r="A89" s="32" t="s">
        <v>563</v>
      </c>
      <c r="B89" s="33">
        <v>272.0</v>
      </c>
      <c r="C89" s="33">
        <v>950.0</v>
      </c>
      <c r="D89" s="33">
        <v>160.0</v>
      </c>
      <c r="E89" s="33">
        <v>1161.0</v>
      </c>
      <c r="F89" s="27">
        <f t="shared" si="7"/>
        <v>0.6574258397</v>
      </c>
      <c r="G89" s="2">
        <f t="shared" si="11"/>
        <v>0.6441954866</v>
      </c>
      <c r="H89" s="5">
        <f t="shared" si="1"/>
        <v>0.0132303531</v>
      </c>
      <c r="I89" s="6">
        <f t="shared" si="9"/>
        <v>0.02012447991</v>
      </c>
      <c r="J89" s="28">
        <f t="shared" si="10"/>
        <v>0.6296296296</v>
      </c>
      <c r="K89" s="28">
        <f t="shared" si="2"/>
        <v>0.5499763145</v>
      </c>
      <c r="L89" s="4">
        <f t="shared" si="3"/>
        <v>0.2225859247</v>
      </c>
      <c r="M89" s="4">
        <f t="shared" si="6"/>
        <v>0.8788796366</v>
      </c>
      <c r="N89" s="29" t="s">
        <v>564</v>
      </c>
      <c r="X89" s="27">
        <f t="shared" si="4"/>
        <v>2.077578947</v>
      </c>
      <c r="Y89" s="30">
        <f t="shared" si="5"/>
        <v>0.1796059442</v>
      </c>
    </row>
    <row r="90">
      <c r="A90" s="32" t="s">
        <v>565</v>
      </c>
      <c r="B90" s="33">
        <v>27.0</v>
      </c>
      <c r="C90" s="33">
        <v>273.0</v>
      </c>
      <c r="D90" s="33">
        <v>426.0</v>
      </c>
      <c r="E90" s="33">
        <v>2761.0</v>
      </c>
      <c r="F90" s="27">
        <f t="shared" si="7"/>
        <v>0.5571943215</v>
      </c>
      <c r="G90" s="2">
        <f>(B90+C90)/(B90+C90+D90+E90) * (((B90)/(B90+C90))*LOG((C90+B90)/(B90),2)) + (D90+E90)/(B90+C90+D90+E90)*((((D90)/(D90+E90))*LOG((E90+D90)/(D90),2)) + (((E90)/(E90+D90))*LOG((E90+D90)/(E90),2)))</f>
        <v>0.5454947466</v>
      </c>
      <c r="H90" s="5">
        <f t="shared" si="1"/>
        <v>0.01169957491</v>
      </c>
      <c r="I90" s="6">
        <f t="shared" si="9"/>
        <v>0.02099729746</v>
      </c>
      <c r="J90" s="28">
        <f t="shared" si="10"/>
        <v>0.05960264901</v>
      </c>
      <c r="K90" s="28">
        <f t="shared" si="2"/>
        <v>0.9100197759</v>
      </c>
      <c r="L90" s="4">
        <f t="shared" si="3"/>
        <v>0.09</v>
      </c>
      <c r="M90" s="4">
        <f t="shared" si="6"/>
        <v>0.8663319736</v>
      </c>
      <c r="N90" s="29" t="s">
        <v>566</v>
      </c>
      <c r="X90" s="27">
        <f t="shared" si="4"/>
        <v>0.6409998452</v>
      </c>
      <c r="Y90" s="30">
        <f t="shared" si="5"/>
        <v>-0.03037757512</v>
      </c>
    </row>
    <row r="91">
      <c r="A91" s="32" t="s">
        <v>567</v>
      </c>
      <c r="B91" s="34">
        <v>11.0</v>
      </c>
      <c r="C91" s="34">
        <v>46.0</v>
      </c>
      <c r="D91" s="34">
        <v>9.0</v>
      </c>
      <c r="E91" s="34">
        <v>81.0</v>
      </c>
      <c r="F91" s="27">
        <f t="shared" si="7"/>
        <v>0.5738116842</v>
      </c>
      <c r="G91" s="2">
        <f t="shared" ref="G91:G98" si="12">(B91+C91)/(B91+C91+D91+E91) * ((((B91)/(B91+C91))*LOG((C91+B91)/(B91),2)) + (((C91)/(B91+C91))*LOG((C91+B91)/(C91),2))) + (D91+E91)/(B91+C91+D91+E91)*((((D91)/(D91+E91))*LOG((E91+D91)/(D91),2)) + (((E91)/(E91+D91))*LOG((E91+D91)/(E91),2)))</f>
        <v>0.5615424248</v>
      </c>
      <c r="H91" s="5">
        <f t="shared" si="1"/>
        <v>0.01226925936</v>
      </c>
      <c r="I91" s="6">
        <f t="shared" si="9"/>
        <v>0.02138203125</v>
      </c>
      <c r="J91" s="28">
        <f t="shared" si="10"/>
        <v>0.55</v>
      </c>
      <c r="K91" s="28">
        <f t="shared" si="2"/>
        <v>0.6377952756</v>
      </c>
      <c r="L91" s="4">
        <f t="shared" si="3"/>
        <v>0.1929824561</v>
      </c>
      <c r="M91" s="4">
        <f t="shared" si="6"/>
        <v>0.9</v>
      </c>
      <c r="N91" s="29" t="s">
        <v>568</v>
      </c>
      <c r="X91" s="27">
        <f t="shared" si="4"/>
        <v>2.152173913</v>
      </c>
      <c r="Y91" s="30">
        <f t="shared" si="5"/>
        <v>0.1877952756</v>
      </c>
    </row>
    <row r="92">
      <c r="A92" s="36" t="s">
        <v>569</v>
      </c>
      <c r="B92" s="37">
        <v>3.0</v>
      </c>
      <c r="C92" s="37">
        <v>1.0</v>
      </c>
      <c r="D92" s="37">
        <v>20.0</v>
      </c>
      <c r="E92" s="37">
        <v>26.0</v>
      </c>
      <c r="F92" s="27">
        <f t="shared" si="7"/>
        <v>0.9953784388</v>
      </c>
      <c r="G92" s="2">
        <f t="shared" si="12"/>
        <v>0.9735793581</v>
      </c>
      <c r="H92" s="5">
        <f t="shared" si="1"/>
        <v>0.02179908068</v>
      </c>
      <c r="I92" s="6">
        <f t="shared" si="9"/>
        <v>0.02190029423</v>
      </c>
      <c r="J92" s="28">
        <f t="shared" si="10"/>
        <v>0.1304347826</v>
      </c>
      <c r="K92" s="28">
        <f t="shared" si="2"/>
        <v>0.962962963</v>
      </c>
      <c r="L92" s="4">
        <f t="shared" si="3"/>
        <v>0.75</v>
      </c>
      <c r="M92" s="4">
        <f t="shared" si="6"/>
        <v>0.5652173913</v>
      </c>
      <c r="N92" s="29" t="s">
        <v>570</v>
      </c>
      <c r="X92" s="27">
        <f t="shared" si="4"/>
        <v>3.9</v>
      </c>
      <c r="Y92" s="30">
        <f t="shared" si="5"/>
        <v>0.09339774557</v>
      </c>
    </row>
    <row r="93">
      <c r="A93" s="36" t="s">
        <v>571</v>
      </c>
      <c r="B93" s="37">
        <v>13.0</v>
      </c>
      <c r="C93" s="37">
        <v>45.0</v>
      </c>
      <c r="D93" s="37">
        <v>14.0</v>
      </c>
      <c r="E93" s="37">
        <v>106.0</v>
      </c>
      <c r="F93" s="27">
        <f t="shared" si="7"/>
        <v>0.6140419804</v>
      </c>
      <c r="G93" s="2">
        <f t="shared" si="12"/>
        <v>0.6004950923</v>
      </c>
      <c r="H93" s="5">
        <f t="shared" si="1"/>
        <v>0.01354688814</v>
      </c>
      <c r="I93" s="6">
        <f t="shared" si="9"/>
        <v>0.02206182732</v>
      </c>
      <c r="J93" s="28">
        <f t="shared" si="10"/>
        <v>0.4814814815</v>
      </c>
      <c r="K93" s="28">
        <f t="shared" si="2"/>
        <v>0.701986755</v>
      </c>
      <c r="L93" s="4">
        <f t="shared" si="3"/>
        <v>0.224137931</v>
      </c>
      <c r="M93" s="4">
        <f t="shared" si="6"/>
        <v>0.8833333333</v>
      </c>
      <c r="N93" s="29" t="s">
        <v>572</v>
      </c>
      <c r="X93" s="27">
        <f t="shared" si="4"/>
        <v>2.187301587</v>
      </c>
      <c r="Y93" s="30">
        <f t="shared" si="5"/>
        <v>0.1834682364</v>
      </c>
    </row>
    <row r="94">
      <c r="A94" s="38" t="s">
        <v>573</v>
      </c>
      <c r="B94" s="40">
        <v>175.0</v>
      </c>
      <c r="C94" s="40">
        <v>82.0</v>
      </c>
      <c r="D94" s="40">
        <v>986.0</v>
      </c>
      <c r="E94" s="40">
        <v>1596.0</v>
      </c>
      <c r="F94" s="27">
        <f t="shared" si="7"/>
        <v>0.9759441408</v>
      </c>
      <c r="G94" s="2">
        <f t="shared" si="12"/>
        <v>0.954286503</v>
      </c>
      <c r="H94" s="5">
        <f t="shared" si="1"/>
        <v>0.0216576378</v>
      </c>
      <c r="I94" s="6">
        <f t="shared" si="9"/>
        <v>0.02219147274</v>
      </c>
      <c r="J94" s="28">
        <f t="shared" si="10"/>
        <v>0.1507321275</v>
      </c>
      <c r="K94" s="28">
        <f t="shared" si="2"/>
        <v>0.9511323004</v>
      </c>
      <c r="L94" s="4">
        <f t="shared" si="3"/>
        <v>0.6809338521</v>
      </c>
      <c r="M94" s="4">
        <f t="shared" si="6"/>
        <v>0.6181254841</v>
      </c>
      <c r="N94" s="29" t="s">
        <v>574</v>
      </c>
      <c r="X94" s="27">
        <f t="shared" si="4"/>
        <v>3.454460001</v>
      </c>
      <c r="Y94" s="30">
        <f t="shared" si="5"/>
        <v>0.1018644278</v>
      </c>
    </row>
    <row r="95">
      <c r="A95" s="38" t="s">
        <v>575</v>
      </c>
      <c r="B95" s="37">
        <v>3092.0</v>
      </c>
      <c r="C95" s="37">
        <v>2719.0</v>
      </c>
      <c r="D95" s="37">
        <v>1530.0</v>
      </c>
      <c r="E95" s="37">
        <v>2796.0</v>
      </c>
      <c r="F95" s="27">
        <f t="shared" si="7"/>
        <v>0.9943947928</v>
      </c>
      <c r="G95" s="2">
        <f t="shared" si="12"/>
        <v>0.9715409707</v>
      </c>
      <c r="H95" s="5">
        <f t="shared" si="1"/>
        <v>0.02285382212</v>
      </c>
      <c r="I95" s="6">
        <f t="shared" si="9"/>
        <v>0.02298264461</v>
      </c>
      <c r="J95" s="28">
        <f t="shared" si="10"/>
        <v>0.6689744699</v>
      </c>
      <c r="K95" s="28">
        <f t="shared" si="2"/>
        <v>0.506980961</v>
      </c>
      <c r="L95" s="4">
        <f t="shared" si="3"/>
        <v>0.5320943039</v>
      </c>
      <c r="M95" s="4">
        <f t="shared" si="6"/>
        <v>0.6463245492</v>
      </c>
      <c r="N95" s="29" t="s">
        <v>576</v>
      </c>
      <c r="X95" s="27">
        <f t="shared" si="4"/>
        <v>2.0781458</v>
      </c>
      <c r="Y95" s="30">
        <f t="shared" si="5"/>
        <v>0.1759554309</v>
      </c>
    </row>
    <row r="96">
      <c r="A96" s="36" t="s">
        <v>577</v>
      </c>
      <c r="B96" s="37">
        <v>37.0</v>
      </c>
      <c r="C96" s="37">
        <v>621.0</v>
      </c>
      <c r="D96" s="37">
        <v>485.0</v>
      </c>
      <c r="E96" s="37">
        <v>2335.0</v>
      </c>
      <c r="F96" s="27">
        <f t="shared" si="7"/>
        <v>0.6100561195</v>
      </c>
      <c r="G96" s="2">
        <f t="shared" si="12"/>
        <v>0.596024538</v>
      </c>
      <c r="H96" s="5">
        <f t="shared" si="1"/>
        <v>0.01403158149</v>
      </c>
      <c r="I96" s="6">
        <f t="shared" si="9"/>
        <v>0.02300047658</v>
      </c>
      <c r="J96" s="28">
        <f t="shared" si="10"/>
        <v>0.07088122605</v>
      </c>
      <c r="K96" s="28">
        <f t="shared" si="2"/>
        <v>0.7899188092</v>
      </c>
      <c r="L96" s="4">
        <f t="shared" si="3"/>
        <v>0.05623100304</v>
      </c>
      <c r="M96" s="4">
        <f t="shared" si="6"/>
        <v>0.8280141844</v>
      </c>
      <c r="N96" s="29" t="s">
        <v>578</v>
      </c>
      <c r="X96" s="27">
        <f t="shared" si="4"/>
        <v>0.2868502747</v>
      </c>
      <c r="Y96" s="30">
        <f t="shared" si="5"/>
        <v>-0.1391999647</v>
      </c>
    </row>
    <row r="97">
      <c r="A97" s="36" t="s">
        <v>579</v>
      </c>
      <c r="B97" s="37">
        <v>12.0</v>
      </c>
      <c r="C97" s="37">
        <v>68.0</v>
      </c>
      <c r="D97" s="37">
        <v>95.0</v>
      </c>
      <c r="E97" s="37">
        <v>194.0</v>
      </c>
      <c r="F97" s="27">
        <f t="shared" si="7"/>
        <v>0.8686862366</v>
      </c>
      <c r="G97" s="2">
        <f t="shared" si="12"/>
        <v>0.8477543969</v>
      </c>
      <c r="H97" s="5">
        <f t="shared" si="1"/>
        <v>0.02093183969</v>
      </c>
      <c r="I97" s="6">
        <f t="shared" si="9"/>
        <v>0.02409597252</v>
      </c>
      <c r="J97" s="28">
        <f t="shared" si="10"/>
        <v>0.1121495327</v>
      </c>
      <c r="K97" s="28">
        <f t="shared" si="2"/>
        <v>0.7404580153</v>
      </c>
      <c r="L97" s="4">
        <f t="shared" si="3"/>
        <v>0.15</v>
      </c>
      <c r="M97" s="4">
        <f t="shared" si="6"/>
        <v>0.6712802768</v>
      </c>
      <c r="N97" s="29" t="s">
        <v>580</v>
      </c>
      <c r="X97" s="27">
        <f t="shared" si="4"/>
        <v>0.360371517</v>
      </c>
      <c r="Y97" s="30">
        <f t="shared" si="5"/>
        <v>-0.147392452</v>
      </c>
    </row>
    <row r="98">
      <c r="A98" s="38" t="s">
        <v>581</v>
      </c>
      <c r="B98" s="40">
        <v>303.0</v>
      </c>
      <c r="C98" s="40">
        <v>137.0</v>
      </c>
      <c r="D98" s="40">
        <v>701.0</v>
      </c>
      <c r="E98" s="40">
        <v>794.0</v>
      </c>
      <c r="F98" s="27">
        <f t="shared" si="7"/>
        <v>0.9989730923</v>
      </c>
      <c r="G98" s="2">
        <f t="shared" si="12"/>
        <v>0.9739071139</v>
      </c>
      <c r="H98" s="5">
        <f t="shared" si="1"/>
        <v>0.02506597844</v>
      </c>
      <c r="I98" s="6">
        <f t="shared" si="9"/>
        <v>0.02509174535</v>
      </c>
      <c r="J98" s="28">
        <f t="shared" si="10"/>
        <v>0.3017928287</v>
      </c>
      <c r="K98" s="28">
        <f t="shared" si="2"/>
        <v>0.8528464017</v>
      </c>
      <c r="L98" s="4">
        <f t="shared" si="3"/>
        <v>0.6886363636</v>
      </c>
      <c r="M98" s="4">
        <f t="shared" si="6"/>
        <v>0.5311036789</v>
      </c>
      <c r="N98" s="29" t="s">
        <v>582</v>
      </c>
      <c r="X98" s="27">
        <f t="shared" si="4"/>
        <v>2.505096994</v>
      </c>
      <c r="Y98" s="30">
        <f t="shared" si="5"/>
        <v>0.1546392304</v>
      </c>
    </row>
    <row r="99">
      <c r="A99" s="38" t="s">
        <v>583</v>
      </c>
      <c r="B99" s="39">
        <v>64.0</v>
      </c>
      <c r="C99" s="39">
        <v>4.0</v>
      </c>
      <c r="D99" s="39">
        <v>7.0</v>
      </c>
      <c r="E99" s="39">
        <v>0.0</v>
      </c>
      <c r="F99" s="27">
        <f t="shared" si="7"/>
        <v>0.3003914174</v>
      </c>
      <c r="G99" s="2">
        <f>(B99+C99)/(B99+C99+D99+E99) * ((((B99)/(B99+C99))*LOG((C99+B99)/(B99),2)) + (((C99)/(B99+C99))*LOG((C99+B99)/(C99),2))) + (D99+E99)/(B99+C99+D99+E99)*((((D99)/(D99+E99))*LOG((E99+D99)/(D99),2)))</f>
        <v>0.2926329761</v>
      </c>
      <c r="H99" s="5">
        <f t="shared" si="1"/>
        <v>0.007758441298</v>
      </c>
      <c r="I99" s="6">
        <f t="shared" si="9"/>
        <v>0.02582777286</v>
      </c>
      <c r="J99" s="28">
        <f t="shared" si="10"/>
        <v>0.9014084507</v>
      </c>
      <c r="K99" s="28">
        <f t="shared" si="2"/>
        <v>0</v>
      </c>
      <c r="L99" s="4">
        <f t="shared" si="3"/>
        <v>0.9411764706</v>
      </c>
      <c r="M99" s="4">
        <f t="shared" si="6"/>
        <v>0</v>
      </c>
      <c r="N99" s="29" t="s">
        <v>584</v>
      </c>
      <c r="X99" s="27" t="str">
        <f t="shared" si="4"/>
        <v>NaN</v>
      </c>
      <c r="Y99" s="30">
        <f t="shared" si="5"/>
        <v>-0.0985915493</v>
      </c>
    </row>
    <row r="100">
      <c r="A100" s="36" t="s">
        <v>585</v>
      </c>
      <c r="B100" s="37">
        <v>887.0</v>
      </c>
      <c r="C100" s="37">
        <v>1546.0</v>
      </c>
      <c r="D100" s="37">
        <v>923.0</v>
      </c>
      <c r="E100" s="37">
        <v>3606.0</v>
      </c>
      <c r="F100" s="27">
        <f t="shared" si="7"/>
        <v>0.8267203614</v>
      </c>
      <c r="G100" s="2">
        <f t="shared" ref="G100:G114" si="13">(B100+C100)/(B100+C100+D100+E100) * ((((B100)/(B100+C100))*LOG((C100+B100)/(B100),2)) + (((C100)/(B100+C100))*LOG((C100+B100)/(C100),2))) + (D100+E100)/(B100+C100+D100+E100)*((((D100)/(D100+E100))*LOG((E100+D100)/(D100),2)) + (((E100)/(E100+D100))*LOG((E100+D100)/(E100),2)))</f>
        <v>0.8052770803</v>
      </c>
      <c r="H100" s="5">
        <f t="shared" si="1"/>
        <v>0.02144328111</v>
      </c>
      <c r="I100" s="6">
        <f t="shared" si="9"/>
        <v>0.02593776821</v>
      </c>
      <c r="J100" s="28">
        <f t="shared" si="10"/>
        <v>0.4900552486</v>
      </c>
      <c r="K100" s="28">
        <f t="shared" si="2"/>
        <v>0.6999223602</v>
      </c>
      <c r="L100" s="4">
        <f t="shared" si="3"/>
        <v>0.3645704891</v>
      </c>
      <c r="M100" s="4">
        <f t="shared" si="6"/>
        <v>0.7962022522</v>
      </c>
      <c r="N100" s="29" t="s">
        <v>586</v>
      </c>
      <c r="X100" s="27">
        <f t="shared" si="4"/>
        <v>2.241496947</v>
      </c>
      <c r="Y100" s="30">
        <f t="shared" si="5"/>
        <v>0.1899776089</v>
      </c>
    </row>
    <row r="101">
      <c r="A101" s="36" t="s">
        <v>587</v>
      </c>
      <c r="B101" s="37">
        <v>6.0</v>
      </c>
      <c r="C101" s="37">
        <v>146.0</v>
      </c>
      <c r="D101" s="37">
        <v>103.0</v>
      </c>
      <c r="E101" s="37">
        <v>584.0</v>
      </c>
      <c r="F101" s="27">
        <f t="shared" si="7"/>
        <v>0.5572093262</v>
      </c>
      <c r="G101" s="2">
        <f t="shared" si="13"/>
        <v>0.542665036</v>
      </c>
      <c r="H101" s="5">
        <f t="shared" si="1"/>
        <v>0.01454429028</v>
      </c>
      <c r="I101" s="6">
        <f t="shared" si="9"/>
        <v>0.02610202233</v>
      </c>
      <c r="J101" s="28">
        <f t="shared" si="10"/>
        <v>0.05504587156</v>
      </c>
      <c r="K101" s="28">
        <f t="shared" si="2"/>
        <v>0.8</v>
      </c>
      <c r="L101" s="4">
        <f t="shared" si="3"/>
        <v>0.03947368421</v>
      </c>
      <c r="M101" s="4">
        <f t="shared" si="6"/>
        <v>0.8500727802</v>
      </c>
      <c r="N101" s="29" t="s">
        <v>588</v>
      </c>
      <c r="X101" s="27">
        <f t="shared" si="4"/>
        <v>0.2330097087</v>
      </c>
      <c r="Y101" s="30">
        <f t="shared" si="5"/>
        <v>-0.1449541284</v>
      </c>
    </row>
    <row r="102">
      <c r="A102" s="36" t="s">
        <v>589</v>
      </c>
      <c r="B102" s="37">
        <v>121.0</v>
      </c>
      <c r="C102" s="37">
        <v>381.0</v>
      </c>
      <c r="D102" s="37">
        <v>121.0</v>
      </c>
      <c r="E102" s="37">
        <v>888.0</v>
      </c>
      <c r="F102" s="27">
        <f t="shared" si="7"/>
        <v>0.6346894035</v>
      </c>
      <c r="G102" s="2">
        <f t="shared" si="13"/>
        <v>0.6180462913</v>
      </c>
      <c r="H102" s="5">
        <f t="shared" si="1"/>
        <v>0.01664311221</v>
      </c>
      <c r="I102" s="6">
        <f t="shared" si="9"/>
        <v>0.02622245167</v>
      </c>
      <c r="J102" s="28">
        <f t="shared" si="10"/>
        <v>0.5</v>
      </c>
      <c r="K102" s="28">
        <f t="shared" si="2"/>
        <v>0.6997635934</v>
      </c>
      <c r="L102" s="4">
        <f t="shared" si="3"/>
        <v>0.2410358566</v>
      </c>
      <c r="M102" s="4">
        <f t="shared" si="6"/>
        <v>0.8800792864</v>
      </c>
      <c r="N102" s="29" t="s">
        <v>590</v>
      </c>
      <c r="X102" s="27">
        <f t="shared" si="4"/>
        <v>2.330708661</v>
      </c>
      <c r="Y102" s="30">
        <f t="shared" si="5"/>
        <v>0.1997635934</v>
      </c>
    </row>
    <row r="103">
      <c r="A103" s="36" t="s">
        <v>472</v>
      </c>
      <c r="B103" s="40">
        <v>21.0</v>
      </c>
      <c r="C103" s="40">
        <v>379.0</v>
      </c>
      <c r="D103" s="40">
        <v>283.0</v>
      </c>
      <c r="E103" s="40">
        <v>1345.0</v>
      </c>
      <c r="F103" s="27">
        <f t="shared" si="7"/>
        <v>0.6095934548</v>
      </c>
      <c r="G103" s="2">
        <f t="shared" si="13"/>
        <v>0.5935234891</v>
      </c>
      <c r="H103" s="5">
        <f t="shared" si="1"/>
        <v>0.01606996564</v>
      </c>
      <c r="I103" s="6">
        <f t="shared" si="9"/>
        <v>0.02636177524</v>
      </c>
      <c r="J103" s="28">
        <f t="shared" si="10"/>
        <v>0.06907894737</v>
      </c>
      <c r="K103" s="28">
        <f t="shared" si="2"/>
        <v>0.780162413</v>
      </c>
      <c r="L103" s="4">
        <f t="shared" si="3"/>
        <v>0.0525</v>
      </c>
      <c r="M103" s="4">
        <f t="shared" si="6"/>
        <v>0.8261670762</v>
      </c>
      <c r="N103" s="29" t="s">
        <v>591</v>
      </c>
      <c r="X103" s="27">
        <f t="shared" si="4"/>
        <v>0.2633394557</v>
      </c>
      <c r="Y103" s="30">
        <f t="shared" si="5"/>
        <v>-0.1507586396</v>
      </c>
    </row>
    <row r="104">
      <c r="A104" s="36" t="s">
        <v>592</v>
      </c>
      <c r="B104" s="37">
        <v>133.0</v>
      </c>
      <c r="C104" s="37">
        <v>106.0</v>
      </c>
      <c r="D104" s="37">
        <v>752.0</v>
      </c>
      <c r="E104" s="37">
        <v>2548.0</v>
      </c>
      <c r="F104" s="27">
        <f t="shared" si="7"/>
        <v>0.8113900693</v>
      </c>
      <c r="G104" s="2">
        <f t="shared" si="13"/>
        <v>0.7889147087</v>
      </c>
      <c r="H104" s="5">
        <f t="shared" si="1"/>
        <v>0.02247536058</v>
      </c>
      <c r="I104" s="6">
        <f t="shared" si="9"/>
        <v>0.02769982211</v>
      </c>
      <c r="J104" s="28">
        <f t="shared" si="10"/>
        <v>0.1502824859</v>
      </c>
      <c r="K104" s="28">
        <f t="shared" si="2"/>
        <v>0.9600602864</v>
      </c>
      <c r="L104" s="4">
        <f t="shared" si="3"/>
        <v>0.5564853556</v>
      </c>
      <c r="M104" s="4">
        <f t="shared" si="6"/>
        <v>0.7721212121</v>
      </c>
      <c r="N104" s="29" t="s">
        <v>593</v>
      </c>
      <c r="X104" s="27">
        <f t="shared" si="4"/>
        <v>4.251354878</v>
      </c>
      <c r="Y104" s="30">
        <f t="shared" si="5"/>
        <v>0.1103427722</v>
      </c>
    </row>
    <row r="105">
      <c r="A105" s="36" t="s">
        <v>594</v>
      </c>
      <c r="B105" s="40">
        <v>682.0</v>
      </c>
      <c r="C105" s="40">
        <v>809.0</v>
      </c>
      <c r="D105" s="40">
        <v>1384.0</v>
      </c>
      <c r="E105" s="40">
        <v>4248.0</v>
      </c>
      <c r="F105" s="27">
        <f t="shared" si="7"/>
        <v>0.8687810848</v>
      </c>
      <c r="G105" s="2">
        <f t="shared" si="13"/>
        <v>0.8442891531</v>
      </c>
      <c r="H105" s="5">
        <f t="shared" si="1"/>
        <v>0.02449193172</v>
      </c>
      <c r="I105" s="6">
        <f t="shared" si="9"/>
        <v>0.02819114291</v>
      </c>
      <c r="J105" s="28">
        <f t="shared" si="10"/>
        <v>0.330106486</v>
      </c>
      <c r="K105" s="28">
        <f t="shared" si="2"/>
        <v>0.8400237295</v>
      </c>
      <c r="L105" s="4">
        <f t="shared" si="3"/>
        <v>0.4574111335</v>
      </c>
      <c r="M105" s="4">
        <f t="shared" si="6"/>
        <v>0.7542613636</v>
      </c>
      <c r="N105" s="29" t="s">
        <v>595</v>
      </c>
      <c r="X105" s="27">
        <f t="shared" si="4"/>
        <v>2.587523311</v>
      </c>
      <c r="Y105" s="30">
        <f t="shared" si="5"/>
        <v>0.1701302154</v>
      </c>
    </row>
    <row r="106">
      <c r="A106" s="38" t="s">
        <v>596</v>
      </c>
      <c r="B106" s="38">
        <v>20.0</v>
      </c>
      <c r="C106" s="38">
        <v>2.0</v>
      </c>
      <c r="D106" s="38">
        <v>8.0</v>
      </c>
      <c r="E106" s="38">
        <v>2.0</v>
      </c>
      <c r="F106" s="27">
        <f t="shared" si="7"/>
        <v>0.5435644432</v>
      </c>
      <c r="G106" s="2">
        <f t="shared" si="13"/>
        <v>0.5277567082</v>
      </c>
      <c r="H106" s="5">
        <f t="shared" si="1"/>
        <v>0.01580773504</v>
      </c>
      <c r="I106" s="6">
        <f t="shared" si="9"/>
        <v>0.02908162084</v>
      </c>
      <c r="J106" s="28">
        <f t="shared" si="10"/>
        <v>0.7142857143</v>
      </c>
      <c r="K106" s="28">
        <f t="shared" si="2"/>
        <v>0.5</v>
      </c>
      <c r="L106" s="4">
        <f t="shared" si="3"/>
        <v>0.9090909091</v>
      </c>
      <c r="M106" s="4">
        <f t="shared" si="6"/>
        <v>0.2</v>
      </c>
      <c r="N106" s="29" t="s">
        <v>597</v>
      </c>
      <c r="X106" s="27">
        <f t="shared" si="4"/>
        <v>2.5</v>
      </c>
      <c r="Y106" s="30">
        <f t="shared" si="5"/>
        <v>0.2142857143</v>
      </c>
    </row>
    <row r="107">
      <c r="A107" s="36" t="s">
        <v>598</v>
      </c>
      <c r="B107" s="37">
        <v>341.0</v>
      </c>
      <c r="C107" s="37">
        <v>1169.0</v>
      </c>
      <c r="D107" s="37">
        <v>491.0</v>
      </c>
      <c r="E107" s="37">
        <v>4396.0</v>
      </c>
      <c r="F107" s="27">
        <f t="shared" si="7"/>
        <v>0.557605361</v>
      </c>
      <c r="G107" s="2">
        <f t="shared" si="13"/>
        <v>0.5413429519</v>
      </c>
      <c r="H107" s="5">
        <f t="shared" si="1"/>
        <v>0.01626240908</v>
      </c>
      <c r="I107" s="6">
        <f t="shared" si="9"/>
        <v>0.0291647287</v>
      </c>
      <c r="J107" s="28">
        <f t="shared" si="10"/>
        <v>0.4098557692</v>
      </c>
      <c r="K107" s="28">
        <f t="shared" si="2"/>
        <v>0.7899371069</v>
      </c>
      <c r="L107" s="4">
        <f t="shared" si="3"/>
        <v>0.2258278146</v>
      </c>
      <c r="M107" s="4">
        <f t="shared" si="6"/>
        <v>0.8995293636</v>
      </c>
      <c r="N107" s="29" t="s">
        <v>599</v>
      </c>
      <c r="X107" s="27">
        <f t="shared" si="4"/>
        <v>2.611656524</v>
      </c>
      <c r="Y107" s="30">
        <f t="shared" si="5"/>
        <v>0.1997928761</v>
      </c>
    </row>
    <row r="108">
      <c r="A108" s="36" t="s">
        <v>416</v>
      </c>
      <c r="B108" s="37">
        <v>7.0</v>
      </c>
      <c r="C108" s="37">
        <v>26.0</v>
      </c>
      <c r="D108" s="37">
        <v>7.0</v>
      </c>
      <c r="E108" s="37">
        <v>65.0</v>
      </c>
      <c r="F108" s="27">
        <f t="shared" si="7"/>
        <v>0.5665095066</v>
      </c>
      <c r="G108" s="2">
        <f t="shared" si="13"/>
        <v>0.5498218725</v>
      </c>
      <c r="H108" s="5">
        <f t="shared" si="1"/>
        <v>0.01668763403</v>
      </c>
      <c r="I108" s="6">
        <f t="shared" si="9"/>
        <v>0.02945693555</v>
      </c>
      <c r="J108" s="28">
        <f t="shared" si="10"/>
        <v>0.5</v>
      </c>
      <c r="K108" s="28">
        <f t="shared" si="2"/>
        <v>0.7142857143</v>
      </c>
      <c r="L108" s="4">
        <f t="shared" si="3"/>
        <v>0.2121212121</v>
      </c>
      <c r="M108" s="4">
        <f t="shared" si="6"/>
        <v>0.9027777778</v>
      </c>
      <c r="N108" s="29" t="s">
        <v>600</v>
      </c>
      <c r="X108" s="27">
        <f t="shared" si="4"/>
        <v>2.5</v>
      </c>
      <c r="Y108" s="30">
        <f t="shared" si="5"/>
        <v>0.2142857143</v>
      </c>
    </row>
    <row r="109">
      <c r="A109" s="32" t="s">
        <v>601</v>
      </c>
      <c r="B109" s="34">
        <v>108.0</v>
      </c>
      <c r="C109" s="34">
        <v>54.0</v>
      </c>
      <c r="D109" s="34">
        <v>191.0</v>
      </c>
      <c r="E109" s="34">
        <v>245.0</v>
      </c>
      <c r="F109" s="27">
        <f t="shared" si="7"/>
        <v>1</v>
      </c>
      <c r="G109" s="2">
        <f t="shared" si="13"/>
        <v>0.9697777417</v>
      </c>
      <c r="H109" s="5">
        <f t="shared" si="1"/>
        <v>0.03022225835</v>
      </c>
      <c r="I109" s="6">
        <f t="shared" si="9"/>
        <v>0.03022225835</v>
      </c>
      <c r="J109" s="28">
        <f t="shared" si="10"/>
        <v>0.3612040134</v>
      </c>
      <c r="K109" s="28">
        <f t="shared" si="2"/>
        <v>0.8193979933</v>
      </c>
      <c r="L109" s="4">
        <f t="shared" si="3"/>
        <v>0.6666666667</v>
      </c>
      <c r="M109" s="4">
        <f t="shared" si="6"/>
        <v>0.5619266055</v>
      </c>
      <c r="N109" s="29" t="s">
        <v>602</v>
      </c>
      <c r="X109" s="27">
        <f t="shared" si="4"/>
        <v>2.565445026</v>
      </c>
      <c r="Y109" s="30">
        <f t="shared" si="5"/>
        <v>0.1806020067</v>
      </c>
    </row>
    <row r="110">
      <c r="A110" s="26" t="s">
        <v>603</v>
      </c>
      <c r="B110" s="33">
        <v>339.0</v>
      </c>
      <c r="C110" s="33">
        <v>74.0</v>
      </c>
      <c r="D110" s="33">
        <v>2328.0</v>
      </c>
      <c r="E110" s="33">
        <v>3159.0</v>
      </c>
      <c r="F110" s="27">
        <f t="shared" si="7"/>
        <v>0.9933512276</v>
      </c>
      <c r="G110" s="2">
        <f t="shared" si="13"/>
        <v>0.9620325252</v>
      </c>
      <c r="H110" s="5">
        <f t="shared" si="1"/>
        <v>0.03131870238</v>
      </c>
      <c r="I110" s="6">
        <f t="shared" si="9"/>
        <v>0.03152832705</v>
      </c>
      <c r="J110" s="28">
        <f t="shared" si="10"/>
        <v>0.1271091114</v>
      </c>
      <c r="K110" s="28">
        <f t="shared" si="2"/>
        <v>0.9771110424</v>
      </c>
      <c r="L110" s="4">
        <f t="shared" si="3"/>
        <v>0.8208232446</v>
      </c>
      <c r="M110" s="4">
        <f t="shared" si="6"/>
        <v>0.5757244396</v>
      </c>
      <c r="N110" s="29" t="s">
        <v>604</v>
      </c>
      <c r="X110" s="27">
        <f t="shared" si="4"/>
        <v>6.216338116</v>
      </c>
      <c r="Y110" s="30">
        <f t="shared" si="5"/>
        <v>0.1042201537</v>
      </c>
    </row>
    <row r="111">
      <c r="A111" s="26" t="s">
        <v>605</v>
      </c>
      <c r="B111" s="35">
        <v>459.0</v>
      </c>
      <c r="C111" s="35">
        <v>319.0</v>
      </c>
      <c r="D111" s="35">
        <v>534.0</v>
      </c>
      <c r="E111" s="35">
        <v>904.0</v>
      </c>
      <c r="F111" s="27">
        <f t="shared" si="7"/>
        <v>0.9922152779</v>
      </c>
      <c r="G111" s="2">
        <f t="shared" si="13"/>
        <v>0.9604132773</v>
      </c>
      <c r="H111" s="5">
        <f t="shared" si="1"/>
        <v>0.03180200053</v>
      </c>
      <c r="I111" s="6">
        <f t="shared" si="9"/>
        <v>0.03205151265</v>
      </c>
      <c r="J111" s="28">
        <f t="shared" si="10"/>
        <v>0.4622356495</v>
      </c>
      <c r="K111" s="28">
        <f t="shared" si="2"/>
        <v>0.7391659853</v>
      </c>
      <c r="L111" s="4">
        <f t="shared" si="3"/>
        <v>0.5899742931</v>
      </c>
      <c r="M111" s="4">
        <f t="shared" si="6"/>
        <v>0.628650904</v>
      </c>
      <c r="N111" s="29" t="s">
        <v>606</v>
      </c>
      <c r="X111" s="27">
        <f t="shared" si="4"/>
        <v>2.435842344</v>
      </c>
      <c r="Y111" s="30">
        <f t="shared" si="5"/>
        <v>0.2014016348</v>
      </c>
    </row>
    <row r="112">
      <c r="A112" s="32" t="s">
        <v>607</v>
      </c>
      <c r="B112" s="33">
        <v>165.0</v>
      </c>
      <c r="C112" s="33">
        <v>103.0</v>
      </c>
      <c r="D112" s="33">
        <v>320.0</v>
      </c>
      <c r="E112" s="33">
        <v>550.0</v>
      </c>
      <c r="F112" s="27">
        <f t="shared" si="7"/>
        <v>0.9842214504</v>
      </c>
      <c r="G112" s="2">
        <f t="shared" si="13"/>
        <v>0.9518208984</v>
      </c>
      <c r="H112" s="5">
        <f t="shared" si="1"/>
        <v>0.032400552</v>
      </c>
      <c r="I112" s="6">
        <f t="shared" si="9"/>
        <v>0.03291998156</v>
      </c>
      <c r="J112" s="28">
        <f t="shared" si="10"/>
        <v>0.3402061856</v>
      </c>
      <c r="K112" s="28">
        <f t="shared" si="2"/>
        <v>0.8422664625</v>
      </c>
      <c r="L112" s="4">
        <f t="shared" si="3"/>
        <v>0.6156716418</v>
      </c>
      <c r="M112" s="4">
        <f t="shared" si="6"/>
        <v>0.632183908</v>
      </c>
      <c r="N112" s="29" t="s">
        <v>608</v>
      </c>
      <c r="X112" s="27">
        <f t="shared" si="4"/>
        <v>2.753337379</v>
      </c>
      <c r="Y112" s="30">
        <f t="shared" si="5"/>
        <v>0.182472648</v>
      </c>
    </row>
    <row r="113">
      <c r="A113" s="32" t="s">
        <v>609</v>
      </c>
      <c r="B113" s="33">
        <v>15.0</v>
      </c>
      <c r="C113" s="33">
        <v>59.0</v>
      </c>
      <c r="D113" s="33">
        <v>12.0</v>
      </c>
      <c r="E113" s="33">
        <v>125.0</v>
      </c>
      <c r="F113" s="27">
        <f t="shared" si="7"/>
        <v>0.5518225893</v>
      </c>
      <c r="G113" s="2">
        <f t="shared" si="13"/>
        <v>0.5332135544</v>
      </c>
      <c r="H113" s="5">
        <f t="shared" si="1"/>
        <v>0.01860903488</v>
      </c>
      <c r="I113" s="6">
        <f t="shared" si="9"/>
        <v>0.03372285811</v>
      </c>
      <c r="J113" s="28">
        <f t="shared" si="10"/>
        <v>0.5555555556</v>
      </c>
      <c r="K113" s="28">
        <f t="shared" si="2"/>
        <v>0.6793478261</v>
      </c>
      <c r="L113" s="4">
        <f t="shared" si="3"/>
        <v>0.2027027027</v>
      </c>
      <c r="M113" s="4">
        <f t="shared" si="6"/>
        <v>0.9124087591</v>
      </c>
      <c r="N113" s="29" t="s">
        <v>610</v>
      </c>
      <c r="X113" s="27">
        <f t="shared" si="4"/>
        <v>2.648305085</v>
      </c>
      <c r="Y113" s="30">
        <f t="shared" si="5"/>
        <v>0.2349033816</v>
      </c>
    </row>
    <row r="114">
      <c r="A114" s="32" t="s">
        <v>611</v>
      </c>
      <c r="B114" s="33">
        <v>47.0</v>
      </c>
      <c r="C114" s="33">
        <v>531.0</v>
      </c>
      <c r="D114" s="33">
        <v>60.0</v>
      </c>
      <c r="E114" s="33">
        <v>250.0</v>
      </c>
      <c r="F114" s="27">
        <f t="shared" si="7"/>
        <v>0.5307834767</v>
      </c>
      <c r="G114" s="2">
        <f t="shared" si="13"/>
        <v>0.5122373786</v>
      </c>
      <c r="H114" s="5">
        <f t="shared" si="1"/>
        <v>0.01854609805</v>
      </c>
      <c r="I114" s="6">
        <f t="shared" si="9"/>
        <v>0.03494098605</v>
      </c>
      <c r="J114" s="28">
        <f t="shared" si="10"/>
        <v>0.4392523364</v>
      </c>
      <c r="K114" s="28">
        <f t="shared" si="2"/>
        <v>0.3201024328</v>
      </c>
      <c r="L114" s="4">
        <f t="shared" si="3"/>
        <v>0.08131487889</v>
      </c>
      <c r="M114" s="4">
        <f t="shared" si="6"/>
        <v>0.8064516129</v>
      </c>
      <c r="N114" s="29" t="s">
        <v>612</v>
      </c>
      <c r="X114" s="27">
        <f t="shared" si="4"/>
        <v>0.3688010044</v>
      </c>
      <c r="Y114" s="30">
        <f t="shared" si="5"/>
        <v>-0.2406452308</v>
      </c>
    </row>
    <row r="115">
      <c r="A115" s="32" t="s">
        <v>613</v>
      </c>
      <c r="B115" s="34">
        <v>7.0</v>
      </c>
      <c r="C115" s="34">
        <v>7.0</v>
      </c>
      <c r="D115" s="34">
        <v>127.0</v>
      </c>
      <c r="E115" s="34">
        <v>78.0</v>
      </c>
      <c r="F115" s="27">
        <f t="shared" si="7"/>
        <v>0.9635807532</v>
      </c>
      <c r="G115" s="2">
        <f>(B115+C115)/(B115+C115+D115+E115) * (((B115)/(B115+C115))*LOG((C115+B115)/(B115),2)) + (D115+E115)/(B115+C115+D115+E115)*((((D115)/(D115+E115))*LOG((E115+D115)/(D115),2)) + (((E115)/(E115+D115))*LOG((E115+D115)/(E115),2)))</f>
        <v>0.9290826124</v>
      </c>
      <c r="H115" s="5">
        <f t="shared" si="1"/>
        <v>0.03449814088</v>
      </c>
      <c r="I115" s="6">
        <f t="shared" si="9"/>
        <v>0.03580202361</v>
      </c>
      <c r="J115" s="28">
        <f t="shared" si="10"/>
        <v>0.05223880597</v>
      </c>
      <c r="K115" s="28">
        <f t="shared" si="2"/>
        <v>0.9176470588</v>
      </c>
      <c r="L115" s="4">
        <f t="shared" si="3"/>
        <v>0.5</v>
      </c>
      <c r="M115" s="4">
        <f t="shared" si="6"/>
        <v>0.3804878049</v>
      </c>
      <c r="N115" s="29" t="s">
        <v>614</v>
      </c>
      <c r="X115" s="27">
        <f t="shared" si="4"/>
        <v>0.6141732283</v>
      </c>
      <c r="Y115" s="30">
        <f t="shared" si="5"/>
        <v>-0.03011413521</v>
      </c>
    </row>
    <row r="116">
      <c r="A116" s="26" t="s">
        <v>615</v>
      </c>
      <c r="B116" s="34">
        <v>542.0</v>
      </c>
      <c r="C116" s="34">
        <v>323.0</v>
      </c>
      <c r="D116" s="34">
        <v>1162.0</v>
      </c>
      <c r="E116" s="34">
        <v>2181.0</v>
      </c>
      <c r="F116" s="27">
        <f t="shared" si="7"/>
        <v>0.9737687075</v>
      </c>
      <c r="G116" s="2">
        <f t="shared" ref="G116:G119" si="14">(B116+C116)/(B116+C116+D116+E116) * ((((B116)/(B116+C116))*LOG((C116+B116)/(B116),2)) + (((C116)/(B116+C116))*LOG((C116+B116)/(C116),2))) + (D116+E116)/(B116+C116+D116+E116)*((((D116)/(D116+E116))*LOG((E116+D116)/(D116),2)) + (((E116)/(E116+D116))*LOG((E116+D116)/(E116),2)))</f>
        <v>0.9362889737</v>
      </c>
      <c r="H116" s="5">
        <f t="shared" si="1"/>
        <v>0.03747973383</v>
      </c>
      <c r="I116" s="6">
        <f t="shared" si="9"/>
        <v>0.03848935947</v>
      </c>
      <c r="J116" s="28">
        <f t="shared" si="10"/>
        <v>0.3180751174</v>
      </c>
      <c r="K116" s="28">
        <f t="shared" si="2"/>
        <v>0.8710063898</v>
      </c>
      <c r="L116" s="4">
        <f t="shared" si="3"/>
        <v>0.6265895954</v>
      </c>
      <c r="M116" s="4">
        <f t="shared" si="6"/>
        <v>0.6524080168</v>
      </c>
      <c r="N116" s="29" t="s">
        <v>616</v>
      </c>
      <c r="X116" s="27">
        <f t="shared" si="4"/>
        <v>3.149534005</v>
      </c>
      <c r="Y116" s="30">
        <f t="shared" si="5"/>
        <v>0.1890815071</v>
      </c>
    </row>
    <row r="117">
      <c r="A117" s="26" t="s">
        <v>617</v>
      </c>
      <c r="B117" s="26">
        <v>1287.0</v>
      </c>
      <c r="C117" s="26">
        <v>873.0</v>
      </c>
      <c r="D117" s="26">
        <v>1183.0</v>
      </c>
      <c r="E117" s="26">
        <v>2086.0</v>
      </c>
      <c r="F117" s="27">
        <f t="shared" si="7"/>
        <v>0.994139815</v>
      </c>
      <c r="G117" s="2">
        <f t="shared" si="14"/>
        <v>0.9558138991</v>
      </c>
      <c r="H117" s="5">
        <f t="shared" si="1"/>
        <v>0.03832591591</v>
      </c>
      <c r="I117" s="6">
        <f t="shared" si="9"/>
        <v>0.0385518368</v>
      </c>
      <c r="J117" s="28">
        <f t="shared" si="10"/>
        <v>0.5210526316</v>
      </c>
      <c r="K117" s="28">
        <f t="shared" si="2"/>
        <v>0.7049678946</v>
      </c>
      <c r="L117" s="4">
        <f t="shared" si="3"/>
        <v>0.5958333333</v>
      </c>
      <c r="M117" s="4">
        <f t="shared" si="6"/>
        <v>0.6381156317</v>
      </c>
      <c r="N117" s="29" t="s">
        <v>618</v>
      </c>
      <c r="X117" s="27">
        <f t="shared" si="4"/>
        <v>2.599524187</v>
      </c>
      <c r="Y117" s="30">
        <f t="shared" si="5"/>
        <v>0.2260205261</v>
      </c>
    </row>
    <row r="118">
      <c r="A118" s="26" t="s">
        <v>619</v>
      </c>
      <c r="B118" s="26">
        <v>57.0</v>
      </c>
      <c r="C118" s="26">
        <v>5.0</v>
      </c>
      <c r="D118" s="26">
        <v>15.0</v>
      </c>
      <c r="E118" s="26">
        <v>4.0</v>
      </c>
      <c r="F118" s="27">
        <f t="shared" si="7"/>
        <v>0.5032583348</v>
      </c>
      <c r="G118" s="2">
        <f t="shared" si="14"/>
        <v>0.4837415282</v>
      </c>
      <c r="H118" s="5">
        <f t="shared" si="1"/>
        <v>0.01951680658</v>
      </c>
      <c r="I118" s="6">
        <f t="shared" si="9"/>
        <v>0.03878089092</v>
      </c>
      <c r="J118" s="28">
        <f t="shared" si="10"/>
        <v>0.7916666667</v>
      </c>
      <c r="K118" s="28">
        <f t="shared" si="2"/>
        <v>0.4444444444</v>
      </c>
      <c r="L118" s="4">
        <f t="shared" si="3"/>
        <v>0.9193548387</v>
      </c>
      <c r="M118" s="4">
        <f t="shared" si="6"/>
        <v>0.2105263158</v>
      </c>
      <c r="N118" s="29" t="s">
        <v>620</v>
      </c>
      <c r="X118" s="27">
        <f t="shared" si="4"/>
        <v>3.04</v>
      </c>
      <c r="Y118" s="30">
        <f t="shared" si="5"/>
        <v>0.2361111111</v>
      </c>
    </row>
    <row r="119">
      <c r="A119" s="32" t="s">
        <v>621</v>
      </c>
      <c r="B119" s="33">
        <v>3.0</v>
      </c>
      <c r="C119" s="33">
        <v>170.0</v>
      </c>
      <c r="D119" s="33">
        <v>138.0</v>
      </c>
      <c r="E119" s="33">
        <v>775.0</v>
      </c>
      <c r="F119" s="27">
        <f t="shared" si="7"/>
        <v>0.5569834511</v>
      </c>
      <c r="G119" s="2">
        <f t="shared" si="14"/>
        <v>0.5352157852</v>
      </c>
      <c r="H119" s="5">
        <f t="shared" si="1"/>
        <v>0.02176766593</v>
      </c>
      <c r="I119" s="6">
        <f t="shared" si="9"/>
        <v>0.03908135131</v>
      </c>
      <c r="J119" s="28">
        <f t="shared" si="10"/>
        <v>0.02127659574</v>
      </c>
      <c r="K119" s="28">
        <f t="shared" si="2"/>
        <v>0.8201058201</v>
      </c>
      <c r="L119" s="4">
        <f t="shared" si="3"/>
        <v>0.01734104046</v>
      </c>
      <c r="M119" s="4">
        <f t="shared" si="6"/>
        <v>0.8488499452</v>
      </c>
      <c r="N119" s="29" t="s">
        <v>622</v>
      </c>
      <c r="X119" s="27">
        <f t="shared" si="4"/>
        <v>0.09910485934</v>
      </c>
      <c r="Y119" s="30">
        <f t="shared" si="5"/>
        <v>-0.1586175841</v>
      </c>
    </row>
    <row r="120">
      <c r="A120" s="32" t="s">
        <v>623</v>
      </c>
      <c r="B120" s="33">
        <v>28.0</v>
      </c>
      <c r="C120" s="33">
        <v>162.0</v>
      </c>
      <c r="D120" s="33">
        <v>0.0</v>
      </c>
      <c r="E120" s="33">
        <v>22.0</v>
      </c>
      <c r="F120" s="27">
        <f t="shared" si="7"/>
        <v>0.5631028238</v>
      </c>
      <c r="G120" s="2">
        <f>(B120+C120)/(B120+C120+D120+E120) * ((((B120)/(B120+C120))*LOG((C120+B120)/(B120),2)) + (((C120)/(B120+C120))*LOG((C120+B120)/(C120),2))) + (D120+E120)/(B120+C120+D120+E120)*((((E120)/(E120+D120))*LOG((E120+D120)/(E120),2)))</f>
        <v>0.5406175816</v>
      </c>
      <c r="H120" s="5">
        <f t="shared" si="1"/>
        <v>0.02248524216</v>
      </c>
      <c r="I120" s="6">
        <f t="shared" si="9"/>
        <v>0.03993097035</v>
      </c>
      <c r="J120" s="28">
        <f t="shared" si="10"/>
        <v>1</v>
      </c>
      <c r="K120" s="28">
        <f t="shared" si="2"/>
        <v>0.1195652174</v>
      </c>
      <c r="L120" s="4">
        <f t="shared" si="3"/>
        <v>0.1473684211</v>
      </c>
      <c r="M120" s="4">
        <f t="shared" si="6"/>
        <v>1</v>
      </c>
      <c r="N120" s="29" t="s">
        <v>624</v>
      </c>
      <c r="X120" s="27" t="str">
        <f t="shared" si="4"/>
        <v>NaN</v>
      </c>
      <c r="Y120" s="30">
        <f t="shared" si="5"/>
        <v>0.1195652174</v>
      </c>
    </row>
    <row r="121">
      <c r="A121" s="32" t="s">
        <v>625</v>
      </c>
      <c r="B121" s="33">
        <v>32.0</v>
      </c>
      <c r="C121" s="33">
        <v>29.0</v>
      </c>
      <c r="D121" s="33">
        <v>32.0</v>
      </c>
      <c r="E121" s="33">
        <v>79.0</v>
      </c>
      <c r="F121" s="27">
        <f t="shared" si="7"/>
        <v>0.9522656254</v>
      </c>
      <c r="G121" s="2">
        <f t="shared" ref="G121:G124" si="15">(B121+C121)/(B121+C121+D121+E121) * ((((B121)/(B121+C121))*LOG((C121+B121)/(B121),2)) + (((C121)/(B121+C121))*LOG((C121+B121)/(C121),2))) + (D121+E121)/(B121+C121+D121+E121)*((((D121)/(D121+E121))*LOG((E121+D121)/(D121),2)) + (((E121)/(E121+D121))*LOG((E121+D121)/(E121),2)))</f>
        <v>0.9132268069</v>
      </c>
      <c r="H121" s="5">
        <f t="shared" si="1"/>
        <v>0.03903881851</v>
      </c>
      <c r="I121" s="6">
        <f t="shared" si="9"/>
        <v>0.04099572374</v>
      </c>
      <c r="J121" s="28">
        <f t="shared" si="10"/>
        <v>0.5</v>
      </c>
      <c r="K121" s="28">
        <f t="shared" si="2"/>
        <v>0.7314814815</v>
      </c>
      <c r="L121" s="4">
        <f t="shared" si="3"/>
        <v>0.5245901639</v>
      </c>
      <c r="M121" s="4">
        <f t="shared" si="6"/>
        <v>0.7117117117</v>
      </c>
      <c r="N121" s="29" t="s">
        <v>626</v>
      </c>
      <c r="X121" s="27">
        <f t="shared" si="4"/>
        <v>2.724137931</v>
      </c>
      <c r="Y121" s="30">
        <f t="shared" si="5"/>
        <v>0.2314814815</v>
      </c>
    </row>
    <row r="122">
      <c r="A122" s="26" t="s">
        <v>627</v>
      </c>
      <c r="B122" s="34">
        <v>996.0</v>
      </c>
      <c r="C122" s="34">
        <v>677.0</v>
      </c>
      <c r="D122" s="34">
        <v>1142.0</v>
      </c>
      <c r="E122" s="34">
        <v>2168.0</v>
      </c>
      <c r="F122" s="27">
        <f t="shared" si="7"/>
        <v>0.9854297138</v>
      </c>
      <c r="G122" s="2">
        <f t="shared" si="15"/>
        <v>0.9443351152</v>
      </c>
      <c r="H122" s="5">
        <f t="shared" si="1"/>
        <v>0.04109459868</v>
      </c>
      <c r="I122" s="6">
        <f t="shared" si="9"/>
        <v>0.04170221184</v>
      </c>
      <c r="J122" s="28">
        <f t="shared" si="10"/>
        <v>0.4658559401</v>
      </c>
      <c r="K122" s="28">
        <f t="shared" si="2"/>
        <v>0.7620386643</v>
      </c>
      <c r="L122" s="4">
        <f t="shared" si="3"/>
        <v>0.5953377167</v>
      </c>
      <c r="M122" s="4">
        <f t="shared" si="6"/>
        <v>0.6549848943</v>
      </c>
      <c r="N122" s="29" t="s">
        <v>628</v>
      </c>
      <c r="X122" s="27">
        <f t="shared" si="4"/>
        <v>2.792954391</v>
      </c>
      <c r="Y122" s="30">
        <f t="shared" si="5"/>
        <v>0.2278946045</v>
      </c>
    </row>
    <row r="123">
      <c r="A123" s="32" t="s">
        <v>629</v>
      </c>
      <c r="B123" s="33">
        <v>722.0</v>
      </c>
      <c r="C123" s="33">
        <v>600.0</v>
      </c>
      <c r="D123" s="33">
        <v>2287.0</v>
      </c>
      <c r="E123" s="33">
        <v>7967.0</v>
      </c>
      <c r="F123" s="27">
        <f t="shared" si="7"/>
        <v>0.8266472849</v>
      </c>
      <c r="G123" s="2">
        <f t="shared" si="15"/>
        <v>0.7917288406</v>
      </c>
      <c r="H123" s="5">
        <f t="shared" si="1"/>
        <v>0.03491844433</v>
      </c>
      <c r="I123" s="6">
        <f t="shared" si="9"/>
        <v>0.042241044</v>
      </c>
      <c r="J123" s="28">
        <f t="shared" si="10"/>
        <v>0.2399468262</v>
      </c>
      <c r="K123" s="28">
        <f t="shared" si="2"/>
        <v>0.9299638146</v>
      </c>
      <c r="L123" s="4">
        <f t="shared" si="3"/>
        <v>0.5461422088</v>
      </c>
      <c r="M123" s="4">
        <f t="shared" si="6"/>
        <v>0.7769650868</v>
      </c>
      <c r="N123" s="29" t="s">
        <v>630</v>
      </c>
      <c r="X123" s="27">
        <f t="shared" si="4"/>
        <v>4.191935578</v>
      </c>
      <c r="Y123" s="30">
        <f t="shared" si="5"/>
        <v>0.1699106408</v>
      </c>
    </row>
    <row r="124">
      <c r="A124" s="26" t="s">
        <v>631</v>
      </c>
      <c r="B124" s="26">
        <v>145.0</v>
      </c>
      <c r="C124" s="26">
        <v>123.0</v>
      </c>
      <c r="D124" s="26">
        <v>148.0</v>
      </c>
      <c r="E124" s="26">
        <v>361.0</v>
      </c>
      <c r="F124" s="27">
        <f t="shared" si="7"/>
        <v>0.9559618242</v>
      </c>
      <c r="G124" s="2">
        <f t="shared" si="15"/>
        <v>0.9129699584</v>
      </c>
      <c r="H124" s="5">
        <f t="shared" si="1"/>
        <v>0.04299186582</v>
      </c>
      <c r="I124" s="6">
        <f t="shared" si="9"/>
        <v>0.04497236681</v>
      </c>
      <c r="J124" s="28">
        <f t="shared" si="10"/>
        <v>0.4948805461</v>
      </c>
      <c r="K124" s="28">
        <f t="shared" si="2"/>
        <v>0.7458677686</v>
      </c>
      <c r="L124" s="4">
        <f t="shared" si="3"/>
        <v>0.5410447761</v>
      </c>
      <c r="M124" s="4">
        <f t="shared" si="6"/>
        <v>0.7092337917</v>
      </c>
      <c r="N124" s="29" t="s">
        <v>632</v>
      </c>
      <c r="X124" s="27">
        <f t="shared" si="4"/>
        <v>2.87546693</v>
      </c>
      <c r="Y124" s="30">
        <f t="shared" si="5"/>
        <v>0.2407483147</v>
      </c>
    </row>
    <row r="125">
      <c r="A125" s="26" t="s">
        <v>633</v>
      </c>
      <c r="B125" s="26">
        <v>127.0</v>
      </c>
      <c r="C125" s="26">
        <v>15.0</v>
      </c>
      <c r="D125" s="26">
        <v>5.0</v>
      </c>
      <c r="E125" s="26">
        <v>2.0</v>
      </c>
      <c r="F125" s="27">
        <f t="shared" si="7"/>
        <v>0.5121423993</v>
      </c>
      <c r="G125" s="2">
        <f>(B125+C125)/(B125+C125+D125+E125) * ((((B125)/(B125+C125))*LOG((C125+B125)/(B125),2)) + (((C125)/(B125+C125))*LOG((C125+B125)/(C125),2))) + (D125+E125)/(B125+C125+D125+E125)*( (((E125)/(E125+D125))*LOG((E125+D125)/(E125),2)))</f>
        <v>0.4880032662</v>
      </c>
      <c r="H125" s="5">
        <f t="shared" si="1"/>
        <v>0.02413913311</v>
      </c>
      <c r="I125" s="6">
        <f t="shared" si="9"/>
        <v>0.04713363537</v>
      </c>
      <c r="J125" s="28">
        <f t="shared" si="10"/>
        <v>0.9621212121</v>
      </c>
      <c r="K125" s="28">
        <f t="shared" si="2"/>
        <v>0.1176470588</v>
      </c>
      <c r="L125" s="4">
        <f t="shared" si="3"/>
        <v>0.8943661972</v>
      </c>
      <c r="M125" s="4">
        <f t="shared" si="6"/>
        <v>0.2857142857</v>
      </c>
      <c r="N125" s="29" t="s">
        <v>634</v>
      </c>
      <c r="X125" s="27">
        <f t="shared" si="4"/>
        <v>3.386666667</v>
      </c>
      <c r="Y125" s="30">
        <f t="shared" si="5"/>
        <v>0.07976827094</v>
      </c>
    </row>
    <row r="126">
      <c r="A126" s="32" t="s">
        <v>635</v>
      </c>
      <c r="B126" s="34">
        <v>166.0</v>
      </c>
      <c r="C126" s="34">
        <v>497.0</v>
      </c>
      <c r="D126" s="34">
        <v>187.0</v>
      </c>
      <c r="E126" s="34">
        <v>1868.0</v>
      </c>
      <c r="F126" s="27">
        <f t="shared" si="7"/>
        <v>0.55709502</v>
      </c>
      <c r="G126" s="2">
        <f t="shared" ref="G126:G148" si="16">(B126+C126)/(B126+C126+D126+E126) * ((((B126)/(B126+C126))*LOG((C126+B126)/(B126),2)) + (((C126)/(B126+C126))*LOG((C126+B126)/(C126),2))) + (D126+E126)/(B126+C126+D126+E126)*((((D126)/(D126+E126))*LOG((E126+D126)/(D126),2)) + (((E126)/(E126+D126))*LOG((E126+D126)/(E126),2)))</f>
        <v>0.5305531381</v>
      </c>
      <c r="H126" s="5">
        <f t="shared" si="1"/>
        <v>0.0265418819</v>
      </c>
      <c r="I126" s="6">
        <f t="shared" si="9"/>
        <v>0.04764336594</v>
      </c>
      <c r="J126" s="28">
        <f t="shared" si="10"/>
        <v>0.4702549575</v>
      </c>
      <c r="K126" s="28">
        <f t="shared" si="2"/>
        <v>0.7898520085</v>
      </c>
      <c r="L126" s="4">
        <f t="shared" si="3"/>
        <v>0.2503770739</v>
      </c>
      <c r="M126" s="4">
        <f t="shared" si="6"/>
        <v>0.9090024331</v>
      </c>
      <c r="N126" s="29" t="s">
        <v>636</v>
      </c>
      <c r="X126" s="27">
        <f t="shared" si="4"/>
        <v>3.336468006</v>
      </c>
      <c r="Y126" s="30">
        <f t="shared" si="5"/>
        <v>0.260106966</v>
      </c>
    </row>
    <row r="127">
      <c r="A127" s="32" t="s">
        <v>412</v>
      </c>
      <c r="B127" s="33">
        <v>10.0</v>
      </c>
      <c r="C127" s="33">
        <v>12.0</v>
      </c>
      <c r="D127" s="33">
        <v>39.0</v>
      </c>
      <c r="E127" s="33">
        <v>289.0</v>
      </c>
      <c r="F127" s="27">
        <f t="shared" si="7"/>
        <v>0.5842388116</v>
      </c>
      <c r="G127" s="2">
        <f t="shared" si="16"/>
        <v>0.555604324</v>
      </c>
      <c r="H127" s="5">
        <f t="shared" si="1"/>
        <v>0.02863448767</v>
      </c>
      <c r="I127" s="6">
        <f t="shared" si="9"/>
        <v>0.04901161495</v>
      </c>
      <c r="J127" s="28">
        <f t="shared" si="10"/>
        <v>0.2040816327</v>
      </c>
      <c r="K127" s="28">
        <f t="shared" si="2"/>
        <v>0.9601328904</v>
      </c>
      <c r="L127" s="4">
        <f t="shared" si="3"/>
        <v>0.4545454545</v>
      </c>
      <c r="M127" s="4">
        <f t="shared" si="6"/>
        <v>0.881097561</v>
      </c>
      <c r="N127" s="29" t="s">
        <v>637</v>
      </c>
      <c r="X127" s="27">
        <f t="shared" si="4"/>
        <v>6.175213675</v>
      </c>
      <c r="Y127" s="30">
        <f t="shared" si="5"/>
        <v>0.164214523</v>
      </c>
    </row>
    <row r="128">
      <c r="A128" s="26" t="s">
        <v>638</v>
      </c>
      <c r="B128" s="35">
        <v>530.0</v>
      </c>
      <c r="C128" s="35">
        <v>309.0</v>
      </c>
      <c r="D128" s="35">
        <v>865.0</v>
      </c>
      <c r="E128" s="35">
        <v>1765.0</v>
      </c>
      <c r="F128" s="27">
        <f t="shared" si="7"/>
        <v>0.9721847557</v>
      </c>
      <c r="G128" s="2">
        <f t="shared" si="16"/>
        <v>0.922395893</v>
      </c>
      <c r="H128" s="5">
        <f t="shared" si="1"/>
        <v>0.04978886271</v>
      </c>
      <c r="I128" s="6">
        <f t="shared" si="9"/>
        <v>0.05121337526</v>
      </c>
      <c r="J128" s="28">
        <f t="shared" si="10"/>
        <v>0.3799283154</v>
      </c>
      <c r="K128" s="28">
        <f t="shared" si="2"/>
        <v>0.8510125362</v>
      </c>
      <c r="L128" s="4">
        <f t="shared" si="3"/>
        <v>0.63170441</v>
      </c>
      <c r="M128" s="4">
        <f t="shared" si="6"/>
        <v>0.6711026616</v>
      </c>
      <c r="N128" s="29" t="s">
        <v>639</v>
      </c>
      <c r="X128" s="27">
        <f t="shared" si="4"/>
        <v>3.499822287</v>
      </c>
      <c r="Y128" s="30">
        <f t="shared" si="5"/>
        <v>0.2309408516</v>
      </c>
    </row>
    <row r="129">
      <c r="A129" s="32" t="s">
        <v>640</v>
      </c>
      <c r="B129" s="33">
        <v>802.0</v>
      </c>
      <c r="C129" s="33">
        <v>604.0</v>
      </c>
      <c r="D129" s="33">
        <v>1785.0</v>
      </c>
      <c r="E129" s="33">
        <v>5432.0</v>
      </c>
      <c r="F129" s="27">
        <f t="shared" si="7"/>
        <v>0.8813050747</v>
      </c>
      <c r="G129" s="2">
        <f t="shared" si="16"/>
        <v>0.836148102</v>
      </c>
      <c r="H129" s="5">
        <f t="shared" si="1"/>
        <v>0.04515697274</v>
      </c>
      <c r="I129" s="6">
        <f t="shared" si="9"/>
        <v>0.05123875266</v>
      </c>
      <c r="J129" s="28">
        <f t="shared" si="10"/>
        <v>0.3100115964</v>
      </c>
      <c r="K129" s="28">
        <f t="shared" si="2"/>
        <v>0.8999337309</v>
      </c>
      <c r="L129" s="4">
        <f t="shared" si="3"/>
        <v>0.5704125178</v>
      </c>
      <c r="M129" s="4">
        <f t="shared" si="6"/>
        <v>0.7526673133</v>
      </c>
      <c r="N129" s="29" t="s">
        <v>641</v>
      </c>
      <c r="X129" s="27">
        <f t="shared" si="4"/>
        <v>4.040721984</v>
      </c>
      <c r="Y129" s="30">
        <f t="shared" si="5"/>
        <v>0.2099453274</v>
      </c>
    </row>
    <row r="130">
      <c r="A130" s="32" t="s">
        <v>642</v>
      </c>
      <c r="B130" s="33">
        <v>19.0</v>
      </c>
      <c r="C130" s="33">
        <v>4.0</v>
      </c>
      <c r="D130" s="33">
        <v>77.0</v>
      </c>
      <c r="E130" s="33">
        <v>123.0</v>
      </c>
      <c r="F130" s="27">
        <f t="shared" si="7"/>
        <v>0.9860148986</v>
      </c>
      <c r="G130" s="2">
        <f t="shared" si="16"/>
        <v>0.9310793381</v>
      </c>
      <c r="H130" s="5">
        <f t="shared" si="1"/>
        <v>0.05493556051</v>
      </c>
      <c r="I130" s="6">
        <f t="shared" si="9"/>
        <v>0.05571473675</v>
      </c>
      <c r="J130" s="28">
        <f t="shared" si="10"/>
        <v>0.1979166667</v>
      </c>
      <c r="K130" s="28">
        <f t="shared" si="2"/>
        <v>0.968503937</v>
      </c>
      <c r="L130" s="4">
        <f t="shared" si="3"/>
        <v>0.8260869565</v>
      </c>
      <c r="M130" s="4">
        <f t="shared" si="6"/>
        <v>0.615</v>
      </c>
      <c r="N130" s="29" t="s">
        <v>643</v>
      </c>
      <c r="X130" s="27">
        <f t="shared" si="4"/>
        <v>7.587662338</v>
      </c>
      <c r="Y130" s="30">
        <f t="shared" si="5"/>
        <v>0.1664206037</v>
      </c>
    </row>
    <row r="131">
      <c r="A131" s="32" t="s">
        <v>644</v>
      </c>
      <c r="B131" s="33">
        <v>689.0</v>
      </c>
      <c r="C131" s="33">
        <v>1297.0</v>
      </c>
      <c r="D131" s="33">
        <v>1464.0</v>
      </c>
      <c r="E131" s="33">
        <v>13110.0</v>
      </c>
      <c r="F131" s="27">
        <f t="shared" si="7"/>
        <v>0.5574713061</v>
      </c>
      <c r="G131" s="2">
        <f t="shared" si="16"/>
        <v>0.5256999526</v>
      </c>
      <c r="H131" s="5">
        <f t="shared" si="1"/>
        <v>0.03177135357</v>
      </c>
      <c r="I131" s="6">
        <f t="shared" si="9"/>
        <v>0.05699190831</v>
      </c>
      <c r="J131" s="28">
        <f t="shared" si="10"/>
        <v>0.3200185787</v>
      </c>
      <c r="K131" s="28">
        <f t="shared" si="2"/>
        <v>0.909974318</v>
      </c>
      <c r="L131" s="4">
        <f t="shared" si="3"/>
        <v>0.3469284995</v>
      </c>
      <c r="M131" s="4">
        <f t="shared" si="6"/>
        <v>0.8995471387</v>
      </c>
      <c r="N131" s="29" t="s">
        <v>645</v>
      </c>
      <c r="X131" s="27">
        <f t="shared" si="4"/>
        <v>4.757084445</v>
      </c>
      <c r="Y131" s="30">
        <f t="shared" si="5"/>
        <v>0.2299928968</v>
      </c>
    </row>
    <row r="132">
      <c r="A132" s="26" t="s">
        <v>646</v>
      </c>
      <c r="B132" s="33">
        <v>2358.0</v>
      </c>
      <c r="C132" s="33">
        <v>1260.0</v>
      </c>
      <c r="D132" s="33">
        <v>2185.0</v>
      </c>
      <c r="E132" s="33">
        <v>3822.0</v>
      </c>
      <c r="F132" s="27">
        <f t="shared" si="7"/>
        <v>0.9977366703</v>
      </c>
      <c r="G132" s="2">
        <f t="shared" si="16"/>
        <v>0.940767999</v>
      </c>
      <c r="H132" s="5">
        <f t="shared" si="1"/>
        <v>0.05696867132</v>
      </c>
      <c r="I132" s="6">
        <f t="shared" si="9"/>
        <v>0.05709790269</v>
      </c>
      <c r="J132" s="28">
        <f t="shared" si="10"/>
        <v>0.5190402818</v>
      </c>
      <c r="K132" s="28">
        <f t="shared" si="2"/>
        <v>0.7520661157</v>
      </c>
      <c r="L132" s="4">
        <f t="shared" si="3"/>
        <v>0.6517412935</v>
      </c>
      <c r="M132" s="4">
        <f t="shared" si="6"/>
        <v>0.6362576994</v>
      </c>
      <c r="N132" s="29" t="s">
        <v>647</v>
      </c>
      <c r="X132" s="27">
        <f t="shared" si="4"/>
        <v>3.273501144</v>
      </c>
      <c r="Y132" s="30">
        <f t="shared" si="5"/>
        <v>0.2711063975</v>
      </c>
    </row>
    <row r="133">
      <c r="A133" s="32" t="s">
        <v>648</v>
      </c>
      <c r="B133" s="33">
        <v>4.0</v>
      </c>
      <c r="C133" s="33">
        <v>66.0</v>
      </c>
      <c r="D133" s="33">
        <v>20.0</v>
      </c>
      <c r="E133" s="33">
        <v>78.0</v>
      </c>
      <c r="F133" s="27">
        <f t="shared" si="7"/>
        <v>0.5916727786</v>
      </c>
      <c r="G133" s="2">
        <f t="shared" si="16"/>
        <v>0.5575085063</v>
      </c>
      <c r="H133" s="5">
        <f t="shared" si="1"/>
        <v>0.03416427226</v>
      </c>
      <c r="I133" s="6">
        <f t="shared" si="9"/>
        <v>0.05774183551</v>
      </c>
      <c r="J133" s="28">
        <f t="shared" si="10"/>
        <v>0.1666666667</v>
      </c>
      <c r="K133" s="28">
        <f t="shared" si="2"/>
        <v>0.5416666667</v>
      </c>
      <c r="L133" s="4">
        <f t="shared" si="3"/>
        <v>0.05714285714</v>
      </c>
      <c r="M133" s="4">
        <f t="shared" si="6"/>
        <v>0.7959183673</v>
      </c>
      <c r="N133" s="29" t="s">
        <v>649</v>
      </c>
      <c r="X133" s="27">
        <f t="shared" si="4"/>
        <v>0.2363636364</v>
      </c>
      <c r="Y133" s="30">
        <f t="shared" si="5"/>
        <v>-0.2916666667</v>
      </c>
    </row>
    <row r="134">
      <c r="A134" s="26" t="s">
        <v>650</v>
      </c>
      <c r="B134" s="34">
        <v>1425.0</v>
      </c>
      <c r="C134" s="34">
        <v>544.0</v>
      </c>
      <c r="D134" s="34">
        <v>2405.0</v>
      </c>
      <c r="E134" s="34">
        <v>3639.0</v>
      </c>
      <c r="F134" s="27">
        <f t="shared" si="7"/>
        <v>0.9985996254</v>
      </c>
      <c r="G134" s="2">
        <f t="shared" si="16"/>
        <v>0.9403827363</v>
      </c>
      <c r="H134" s="5">
        <f t="shared" si="1"/>
        <v>0.05821688908</v>
      </c>
      <c r="I134" s="6">
        <f t="shared" si="9"/>
        <v>0.05829852886</v>
      </c>
      <c r="J134" s="28">
        <f t="shared" si="10"/>
        <v>0.3720626632</v>
      </c>
      <c r="K134" s="28">
        <f t="shared" si="2"/>
        <v>0.8699497968</v>
      </c>
      <c r="L134" s="4">
        <f t="shared" si="3"/>
        <v>0.7237176232</v>
      </c>
      <c r="M134" s="4">
        <f t="shared" si="6"/>
        <v>0.6020847121</v>
      </c>
      <c r="N134" s="29" t="s">
        <v>651</v>
      </c>
      <c r="X134" s="27">
        <f t="shared" si="4"/>
        <v>3.963537208</v>
      </c>
      <c r="Y134" s="30">
        <f t="shared" si="5"/>
        <v>0.24201246</v>
      </c>
    </row>
    <row r="135">
      <c r="A135" s="36" t="s">
        <v>652</v>
      </c>
      <c r="B135" s="37">
        <v>312.0</v>
      </c>
      <c r="C135" s="37">
        <v>417.0</v>
      </c>
      <c r="D135" s="37">
        <v>935.0</v>
      </c>
      <c r="E135" s="37">
        <v>7925.0</v>
      </c>
      <c r="F135" s="27">
        <f t="shared" si="7"/>
        <v>0.5575611544</v>
      </c>
      <c r="G135" s="2">
        <f t="shared" si="16"/>
        <v>0.5241988323</v>
      </c>
      <c r="H135" s="5">
        <f t="shared" si="1"/>
        <v>0.03336232218</v>
      </c>
      <c r="I135" s="6">
        <f t="shared" si="9"/>
        <v>0.05983616669</v>
      </c>
      <c r="J135" s="28">
        <f t="shared" si="10"/>
        <v>0.2502004812</v>
      </c>
      <c r="K135" s="28">
        <f t="shared" si="2"/>
        <v>0.9500119875</v>
      </c>
      <c r="L135" s="4">
        <f t="shared" si="3"/>
        <v>0.4279835391</v>
      </c>
      <c r="M135" s="4">
        <f t="shared" si="6"/>
        <v>0.894469526</v>
      </c>
      <c r="N135" s="29" t="s">
        <v>653</v>
      </c>
      <c r="X135" s="27">
        <f t="shared" si="4"/>
        <v>6.341707383</v>
      </c>
      <c r="Y135" s="30">
        <f t="shared" si="5"/>
        <v>0.2002124687</v>
      </c>
    </row>
    <row r="136">
      <c r="A136" s="36" t="s">
        <v>654</v>
      </c>
      <c r="B136" s="37">
        <v>1251.0</v>
      </c>
      <c r="C136" s="37">
        <v>4314.0</v>
      </c>
      <c r="D136" s="37">
        <v>645.0</v>
      </c>
      <c r="E136" s="37">
        <v>8374.0</v>
      </c>
      <c r="F136" s="27">
        <f t="shared" si="7"/>
        <v>0.5574532287</v>
      </c>
      <c r="G136" s="2">
        <f t="shared" si="16"/>
        <v>0.5231487209</v>
      </c>
      <c r="H136" s="5">
        <f t="shared" si="1"/>
        <v>0.03430450785</v>
      </c>
      <c r="I136" s="6">
        <f t="shared" si="9"/>
        <v>0.06153791222</v>
      </c>
      <c r="J136" s="28">
        <f t="shared" si="10"/>
        <v>0.6598101266</v>
      </c>
      <c r="K136" s="28">
        <f t="shared" si="2"/>
        <v>0.6599936948</v>
      </c>
      <c r="L136" s="4">
        <f t="shared" si="3"/>
        <v>0.2247978437</v>
      </c>
      <c r="M136" s="4">
        <f t="shared" si="6"/>
        <v>0.9284843109</v>
      </c>
      <c r="N136" s="29" t="s">
        <v>655</v>
      </c>
      <c r="X136" s="27">
        <f t="shared" si="4"/>
        <v>3.764873694</v>
      </c>
      <c r="Y136" s="30">
        <f t="shared" si="5"/>
        <v>0.3198038214</v>
      </c>
    </row>
    <row r="137">
      <c r="A137" s="36" t="s">
        <v>656</v>
      </c>
      <c r="B137" s="37">
        <v>329.0</v>
      </c>
      <c r="C137" s="37">
        <v>587.0</v>
      </c>
      <c r="D137" s="37">
        <v>386.0</v>
      </c>
      <c r="E137" s="37">
        <v>2672.0</v>
      </c>
      <c r="F137" s="27">
        <f t="shared" si="7"/>
        <v>0.6799008589</v>
      </c>
      <c r="G137" s="2">
        <f t="shared" si="16"/>
        <v>0.6380428721</v>
      </c>
      <c r="H137" s="5">
        <f t="shared" si="1"/>
        <v>0.04185798675</v>
      </c>
      <c r="I137" s="6">
        <f t="shared" si="9"/>
        <v>0.06156483876</v>
      </c>
      <c r="J137" s="28">
        <f t="shared" si="10"/>
        <v>0.4601398601</v>
      </c>
      <c r="K137" s="28">
        <f t="shared" si="2"/>
        <v>0.8198833998</v>
      </c>
      <c r="L137" s="4">
        <f t="shared" si="3"/>
        <v>0.3591703057</v>
      </c>
      <c r="M137" s="4">
        <f t="shared" si="6"/>
        <v>0.8737737083</v>
      </c>
      <c r="N137" s="29" t="s">
        <v>657</v>
      </c>
      <c r="X137" s="27">
        <f t="shared" si="4"/>
        <v>3.879778623</v>
      </c>
      <c r="Y137" s="30">
        <f t="shared" si="5"/>
        <v>0.28002326</v>
      </c>
    </row>
    <row r="138">
      <c r="A138" s="36" t="s">
        <v>658</v>
      </c>
      <c r="B138" s="37">
        <v>265.0</v>
      </c>
      <c r="C138" s="37">
        <v>599.0</v>
      </c>
      <c r="D138" s="37">
        <v>213.0</v>
      </c>
      <c r="E138" s="37">
        <v>130.0</v>
      </c>
      <c r="F138" s="27">
        <f t="shared" si="7"/>
        <v>0.9685767276</v>
      </c>
      <c r="G138" s="2">
        <f t="shared" si="16"/>
        <v>0.9086655201</v>
      </c>
      <c r="H138" s="5">
        <f t="shared" si="1"/>
        <v>0.05991120752</v>
      </c>
      <c r="I138" s="6">
        <f t="shared" si="9"/>
        <v>0.0618548906</v>
      </c>
      <c r="J138" s="28">
        <f t="shared" si="10"/>
        <v>0.5543933054</v>
      </c>
      <c r="K138" s="28">
        <f t="shared" si="2"/>
        <v>0.1783264746</v>
      </c>
      <c r="L138" s="4">
        <f t="shared" si="3"/>
        <v>0.306712963</v>
      </c>
      <c r="M138" s="4">
        <f t="shared" si="6"/>
        <v>0.3790087464</v>
      </c>
      <c r="N138" s="29" t="s">
        <v>659</v>
      </c>
      <c r="X138" s="27">
        <f t="shared" si="4"/>
        <v>0.2700118351</v>
      </c>
      <c r="Y138" s="30">
        <f t="shared" si="5"/>
        <v>-0.2672802199</v>
      </c>
    </row>
    <row r="139">
      <c r="A139" s="38" t="s">
        <v>660</v>
      </c>
      <c r="B139" s="39">
        <v>412.0</v>
      </c>
      <c r="C139" s="39">
        <v>148.0</v>
      </c>
      <c r="D139" s="39">
        <v>876.0</v>
      </c>
      <c r="E139" s="39">
        <v>1573.0</v>
      </c>
      <c r="F139" s="27">
        <f t="shared" si="7"/>
        <v>0.9850105823</v>
      </c>
      <c r="G139" s="2">
        <f t="shared" si="16"/>
        <v>0.9207278091</v>
      </c>
      <c r="H139" s="5">
        <f t="shared" si="1"/>
        <v>0.06428277318</v>
      </c>
      <c r="I139" s="6">
        <f t="shared" si="9"/>
        <v>0.06526099753</v>
      </c>
      <c r="J139" s="28">
        <f t="shared" si="10"/>
        <v>0.3198757764</v>
      </c>
      <c r="K139" s="28">
        <f t="shared" si="2"/>
        <v>0.9140034863</v>
      </c>
      <c r="L139" s="4">
        <f t="shared" si="3"/>
        <v>0.7357142857</v>
      </c>
      <c r="M139" s="4">
        <f t="shared" si="6"/>
        <v>0.6423029808</v>
      </c>
      <c r="N139" s="29" t="s">
        <v>661</v>
      </c>
      <c r="X139" s="27">
        <f t="shared" si="4"/>
        <v>4.998735036</v>
      </c>
      <c r="Y139" s="30">
        <f t="shared" si="5"/>
        <v>0.2338792627</v>
      </c>
    </row>
    <row r="140">
      <c r="A140" s="38" t="s">
        <v>662</v>
      </c>
      <c r="B140" s="38">
        <v>123.0</v>
      </c>
      <c r="C140" s="38">
        <v>23.0</v>
      </c>
      <c r="D140" s="38">
        <v>319.0</v>
      </c>
      <c r="E140" s="38">
        <v>370.0</v>
      </c>
      <c r="F140" s="27">
        <f t="shared" si="7"/>
        <v>0.9975145028</v>
      </c>
      <c r="G140" s="2">
        <f t="shared" si="16"/>
        <v>0.9317575704</v>
      </c>
      <c r="H140" s="5">
        <f t="shared" si="1"/>
        <v>0.06575693239</v>
      </c>
      <c r="I140" s="6">
        <f t="shared" si="9"/>
        <v>0.0659207783</v>
      </c>
      <c r="J140" s="28">
        <f t="shared" si="10"/>
        <v>0.278280543</v>
      </c>
      <c r="K140" s="28">
        <f t="shared" si="2"/>
        <v>0.941475827</v>
      </c>
      <c r="L140" s="4">
        <f t="shared" si="3"/>
        <v>0.8424657534</v>
      </c>
      <c r="M140" s="4">
        <f t="shared" si="6"/>
        <v>0.5370101597</v>
      </c>
      <c r="N140" s="29" t="s">
        <v>663</v>
      </c>
      <c r="X140" s="27">
        <f t="shared" si="4"/>
        <v>6.202807687</v>
      </c>
      <c r="Y140" s="30">
        <f t="shared" si="5"/>
        <v>0.21975637</v>
      </c>
    </row>
    <row r="141">
      <c r="A141" s="36" t="s">
        <v>664</v>
      </c>
      <c r="B141" s="37">
        <v>9.0</v>
      </c>
      <c r="C141" s="37">
        <v>28.0</v>
      </c>
      <c r="D141" s="37">
        <v>5.0</v>
      </c>
      <c r="E141" s="37">
        <v>62.0</v>
      </c>
      <c r="F141" s="27">
        <f t="shared" si="7"/>
        <v>0.569961376</v>
      </c>
      <c r="G141" s="2">
        <f t="shared" si="16"/>
        <v>0.531468036</v>
      </c>
      <c r="H141" s="5">
        <f t="shared" si="1"/>
        <v>0.03849334008</v>
      </c>
      <c r="I141" s="6">
        <f t="shared" si="9"/>
        <v>0.06753675196</v>
      </c>
      <c r="J141" s="28">
        <f t="shared" si="10"/>
        <v>0.6428571429</v>
      </c>
      <c r="K141" s="28">
        <f t="shared" si="2"/>
        <v>0.6888888889</v>
      </c>
      <c r="L141" s="4">
        <f t="shared" si="3"/>
        <v>0.2432432432</v>
      </c>
      <c r="M141" s="4">
        <f t="shared" si="6"/>
        <v>0.9253731343</v>
      </c>
      <c r="N141" s="29" t="s">
        <v>665</v>
      </c>
      <c r="X141" s="27">
        <f t="shared" si="4"/>
        <v>3.985714286</v>
      </c>
      <c r="Y141" s="30">
        <f t="shared" si="5"/>
        <v>0.3317460317</v>
      </c>
    </row>
    <row r="142">
      <c r="A142" s="36" t="s">
        <v>666</v>
      </c>
      <c r="B142" s="37">
        <v>2.0</v>
      </c>
      <c r="C142" s="37">
        <v>28.0</v>
      </c>
      <c r="D142" s="37">
        <v>1.0</v>
      </c>
      <c r="E142" s="37">
        <v>71.0</v>
      </c>
      <c r="F142" s="27">
        <f t="shared" si="7"/>
        <v>0.1914332548</v>
      </c>
      <c r="G142" s="2">
        <f t="shared" si="16"/>
        <v>0.1784640654</v>
      </c>
      <c r="H142" s="5">
        <f t="shared" si="1"/>
        <v>0.01296918943</v>
      </c>
      <c r="I142" s="6">
        <f t="shared" si="9"/>
        <v>0.06774783952</v>
      </c>
      <c r="J142" s="28">
        <f t="shared" si="10"/>
        <v>0.6666666667</v>
      </c>
      <c r="K142" s="28">
        <f t="shared" si="2"/>
        <v>0.7171717172</v>
      </c>
      <c r="L142" s="4">
        <f t="shared" si="3"/>
        <v>0.06666666667</v>
      </c>
      <c r="M142" s="4">
        <f t="shared" si="6"/>
        <v>0.9861111111</v>
      </c>
      <c r="N142" s="29" t="s">
        <v>667</v>
      </c>
      <c r="X142" s="27">
        <f t="shared" si="4"/>
        <v>5.071428571</v>
      </c>
      <c r="Y142" s="30">
        <f t="shared" si="5"/>
        <v>0.3838383838</v>
      </c>
    </row>
    <row r="143">
      <c r="A143" s="38" t="s">
        <v>668</v>
      </c>
      <c r="B143" s="37">
        <v>2635.0</v>
      </c>
      <c r="C143" s="37">
        <v>1450.0</v>
      </c>
      <c r="D143" s="37">
        <v>1595.0</v>
      </c>
      <c r="E143" s="37">
        <v>3095.0</v>
      </c>
      <c r="F143" s="27">
        <f t="shared" si="7"/>
        <v>0.9990702532</v>
      </c>
      <c r="G143" s="2">
        <f t="shared" si="16"/>
        <v>0.9311929071</v>
      </c>
      <c r="H143" s="5">
        <f t="shared" si="1"/>
        <v>0.0678773461</v>
      </c>
      <c r="I143" s="6">
        <f t="shared" si="9"/>
        <v>0.06794051357</v>
      </c>
      <c r="J143" s="28">
        <f t="shared" si="10"/>
        <v>0.6229314421</v>
      </c>
      <c r="K143" s="28">
        <f t="shared" si="2"/>
        <v>0.6809680968</v>
      </c>
      <c r="L143" s="4">
        <f t="shared" si="3"/>
        <v>0.6450428397</v>
      </c>
      <c r="M143" s="4">
        <f t="shared" si="6"/>
        <v>0.6599147122</v>
      </c>
      <c r="N143" s="29" t="s">
        <v>669</v>
      </c>
      <c r="X143" s="27">
        <f t="shared" si="4"/>
        <v>3.526245811</v>
      </c>
      <c r="Y143" s="30">
        <f t="shared" si="5"/>
        <v>0.3038995389</v>
      </c>
    </row>
    <row r="144">
      <c r="A144" s="36" t="s">
        <v>670</v>
      </c>
      <c r="B144" s="37">
        <v>35.0</v>
      </c>
      <c r="C144" s="37">
        <v>18.0</v>
      </c>
      <c r="D144" s="37">
        <v>40.0</v>
      </c>
      <c r="E144" s="37">
        <v>81.0</v>
      </c>
      <c r="F144" s="27">
        <f t="shared" si="7"/>
        <v>0.9862325351</v>
      </c>
      <c r="G144" s="2">
        <f t="shared" si="16"/>
        <v>0.9182396905</v>
      </c>
      <c r="H144" s="5">
        <f t="shared" si="1"/>
        <v>0.06799284453</v>
      </c>
      <c r="I144" s="6">
        <f t="shared" si="9"/>
        <v>0.06894200112</v>
      </c>
      <c r="J144" s="28">
        <f t="shared" si="10"/>
        <v>0.4666666667</v>
      </c>
      <c r="K144" s="28">
        <f t="shared" si="2"/>
        <v>0.8181818182</v>
      </c>
      <c r="L144" s="4">
        <f t="shared" si="3"/>
        <v>0.6603773585</v>
      </c>
      <c r="M144" s="4">
        <f t="shared" si="6"/>
        <v>0.6694214876</v>
      </c>
      <c r="N144" s="29" t="s">
        <v>671</v>
      </c>
      <c r="X144" s="27">
        <f t="shared" si="4"/>
        <v>3.9375</v>
      </c>
      <c r="Y144" s="30">
        <f t="shared" si="5"/>
        <v>0.2848484848</v>
      </c>
    </row>
    <row r="145">
      <c r="A145" s="36" t="s">
        <v>672</v>
      </c>
      <c r="B145" s="37">
        <v>45.0</v>
      </c>
      <c r="C145" s="37">
        <v>42.0</v>
      </c>
      <c r="D145" s="37">
        <v>19.0</v>
      </c>
      <c r="E145" s="37">
        <v>66.0</v>
      </c>
      <c r="F145" s="27">
        <f t="shared" si="7"/>
        <v>0.9522656254</v>
      </c>
      <c r="G145" s="2">
        <f t="shared" si="16"/>
        <v>0.8842032441</v>
      </c>
      <c r="H145" s="5">
        <f t="shared" si="1"/>
        <v>0.06806238133</v>
      </c>
      <c r="I145" s="6">
        <f t="shared" si="9"/>
        <v>0.07147415544</v>
      </c>
      <c r="J145" s="28">
        <f t="shared" si="10"/>
        <v>0.703125</v>
      </c>
      <c r="K145" s="28">
        <f t="shared" si="2"/>
        <v>0.6111111111</v>
      </c>
      <c r="L145" s="4">
        <f t="shared" si="3"/>
        <v>0.5172413793</v>
      </c>
      <c r="M145" s="4">
        <f t="shared" si="6"/>
        <v>0.7764705882</v>
      </c>
      <c r="N145" s="29" t="s">
        <v>673</v>
      </c>
      <c r="X145" s="27">
        <f t="shared" si="4"/>
        <v>3.721804511</v>
      </c>
      <c r="Y145" s="30">
        <f t="shared" si="5"/>
        <v>0.3142361111</v>
      </c>
    </row>
    <row r="146">
      <c r="A146" s="38" t="s">
        <v>674</v>
      </c>
      <c r="B146" s="38">
        <v>11.0</v>
      </c>
      <c r="C146" s="38">
        <v>7.0</v>
      </c>
      <c r="D146" s="38">
        <v>12.0</v>
      </c>
      <c r="E146" s="38">
        <v>32.0</v>
      </c>
      <c r="F146" s="27">
        <f t="shared" si="7"/>
        <v>0.9514122535</v>
      </c>
      <c r="G146" s="2">
        <f t="shared" si="16"/>
        <v>0.8798203061</v>
      </c>
      <c r="H146" s="5">
        <f t="shared" si="1"/>
        <v>0.07159194744</v>
      </c>
      <c r="I146" s="6">
        <f t="shared" si="9"/>
        <v>0.07524808218</v>
      </c>
      <c r="J146" s="28">
        <f t="shared" si="10"/>
        <v>0.4782608696</v>
      </c>
      <c r="K146" s="28">
        <f t="shared" si="2"/>
        <v>0.8205128205</v>
      </c>
      <c r="L146" s="4">
        <f t="shared" si="3"/>
        <v>0.6111111111</v>
      </c>
      <c r="M146" s="4">
        <f t="shared" si="6"/>
        <v>0.7272727273</v>
      </c>
      <c r="N146" s="2" t="s">
        <v>675</v>
      </c>
      <c r="X146" s="27">
        <f t="shared" si="4"/>
        <v>4.19047619</v>
      </c>
      <c r="Y146" s="30">
        <f t="shared" si="5"/>
        <v>0.2987736901</v>
      </c>
    </row>
    <row r="147">
      <c r="A147" s="38" t="s">
        <v>676</v>
      </c>
      <c r="B147" s="39">
        <v>38.0</v>
      </c>
      <c r="C147" s="39">
        <v>67.0</v>
      </c>
      <c r="D147" s="39">
        <v>39.0</v>
      </c>
      <c r="E147" s="39">
        <v>325.0</v>
      </c>
      <c r="F147" s="27">
        <f t="shared" si="7"/>
        <v>0.6442142137</v>
      </c>
      <c r="G147" s="2">
        <f t="shared" si="16"/>
        <v>0.5926587431</v>
      </c>
      <c r="H147" s="5">
        <f t="shared" si="1"/>
        <v>0.05155547065</v>
      </c>
      <c r="I147" s="6">
        <f t="shared" si="9"/>
        <v>0.08002845878</v>
      </c>
      <c r="J147" s="28">
        <f t="shared" si="10"/>
        <v>0.4935064935</v>
      </c>
      <c r="K147" s="28">
        <f t="shared" si="2"/>
        <v>0.8290816327</v>
      </c>
      <c r="L147" s="4">
        <f t="shared" si="3"/>
        <v>0.3619047619</v>
      </c>
      <c r="M147" s="4">
        <f t="shared" si="6"/>
        <v>0.8928571429</v>
      </c>
      <c r="N147" s="29" t="s">
        <v>677</v>
      </c>
      <c r="X147" s="27">
        <f t="shared" si="4"/>
        <v>4.726368159</v>
      </c>
      <c r="Y147" s="30">
        <f t="shared" si="5"/>
        <v>0.3225881262</v>
      </c>
    </row>
    <row r="148">
      <c r="A148" s="38" t="s">
        <v>678</v>
      </c>
      <c r="B148" s="38">
        <v>7.0</v>
      </c>
      <c r="C148" s="38">
        <v>6.0</v>
      </c>
      <c r="D148" s="38">
        <v>5.0</v>
      </c>
      <c r="E148" s="38">
        <v>18.0</v>
      </c>
      <c r="F148" s="27">
        <f t="shared" si="7"/>
        <v>0.9182958341</v>
      </c>
      <c r="G148" s="2">
        <f t="shared" si="16"/>
        <v>0.8421692046</v>
      </c>
      <c r="H148" s="5">
        <f t="shared" si="1"/>
        <v>0.07612662944</v>
      </c>
      <c r="I148" s="6">
        <f t="shared" si="9"/>
        <v>0.08289989633</v>
      </c>
      <c r="J148" s="28">
        <f t="shared" si="10"/>
        <v>0.5833333333</v>
      </c>
      <c r="K148" s="28">
        <f t="shared" si="2"/>
        <v>0.75</v>
      </c>
      <c r="L148" s="4">
        <f t="shared" si="3"/>
        <v>0.5384615385</v>
      </c>
      <c r="M148" s="4">
        <f t="shared" si="6"/>
        <v>0.7826086957</v>
      </c>
      <c r="N148" s="29" t="s">
        <v>679</v>
      </c>
      <c r="X148" s="27">
        <f t="shared" si="4"/>
        <v>4.2</v>
      </c>
      <c r="Y148" s="30">
        <f t="shared" si="5"/>
        <v>0.3333333333</v>
      </c>
    </row>
    <row r="149">
      <c r="A149" s="36" t="s">
        <v>680</v>
      </c>
      <c r="B149" s="37">
        <v>117.0</v>
      </c>
      <c r="C149" s="37">
        <v>426.0</v>
      </c>
      <c r="D149" s="37">
        <v>372.0</v>
      </c>
      <c r="E149" s="37">
        <v>2850.0</v>
      </c>
      <c r="F149" s="27">
        <f t="shared" si="7"/>
        <v>0.5571103046</v>
      </c>
      <c r="G149" s="2">
        <f>(B149+C149)/(B149+C149+D149+E149) * (((B149)/(B149+C149))*LOG((C149+B149)/(B149),2)) + (((D149+E149)/(B149+C149+D149+E149)*((((D149)/(D149+E149))*LOG((E149+D149)/(D149),2)) + (((E149)/(E149+D149))*LOG((E149+D149)/(E149),2)))))</f>
        <v>0.5105309268</v>
      </c>
      <c r="H149" s="5">
        <f t="shared" si="1"/>
        <v>0.04657937785</v>
      </c>
      <c r="I149" s="6">
        <f t="shared" si="9"/>
        <v>0.08360889659</v>
      </c>
      <c r="J149" s="28">
        <f t="shared" si="10"/>
        <v>0.2392638037</v>
      </c>
      <c r="K149" s="28">
        <f t="shared" si="2"/>
        <v>0.86996337</v>
      </c>
      <c r="L149" s="4">
        <f t="shared" si="3"/>
        <v>0.2154696133</v>
      </c>
      <c r="M149" s="4">
        <f t="shared" si="6"/>
        <v>0.8845437616</v>
      </c>
      <c r="N149" s="29" t="s">
        <v>681</v>
      </c>
      <c r="X149" s="27">
        <f t="shared" si="4"/>
        <v>2.104157201</v>
      </c>
      <c r="Y149" s="30">
        <f t="shared" si="5"/>
        <v>0.1092271736</v>
      </c>
    </row>
    <row r="150">
      <c r="A150" s="36" t="s">
        <v>682</v>
      </c>
      <c r="B150" s="37">
        <v>1423.0</v>
      </c>
      <c r="C150" s="37">
        <v>1189.0</v>
      </c>
      <c r="D150" s="37">
        <v>151.0</v>
      </c>
      <c r="E150" s="37">
        <v>735.0</v>
      </c>
      <c r="F150" s="27">
        <f t="shared" si="7"/>
        <v>0.9927661753</v>
      </c>
      <c r="G150" s="2">
        <f t="shared" ref="G150:G155" si="17">(B150+C150)/(B150+C150+D150+E150) * ((((B150)/(B150+C150))*LOG((C150+B150)/(B150),2)) + (((C150)/(B150+C150))*LOG((C150+B150)/(C150),2))) + (D150+E150)/(B150+C150+D150+E150)*((((D150)/(D150+E150))*LOG((E150+D150)/(D150),2)) + (((E150)/(E150+D150))*LOG((E150+D150)/(E150),2)))</f>
        <v>0.9092203551</v>
      </c>
      <c r="H150" s="5">
        <f t="shared" si="1"/>
        <v>0.08354582019</v>
      </c>
      <c r="I150" s="6">
        <f t="shared" si="9"/>
        <v>0.08415457967</v>
      </c>
      <c r="J150" s="28">
        <f t="shared" si="10"/>
        <v>0.9040660737</v>
      </c>
      <c r="K150" s="28">
        <f t="shared" si="2"/>
        <v>0.382016632</v>
      </c>
      <c r="L150" s="4">
        <f t="shared" si="3"/>
        <v>0.5447932619</v>
      </c>
      <c r="M150" s="4">
        <f t="shared" si="6"/>
        <v>0.8295711061</v>
      </c>
      <c r="N150" s="29" t="s">
        <v>683</v>
      </c>
      <c r="X150" s="27">
        <f t="shared" si="4"/>
        <v>5.825503094</v>
      </c>
      <c r="Y150" s="30">
        <f t="shared" si="5"/>
        <v>0.2860827057</v>
      </c>
    </row>
    <row r="151">
      <c r="A151" s="36" t="s">
        <v>684</v>
      </c>
      <c r="B151" s="41">
        <v>200.0</v>
      </c>
      <c r="C151" s="41">
        <v>165.0</v>
      </c>
      <c r="D151" s="41">
        <v>389.0</v>
      </c>
      <c r="E151" s="41">
        <v>2193.0</v>
      </c>
      <c r="F151" s="27">
        <f t="shared" si="7"/>
        <v>0.7216565493</v>
      </c>
      <c r="G151" s="2">
        <f t="shared" si="17"/>
        <v>0.65878212</v>
      </c>
      <c r="H151" s="5">
        <f t="shared" si="1"/>
        <v>0.06287442926</v>
      </c>
      <c r="I151" s="6">
        <f t="shared" si="9"/>
        <v>0.0871251419</v>
      </c>
      <c r="J151" s="28">
        <f t="shared" si="10"/>
        <v>0.3395585739</v>
      </c>
      <c r="K151" s="28">
        <f t="shared" si="2"/>
        <v>0.9300254453</v>
      </c>
      <c r="L151" s="4">
        <f t="shared" si="3"/>
        <v>0.5479452055</v>
      </c>
      <c r="M151" s="4">
        <f t="shared" si="6"/>
        <v>0.8493415957</v>
      </c>
      <c r="N151" s="29" t="s">
        <v>685</v>
      </c>
      <c r="X151" s="27">
        <f t="shared" si="4"/>
        <v>6.833372283</v>
      </c>
      <c r="Y151" s="30">
        <f t="shared" si="5"/>
        <v>0.2695840191</v>
      </c>
    </row>
    <row r="152">
      <c r="A152" s="42" t="s">
        <v>686</v>
      </c>
      <c r="B152" s="26">
        <v>37.0</v>
      </c>
      <c r="C152" s="26">
        <v>30.0</v>
      </c>
      <c r="D152" s="26">
        <v>81.0</v>
      </c>
      <c r="E152" s="26">
        <v>522.0</v>
      </c>
      <c r="F152" s="27">
        <f t="shared" si="7"/>
        <v>0.6715137332</v>
      </c>
      <c r="G152" s="2">
        <f t="shared" si="17"/>
        <v>0.6114824786</v>
      </c>
      <c r="H152" s="5">
        <f t="shared" si="1"/>
        <v>0.06003125459</v>
      </c>
      <c r="I152" s="6">
        <f t="shared" si="9"/>
        <v>0.08939691272</v>
      </c>
      <c r="J152" s="28">
        <f t="shared" si="10"/>
        <v>0.313559322</v>
      </c>
      <c r="K152" s="28">
        <f t="shared" si="2"/>
        <v>0.9456521739</v>
      </c>
      <c r="L152" s="4">
        <f t="shared" si="3"/>
        <v>0.552238806</v>
      </c>
      <c r="M152" s="4">
        <f t="shared" si="6"/>
        <v>0.8656716418</v>
      </c>
      <c r="N152" s="29" t="s">
        <v>687</v>
      </c>
      <c r="X152" s="27">
        <f t="shared" si="4"/>
        <v>7.948148148</v>
      </c>
      <c r="Y152" s="30">
        <f t="shared" si="5"/>
        <v>0.2592114959</v>
      </c>
    </row>
    <row r="153">
      <c r="A153" s="43" t="s">
        <v>688</v>
      </c>
      <c r="B153" s="34">
        <v>66.0</v>
      </c>
      <c r="C153" s="34">
        <v>310.0</v>
      </c>
      <c r="D153" s="34">
        <v>4.0</v>
      </c>
      <c r="E153" s="34">
        <v>202.0</v>
      </c>
      <c r="F153" s="27">
        <f t="shared" si="7"/>
        <v>0.5301505814</v>
      </c>
      <c r="G153" s="2">
        <f t="shared" si="17"/>
        <v>0.4818852574</v>
      </c>
      <c r="H153" s="5">
        <f t="shared" si="1"/>
        <v>0.04826532403</v>
      </c>
      <c r="I153" s="6">
        <f t="shared" si="9"/>
        <v>0.09104078298</v>
      </c>
      <c r="J153" s="28">
        <f t="shared" si="10"/>
        <v>0.9428571429</v>
      </c>
      <c r="K153" s="28">
        <f t="shared" si="2"/>
        <v>0.39453125</v>
      </c>
      <c r="L153" s="4">
        <f t="shared" si="3"/>
        <v>0.1755319149</v>
      </c>
      <c r="M153" s="4">
        <f t="shared" si="6"/>
        <v>0.9805825243</v>
      </c>
      <c r="N153" s="29" t="s">
        <v>689</v>
      </c>
      <c r="X153" s="27">
        <f t="shared" si="4"/>
        <v>10.7516129</v>
      </c>
      <c r="Y153" s="30">
        <f t="shared" si="5"/>
        <v>0.3373883929</v>
      </c>
    </row>
    <row r="154">
      <c r="A154" s="43" t="s">
        <v>534</v>
      </c>
      <c r="B154" s="33">
        <v>40.0</v>
      </c>
      <c r="C154" s="33">
        <v>26.0</v>
      </c>
      <c r="D154" s="33">
        <v>23.0</v>
      </c>
      <c r="E154" s="33">
        <v>66.0</v>
      </c>
      <c r="F154" s="27">
        <f t="shared" si="7"/>
        <v>0.9745996625</v>
      </c>
      <c r="G154" s="2">
        <f t="shared" si="17"/>
        <v>0.8852244768</v>
      </c>
      <c r="H154" s="5">
        <f t="shared" si="1"/>
        <v>0.08937518568</v>
      </c>
      <c r="I154" s="6">
        <f t="shared" si="9"/>
        <v>0.09170451122</v>
      </c>
      <c r="J154" s="28">
        <f t="shared" si="10"/>
        <v>0.6349206349</v>
      </c>
      <c r="K154" s="28">
        <f t="shared" si="2"/>
        <v>0.7173913043</v>
      </c>
      <c r="L154" s="4">
        <f t="shared" si="3"/>
        <v>0.6060606061</v>
      </c>
      <c r="M154" s="4">
        <f t="shared" si="6"/>
        <v>0.7415730337</v>
      </c>
      <c r="N154" s="29" t="s">
        <v>690</v>
      </c>
      <c r="X154" s="27">
        <f t="shared" si="4"/>
        <v>4.414715719</v>
      </c>
      <c r="Y154" s="30">
        <f t="shared" si="5"/>
        <v>0.3523119393</v>
      </c>
    </row>
    <row r="155">
      <c r="A155" s="43" t="s">
        <v>691</v>
      </c>
      <c r="B155" s="33">
        <v>301.0</v>
      </c>
      <c r="C155" s="33">
        <v>51.0</v>
      </c>
      <c r="D155" s="33">
        <v>666.0</v>
      </c>
      <c r="E155" s="33">
        <v>984.0</v>
      </c>
      <c r="F155" s="27">
        <f t="shared" si="7"/>
        <v>0.9991676274</v>
      </c>
      <c r="G155" s="2">
        <f t="shared" si="17"/>
        <v>0.9069028267</v>
      </c>
      <c r="H155" s="5">
        <f t="shared" si="1"/>
        <v>0.09226480078</v>
      </c>
      <c r="I155" s="6">
        <f t="shared" si="9"/>
        <v>0.09234166344</v>
      </c>
      <c r="J155" s="28">
        <f t="shared" si="10"/>
        <v>0.3112719752</v>
      </c>
      <c r="K155" s="28">
        <f t="shared" si="2"/>
        <v>0.9507246377</v>
      </c>
      <c r="L155" s="4">
        <f t="shared" si="3"/>
        <v>0.8551136364</v>
      </c>
      <c r="M155" s="4">
        <f t="shared" si="6"/>
        <v>0.5963636364</v>
      </c>
      <c r="N155" s="29" t="s">
        <v>692</v>
      </c>
      <c r="X155" s="27">
        <f t="shared" si="4"/>
        <v>8.720014132</v>
      </c>
      <c r="Y155" s="30">
        <f t="shared" si="5"/>
        <v>0.2619966129</v>
      </c>
    </row>
    <row r="156">
      <c r="A156" s="43" t="s">
        <v>693</v>
      </c>
      <c r="B156" s="33">
        <v>38.0</v>
      </c>
      <c r="C156" s="33">
        <v>199.0</v>
      </c>
      <c r="D156" s="33">
        <v>0.0</v>
      </c>
      <c r="E156" s="33">
        <v>71.0</v>
      </c>
      <c r="F156" s="27">
        <f t="shared" si="7"/>
        <v>0.5389896033</v>
      </c>
      <c r="G156" s="2">
        <f>(B156+C156)/(B156+C156+D156+E156) * ((((B156)/(B156+C156))*LOG((C156+B156)/(B156),2)) + (((C156)/(B156+C156))*LOG((C156+B156)/(C156),2)))</f>
        <v>0.4887097565</v>
      </c>
      <c r="H156" s="5">
        <f t="shared" si="1"/>
        <v>0.05027984685</v>
      </c>
      <c r="I156" s="6">
        <f t="shared" si="9"/>
        <v>0.09328537423</v>
      </c>
      <c r="J156" s="28">
        <f t="shared" si="10"/>
        <v>1</v>
      </c>
      <c r="K156" s="28">
        <f t="shared" si="2"/>
        <v>0.262962963</v>
      </c>
      <c r="L156" s="4">
        <f t="shared" si="3"/>
        <v>0.1603375527</v>
      </c>
      <c r="M156" s="4">
        <f t="shared" si="6"/>
        <v>1</v>
      </c>
      <c r="N156" s="29" t="s">
        <v>694</v>
      </c>
      <c r="X156" s="27" t="str">
        <f t="shared" si="4"/>
        <v>NaN</v>
      </c>
      <c r="Y156" s="30">
        <f t="shared" si="5"/>
        <v>0.262962963</v>
      </c>
    </row>
    <row r="157">
      <c r="A157" s="43" t="s">
        <v>695</v>
      </c>
      <c r="B157" s="33">
        <v>3.0</v>
      </c>
      <c r="C157" s="33">
        <v>64.0</v>
      </c>
      <c r="D157" s="33">
        <v>0.0</v>
      </c>
      <c r="E157" s="33">
        <v>35.0</v>
      </c>
      <c r="F157" s="27">
        <f t="shared" si="7"/>
        <v>0.1914332548</v>
      </c>
      <c r="G157" s="2">
        <f>(B157+C157)/(B157+C157+D157+E157) * ((((B157)/(B157+C157))*LOG((C157+B157)/(B157),2)) + (((C157)/(B157+C157))*LOG((C157+B157)/(C157),2))) + (D157+E157)/(B157+C157+D157+E157)*((((E157)/(E157+D157))*LOG((E157+D157)/(E157),2)))</f>
        <v>0.1732655712</v>
      </c>
      <c r="H157" s="5">
        <f t="shared" si="1"/>
        <v>0.01816768365</v>
      </c>
      <c r="I157" s="6">
        <f t="shared" si="9"/>
        <v>0.09490348827</v>
      </c>
      <c r="J157" s="28">
        <f t="shared" si="10"/>
        <v>1</v>
      </c>
      <c r="K157" s="28">
        <f t="shared" si="2"/>
        <v>0.3535353535</v>
      </c>
      <c r="L157" s="4">
        <f t="shared" si="3"/>
        <v>0.0447761194</v>
      </c>
      <c r="M157" s="4">
        <f t="shared" si="6"/>
        <v>1</v>
      </c>
      <c r="N157" s="29" t="s">
        <v>696</v>
      </c>
      <c r="X157" s="27" t="str">
        <f t="shared" si="4"/>
        <v>NaN</v>
      </c>
      <c r="Y157" s="30">
        <f t="shared" si="5"/>
        <v>0.3535353535</v>
      </c>
    </row>
    <row r="158">
      <c r="A158" s="43" t="s">
        <v>697</v>
      </c>
      <c r="B158" s="33">
        <v>1357.0</v>
      </c>
      <c r="C158" s="33">
        <v>650.0</v>
      </c>
      <c r="D158" s="33">
        <v>460.0</v>
      </c>
      <c r="E158" s="33">
        <v>1048.0</v>
      </c>
      <c r="F158" s="27">
        <f t="shared" si="7"/>
        <v>0.9991730661</v>
      </c>
      <c r="G158" s="2">
        <f t="shared" ref="G158:G163" si="18">(B158+C158)/(B158+C158+D158+E158) * ((((B158)/(B158+C158))*LOG((C158+B158)/(B158),2)) + (((C158)/(B158+C158))*LOG((C158+B158)/(C158),2))) + (D158+E158)/(B158+C158+D158+E158)*((((D158)/(D158+E158))*LOG((E158+D158)/(D158),2)) + (((E158)/(E158+D158))*LOG((E158+D158)/(E158),2)))</f>
        <v>0.8994534143</v>
      </c>
      <c r="H158" s="5">
        <f t="shared" si="1"/>
        <v>0.09971965184</v>
      </c>
      <c r="I158" s="6">
        <f t="shared" si="9"/>
        <v>0.09980218165</v>
      </c>
      <c r="J158" s="28">
        <f t="shared" si="10"/>
        <v>0.746835443</v>
      </c>
      <c r="K158" s="28">
        <f t="shared" si="2"/>
        <v>0.617196702</v>
      </c>
      <c r="L158" s="4">
        <f t="shared" si="3"/>
        <v>0.6761335326</v>
      </c>
      <c r="M158" s="4">
        <f t="shared" si="6"/>
        <v>0.6949602122</v>
      </c>
      <c r="N158" s="29" t="s">
        <v>698</v>
      </c>
      <c r="X158" s="27">
        <f t="shared" si="4"/>
        <v>4.756307692</v>
      </c>
      <c r="Y158" s="30">
        <f t="shared" si="5"/>
        <v>0.364032145</v>
      </c>
    </row>
    <row r="159">
      <c r="A159" s="42" t="s">
        <v>699</v>
      </c>
      <c r="B159" s="34">
        <v>2168.0</v>
      </c>
      <c r="C159" s="34">
        <v>908.0</v>
      </c>
      <c r="D159" s="34">
        <v>1739.0</v>
      </c>
      <c r="E159" s="34">
        <v>3678.0</v>
      </c>
      <c r="F159" s="27">
        <f t="shared" si="7"/>
        <v>0.9953844291</v>
      </c>
      <c r="G159" s="2">
        <f t="shared" si="18"/>
        <v>0.894569149</v>
      </c>
      <c r="H159" s="5">
        <f t="shared" si="1"/>
        <v>0.1008152801</v>
      </c>
      <c r="I159" s="6">
        <f t="shared" si="9"/>
        <v>0.1012827578</v>
      </c>
      <c r="J159" s="28">
        <f t="shared" si="10"/>
        <v>0.5549014589</v>
      </c>
      <c r="K159" s="28">
        <f t="shared" si="2"/>
        <v>0.8020061055</v>
      </c>
      <c r="L159" s="4">
        <f t="shared" si="3"/>
        <v>0.7048114434</v>
      </c>
      <c r="M159" s="4">
        <f t="shared" si="6"/>
        <v>0.6789736016</v>
      </c>
      <c r="N159" s="29" t="s">
        <v>700</v>
      </c>
      <c r="X159" s="27">
        <f t="shared" si="4"/>
        <v>5.049932489</v>
      </c>
      <c r="Y159" s="30">
        <f t="shared" si="5"/>
        <v>0.3569075645</v>
      </c>
    </row>
    <row r="160">
      <c r="A160" s="43" t="s">
        <v>701</v>
      </c>
      <c r="B160" s="33">
        <v>77.0</v>
      </c>
      <c r="C160" s="33">
        <v>56.0</v>
      </c>
      <c r="D160" s="33">
        <v>143.0</v>
      </c>
      <c r="E160" s="33">
        <v>884.0</v>
      </c>
      <c r="F160" s="27">
        <f t="shared" si="7"/>
        <v>0.7007495497</v>
      </c>
      <c r="G160" s="2">
        <f t="shared" si="18"/>
        <v>0.6280733447</v>
      </c>
      <c r="H160" s="5">
        <f t="shared" si="1"/>
        <v>0.07267620497</v>
      </c>
      <c r="I160" s="6">
        <f t="shared" si="9"/>
        <v>0.1037120966</v>
      </c>
      <c r="J160" s="28">
        <f t="shared" si="10"/>
        <v>0.35</v>
      </c>
      <c r="K160" s="28">
        <f t="shared" si="2"/>
        <v>0.9404255319</v>
      </c>
      <c r="L160" s="4">
        <f t="shared" si="3"/>
        <v>0.5789473684</v>
      </c>
      <c r="M160" s="4">
        <f t="shared" si="6"/>
        <v>0.8607594937</v>
      </c>
      <c r="N160" s="29" t="s">
        <v>702</v>
      </c>
      <c r="X160" s="27">
        <f t="shared" si="4"/>
        <v>8.5</v>
      </c>
      <c r="Y160" s="30">
        <f t="shared" si="5"/>
        <v>0.2904255319</v>
      </c>
    </row>
    <row r="161">
      <c r="A161" s="42" t="s">
        <v>703</v>
      </c>
      <c r="B161" s="26">
        <v>33.0</v>
      </c>
      <c r="C161" s="26">
        <v>7.0</v>
      </c>
      <c r="D161" s="26">
        <v>49.0</v>
      </c>
      <c r="E161" s="26">
        <v>75.0</v>
      </c>
      <c r="F161" s="27">
        <f t="shared" si="7"/>
        <v>1</v>
      </c>
      <c r="G161" s="2">
        <f t="shared" si="18"/>
        <v>0.8951145838</v>
      </c>
      <c r="H161" s="5">
        <f t="shared" si="1"/>
        <v>0.1048854162</v>
      </c>
      <c r="I161" s="6">
        <f t="shared" si="9"/>
        <v>0.1048854162</v>
      </c>
      <c r="J161" s="28">
        <f t="shared" si="10"/>
        <v>0.4024390244</v>
      </c>
      <c r="K161" s="28">
        <f t="shared" si="2"/>
        <v>0.9146341463</v>
      </c>
      <c r="L161" s="4">
        <f t="shared" si="3"/>
        <v>0.825</v>
      </c>
      <c r="M161" s="4">
        <f t="shared" si="6"/>
        <v>0.6048387097</v>
      </c>
      <c r="N161" s="29" t="s">
        <v>704</v>
      </c>
      <c r="X161" s="27">
        <f t="shared" si="4"/>
        <v>7.21574344</v>
      </c>
      <c r="Y161" s="30">
        <f t="shared" si="5"/>
        <v>0.3170731707</v>
      </c>
    </row>
    <row r="162">
      <c r="A162" s="43" t="s">
        <v>705</v>
      </c>
      <c r="B162" s="33">
        <v>110.0</v>
      </c>
      <c r="C162" s="33">
        <v>43.0</v>
      </c>
      <c r="D162" s="33">
        <v>68.0</v>
      </c>
      <c r="E162" s="33">
        <v>135.0</v>
      </c>
      <c r="F162" s="27">
        <f t="shared" si="7"/>
        <v>1</v>
      </c>
      <c r="G162" s="2">
        <f t="shared" si="18"/>
        <v>0.8928286499</v>
      </c>
      <c r="H162" s="5">
        <f t="shared" si="1"/>
        <v>0.1071713501</v>
      </c>
      <c r="I162" s="6">
        <f t="shared" si="9"/>
        <v>0.1071713501</v>
      </c>
      <c r="J162" s="28">
        <f t="shared" si="10"/>
        <v>0.6179775281</v>
      </c>
      <c r="K162" s="28">
        <f t="shared" si="2"/>
        <v>0.7584269663</v>
      </c>
      <c r="L162" s="4">
        <f t="shared" si="3"/>
        <v>0.7189542484</v>
      </c>
      <c r="M162" s="4">
        <f t="shared" si="6"/>
        <v>0.6650246305</v>
      </c>
      <c r="N162" s="29" t="s">
        <v>706</v>
      </c>
      <c r="X162" s="27">
        <f t="shared" si="4"/>
        <v>5.078659371</v>
      </c>
      <c r="Y162" s="30">
        <f t="shared" si="5"/>
        <v>0.3764044944</v>
      </c>
    </row>
    <row r="163">
      <c r="A163" s="43" t="s">
        <v>707</v>
      </c>
      <c r="B163" s="34">
        <v>13.0</v>
      </c>
      <c r="C163" s="34">
        <v>28.0</v>
      </c>
      <c r="D163" s="34">
        <v>8.0</v>
      </c>
      <c r="E163" s="34">
        <v>101.0</v>
      </c>
      <c r="F163" s="27">
        <f t="shared" si="7"/>
        <v>0.5842388116</v>
      </c>
      <c r="G163" s="2">
        <f t="shared" si="18"/>
        <v>0.5213380645</v>
      </c>
      <c r="H163" s="5">
        <f t="shared" si="1"/>
        <v>0.06290074712</v>
      </c>
      <c r="I163" s="6">
        <f t="shared" si="9"/>
        <v>0.1076627329</v>
      </c>
      <c r="J163" s="28">
        <f t="shared" si="10"/>
        <v>0.619047619</v>
      </c>
      <c r="K163" s="28">
        <f t="shared" si="2"/>
        <v>0.7829457364</v>
      </c>
      <c r="L163" s="4">
        <f t="shared" si="3"/>
        <v>0.3170731707</v>
      </c>
      <c r="M163" s="4">
        <f t="shared" si="6"/>
        <v>0.9266055046</v>
      </c>
      <c r="N163" s="29" t="s">
        <v>708</v>
      </c>
      <c r="X163" s="27">
        <f t="shared" si="4"/>
        <v>5.861607143</v>
      </c>
      <c r="Y163" s="30">
        <f t="shared" si="5"/>
        <v>0.4019933555</v>
      </c>
    </row>
    <row r="164">
      <c r="A164" s="43" t="s">
        <v>709</v>
      </c>
      <c r="B164" s="33">
        <v>132.0</v>
      </c>
      <c r="C164" s="33">
        <v>1165.0</v>
      </c>
      <c r="D164" s="33">
        <v>246.0</v>
      </c>
      <c r="E164" s="33">
        <v>1609.0</v>
      </c>
      <c r="F164" s="27">
        <f t="shared" si="7"/>
        <v>0.5291419575</v>
      </c>
      <c r="G164" s="2">
        <f>(B164+C164)/(B164+C164+D164+E164) * (((B164)/(B164+C164))*LOG((C164+B164)/(B164),2)) + (((D164+E164)/(B164+C164+D164+E164)*((((D164)/(D164+E164))*LOG((E164+D164)/(D164),2)) + (((E164)/(E164+D164))*LOG((E164+D164)/(E164),2)))))</f>
        <v>0.4703095234</v>
      </c>
      <c r="H164" s="5">
        <f t="shared" si="1"/>
        <v>0.05883243405</v>
      </c>
      <c r="I164" s="6">
        <f t="shared" si="9"/>
        <v>0.1111845947</v>
      </c>
      <c r="J164" s="28">
        <f t="shared" si="10"/>
        <v>0.3492063492</v>
      </c>
      <c r="K164" s="28">
        <f t="shared" si="2"/>
        <v>0.5800288392</v>
      </c>
      <c r="L164" s="4">
        <f t="shared" si="3"/>
        <v>0.1017733231</v>
      </c>
      <c r="M164" s="4">
        <f t="shared" si="6"/>
        <v>0.8673854447</v>
      </c>
      <c r="N164" s="29" t="s">
        <v>710</v>
      </c>
      <c r="X164" s="27">
        <f t="shared" si="4"/>
        <v>0.7410865697</v>
      </c>
      <c r="Y164" s="30">
        <f t="shared" si="5"/>
        <v>-0.07076481157</v>
      </c>
    </row>
    <row r="165">
      <c r="A165" s="42" t="s">
        <v>711</v>
      </c>
      <c r="B165" s="26">
        <v>149.0</v>
      </c>
      <c r="C165" s="26">
        <v>21.0</v>
      </c>
      <c r="D165" s="26">
        <v>5.0</v>
      </c>
      <c r="E165" s="26">
        <v>9.0</v>
      </c>
      <c r="F165" s="27">
        <f t="shared" si="7"/>
        <v>0.6415410586</v>
      </c>
      <c r="G165" s="2">
        <f t="shared" ref="G165:G166" si="19">(B165+C165)/(B165+C165+D165+E165) * ((((B165)/(B165+C165))*LOG((C165+B165)/(B165),2)) + (((C165)/(B165+C165))*LOG((C165+B165)/(C165),2))) + (D165+E165)/(B165+C165+D165+E165)*((((D165)/(D165+E165))*LOG((E165+D165)/(D165),2)) + (((E165)/(E165+D165))*LOG((E165+D165)/(E165),2)))</f>
        <v>0.5699222127</v>
      </c>
      <c r="H165" s="5">
        <f t="shared" si="1"/>
        <v>0.07161884588</v>
      </c>
      <c r="I165" s="6">
        <f t="shared" si="9"/>
        <v>0.1116356388</v>
      </c>
      <c r="J165" s="28">
        <f t="shared" si="10"/>
        <v>0.9675324675</v>
      </c>
      <c r="K165" s="28">
        <f t="shared" si="2"/>
        <v>0.3</v>
      </c>
      <c r="L165" s="4">
        <f t="shared" si="3"/>
        <v>0.8764705882</v>
      </c>
      <c r="M165" s="4">
        <f t="shared" si="6"/>
        <v>0.6428571429</v>
      </c>
      <c r="N165" s="29" t="s">
        <v>712</v>
      </c>
      <c r="X165" s="27">
        <f t="shared" si="4"/>
        <v>12.77142857</v>
      </c>
      <c r="Y165" s="30">
        <f t="shared" si="5"/>
        <v>0.2675324675</v>
      </c>
    </row>
    <row r="166">
      <c r="A166" s="43" t="s">
        <v>713</v>
      </c>
      <c r="B166" s="33">
        <v>9.0</v>
      </c>
      <c r="C166" s="33">
        <v>13.0</v>
      </c>
      <c r="D166" s="33">
        <v>14.0</v>
      </c>
      <c r="E166" s="33">
        <v>205.0</v>
      </c>
      <c r="F166" s="27">
        <f t="shared" si="7"/>
        <v>0.4543577686</v>
      </c>
      <c r="G166" s="2">
        <f t="shared" si="19"/>
        <v>0.4006407926</v>
      </c>
      <c r="H166" s="5">
        <f t="shared" si="1"/>
        <v>0.05371697608</v>
      </c>
      <c r="I166" s="6">
        <f t="shared" si="9"/>
        <v>0.118226164</v>
      </c>
      <c r="J166" s="28">
        <f t="shared" si="10"/>
        <v>0.3913043478</v>
      </c>
      <c r="K166" s="28">
        <f t="shared" si="2"/>
        <v>0.9403669725</v>
      </c>
      <c r="L166" s="4">
        <f t="shared" si="3"/>
        <v>0.4090909091</v>
      </c>
      <c r="M166" s="4">
        <f t="shared" si="6"/>
        <v>0.9360730594</v>
      </c>
      <c r="N166" s="29" t="s">
        <v>714</v>
      </c>
      <c r="X166" s="27">
        <f t="shared" si="4"/>
        <v>10.13736264</v>
      </c>
      <c r="Y166" s="30">
        <f t="shared" si="5"/>
        <v>0.3316713203</v>
      </c>
    </row>
    <row r="167">
      <c r="A167" s="43" t="s">
        <v>715</v>
      </c>
      <c r="B167" s="34">
        <v>198.0</v>
      </c>
      <c r="C167" s="34">
        <v>829.0</v>
      </c>
      <c r="D167" s="34">
        <v>510.0</v>
      </c>
      <c r="E167" s="34">
        <v>1297.0</v>
      </c>
      <c r="F167" s="27">
        <f t="shared" si="7"/>
        <v>0.8109983712</v>
      </c>
      <c r="G167" s="2">
        <f>(B167+C167)/(B167+C167+D167+E167) * (((B167)/(B167+C167))*LOG((C167+B167)/(B167),2)) + (D167+E167)/(B167+C167+D167+E167)*((((D167)/(D167+E167))*LOG((E167+D167)/(D167),2)) + (((E167)/(E167+D167))*LOG((E167+D167)/(E167),2)))</f>
        <v>0.7133010489</v>
      </c>
      <c r="H167" s="5">
        <f t="shared" si="1"/>
        <v>0.09769732231</v>
      </c>
      <c r="I167" s="6">
        <f t="shared" si="9"/>
        <v>0.1204654976</v>
      </c>
      <c r="J167" s="28">
        <f t="shared" si="10"/>
        <v>0.2796610169</v>
      </c>
      <c r="K167" s="28">
        <f t="shared" si="2"/>
        <v>0.6100658514</v>
      </c>
      <c r="L167" s="4">
        <f t="shared" si="3"/>
        <v>0.1927945472</v>
      </c>
      <c r="M167" s="4">
        <f t="shared" si="6"/>
        <v>0.7177642501</v>
      </c>
      <c r="N167" s="29" t="s">
        <v>716</v>
      </c>
      <c r="X167" s="27">
        <f t="shared" si="4"/>
        <v>0.607407933</v>
      </c>
      <c r="Y167" s="30">
        <f t="shared" si="5"/>
        <v>-0.1102731317</v>
      </c>
    </row>
    <row r="168">
      <c r="A168" s="42" t="s">
        <v>717</v>
      </c>
      <c r="B168" s="26">
        <v>288.0</v>
      </c>
      <c r="C168" s="26">
        <v>98.0</v>
      </c>
      <c r="D168" s="26">
        <v>154.0</v>
      </c>
      <c r="E168" s="26">
        <v>295.0</v>
      </c>
      <c r="F168" s="27">
        <f t="shared" si="7"/>
        <v>0.9975145028</v>
      </c>
      <c r="G168" s="2">
        <f t="shared" ref="G168:G169" si="20">(B168+C168)/(B168+C168+D168+E168) * ((((B168)/(B168+C168))*LOG((C168+B168)/(B168),2)) + (((C168)/(B168+C168))*LOG((C168+B168)/(C168),2))) + (D168+E168)/(B168+C168+D168+E168)*((((D168)/(D168+E168))*LOG((E168+D168)/(D168),2)) + (((E168)/(E168+D168))*LOG((E168+D168)/(E168),2)))</f>
        <v>0.8766724556</v>
      </c>
      <c r="H168" s="5">
        <f t="shared" si="1"/>
        <v>0.1208420472</v>
      </c>
      <c r="I168" s="6">
        <f t="shared" si="9"/>
        <v>0.1211431481</v>
      </c>
      <c r="J168" s="28">
        <f t="shared" si="10"/>
        <v>0.6515837104</v>
      </c>
      <c r="K168" s="28">
        <f t="shared" si="2"/>
        <v>0.7506361323</v>
      </c>
      <c r="L168" s="4">
        <f t="shared" si="3"/>
        <v>0.7461139896</v>
      </c>
      <c r="M168" s="4">
        <f t="shared" si="6"/>
        <v>0.6570155902</v>
      </c>
      <c r="N168" s="29" t="s">
        <v>718</v>
      </c>
      <c r="X168" s="27">
        <f t="shared" si="4"/>
        <v>5.629472568</v>
      </c>
      <c r="Y168" s="30">
        <f t="shared" si="5"/>
        <v>0.4022198427</v>
      </c>
    </row>
    <row r="169">
      <c r="A169" s="32" t="s">
        <v>719</v>
      </c>
      <c r="B169" s="33">
        <v>11.0</v>
      </c>
      <c r="C169" s="33">
        <v>3.0</v>
      </c>
      <c r="D169" s="33">
        <v>12.0</v>
      </c>
      <c r="E169" s="33">
        <v>24.0</v>
      </c>
      <c r="F169" s="27">
        <f t="shared" si="7"/>
        <v>0.9953784388</v>
      </c>
      <c r="G169" s="2">
        <f t="shared" si="20"/>
        <v>0.8710596726</v>
      </c>
      <c r="H169" s="5">
        <f t="shared" si="1"/>
        <v>0.1243187663</v>
      </c>
      <c r="I169" s="6">
        <f t="shared" si="9"/>
        <v>0.1248959807</v>
      </c>
      <c r="J169" s="28">
        <f t="shared" si="10"/>
        <v>0.4782608696</v>
      </c>
      <c r="K169" s="28">
        <f t="shared" si="2"/>
        <v>0.8888888889</v>
      </c>
      <c r="L169" s="4">
        <f t="shared" si="3"/>
        <v>0.7857142857</v>
      </c>
      <c r="M169" s="4">
        <f t="shared" si="6"/>
        <v>0.6666666667</v>
      </c>
      <c r="N169" s="29" t="s">
        <v>720</v>
      </c>
      <c r="X169" s="27">
        <f t="shared" si="4"/>
        <v>7.333333333</v>
      </c>
      <c r="Y169" s="30">
        <f t="shared" si="5"/>
        <v>0.3671497585</v>
      </c>
    </row>
    <row r="170">
      <c r="A170" s="32" t="s">
        <v>721</v>
      </c>
      <c r="B170" s="34">
        <v>106.0</v>
      </c>
      <c r="C170" s="34">
        <v>323.0</v>
      </c>
      <c r="D170" s="34">
        <v>0.0</v>
      </c>
      <c r="E170" s="34">
        <v>148.0</v>
      </c>
      <c r="F170" s="27">
        <f t="shared" si="7"/>
        <v>0.6881237326</v>
      </c>
      <c r="G170" s="2">
        <f>(B170+C170)/(B170+C170+D170+E170) * ((((B170)/(B170+C170))*LOG((C170+B170)/(B170),2)) + (((C170)/(B170+C170))*LOG((C170+B170)/(C170),2))) + (D170+E170)/(B170+C170+D170+E170)*( (((E170)/(D170+E170))*LOG((E170+D170)/(E170),2)))</f>
        <v>0.5997280131</v>
      </c>
      <c r="H170" s="5">
        <f t="shared" si="1"/>
        <v>0.08839571958</v>
      </c>
      <c r="I170" s="6">
        <f t="shared" si="9"/>
        <v>0.128459048</v>
      </c>
      <c r="J170" s="28">
        <f t="shared" si="10"/>
        <v>1</v>
      </c>
      <c r="K170" s="28">
        <f t="shared" si="2"/>
        <v>0.3142250531</v>
      </c>
      <c r="L170" s="4">
        <f t="shared" si="3"/>
        <v>0.2470862471</v>
      </c>
      <c r="M170" s="4">
        <f t="shared" si="6"/>
        <v>1</v>
      </c>
      <c r="N170" s="29" t="s">
        <v>722</v>
      </c>
      <c r="X170" s="27" t="str">
        <f t="shared" si="4"/>
        <v>NaN</v>
      </c>
      <c r="Y170" s="30">
        <f t="shared" si="5"/>
        <v>0.3142250531</v>
      </c>
    </row>
    <row r="171">
      <c r="A171" s="32" t="s">
        <v>723</v>
      </c>
      <c r="B171" s="33">
        <v>10.0</v>
      </c>
      <c r="C171" s="33">
        <v>14.0</v>
      </c>
      <c r="D171" s="33">
        <v>13.0</v>
      </c>
      <c r="E171" s="33">
        <v>189.0</v>
      </c>
      <c r="F171" s="27">
        <f t="shared" si="7"/>
        <v>0.4745811032</v>
      </c>
      <c r="G171" s="2">
        <f t="shared" ref="G171:G181" si="21">(B171+C171)/(B171+C171+D171+E171) * ((((B171)/(B171+C171))*LOG((C171+B171)/(B171),2)) + (((C171)/(B171+C171))*LOG((C171+B171)/(C171),2))) + (D171+E171)/(B171+C171+D171+E171)*((((D171)/(D171+E171))*LOG((E171+D171)/(D171),2)) + (((E171)/(E171+D171))*LOG((E171+D171)/(E171),2)))</f>
        <v>0.4119736069</v>
      </c>
      <c r="H171" s="5">
        <f t="shared" si="1"/>
        <v>0.06260749631</v>
      </c>
      <c r="I171" s="6">
        <f t="shared" si="9"/>
        <v>0.1319215955</v>
      </c>
      <c r="J171" s="28">
        <f t="shared" si="10"/>
        <v>0.4347826087</v>
      </c>
      <c r="K171" s="28">
        <f t="shared" si="2"/>
        <v>0.9310344828</v>
      </c>
      <c r="L171" s="4">
        <f t="shared" si="3"/>
        <v>0.4166666667</v>
      </c>
      <c r="M171" s="4">
        <f t="shared" si="6"/>
        <v>0.9356435644</v>
      </c>
      <c r="N171" s="29" t="s">
        <v>724</v>
      </c>
      <c r="X171" s="27">
        <f t="shared" si="4"/>
        <v>10.38461538</v>
      </c>
      <c r="Y171" s="30">
        <f t="shared" si="5"/>
        <v>0.3658170915</v>
      </c>
    </row>
    <row r="172">
      <c r="A172" s="32" t="s">
        <v>434</v>
      </c>
      <c r="B172" s="34">
        <v>65.0</v>
      </c>
      <c r="C172" s="34">
        <v>162.0</v>
      </c>
      <c r="D172" s="34">
        <v>17.0</v>
      </c>
      <c r="E172" s="34">
        <v>344.0</v>
      </c>
      <c r="F172" s="27">
        <f t="shared" si="7"/>
        <v>0.5828117782</v>
      </c>
      <c r="G172" s="2">
        <f t="shared" si="21"/>
        <v>0.5016983318</v>
      </c>
      <c r="H172" s="5">
        <f t="shared" si="1"/>
        <v>0.08111344643</v>
      </c>
      <c r="I172" s="6">
        <f t="shared" si="9"/>
        <v>0.139176059</v>
      </c>
      <c r="J172" s="28">
        <f t="shared" si="10"/>
        <v>0.7926829268</v>
      </c>
      <c r="K172" s="28">
        <f t="shared" si="2"/>
        <v>0.6798418972</v>
      </c>
      <c r="L172" s="4">
        <f t="shared" si="3"/>
        <v>0.2863436123</v>
      </c>
      <c r="M172" s="4">
        <f t="shared" si="6"/>
        <v>0.9529085873</v>
      </c>
      <c r="N172" s="29" t="s">
        <v>725</v>
      </c>
      <c r="X172" s="27">
        <f t="shared" si="4"/>
        <v>8.119099492</v>
      </c>
      <c r="Y172" s="30">
        <f t="shared" si="5"/>
        <v>0.4725248241</v>
      </c>
    </row>
    <row r="173">
      <c r="A173" s="32" t="s">
        <v>726</v>
      </c>
      <c r="B173" s="34">
        <v>50.0</v>
      </c>
      <c r="C173" s="34">
        <v>42.0</v>
      </c>
      <c r="D173" s="34">
        <v>19.0</v>
      </c>
      <c r="E173" s="34">
        <v>115.0</v>
      </c>
      <c r="F173" s="27">
        <f t="shared" si="7"/>
        <v>0.8876849576</v>
      </c>
      <c r="G173" s="2">
        <f t="shared" si="21"/>
        <v>0.7540333257</v>
      </c>
      <c r="H173" s="5">
        <f t="shared" si="1"/>
        <v>0.1336516318</v>
      </c>
      <c r="I173" s="6">
        <f t="shared" si="9"/>
        <v>0.1505620104</v>
      </c>
      <c r="J173" s="28">
        <f t="shared" si="10"/>
        <v>0.7246376812</v>
      </c>
      <c r="K173" s="28">
        <f t="shared" si="2"/>
        <v>0.7324840764</v>
      </c>
      <c r="L173" s="4">
        <f t="shared" si="3"/>
        <v>0.5434782609</v>
      </c>
      <c r="M173" s="4">
        <f t="shared" si="6"/>
        <v>0.8582089552</v>
      </c>
      <c r="N173" s="29" t="s">
        <v>727</v>
      </c>
      <c r="X173" s="27">
        <f t="shared" si="4"/>
        <v>7.205513784</v>
      </c>
      <c r="Y173" s="30">
        <f t="shared" si="5"/>
        <v>0.4571217576</v>
      </c>
    </row>
    <row r="174">
      <c r="A174" s="32" t="s">
        <v>728</v>
      </c>
      <c r="B174" s="34">
        <v>86.0</v>
      </c>
      <c r="C174" s="34">
        <v>24.0</v>
      </c>
      <c r="D174" s="34">
        <v>53.0</v>
      </c>
      <c r="E174" s="34">
        <v>115.0</v>
      </c>
      <c r="F174" s="27">
        <f t="shared" si="7"/>
        <v>1</v>
      </c>
      <c r="G174" s="2">
        <f t="shared" si="21"/>
        <v>0.8429852037</v>
      </c>
      <c r="H174" s="5">
        <f t="shared" si="1"/>
        <v>0.1570147963</v>
      </c>
      <c r="I174" s="6">
        <f t="shared" si="9"/>
        <v>0.1570147963</v>
      </c>
      <c r="J174" s="28">
        <f t="shared" si="10"/>
        <v>0.618705036</v>
      </c>
      <c r="K174" s="28">
        <f t="shared" si="2"/>
        <v>0.8273381295</v>
      </c>
      <c r="L174" s="4">
        <f t="shared" si="3"/>
        <v>0.7818181818</v>
      </c>
      <c r="M174" s="4">
        <f t="shared" si="6"/>
        <v>0.6845238095</v>
      </c>
      <c r="N174" s="29" t="s">
        <v>729</v>
      </c>
      <c r="X174" s="27">
        <f t="shared" si="4"/>
        <v>7.775157233</v>
      </c>
      <c r="Y174" s="30">
        <f t="shared" si="5"/>
        <v>0.4460431655</v>
      </c>
    </row>
    <row r="175">
      <c r="A175" s="26" t="s">
        <v>730</v>
      </c>
      <c r="B175" s="35">
        <v>231.0</v>
      </c>
      <c r="C175" s="35">
        <v>94.0</v>
      </c>
      <c r="D175" s="35">
        <v>87.0</v>
      </c>
      <c r="E175" s="35">
        <v>258.0</v>
      </c>
      <c r="F175" s="27">
        <f t="shared" si="7"/>
        <v>0.9981415995</v>
      </c>
      <c r="G175" s="2">
        <f t="shared" si="21"/>
        <v>0.8404241847</v>
      </c>
      <c r="H175" s="5">
        <f t="shared" si="1"/>
        <v>0.1577174148</v>
      </c>
      <c r="I175" s="6">
        <f t="shared" si="9"/>
        <v>0.1580110626</v>
      </c>
      <c r="J175" s="28">
        <f t="shared" si="10"/>
        <v>0.7264150943</v>
      </c>
      <c r="K175" s="28">
        <f t="shared" si="2"/>
        <v>0.7329545455</v>
      </c>
      <c r="L175" s="4">
        <f t="shared" si="3"/>
        <v>0.7107692308</v>
      </c>
      <c r="M175" s="4">
        <f t="shared" si="6"/>
        <v>0.747826087</v>
      </c>
      <c r="N175" s="29" t="s">
        <v>731</v>
      </c>
      <c r="X175" s="27">
        <f t="shared" si="4"/>
        <v>7.28760088</v>
      </c>
      <c r="Y175" s="30">
        <f t="shared" si="5"/>
        <v>0.4593696398</v>
      </c>
    </row>
    <row r="176">
      <c r="A176" s="32" t="s">
        <v>732</v>
      </c>
      <c r="B176" s="33">
        <v>323.0</v>
      </c>
      <c r="C176" s="33">
        <v>33.0</v>
      </c>
      <c r="D176" s="33">
        <v>400.0</v>
      </c>
      <c r="E176" s="33">
        <v>582.0</v>
      </c>
      <c r="F176" s="27">
        <f t="shared" si="7"/>
        <v>0.9952950783</v>
      </c>
      <c r="G176" s="2">
        <f t="shared" si="21"/>
        <v>0.8341493826</v>
      </c>
      <c r="H176" s="5">
        <f t="shared" si="1"/>
        <v>0.1611456957</v>
      </c>
      <c r="I176" s="6">
        <f t="shared" si="9"/>
        <v>0.1619074577</v>
      </c>
      <c r="J176" s="28">
        <f t="shared" si="10"/>
        <v>0.4467496542</v>
      </c>
      <c r="K176" s="28">
        <f t="shared" si="2"/>
        <v>0.9463414634</v>
      </c>
      <c r="L176" s="4">
        <f t="shared" si="3"/>
        <v>0.9073033708</v>
      </c>
      <c r="M176" s="4">
        <f t="shared" si="6"/>
        <v>0.5926680244</v>
      </c>
      <c r="N176" s="29" t="s">
        <v>733</v>
      </c>
      <c r="X176" s="27">
        <f t="shared" si="4"/>
        <v>14.24136364</v>
      </c>
      <c r="Y176" s="30">
        <f t="shared" si="5"/>
        <v>0.3930911176</v>
      </c>
    </row>
    <row r="177">
      <c r="A177" s="32" t="s">
        <v>734</v>
      </c>
      <c r="B177" s="33">
        <v>26.0</v>
      </c>
      <c r="C177" s="33">
        <v>110.0</v>
      </c>
      <c r="D177" s="33">
        <v>89.0</v>
      </c>
      <c r="E177" s="33">
        <v>49.0</v>
      </c>
      <c r="F177" s="27">
        <f t="shared" si="7"/>
        <v>0.9813176824</v>
      </c>
      <c r="G177" s="2">
        <f t="shared" si="21"/>
        <v>0.8220776006</v>
      </c>
      <c r="H177" s="5">
        <f t="shared" si="1"/>
        <v>0.1592400818</v>
      </c>
      <c r="I177" s="6">
        <f t="shared" si="9"/>
        <v>0.1622716931</v>
      </c>
      <c r="J177" s="28">
        <f t="shared" si="10"/>
        <v>0.2260869565</v>
      </c>
      <c r="K177" s="28">
        <f t="shared" si="2"/>
        <v>0.3081761006</v>
      </c>
      <c r="L177" s="4">
        <f t="shared" si="3"/>
        <v>0.1911764706</v>
      </c>
      <c r="M177" s="4">
        <f t="shared" si="6"/>
        <v>0.3550724638</v>
      </c>
      <c r="N177" s="29" t="s">
        <v>735</v>
      </c>
      <c r="X177" s="27">
        <f t="shared" si="4"/>
        <v>0.1301327886</v>
      </c>
      <c r="Y177" s="30">
        <f t="shared" si="5"/>
        <v>-0.4657369428</v>
      </c>
    </row>
    <row r="178">
      <c r="A178" s="32" t="s">
        <v>736</v>
      </c>
      <c r="B178" s="33">
        <v>857.0</v>
      </c>
      <c r="C178" s="33">
        <v>517.0</v>
      </c>
      <c r="D178" s="33">
        <v>278.0</v>
      </c>
      <c r="E178" s="33">
        <v>1391.0</v>
      </c>
      <c r="F178" s="27">
        <f t="shared" si="7"/>
        <v>0.9529381483</v>
      </c>
      <c r="G178" s="2">
        <f t="shared" si="21"/>
        <v>0.7877671706</v>
      </c>
      <c r="H178" s="5">
        <f t="shared" si="1"/>
        <v>0.1651709777</v>
      </c>
      <c r="I178" s="6">
        <f t="shared" si="9"/>
        <v>0.17332812</v>
      </c>
      <c r="J178" s="28">
        <f t="shared" si="10"/>
        <v>0.7550660793</v>
      </c>
      <c r="K178" s="28">
        <f t="shared" si="2"/>
        <v>0.7290356394</v>
      </c>
      <c r="L178" s="4">
        <f t="shared" si="3"/>
        <v>0.6237263464</v>
      </c>
      <c r="M178" s="4">
        <f t="shared" si="6"/>
        <v>0.8334331935</v>
      </c>
      <c r="N178" s="29" t="s">
        <v>737</v>
      </c>
      <c r="X178" s="27">
        <f t="shared" si="4"/>
        <v>8.294163895</v>
      </c>
      <c r="Y178" s="30">
        <f t="shared" si="5"/>
        <v>0.4841017187</v>
      </c>
    </row>
    <row r="179">
      <c r="A179" s="32" t="s">
        <v>738</v>
      </c>
      <c r="B179" s="34">
        <v>117.0</v>
      </c>
      <c r="C179" s="34">
        <v>31.0</v>
      </c>
      <c r="D179" s="34">
        <v>52.0</v>
      </c>
      <c r="E179" s="34">
        <v>115.0</v>
      </c>
      <c r="F179" s="27">
        <f t="shared" si="7"/>
        <v>0.9961508427</v>
      </c>
      <c r="G179" s="2">
        <f t="shared" si="21"/>
        <v>0.8222563046</v>
      </c>
      <c r="H179" s="5">
        <f t="shared" si="1"/>
        <v>0.1738945382</v>
      </c>
      <c r="I179" s="6">
        <f t="shared" si="9"/>
        <v>0.174566472</v>
      </c>
      <c r="J179" s="28">
        <f t="shared" si="10"/>
        <v>0.6923076923</v>
      </c>
      <c r="K179" s="28">
        <f t="shared" si="2"/>
        <v>0.7876712329</v>
      </c>
      <c r="L179" s="4">
        <f t="shared" si="3"/>
        <v>0.7905405405</v>
      </c>
      <c r="M179" s="4">
        <f t="shared" si="6"/>
        <v>0.6886227545</v>
      </c>
      <c r="N179" s="29" t="s">
        <v>739</v>
      </c>
      <c r="X179" s="27">
        <f t="shared" si="4"/>
        <v>8.346774194</v>
      </c>
      <c r="Y179" s="30">
        <f t="shared" si="5"/>
        <v>0.4799789252</v>
      </c>
    </row>
    <row r="180">
      <c r="A180" s="32" t="s">
        <v>740</v>
      </c>
      <c r="B180" s="34">
        <v>240.0</v>
      </c>
      <c r="C180" s="34">
        <v>43.0</v>
      </c>
      <c r="D180" s="34">
        <v>54.0</v>
      </c>
      <c r="E180" s="34">
        <v>85.0</v>
      </c>
      <c r="F180" s="27">
        <f t="shared" si="7"/>
        <v>0.885308503</v>
      </c>
      <c r="G180" s="2">
        <f t="shared" si="21"/>
        <v>0.7296820136</v>
      </c>
      <c r="H180" s="5">
        <f t="shared" si="1"/>
        <v>0.1556264894</v>
      </c>
      <c r="I180" s="6">
        <f t="shared" si="9"/>
        <v>0.1757878625</v>
      </c>
      <c r="J180" s="28">
        <f t="shared" si="10"/>
        <v>0.8163265306</v>
      </c>
      <c r="K180" s="28">
        <f t="shared" si="2"/>
        <v>0.6640625</v>
      </c>
      <c r="L180" s="4">
        <f t="shared" si="3"/>
        <v>0.8480565371</v>
      </c>
      <c r="M180" s="4">
        <f t="shared" si="6"/>
        <v>0.6115107914</v>
      </c>
      <c r="N180" s="29" t="s">
        <v>741</v>
      </c>
      <c r="X180" s="27">
        <f t="shared" si="4"/>
        <v>8.785529716</v>
      </c>
      <c r="Y180" s="30">
        <f t="shared" si="5"/>
        <v>0.4803890306</v>
      </c>
    </row>
    <row r="181">
      <c r="A181" s="32" t="s">
        <v>742</v>
      </c>
      <c r="B181" s="34">
        <v>39.0</v>
      </c>
      <c r="C181" s="34">
        <v>11.0</v>
      </c>
      <c r="D181" s="34">
        <v>10.0</v>
      </c>
      <c r="E181" s="34">
        <v>24.0</v>
      </c>
      <c r="F181" s="27">
        <f t="shared" si="7"/>
        <v>0.9798687567</v>
      </c>
      <c r="G181" s="2">
        <f t="shared" si="21"/>
        <v>0.8062348903</v>
      </c>
      <c r="H181" s="5">
        <f t="shared" si="1"/>
        <v>0.1736338664</v>
      </c>
      <c r="I181" s="6">
        <f t="shared" si="9"/>
        <v>0.1772011457</v>
      </c>
      <c r="J181" s="28">
        <f t="shared" si="10"/>
        <v>0.7959183673</v>
      </c>
      <c r="K181" s="28">
        <f t="shared" si="2"/>
        <v>0.6857142857</v>
      </c>
      <c r="L181" s="4">
        <f t="shared" si="3"/>
        <v>0.78</v>
      </c>
      <c r="M181" s="4">
        <f t="shared" si="6"/>
        <v>0.7058823529</v>
      </c>
      <c r="N181" s="29" t="s">
        <v>743</v>
      </c>
      <c r="X181" s="27">
        <f t="shared" si="4"/>
        <v>8.509090909</v>
      </c>
      <c r="Y181" s="30">
        <f t="shared" si="5"/>
        <v>0.4816326531</v>
      </c>
    </row>
    <row r="182">
      <c r="A182" s="32" t="s">
        <v>744</v>
      </c>
      <c r="B182" s="33">
        <v>167.0</v>
      </c>
      <c r="C182" s="33">
        <v>892.0</v>
      </c>
      <c r="D182" s="33">
        <v>136.0</v>
      </c>
      <c r="E182" s="33">
        <v>1136.0</v>
      </c>
      <c r="F182" s="27">
        <f t="shared" si="7"/>
        <v>0.5574028879</v>
      </c>
      <c r="G182" s="2">
        <f>(B182+C182)/(B182+C182+D182+E182) * (((B182)/(B182+C182))*LOG((C182+B182)/(B182),2)) + (((D182+E182)/(B182+C182+D182+E182)*((((D182)/(D182+E182))*LOG((E182+D182)/(D182),2)) + (((E182)/(E182+D182))*LOG((E182+D182)/(E182),2)))))</f>
        <v>0.458600659</v>
      </c>
      <c r="H182" s="5">
        <f t="shared" si="1"/>
        <v>0.09880222894</v>
      </c>
      <c r="I182" s="6">
        <f t="shared" si="9"/>
        <v>0.1772546054</v>
      </c>
      <c r="J182" s="28">
        <f t="shared" si="10"/>
        <v>0.5511551155</v>
      </c>
      <c r="K182" s="28">
        <f t="shared" si="2"/>
        <v>0.5601577909</v>
      </c>
      <c r="L182" s="4">
        <f t="shared" si="3"/>
        <v>0.1576959396</v>
      </c>
      <c r="M182" s="4">
        <f t="shared" si="6"/>
        <v>0.893081761</v>
      </c>
      <c r="N182" s="29" t="s">
        <v>745</v>
      </c>
      <c r="X182" s="27">
        <f t="shared" si="4"/>
        <v>1.5638354</v>
      </c>
      <c r="Y182" s="30">
        <f t="shared" si="5"/>
        <v>0.1113129064</v>
      </c>
    </row>
    <row r="183">
      <c r="A183" s="32" t="s">
        <v>746</v>
      </c>
      <c r="B183" s="33">
        <v>198.0</v>
      </c>
      <c r="C183" s="33">
        <v>835.0</v>
      </c>
      <c r="D183" s="33">
        <v>0.0</v>
      </c>
      <c r="E183" s="33">
        <v>700.0</v>
      </c>
      <c r="F183" s="27">
        <f t="shared" si="7"/>
        <v>0.5126117245</v>
      </c>
      <c r="G183" s="2">
        <f>(B183+C183)/(B183+C183+D183+E183) * ((((B183)/(B183+C183))*LOG((C183+B183)/(B183),2)) + (((C183)/(B183+C183))*LOG((C183+B183)/(C183),2))) + (D183+E183)/(B183+C183+D183+E183)*((((E183)/(E183+D183))*LOG((E183+D183)/(E183),2)))</f>
        <v>0.4202109027</v>
      </c>
      <c r="H183" s="5">
        <f t="shared" si="1"/>
        <v>0.09240082174</v>
      </c>
      <c r="I183" s="6">
        <f t="shared" si="9"/>
        <v>0.1802549909</v>
      </c>
      <c r="J183" s="28">
        <f t="shared" si="10"/>
        <v>1</v>
      </c>
      <c r="K183" s="28">
        <f t="shared" si="2"/>
        <v>0.4560260586</v>
      </c>
      <c r="L183" s="4">
        <f t="shared" si="3"/>
        <v>0.1916747338</v>
      </c>
      <c r="M183" s="4">
        <f t="shared" si="6"/>
        <v>1</v>
      </c>
      <c r="N183" s="29" t="s">
        <v>747</v>
      </c>
      <c r="X183" s="27" t="str">
        <f t="shared" si="4"/>
        <v>NaN</v>
      </c>
      <c r="Y183" s="30">
        <f t="shared" si="5"/>
        <v>0.4560260586</v>
      </c>
    </row>
    <row r="184">
      <c r="A184" s="32" t="s">
        <v>748</v>
      </c>
      <c r="B184" s="33">
        <v>117.0</v>
      </c>
      <c r="C184" s="33">
        <v>145.0</v>
      </c>
      <c r="D184" s="33">
        <v>5.0</v>
      </c>
      <c r="E184" s="33">
        <v>134.0</v>
      </c>
      <c r="F184" s="27">
        <f t="shared" si="7"/>
        <v>0.8864115407</v>
      </c>
      <c r="G184" s="2">
        <f t="shared" ref="G184:G191" si="22">(B184+C184)/(B184+C184+D184+E184) * ((((B184)/(B184+C184))*LOG((C184+B184)/(B184),2)) + (((C184)/(B184+C184))*LOG((C184+B184)/(C184),2))) + (D184+E184)/(B184+C184+D184+E184)*((((D184)/(D184+E184))*LOG((E184+D184)/(D184),2)) + (((E184)/(E184+D184))*LOG((E184+D184)/(E184),2)))</f>
        <v>0.7254477638</v>
      </c>
      <c r="H184" s="5">
        <f t="shared" si="1"/>
        <v>0.1609637769</v>
      </c>
      <c r="I184" s="6">
        <f t="shared" si="9"/>
        <v>0.1815903444</v>
      </c>
      <c r="J184" s="28">
        <f t="shared" si="10"/>
        <v>0.9590163934</v>
      </c>
      <c r="K184" s="28">
        <f t="shared" si="2"/>
        <v>0.4802867384</v>
      </c>
      <c r="L184" s="4">
        <f t="shared" si="3"/>
        <v>0.4465648855</v>
      </c>
      <c r="M184" s="4">
        <f t="shared" si="6"/>
        <v>0.964028777</v>
      </c>
      <c r="N184" s="29" t="s">
        <v>749</v>
      </c>
      <c r="X184" s="27">
        <f t="shared" si="4"/>
        <v>21.62482759</v>
      </c>
      <c r="Y184" s="30">
        <f t="shared" si="5"/>
        <v>0.4393031318</v>
      </c>
    </row>
    <row r="185">
      <c r="A185" s="32" t="s">
        <v>750</v>
      </c>
      <c r="B185" s="33">
        <v>300.0</v>
      </c>
      <c r="C185" s="33">
        <v>593.0</v>
      </c>
      <c r="D185" s="33">
        <v>4.0</v>
      </c>
      <c r="E185" s="33">
        <v>483.0</v>
      </c>
      <c r="F185" s="27">
        <f t="shared" si="7"/>
        <v>0.7606964167</v>
      </c>
      <c r="G185" s="2">
        <f t="shared" si="22"/>
        <v>0.6201520839</v>
      </c>
      <c r="H185" s="5">
        <f t="shared" si="1"/>
        <v>0.1405443328</v>
      </c>
      <c r="I185" s="6">
        <f t="shared" si="9"/>
        <v>0.1847574535</v>
      </c>
      <c r="J185" s="28">
        <f t="shared" si="10"/>
        <v>0.9868421053</v>
      </c>
      <c r="K185" s="28">
        <f t="shared" si="2"/>
        <v>0.4488847584</v>
      </c>
      <c r="L185" s="4">
        <f t="shared" si="3"/>
        <v>0.3359462486</v>
      </c>
      <c r="M185" s="4">
        <f t="shared" si="6"/>
        <v>0.9917864476</v>
      </c>
      <c r="N185" s="29" t="s">
        <v>751</v>
      </c>
      <c r="X185" s="27">
        <f t="shared" si="4"/>
        <v>61.08768971</v>
      </c>
      <c r="Y185" s="30">
        <f t="shared" si="5"/>
        <v>0.4357268636</v>
      </c>
    </row>
    <row r="186">
      <c r="A186" s="32" t="s">
        <v>752</v>
      </c>
      <c r="B186" s="33">
        <v>1165.0</v>
      </c>
      <c r="C186" s="33">
        <v>253.0</v>
      </c>
      <c r="D186" s="33">
        <v>882.0</v>
      </c>
      <c r="E186" s="33">
        <v>2093.0</v>
      </c>
      <c r="F186" s="27">
        <f t="shared" si="7"/>
        <v>0.9966557378</v>
      </c>
      <c r="G186" s="2">
        <f t="shared" si="22"/>
        <v>0.812271649</v>
      </c>
      <c r="H186" s="5">
        <f t="shared" si="1"/>
        <v>0.1843840888</v>
      </c>
      <c r="I186" s="6">
        <f t="shared" si="9"/>
        <v>0.1850027866</v>
      </c>
      <c r="J186" s="28">
        <f t="shared" si="10"/>
        <v>0.5691255496</v>
      </c>
      <c r="K186" s="28">
        <f t="shared" si="2"/>
        <v>0.8921568627</v>
      </c>
      <c r="L186" s="4">
        <f t="shared" si="3"/>
        <v>0.8215796897</v>
      </c>
      <c r="M186" s="4">
        <f t="shared" si="6"/>
        <v>0.7035294118</v>
      </c>
      <c r="N186" s="29" t="s">
        <v>753</v>
      </c>
      <c r="X186" s="27">
        <f t="shared" si="4"/>
        <v>10.92712843</v>
      </c>
      <c r="Y186" s="30">
        <f t="shared" si="5"/>
        <v>0.4612824123</v>
      </c>
    </row>
    <row r="187">
      <c r="A187" s="32" t="s">
        <v>754</v>
      </c>
      <c r="B187" s="34">
        <v>23.0</v>
      </c>
      <c r="C187" s="34">
        <v>21.0</v>
      </c>
      <c r="D187" s="34">
        <v>1.0</v>
      </c>
      <c r="E187" s="34">
        <v>19.0</v>
      </c>
      <c r="F187" s="27">
        <f t="shared" si="7"/>
        <v>0.9544340029</v>
      </c>
      <c r="G187" s="2">
        <f t="shared" si="22"/>
        <v>0.7759740546</v>
      </c>
      <c r="H187" s="5">
        <f t="shared" si="1"/>
        <v>0.1784599483</v>
      </c>
      <c r="I187" s="6">
        <f t="shared" si="9"/>
        <v>0.1869798727</v>
      </c>
      <c r="J187" s="28">
        <f t="shared" si="10"/>
        <v>0.9583333333</v>
      </c>
      <c r="K187" s="28">
        <f t="shared" si="2"/>
        <v>0.475</v>
      </c>
      <c r="L187" s="4">
        <f t="shared" si="3"/>
        <v>0.5227272727</v>
      </c>
      <c r="M187" s="4">
        <f t="shared" si="6"/>
        <v>0.95</v>
      </c>
      <c r="N187" s="29" t="s">
        <v>755</v>
      </c>
      <c r="X187" s="27">
        <f t="shared" si="4"/>
        <v>20.80952381</v>
      </c>
      <c r="Y187" s="30">
        <f t="shared" si="5"/>
        <v>0.4333333333</v>
      </c>
    </row>
    <row r="188">
      <c r="A188" s="32" t="s">
        <v>756</v>
      </c>
      <c r="B188" s="33">
        <v>3.0</v>
      </c>
      <c r="C188" s="33">
        <v>1.0</v>
      </c>
      <c r="D188" s="33">
        <v>7.0</v>
      </c>
      <c r="E188" s="33">
        <v>230.0</v>
      </c>
      <c r="F188" s="27">
        <f t="shared" si="7"/>
        <v>0.2490996702</v>
      </c>
      <c r="G188" s="2">
        <f t="shared" si="22"/>
        <v>0.2023363748</v>
      </c>
      <c r="H188" s="5">
        <f t="shared" si="1"/>
        <v>0.04676329544</v>
      </c>
      <c r="I188" s="6">
        <f t="shared" si="9"/>
        <v>0.1877292547</v>
      </c>
      <c r="J188" s="28">
        <f t="shared" si="10"/>
        <v>0.3</v>
      </c>
      <c r="K188" s="28">
        <f t="shared" si="2"/>
        <v>0.9956709957</v>
      </c>
      <c r="L188" s="4">
        <f t="shared" si="3"/>
        <v>0.75</v>
      </c>
      <c r="M188" s="4">
        <f t="shared" si="6"/>
        <v>0.970464135</v>
      </c>
      <c r="N188" s="29" t="s">
        <v>757</v>
      </c>
      <c r="X188" s="27">
        <f t="shared" si="4"/>
        <v>98.57142857</v>
      </c>
      <c r="Y188" s="30">
        <f t="shared" si="5"/>
        <v>0.2956709957</v>
      </c>
    </row>
    <row r="189">
      <c r="A189" s="32" t="s">
        <v>758</v>
      </c>
      <c r="B189" s="34">
        <v>11.0</v>
      </c>
      <c r="C189" s="34">
        <v>10.0</v>
      </c>
      <c r="D189" s="34">
        <v>12.0</v>
      </c>
      <c r="E189" s="34">
        <v>193.0</v>
      </c>
      <c r="F189" s="27">
        <f t="shared" si="7"/>
        <v>0.4745811032</v>
      </c>
      <c r="G189" s="2">
        <f t="shared" si="22"/>
        <v>0.3844924749</v>
      </c>
      <c r="H189" s="5">
        <f t="shared" si="1"/>
        <v>0.09008862835</v>
      </c>
      <c r="I189" s="6">
        <f t="shared" si="9"/>
        <v>0.1898276769</v>
      </c>
      <c r="J189" s="28">
        <f t="shared" si="10"/>
        <v>0.4782608696</v>
      </c>
      <c r="K189" s="28">
        <f t="shared" si="2"/>
        <v>0.9507389163</v>
      </c>
      <c r="L189" s="4">
        <f t="shared" si="3"/>
        <v>0.5238095238</v>
      </c>
      <c r="M189" s="4">
        <f t="shared" si="6"/>
        <v>0.9414634146</v>
      </c>
      <c r="N189" s="29" t="s">
        <v>759</v>
      </c>
      <c r="X189" s="27">
        <f t="shared" si="4"/>
        <v>17.69166667</v>
      </c>
      <c r="Y189" s="30">
        <f t="shared" si="5"/>
        <v>0.4289997858</v>
      </c>
    </row>
    <row r="190">
      <c r="A190" s="32" t="s">
        <v>760</v>
      </c>
      <c r="B190" s="33">
        <v>337.0</v>
      </c>
      <c r="C190" s="33">
        <v>830.0</v>
      </c>
      <c r="D190" s="33">
        <v>3.0</v>
      </c>
      <c r="E190" s="33">
        <v>749.0</v>
      </c>
      <c r="F190" s="27">
        <f t="shared" si="7"/>
        <v>0.6738591926</v>
      </c>
      <c r="G190" s="2">
        <f t="shared" si="22"/>
        <v>0.5420388976</v>
      </c>
      <c r="H190" s="5">
        <f t="shared" si="1"/>
        <v>0.131820295</v>
      </c>
      <c r="I190" s="6">
        <f t="shared" si="9"/>
        <v>0.1956199403</v>
      </c>
      <c r="J190" s="28">
        <f t="shared" si="10"/>
        <v>0.9911764706</v>
      </c>
      <c r="K190" s="28">
        <f t="shared" si="2"/>
        <v>0.474350855</v>
      </c>
      <c r="L190" s="4">
        <f t="shared" si="3"/>
        <v>0.2887746358</v>
      </c>
      <c r="M190" s="4">
        <f t="shared" si="6"/>
        <v>0.9960106383</v>
      </c>
      <c r="N190" s="29" t="s">
        <v>761</v>
      </c>
      <c r="X190" s="27">
        <f t="shared" si="4"/>
        <v>101.3706827</v>
      </c>
      <c r="Y190" s="30">
        <f t="shared" si="5"/>
        <v>0.4655273256</v>
      </c>
    </row>
    <row r="191">
      <c r="A191" s="32" t="s">
        <v>762</v>
      </c>
      <c r="B191" s="33">
        <v>5.0</v>
      </c>
      <c r="C191" s="33">
        <v>6.0</v>
      </c>
      <c r="D191" s="33">
        <v>3.0</v>
      </c>
      <c r="E191" s="33">
        <v>45.0</v>
      </c>
      <c r="F191" s="27">
        <f t="shared" si="7"/>
        <v>0.5725804656</v>
      </c>
      <c r="G191" s="2">
        <f t="shared" si="22"/>
        <v>0.4597331445</v>
      </c>
      <c r="H191" s="5">
        <f t="shared" si="1"/>
        <v>0.1128473212</v>
      </c>
      <c r="I191" s="6">
        <f t="shared" si="9"/>
        <v>0.1970855241</v>
      </c>
      <c r="J191" s="28">
        <f t="shared" si="10"/>
        <v>0.625</v>
      </c>
      <c r="K191" s="28">
        <f t="shared" si="2"/>
        <v>0.8823529412</v>
      </c>
      <c r="L191" s="4">
        <f t="shared" si="3"/>
        <v>0.4545454545</v>
      </c>
      <c r="M191" s="4">
        <f t="shared" si="6"/>
        <v>0.9375</v>
      </c>
      <c r="N191" s="29" t="s">
        <v>763</v>
      </c>
      <c r="X191" s="27">
        <f t="shared" si="4"/>
        <v>12.5</v>
      </c>
      <c r="Y191" s="30">
        <f t="shared" si="5"/>
        <v>0.5073529412</v>
      </c>
    </row>
    <row r="192">
      <c r="A192" s="32" t="s">
        <v>764</v>
      </c>
      <c r="B192" s="33">
        <v>48.0</v>
      </c>
      <c r="C192" s="33">
        <v>158.0</v>
      </c>
      <c r="D192" s="33">
        <v>0.0</v>
      </c>
      <c r="E192" s="33">
        <v>144.0</v>
      </c>
      <c r="F192" s="27">
        <f t="shared" si="7"/>
        <v>0.5767070224</v>
      </c>
      <c r="G192" s="2">
        <f>(B192+C192)/(B192+C192+D192+E192) * ((((B192)/(B192+C192))*LOG((C192+B192)/(B192),2)) + (((C192)/(B192+C192))*LOG((C192+B192)/(C192),2))) + (D192+E192)/(B192+C192+D192+E192)*( (((E192)/(D192+E192))*LOG((E192+D192)/(E192),2)))</f>
        <v>0.4609815724</v>
      </c>
      <c r="H192" s="5">
        <f t="shared" si="1"/>
        <v>0.1157254499</v>
      </c>
      <c r="I192" s="6">
        <f t="shared" si="9"/>
        <v>0.2006659282</v>
      </c>
      <c r="J192" s="28">
        <f t="shared" si="10"/>
        <v>1</v>
      </c>
      <c r="K192" s="28">
        <f t="shared" si="2"/>
        <v>0.4768211921</v>
      </c>
      <c r="L192" s="4">
        <f t="shared" si="3"/>
        <v>0.2330097087</v>
      </c>
      <c r="M192" s="4">
        <f t="shared" si="6"/>
        <v>1</v>
      </c>
      <c r="N192" s="29" t="s">
        <v>765</v>
      </c>
      <c r="X192" s="27" t="str">
        <f t="shared" si="4"/>
        <v>NaN</v>
      </c>
      <c r="Y192" s="30">
        <f t="shared" si="5"/>
        <v>0.4768211921</v>
      </c>
    </row>
    <row r="193">
      <c r="A193" s="32" t="s">
        <v>766</v>
      </c>
      <c r="B193" s="34">
        <v>7.0</v>
      </c>
      <c r="C193" s="34">
        <v>5.0</v>
      </c>
      <c r="D193" s="34">
        <v>6.0</v>
      </c>
      <c r="E193" s="34">
        <v>74.0</v>
      </c>
      <c r="F193" s="27">
        <f t="shared" si="7"/>
        <v>0.5876446143</v>
      </c>
      <c r="G193" s="2">
        <f t="shared" ref="G193:G200" si="23">(B193+C193)/(B193+C193+D193+E193) * ((((B193)/(B193+C193))*LOG((C193+B193)/(B193),2)) + (((C193)/(B193+C193))*LOG((C193+B193)/(C193),2))) + (D193+E193)/(B193+C193+D193+E193)*((((D193)/(D193+E193))*LOG((E193+D193)/(D193),2)) + (((E193)/(E193+D193))*LOG((E193+D193)/(E193),2)))</f>
        <v>0.4619929197</v>
      </c>
      <c r="H193" s="5">
        <f t="shared" si="1"/>
        <v>0.1256516946</v>
      </c>
      <c r="I193" s="6">
        <f t="shared" si="9"/>
        <v>0.213822592</v>
      </c>
      <c r="J193" s="28">
        <f t="shared" si="10"/>
        <v>0.5384615385</v>
      </c>
      <c r="K193" s="28">
        <f t="shared" si="2"/>
        <v>0.9367088608</v>
      </c>
      <c r="L193" s="4">
        <f t="shared" si="3"/>
        <v>0.5833333333</v>
      </c>
      <c r="M193" s="4">
        <f t="shared" si="6"/>
        <v>0.925</v>
      </c>
      <c r="N193" s="29" t="s">
        <v>767</v>
      </c>
      <c r="X193" s="27">
        <f t="shared" si="4"/>
        <v>17.26666667</v>
      </c>
      <c r="Y193" s="30">
        <f t="shared" si="5"/>
        <v>0.4751703992</v>
      </c>
    </row>
    <row r="194">
      <c r="A194" s="32" t="s">
        <v>768</v>
      </c>
      <c r="B194" s="33">
        <v>228.0</v>
      </c>
      <c r="C194" s="33">
        <v>820.0</v>
      </c>
      <c r="D194" s="33">
        <v>3.0</v>
      </c>
      <c r="E194" s="33">
        <v>1062.0</v>
      </c>
      <c r="F194" s="27">
        <f t="shared" si="7"/>
        <v>0.4978712562</v>
      </c>
      <c r="G194" s="2">
        <f t="shared" si="23"/>
        <v>0.3888744486</v>
      </c>
      <c r="H194" s="5">
        <f t="shared" si="1"/>
        <v>0.1089968076</v>
      </c>
      <c r="I194" s="6">
        <f t="shared" si="9"/>
        <v>0.2189256886</v>
      </c>
      <c r="J194" s="28">
        <f t="shared" si="10"/>
        <v>0.987012987</v>
      </c>
      <c r="K194" s="28">
        <f t="shared" si="2"/>
        <v>0.564293305</v>
      </c>
      <c r="L194" s="4">
        <f t="shared" si="3"/>
        <v>0.2175572519</v>
      </c>
      <c r="M194" s="4">
        <f t="shared" si="6"/>
        <v>0.9971830986</v>
      </c>
      <c r="N194" s="29" t="s">
        <v>769</v>
      </c>
      <c r="X194" s="27">
        <f t="shared" si="4"/>
        <v>98.42926829</v>
      </c>
      <c r="Y194" s="30">
        <f t="shared" si="5"/>
        <v>0.551306292</v>
      </c>
    </row>
    <row r="195">
      <c r="A195" s="32" t="s">
        <v>770</v>
      </c>
      <c r="B195" s="34">
        <v>51.0</v>
      </c>
      <c r="C195" s="34">
        <v>106.0</v>
      </c>
      <c r="D195" s="34">
        <v>4.0</v>
      </c>
      <c r="E195" s="34">
        <v>188.0</v>
      </c>
      <c r="F195" s="27">
        <f t="shared" si="7"/>
        <v>0.6285203218</v>
      </c>
      <c r="G195" s="2">
        <f t="shared" si="23"/>
        <v>0.4895481174</v>
      </c>
      <c r="H195" s="5">
        <f t="shared" si="1"/>
        <v>0.1389722044</v>
      </c>
      <c r="I195" s="6">
        <f t="shared" si="9"/>
        <v>0.221110121</v>
      </c>
      <c r="J195" s="28">
        <f t="shared" si="10"/>
        <v>0.9272727273</v>
      </c>
      <c r="K195" s="28">
        <f t="shared" si="2"/>
        <v>0.6394557823</v>
      </c>
      <c r="L195" s="4">
        <f t="shared" si="3"/>
        <v>0.3248407643</v>
      </c>
      <c r="M195" s="4">
        <f t="shared" si="6"/>
        <v>0.9791666667</v>
      </c>
      <c r="N195" s="29" t="s">
        <v>771</v>
      </c>
      <c r="X195" s="27">
        <f t="shared" si="4"/>
        <v>22.61320755</v>
      </c>
      <c r="Y195" s="30">
        <f t="shared" si="5"/>
        <v>0.5667285096</v>
      </c>
    </row>
    <row r="196">
      <c r="A196" s="26" t="s">
        <v>772</v>
      </c>
      <c r="B196" s="26">
        <v>29.0</v>
      </c>
      <c r="C196" s="26">
        <v>15.0</v>
      </c>
      <c r="D196" s="26">
        <v>9.0</v>
      </c>
      <c r="E196" s="26">
        <v>54.0</v>
      </c>
      <c r="F196" s="27">
        <f t="shared" si="7"/>
        <v>0.9385750889</v>
      </c>
      <c r="G196" s="2">
        <f t="shared" si="23"/>
        <v>0.7290240045</v>
      </c>
      <c r="H196" s="5">
        <f t="shared" si="1"/>
        <v>0.2095510845</v>
      </c>
      <c r="I196" s="6">
        <f t="shared" si="9"/>
        <v>0.2232651249</v>
      </c>
      <c r="J196" s="28">
        <f t="shared" si="10"/>
        <v>0.7631578947</v>
      </c>
      <c r="K196" s="28">
        <f t="shared" si="2"/>
        <v>0.7826086957</v>
      </c>
      <c r="L196" s="4">
        <f t="shared" si="3"/>
        <v>0.6590909091</v>
      </c>
      <c r="M196" s="4">
        <f t="shared" si="6"/>
        <v>0.8571428571</v>
      </c>
      <c r="N196" s="29" t="s">
        <v>773</v>
      </c>
      <c r="X196" s="27">
        <f t="shared" si="4"/>
        <v>11.6</v>
      </c>
      <c r="Y196" s="30">
        <f t="shared" si="5"/>
        <v>0.5457665904</v>
      </c>
    </row>
    <row r="197">
      <c r="A197" s="32" t="s">
        <v>774</v>
      </c>
      <c r="B197" s="33">
        <v>13.0</v>
      </c>
      <c r="C197" s="33">
        <v>13.0</v>
      </c>
      <c r="D197" s="33">
        <v>10.0</v>
      </c>
      <c r="E197" s="33">
        <v>205.0</v>
      </c>
      <c r="F197" s="27">
        <f t="shared" si="7"/>
        <v>0.4543577686</v>
      </c>
      <c r="G197" s="2">
        <f t="shared" si="23"/>
        <v>0.3499948602</v>
      </c>
      <c r="H197" s="5">
        <f t="shared" si="1"/>
        <v>0.1043629084</v>
      </c>
      <c r="I197" s="6">
        <f t="shared" si="9"/>
        <v>0.2296932409</v>
      </c>
      <c r="J197" s="28">
        <f t="shared" si="10"/>
        <v>0.5652173913</v>
      </c>
      <c r="K197" s="28">
        <f t="shared" si="2"/>
        <v>0.9403669725</v>
      </c>
      <c r="L197" s="4">
        <f t="shared" si="3"/>
        <v>0.5</v>
      </c>
      <c r="M197" s="4">
        <f t="shared" si="6"/>
        <v>0.9534883721</v>
      </c>
      <c r="N197" s="29" t="s">
        <v>775</v>
      </c>
      <c r="X197" s="27">
        <f t="shared" si="4"/>
        <v>20.5</v>
      </c>
      <c r="Y197" s="30">
        <f t="shared" si="5"/>
        <v>0.5055843638</v>
      </c>
    </row>
    <row r="198">
      <c r="A198" s="32" t="s">
        <v>776</v>
      </c>
      <c r="B198" s="33">
        <v>311.0</v>
      </c>
      <c r="C198" s="33">
        <v>746.0</v>
      </c>
      <c r="D198" s="33">
        <v>2.0</v>
      </c>
      <c r="E198" s="33">
        <v>849.0</v>
      </c>
      <c r="F198" s="27">
        <f t="shared" si="7"/>
        <v>0.6439018871</v>
      </c>
      <c r="G198" s="2">
        <f t="shared" si="23"/>
        <v>0.494913282</v>
      </c>
      <c r="H198" s="5">
        <f t="shared" si="1"/>
        <v>0.1489886051</v>
      </c>
      <c r="I198" s="6">
        <f t="shared" si="9"/>
        <v>0.2313840168</v>
      </c>
      <c r="J198" s="28">
        <f t="shared" si="10"/>
        <v>0.9936102236</v>
      </c>
      <c r="K198" s="28">
        <f t="shared" si="2"/>
        <v>0.5322884013</v>
      </c>
      <c r="L198" s="4">
        <f t="shared" si="3"/>
        <v>0.2942289499</v>
      </c>
      <c r="M198" s="4">
        <f t="shared" si="6"/>
        <v>0.9976498237</v>
      </c>
      <c r="N198" s="29" t="s">
        <v>777</v>
      </c>
      <c r="X198" s="27">
        <f t="shared" si="4"/>
        <v>176.9698391</v>
      </c>
      <c r="Y198" s="30">
        <f t="shared" si="5"/>
        <v>0.5258986249</v>
      </c>
    </row>
    <row r="199">
      <c r="A199" s="26" t="s">
        <v>778</v>
      </c>
      <c r="B199" s="35">
        <v>31.0</v>
      </c>
      <c r="C199" s="35">
        <v>18.0</v>
      </c>
      <c r="D199" s="35">
        <v>146.0</v>
      </c>
      <c r="E199" s="35">
        <v>5.0</v>
      </c>
      <c r="F199" s="27">
        <f t="shared" si="7"/>
        <v>0.514815653</v>
      </c>
      <c r="G199" s="2">
        <f t="shared" si="23"/>
        <v>0.3907856814</v>
      </c>
      <c r="H199" s="5">
        <f t="shared" si="1"/>
        <v>0.1240299716</v>
      </c>
      <c r="I199" s="6">
        <f t="shared" si="9"/>
        <v>0.2409211353</v>
      </c>
      <c r="J199" s="28">
        <f t="shared" si="10"/>
        <v>0.1751412429</v>
      </c>
      <c r="K199" s="28">
        <f t="shared" si="2"/>
        <v>0.2173913043</v>
      </c>
      <c r="L199" s="4">
        <f t="shared" si="3"/>
        <v>0.6326530612</v>
      </c>
      <c r="M199" s="4">
        <f t="shared" si="6"/>
        <v>0.03311258278</v>
      </c>
      <c r="N199" s="29" t="s">
        <v>779</v>
      </c>
      <c r="X199" s="27">
        <f t="shared" si="4"/>
        <v>0.05898021309</v>
      </c>
      <c r="Y199" s="30">
        <f t="shared" si="5"/>
        <v>-0.6074674527</v>
      </c>
    </row>
    <row r="200">
      <c r="A200" s="26" t="s">
        <v>780</v>
      </c>
      <c r="B200" s="26">
        <v>11.0</v>
      </c>
      <c r="C200" s="26">
        <v>4.0</v>
      </c>
      <c r="D200" s="26">
        <v>3.0</v>
      </c>
      <c r="E200" s="26">
        <v>14.0</v>
      </c>
      <c r="F200" s="27">
        <f t="shared" si="7"/>
        <v>0.9886994083</v>
      </c>
      <c r="G200" s="2">
        <f t="shared" si="23"/>
        <v>0.7493319694</v>
      </c>
      <c r="H200" s="5">
        <f t="shared" si="1"/>
        <v>0.2393674389</v>
      </c>
      <c r="I200" s="6">
        <f t="shared" si="9"/>
        <v>0.24210335</v>
      </c>
      <c r="J200" s="28">
        <f t="shared" si="10"/>
        <v>0.7857142857</v>
      </c>
      <c r="K200" s="28">
        <f t="shared" si="2"/>
        <v>0.7777777778</v>
      </c>
      <c r="L200" s="4">
        <f t="shared" si="3"/>
        <v>0.7333333333</v>
      </c>
      <c r="M200" s="4">
        <f t="shared" si="6"/>
        <v>0.8235294118</v>
      </c>
      <c r="N200" s="2" t="s">
        <v>781</v>
      </c>
      <c r="X200" s="27">
        <f t="shared" si="4"/>
        <v>12.83333333</v>
      </c>
      <c r="Y200" s="30">
        <f t="shared" si="5"/>
        <v>0.5634920635</v>
      </c>
    </row>
    <row r="201">
      <c r="A201" s="32" t="s">
        <v>782</v>
      </c>
      <c r="B201" s="34">
        <v>37.0</v>
      </c>
      <c r="C201" s="34">
        <v>41.0</v>
      </c>
      <c r="D201" s="34">
        <v>32.0</v>
      </c>
      <c r="E201" s="34">
        <v>116.0</v>
      </c>
      <c r="F201" s="27">
        <f t="shared" si="7"/>
        <v>0.8876849576</v>
      </c>
      <c r="G201" s="2">
        <f>(B201+C201)/(B201+C201+D201+E201) * (((B201)/(B201+C201))*LOG((C201+B201)/(B201),2)) + (D201+E201)/(B201+C201+D201+E201)*((((D201)/(D201+E201))*LOG((E201+D201)/(D201),2)) + (((E201)/(E201+D201))*LOG((E201+D201)/(E201),2)))</f>
        <v>0.6693956206</v>
      </c>
      <c r="H201" s="5">
        <f t="shared" si="1"/>
        <v>0.218289337</v>
      </c>
      <c r="I201" s="6">
        <f t="shared" si="9"/>
        <v>0.2459085683</v>
      </c>
      <c r="J201" s="28">
        <f t="shared" si="10"/>
        <v>0.5362318841</v>
      </c>
      <c r="K201" s="28">
        <f t="shared" si="2"/>
        <v>0.7388535032</v>
      </c>
      <c r="L201" s="4">
        <f t="shared" si="3"/>
        <v>0.4743589744</v>
      </c>
      <c r="M201" s="4">
        <f t="shared" si="6"/>
        <v>0.7837837838</v>
      </c>
      <c r="N201" s="29" t="s">
        <v>783</v>
      </c>
      <c r="X201" s="27">
        <f t="shared" si="4"/>
        <v>3.271341463</v>
      </c>
      <c r="Y201" s="30">
        <f t="shared" si="5"/>
        <v>0.2750853872</v>
      </c>
    </row>
    <row r="202">
      <c r="A202" s="32" t="s">
        <v>784</v>
      </c>
      <c r="B202" s="34">
        <v>112.0</v>
      </c>
      <c r="C202" s="34">
        <v>12.0</v>
      </c>
      <c r="D202" s="34">
        <v>60.0</v>
      </c>
      <c r="E202" s="34">
        <v>108.0</v>
      </c>
      <c r="F202" s="27">
        <f t="shared" si="7"/>
        <v>0.9770012394</v>
      </c>
      <c r="G202" s="2">
        <f t="shared" ref="G202:G222" si="24">(B202+C202)/(B202+C202+D202+E202) * ((((B202)/(B202+C202))*LOG((C202+B202)/(B202),2)) + (((C202)/(B202+C202))*LOG((C202+B202)/(C202),2))) + (D202+E202)/(B202+C202+D202+E202)*((((D202)/(D202+E202))*LOG((E202+D202)/(D202),2)) + (((E202)/(E202+D202))*LOG((E202+D202)/(E202),2)))</f>
        <v>0.7357708297</v>
      </c>
      <c r="H202" s="5">
        <f t="shared" si="1"/>
        <v>0.2412304097</v>
      </c>
      <c r="I202" s="6">
        <f t="shared" si="9"/>
        <v>0.246909011</v>
      </c>
      <c r="J202" s="28">
        <f t="shared" si="10"/>
        <v>0.6511627907</v>
      </c>
      <c r="K202" s="28">
        <f t="shared" si="2"/>
        <v>0.9</v>
      </c>
      <c r="L202" s="4">
        <f t="shared" si="3"/>
        <v>0.9032258065</v>
      </c>
      <c r="M202" s="4">
        <f t="shared" si="6"/>
        <v>0.6428571429</v>
      </c>
      <c r="N202" s="29" t="s">
        <v>785</v>
      </c>
      <c r="X202" s="27">
        <f t="shared" si="4"/>
        <v>16.8</v>
      </c>
      <c r="Y202" s="30">
        <f t="shared" si="5"/>
        <v>0.5511627907</v>
      </c>
    </row>
    <row r="203">
      <c r="A203" s="32" t="s">
        <v>786</v>
      </c>
      <c r="B203" s="33">
        <v>236.0</v>
      </c>
      <c r="C203" s="33">
        <v>494.0</v>
      </c>
      <c r="D203" s="33">
        <v>2.0</v>
      </c>
      <c r="E203" s="33">
        <v>615.0</v>
      </c>
      <c r="F203" s="27">
        <f t="shared" si="7"/>
        <v>0.6727798402</v>
      </c>
      <c r="G203" s="2">
        <f t="shared" si="24"/>
        <v>0.5064597083</v>
      </c>
      <c r="H203" s="5">
        <f t="shared" si="1"/>
        <v>0.1663201319</v>
      </c>
      <c r="I203" s="6">
        <f t="shared" si="9"/>
        <v>0.247213311</v>
      </c>
      <c r="J203" s="28">
        <f t="shared" si="10"/>
        <v>0.9915966387</v>
      </c>
      <c r="K203" s="28">
        <f t="shared" si="2"/>
        <v>0.5545536519</v>
      </c>
      <c r="L203" s="4">
        <f t="shared" si="3"/>
        <v>0.3232876712</v>
      </c>
      <c r="M203" s="4">
        <f t="shared" si="6"/>
        <v>0.9967585089</v>
      </c>
      <c r="N203" s="29" t="s">
        <v>787</v>
      </c>
      <c r="X203" s="27">
        <f t="shared" si="4"/>
        <v>146.902834</v>
      </c>
      <c r="Y203" s="30">
        <f t="shared" si="5"/>
        <v>0.5461502906</v>
      </c>
    </row>
    <row r="204">
      <c r="A204" s="32" t="s">
        <v>788</v>
      </c>
      <c r="B204" s="33">
        <v>228.0</v>
      </c>
      <c r="C204" s="33">
        <v>399.0</v>
      </c>
      <c r="D204" s="33">
        <v>3.0</v>
      </c>
      <c r="E204" s="33">
        <v>516.0</v>
      </c>
      <c r="F204" s="27">
        <f t="shared" si="7"/>
        <v>0.7250583554</v>
      </c>
      <c r="G204" s="2">
        <f t="shared" si="24"/>
        <v>0.5406181917</v>
      </c>
      <c r="H204" s="5">
        <f t="shared" si="1"/>
        <v>0.1844401637</v>
      </c>
      <c r="I204" s="6">
        <f t="shared" si="9"/>
        <v>0.2543797507</v>
      </c>
      <c r="J204" s="28">
        <f t="shared" si="10"/>
        <v>0.987012987</v>
      </c>
      <c r="K204" s="28">
        <f t="shared" si="2"/>
        <v>0.5639344262</v>
      </c>
      <c r="L204" s="4">
        <f t="shared" si="3"/>
        <v>0.3636363636</v>
      </c>
      <c r="M204" s="4">
        <f t="shared" si="6"/>
        <v>0.9942196532</v>
      </c>
      <c r="N204" s="29" t="s">
        <v>789</v>
      </c>
      <c r="X204" s="27">
        <f t="shared" si="4"/>
        <v>98.28571429</v>
      </c>
      <c r="Y204" s="30">
        <f t="shared" si="5"/>
        <v>0.5509474132</v>
      </c>
    </row>
    <row r="205">
      <c r="A205" s="32" t="s">
        <v>790</v>
      </c>
      <c r="B205" s="33">
        <v>286.0</v>
      </c>
      <c r="C205" s="33">
        <v>733.0</v>
      </c>
      <c r="D205" s="33">
        <v>2.0</v>
      </c>
      <c r="E205" s="33">
        <v>1038.0</v>
      </c>
      <c r="F205" s="27">
        <f t="shared" si="7"/>
        <v>0.5839080135</v>
      </c>
      <c r="G205" s="2">
        <f t="shared" si="24"/>
        <v>0.4339760322</v>
      </c>
      <c r="H205" s="5">
        <f t="shared" si="1"/>
        <v>0.1499319814</v>
      </c>
      <c r="I205" s="6">
        <f t="shared" si="9"/>
        <v>0.2567732894</v>
      </c>
      <c r="J205" s="28">
        <f t="shared" si="10"/>
        <v>0.9930555556</v>
      </c>
      <c r="K205" s="28">
        <f t="shared" si="2"/>
        <v>0.5861095426</v>
      </c>
      <c r="L205" s="4">
        <f t="shared" si="3"/>
        <v>0.2806673209</v>
      </c>
      <c r="M205" s="4">
        <f t="shared" si="6"/>
        <v>0.9980769231</v>
      </c>
      <c r="N205" s="29" t="s">
        <v>791</v>
      </c>
      <c r="X205" s="27">
        <f t="shared" si="4"/>
        <v>202.5020464</v>
      </c>
      <c r="Y205" s="30">
        <f t="shared" si="5"/>
        <v>0.5791650982</v>
      </c>
    </row>
    <row r="206">
      <c r="A206" s="32" t="s">
        <v>792</v>
      </c>
      <c r="B206" s="33">
        <v>485.0</v>
      </c>
      <c r="C206" s="33">
        <v>434.0</v>
      </c>
      <c r="D206" s="33">
        <v>1.0</v>
      </c>
      <c r="E206" s="33">
        <v>397.0</v>
      </c>
      <c r="F206" s="27">
        <f t="shared" si="7"/>
        <v>0.9499170374</v>
      </c>
      <c r="G206" s="2">
        <f t="shared" si="24"/>
        <v>0.7038989085</v>
      </c>
      <c r="H206" s="5">
        <f t="shared" si="1"/>
        <v>0.2460181289</v>
      </c>
      <c r="I206" s="6">
        <f t="shared" si="9"/>
        <v>0.2589890687</v>
      </c>
      <c r="J206" s="28">
        <f t="shared" si="10"/>
        <v>0.9979423868</v>
      </c>
      <c r="K206" s="28">
        <f t="shared" si="2"/>
        <v>0.4777376655</v>
      </c>
      <c r="L206" s="4">
        <f t="shared" si="3"/>
        <v>0.5277475517</v>
      </c>
      <c r="M206" s="4">
        <f t="shared" si="6"/>
        <v>0.9974874372</v>
      </c>
      <c r="N206" s="29" t="s">
        <v>793</v>
      </c>
      <c r="X206" s="27">
        <f t="shared" si="4"/>
        <v>443.6520737</v>
      </c>
      <c r="Y206" s="30">
        <f t="shared" si="5"/>
        <v>0.4756800523</v>
      </c>
    </row>
    <row r="207">
      <c r="A207" s="26" t="s">
        <v>794</v>
      </c>
      <c r="B207" s="35">
        <v>117.0</v>
      </c>
      <c r="C207" s="35">
        <v>9.0</v>
      </c>
      <c r="D207" s="35">
        <v>6.0</v>
      </c>
      <c r="E207" s="35">
        <v>12.0</v>
      </c>
      <c r="F207" s="27">
        <f t="shared" si="7"/>
        <v>0.5993142373</v>
      </c>
      <c r="G207" s="2">
        <f t="shared" si="24"/>
        <v>0.4396152651</v>
      </c>
      <c r="H207" s="5">
        <f t="shared" si="1"/>
        <v>0.1596989722</v>
      </c>
      <c r="I207" s="6">
        <f t="shared" si="9"/>
        <v>0.2664695118</v>
      </c>
      <c r="J207" s="28">
        <f t="shared" si="10"/>
        <v>0.9512195122</v>
      </c>
      <c r="K207" s="28">
        <f t="shared" si="2"/>
        <v>0.5714285714</v>
      </c>
      <c r="L207" s="4">
        <f t="shared" si="3"/>
        <v>0.9285714286</v>
      </c>
      <c r="M207" s="4">
        <f t="shared" si="6"/>
        <v>0.6666666667</v>
      </c>
      <c r="N207" s="29" t="s">
        <v>795</v>
      </c>
      <c r="X207" s="27">
        <f t="shared" si="4"/>
        <v>26</v>
      </c>
      <c r="Y207" s="30">
        <f t="shared" si="5"/>
        <v>0.5226480836</v>
      </c>
    </row>
    <row r="208">
      <c r="A208" s="26">
        <v>11.0</v>
      </c>
      <c r="B208" s="26">
        <v>117.0</v>
      </c>
      <c r="C208" s="26">
        <v>9.0</v>
      </c>
      <c r="D208" s="26">
        <v>6.0</v>
      </c>
      <c r="E208" s="26">
        <v>12.0</v>
      </c>
      <c r="F208" s="27">
        <f t="shared" si="7"/>
        <v>0.5993142373</v>
      </c>
      <c r="G208" s="2">
        <f t="shared" si="24"/>
        <v>0.4396152651</v>
      </c>
      <c r="H208" s="5">
        <f t="shared" si="1"/>
        <v>0.1596989722</v>
      </c>
      <c r="I208" s="6">
        <f t="shared" si="9"/>
        <v>0.2664695118</v>
      </c>
      <c r="J208" s="28">
        <f t="shared" si="10"/>
        <v>0.9512195122</v>
      </c>
      <c r="K208" s="28">
        <f t="shared" si="2"/>
        <v>0.5714285714</v>
      </c>
      <c r="L208" s="4">
        <f t="shared" si="3"/>
        <v>0.9285714286</v>
      </c>
      <c r="M208" s="4">
        <f t="shared" si="6"/>
        <v>0.6666666667</v>
      </c>
      <c r="N208" s="29" t="s">
        <v>796</v>
      </c>
      <c r="X208" s="27">
        <f t="shared" si="4"/>
        <v>26</v>
      </c>
      <c r="Y208" s="30">
        <f t="shared" si="5"/>
        <v>0.5226480836</v>
      </c>
    </row>
    <row r="209">
      <c r="A209" s="32" t="s">
        <v>797</v>
      </c>
      <c r="B209" s="34">
        <v>1420.0</v>
      </c>
      <c r="C209" s="34">
        <v>452.0</v>
      </c>
      <c r="D209" s="34">
        <v>233.0</v>
      </c>
      <c r="E209" s="34">
        <v>1174.0</v>
      </c>
      <c r="F209" s="27">
        <f t="shared" si="7"/>
        <v>0.9999510904</v>
      </c>
      <c r="G209" s="2">
        <f t="shared" si="24"/>
        <v>0.7331239387</v>
      </c>
      <c r="H209" s="5">
        <f t="shared" si="1"/>
        <v>0.2668271517</v>
      </c>
      <c r="I209" s="6">
        <f t="shared" si="9"/>
        <v>0.2668402027</v>
      </c>
      <c r="J209" s="28">
        <f t="shared" si="10"/>
        <v>0.8590441621</v>
      </c>
      <c r="K209" s="28">
        <f t="shared" si="2"/>
        <v>0.7220172202</v>
      </c>
      <c r="L209" s="4">
        <f t="shared" si="3"/>
        <v>0.7585470085</v>
      </c>
      <c r="M209" s="4">
        <f t="shared" si="6"/>
        <v>0.8343994314</v>
      </c>
      <c r="N209" s="29" t="s">
        <v>798</v>
      </c>
      <c r="X209" s="27">
        <f t="shared" si="4"/>
        <v>15.82931368</v>
      </c>
      <c r="Y209" s="30">
        <f t="shared" si="5"/>
        <v>0.5810613823</v>
      </c>
    </row>
    <row r="210">
      <c r="A210" s="26" t="s">
        <v>799</v>
      </c>
      <c r="B210" s="26">
        <v>19.0</v>
      </c>
      <c r="C210" s="26">
        <v>17.0</v>
      </c>
      <c r="D210" s="26">
        <v>8.0</v>
      </c>
      <c r="E210" s="26">
        <v>139.0</v>
      </c>
      <c r="F210" s="27">
        <f t="shared" si="7"/>
        <v>0.6036522498</v>
      </c>
      <c r="G210" s="2">
        <f t="shared" si="24"/>
        <v>0.4411958174</v>
      </c>
      <c r="H210" s="5">
        <f t="shared" si="1"/>
        <v>0.1624564324</v>
      </c>
      <c r="I210" s="6">
        <f t="shared" si="9"/>
        <v>0.2691225494</v>
      </c>
      <c r="J210" s="28">
        <f t="shared" si="10"/>
        <v>0.7037037037</v>
      </c>
      <c r="K210" s="28">
        <f t="shared" si="2"/>
        <v>0.891025641</v>
      </c>
      <c r="L210" s="4">
        <f t="shared" si="3"/>
        <v>0.5277777778</v>
      </c>
      <c r="M210" s="4">
        <f t="shared" si="6"/>
        <v>0.9455782313</v>
      </c>
      <c r="N210" s="29" t="s">
        <v>800</v>
      </c>
      <c r="X210" s="27">
        <f t="shared" si="4"/>
        <v>19.41911765</v>
      </c>
      <c r="Y210" s="30">
        <f t="shared" si="5"/>
        <v>0.5947293447</v>
      </c>
    </row>
    <row r="211">
      <c r="A211" s="32" t="s">
        <v>801</v>
      </c>
      <c r="B211" s="33">
        <v>219.0</v>
      </c>
      <c r="C211" s="33">
        <v>631.0</v>
      </c>
      <c r="D211" s="33">
        <v>2.0</v>
      </c>
      <c r="E211" s="33">
        <v>1064.0</v>
      </c>
      <c r="F211" s="27">
        <f t="shared" si="7"/>
        <v>0.5158289405</v>
      </c>
      <c r="G211" s="2">
        <f t="shared" si="24"/>
        <v>0.3761468561</v>
      </c>
      <c r="H211" s="5">
        <f t="shared" si="1"/>
        <v>0.1396820843</v>
      </c>
      <c r="I211" s="6">
        <f t="shared" si="9"/>
        <v>0.2707914841</v>
      </c>
      <c r="J211" s="28">
        <f t="shared" si="10"/>
        <v>0.9909502262</v>
      </c>
      <c r="K211" s="28">
        <f t="shared" si="2"/>
        <v>0.6277286136</v>
      </c>
      <c r="L211" s="4">
        <f t="shared" si="3"/>
        <v>0.2576470588</v>
      </c>
      <c r="M211" s="4">
        <f t="shared" si="6"/>
        <v>0.9981238274</v>
      </c>
      <c r="N211" s="29" t="s">
        <v>802</v>
      </c>
      <c r="X211" s="27">
        <f t="shared" si="4"/>
        <v>184.6402536</v>
      </c>
      <c r="Y211" s="30">
        <f t="shared" si="5"/>
        <v>0.6186788398</v>
      </c>
    </row>
    <row r="212">
      <c r="A212" s="32" t="s">
        <v>803</v>
      </c>
      <c r="B212" s="33">
        <v>57.0</v>
      </c>
      <c r="C212" s="33">
        <v>387.0</v>
      </c>
      <c r="D212" s="33">
        <v>2.0</v>
      </c>
      <c r="E212" s="33">
        <v>1185.0</v>
      </c>
      <c r="F212" s="27">
        <f t="shared" si="7"/>
        <v>0.2244669101</v>
      </c>
      <c r="G212" s="2">
        <f t="shared" si="24"/>
        <v>0.1635988011</v>
      </c>
      <c r="H212" s="5">
        <f t="shared" si="1"/>
        <v>0.06086810901</v>
      </c>
      <c r="I212" s="6">
        <f t="shared" si="9"/>
        <v>0.2711674027</v>
      </c>
      <c r="J212" s="28">
        <f t="shared" si="10"/>
        <v>0.9661016949</v>
      </c>
      <c r="K212" s="28">
        <f t="shared" si="2"/>
        <v>0.7538167939</v>
      </c>
      <c r="L212" s="4">
        <f t="shared" si="3"/>
        <v>0.1283783784</v>
      </c>
      <c r="M212" s="4">
        <f t="shared" si="6"/>
        <v>0.99831508</v>
      </c>
      <c r="N212" s="29" t="s">
        <v>804</v>
      </c>
      <c r="X212" s="27">
        <f t="shared" si="4"/>
        <v>87.26744186</v>
      </c>
      <c r="Y212" s="30">
        <f t="shared" si="5"/>
        <v>0.7199184888</v>
      </c>
    </row>
    <row r="213">
      <c r="A213" s="32" t="s">
        <v>805</v>
      </c>
      <c r="B213" s="33">
        <v>12.0</v>
      </c>
      <c r="C213" s="33">
        <v>3.0</v>
      </c>
      <c r="D213" s="33">
        <v>4.0</v>
      </c>
      <c r="E213" s="33">
        <v>16.0</v>
      </c>
      <c r="F213" s="27">
        <f t="shared" si="7"/>
        <v>0.9946937954</v>
      </c>
      <c r="G213" s="2">
        <f t="shared" si="24"/>
        <v>0.7219280949</v>
      </c>
      <c r="H213" s="5">
        <f t="shared" si="1"/>
        <v>0.2727657005</v>
      </c>
      <c r="I213" s="6">
        <f t="shared" si="9"/>
        <v>0.274220772</v>
      </c>
      <c r="J213" s="28">
        <f t="shared" si="10"/>
        <v>0.75</v>
      </c>
      <c r="K213" s="28">
        <f t="shared" si="2"/>
        <v>0.8421052632</v>
      </c>
      <c r="L213" s="4">
        <f t="shared" si="3"/>
        <v>0.8</v>
      </c>
      <c r="M213" s="4">
        <f t="shared" si="6"/>
        <v>0.8</v>
      </c>
      <c r="N213" s="29" t="s">
        <v>806</v>
      </c>
      <c r="X213" s="27">
        <f t="shared" si="4"/>
        <v>16</v>
      </c>
      <c r="Y213" s="30">
        <f t="shared" si="5"/>
        <v>0.5921052632</v>
      </c>
    </row>
    <row r="214">
      <c r="A214" s="32" t="s">
        <v>807</v>
      </c>
      <c r="B214" s="33">
        <v>1238.0</v>
      </c>
      <c r="C214" s="33">
        <v>213.0</v>
      </c>
      <c r="D214" s="33">
        <v>591.0</v>
      </c>
      <c r="E214" s="33">
        <v>1874.0</v>
      </c>
      <c r="F214" s="27">
        <f t="shared" si="7"/>
        <v>0.996866619</v>
      </c>
      <c r="G214" s="2">
        <f t="shared" si="24"/>
        <v>0.7231697596</v>
      </c>
      <c r="H214" s="5">
        <f t="shared" si="1"/>
        <v>0.2736968593</v>
      </c>
      <c r="I214" s="6">
        <f t="shared" si="9"/>
        <v>0.2745571515</v>
      </c>
      <c r="J214" s="28">
        <f t="shared" si="10"/>
        <v>0.676872608</v>
      </c>
      <c r="K214" s="28">
        <f t="shared" si="2"/>
        <v>0.8979396263</v>
      </c>
      <c r="L214" s="4">
        <f t="shared" si="3"/>
        <v>0.8532046864</v>
      </c>
      <c r="M214" s="4">
        <f t="shared" si="6"/>
        <v>0.7602434077</v>
      </c>
      <c r="N214" s="29" t="s">
        <v>808</v>
      </c>
      <c r="X214" s="27">
        <f t="shared" si="4"/>
        <v>18.42990714</v>
      </c>
      <c r="Y214" s="30">
        <f t="shared" si="5"/>
        <v>0.5748122342</v>
      </c>
    </row>
    <row r="215">
      <c r="A215" s="36" t="s">
        <v>809</v>
      </c>
      <c r="B215" s="37">
        <v>6.0</v>
      </c>
      <c r="C215" s="37">
        <v>12.0</v>
      </c>
      <c r="D215" s="37">
        <v>2.0</v>
      </c>
      <c r="E215" s="37">
        <v>108.0</v>
      </c>
      <c r="F215" s="27">
        <f t="shared" si="7"/>
        <v>0.3372900666</v>
      </c>
      <c r="G215" s="2">
        <f t="shared" si="24"/>
        <v>0.2418050255</v>
      </c>
      <c r="H215" s="5">
        <f t="shared" si="1"/>
        <v>0.09548504109</v>
      </c>
      <c r="I215" s="6">
        <f t="shared" si="9"/>
        <v>0.2830947322</v>
      </c>
      <c r="J215" s="28">
        <f t="shared" si="10"/>
        <v>0.75</v>
      </c>
      <c r="K215" s="28">
        <f t="shared" si="2"/>
        <v>0.9</v>
      </c>
      <c r="L215" s="4">
        <f t="shared" si="3"/>
        <v>0.3333333333</v>
      </c>
      <c r="M215" s="4">
        <f t="shared" si="6"/>
        <v>0.9818181818</v>
      </c>
      <c r="N215" s="29" t="s">
        <v>810</v>
      </c>
      <c r="X215" s="27">
        <f t="shared" si="4"/>
        <v>27</v>
      </c>
      <c r="Y215" s="30">
        <f t="shared" si="5"/>
        <v>0.65</v>
      </c>
    </row>
    <row r="216">
      <c r="A216" s="36" t="s">
        <v>811</v>
      </c>
      <c r="B216" s="40">
        <v>252.0</v>
      </c>
      <c r="C216" s="40">
        <v>420.0</v>
      </c>
      <c r="D216" s="40">
        <v>25.0</v>
      </c>
      <c r="E216" s="40">
        <v>1223.0</v>
      </c>
      <c r="F216" s="27">
        <f t="shared" si="7"/>
        <v>0.5953153744</v>
      </c>
      <c r="G216" s="2">
        <f t="shared" si="24"/>
        <v>0.4261052022</v>
      </c>
      <c r="H216" s="5">
        <f t="shared" si="1"/>
        <v>0.1692101721</v>
      </c>
      <c r="I216" s="6">
        <f t="shared" si="9"/>
        <v>0.2842361871</v>
      </c>
      <c r="J216" s="28">
        <f t="shared" si="10"/>
        <v>0.9097472924</v>
      </c>
      <c r="K216" s="28">
        <f t="shared" si="2"/>
        <v>0.7443700548</v>
      </c>
      <c r="L216" s="4">
        <f t="shared" si="3"/>
        <v>0.375</v>
      </c>
      <c r="M216" s="4">
        <f t="shared" si="6"/>
        <v>0.9799679487</v>
      </c>
      <c r="N216" s="29" t="s">
        <v>812</v>
      </c>
      <c r="X216" s="27">
        <f t="shared" si="4"/>
        <v>29.352</v>
      </c>
      <c r="Y216" s="30">
        <f t="shared" si="5"/>
        <v>0.6541173472</v>
      </c>
    </row>
    <row r="217">
      <c r="A217" s="36" t="s">
        <v>500</v>
      </c>
      <c r="B217" s="37">
        <v>34.0</v>
      </c>
      <c r="C217" s="37">
        <v>8.0</v>
      </c>
      <c r="D217" s="37">
        <v>34.0</v>
      </c>
      <c r="E217" s="37">
        <v>412.0</v>
      </c>
      <c r="F217" s="27">
        <f t="shared" si="7"/>
        <v>0.5825189142</v>
      </c>
      <c r="G217" s="2">
        <f t="shared" si="24"/>
        <v>0.4157643375</v>
      </c>
      <c r="H217" s="5">
        <f t="shared" si="1"/>
        <v>0.1667545766</v>
      </c>
      <c r="I217" s="6">
        <f t="shared" si="9"/>
        <v>0.2862646561</v>
      </c>
      <c r="J217" s="28">
        <f t="shared" si="10"/>
        <v>0.5</v>
      </c>
      <c r="K217" s="28">
        <f t="shared" si="2"/>
        <v>0.980952381</v>
      </c>
      <c r="L217" s="4">
        <f t="shared" si="3"/>
        <v>0.8095238095</v>
      </c>
      <c r="M217" s="4">
        <f t="shared" si="6"/>
        <v>0.9237668161</v>
      </c>
      <c r="N217" s="29" t="s">
        <v>813</v>
      </c>
      <c r="X217" s="27">
        <f t="shared" si="4"/>
        <v>51.5</v>
      </c>
      <c r="Y217" s="30">
        <f t="shared" si="5"/>
        <v>0.480952381</v>
      </c>
    </row>
    <row r="218">
      <c r="A218" s="36" t="s">
        <v>814</v>
      </c>
      <c r="B218" s="37">
        <v>108.0</v>
      </c>
      <c r="C218" s="37">
        <v>37.0</v>
      </c>
      <c r="D218" s="37">
        <v>26.0</v>
      </c>
      <c r="E218" s="37">
        <v>154.0</v>
      </c>
      <c r="F218" s="27">
        <f t="shared" si="7"/>
        <v>0.9776963458</v>
      </c>
      <c r="G218" s="2">
        <f t="shared" si="24"/>
        <v>0.6955267406</v>
      </c>
      <c r="H218" s="5">
        <f t="shared" si="1"/>
        <v>0.2821696052</v>
      </c>
      <c r="I218" s="6">
        <f t="shared" si="9"/>
        <v>0.2886065867</v>
      </c>
      <c r="J218" s="28">
        <f t="shared" si="10"/>
        <v>0.8059701493</v>
      </c>
      <c r="K218" s="28">
        <f t="shared" si="2"/>
        <v>0.8062827225</v>
      </c>
      <c r="L218" s="4">
        <f t="shared" si="3"/>
        <v>0.7448275862</v>
      </c>
      <c r="M218" s="4">
        <f t="shared" si="6"/>
        <v>0.8555555556</v>
      </c>
      <c r="N218" s="29" t="s">
        <v>815</v>
      </c>
      <c r="X218" s="27">
        <f t="shared" si="4"/>
        <v>17.28898129</v>
      </c>
      <c r="Y218" s="30">
        <f t="shared" si="5"/>
        <v>0.6122528718</v>
      </c>
    </row>
    <row r="219">
      <c r="A219" s="36" t="s">
        <v>816</v>
      </c>
      <c r="B219" s="37">
        <v>76.0</v>
      </c>
      <c r="C219" s="37">
        <v>274.0</v>
      </c>
      <c r="D219" s="37">
        <v>2.0</v>
      </c>
      <c r="E219" s="37">
        <v>686.0</v>
      </c>
      <c r="F219" s="27">
        <f t="shared" si="7"/>
        <v>0.3848350975</v>
      </c>
      <c r="G219" s="2">
        <f t="shared" si="24"/>
        <v>0.2735590838</v>
      </c>
      <c r="H219" s="5">
        <f t="shared" si="1"/>
        <v>0.1112760136</v>
      </c>
      <c r="I219" s="6">
        <f t="shared" si="9"/>
        <v>0.2891524561</v>
      </c>
      <c r="J219" s="28">
        <f t="shared" si="10"/>
        <v>0.9743589744</v>
      </c>
      <c r="K219" s="28">
        <f t="shared" si="2"/>
        <v>0.7145833333</v>
      </c>
      <c r="L219" s="4">
        <f t="shared" si="3"/>
        <v>0.2171428571</v>
      </c>
      <c r="M219" s="4">
        <f t="shared" si="6"/>
        <v>0.9970930233</v>
      </c>
      <c r="N219" s="29" t="s">
        <v>817</v>
      </c>
      <c r="X219" s="27">
        <f t="shared" si="4"/>
        <v>95.13868613</v>
      </c>
      <c r="Y219" s="30">
        <f t="shared" si="5"/>
        <v>0.6889423077</v>
      </c>
    </row>
    <row r="220">
      <c r="A220" s="38" t="s">
        <v>818</v>
      </c>
      <c r="B220" s="39">
        <v>2.0</v>
      </c>
      <c r="C220" s="39">
        <v>1.0</v>
      </c>
      <c r="D220" s="39">
        <v>2.0</v>
      </c>
      <c r="E220" s="39">
        <v>70.0</v>
      </c>
      <c r="F220" s="27">
        <f t="shared" si="7"/>
        <v>0.3003914174</v>
      </c>
      <c r="G220" s="2">
        <f t="shared" si="24"/>
        <v>0.2125290189</v>
      </c>
      <c r="H220" s="5">
        <f t="shared" si="1"/>
        <v>0.08786239843</v>
      </c>
      <c r="I220" s="6">
        <f t="shared" si="9"/>
        <v>0.2924930386</v>
      </c>
      <c r="J220" s="28">
        <f t="shared" si="10"/>
        <v>0.5</v>
      </c>
      <c r="K220" s="28">
        <f t="shared" si="2"/>
        <v>0.985915493</v>
      </c>
      <c r="L220" s="4">
        <f t="shared" si="3"/>
        <v>0.6666666667</v>
      </c>
      <c r="M220" s="4">
        <f t="shared" si="6"/>
        <v>0.9722222222</v>
      </c>
      <c r="N220" s="29" t="s">
        <v>819</v>
      </c>
      <c r="X220" s="27">
        <f t="shared" si="4"/>
        <v>70</v>
      </c>
      <c r="Y220" s="30">
        <f t="shared" si="5"/>
        <v>0.485915493</v>
      </c>
    </row>
    <row r="221">
      <c r="A221" s="36" t="s">
        <v>434</v>
      </c>
      <c r="B221" s="37">
        <v>39.0</v>
      </c>
      <c r="C221" s="37">
        <v>5.0</v>
      </c>
      <c r="D221" s="37">
        <v>44.0</v>
      </c>
      <c r="E221" s="37">
        <v>501.0</v>
      </c>
      <c r="F221" s="27">
        <f t="shared" si="7"/>
        <v>0.5866348228</v>
      </c>
      <c r="G221" s="2">
        <f t="shared" si="24"/>
        <v>0.4126806083</v>
      </c>
      <c r="H221" s="5">
        <f t="shared" si="1"/>
        <v>0.1739542145</v>
      </c>
      <c r="I221" s="6">
        <f t="shared" si="9"/>
        <v>0.296528961</v>
      </c>
      <c r="J221" s="28">
        <f t="shared" si="10"/>
        <v>0.4698795181</v>
      </c>
      <c r="K221" s="28">
        <f t="shared" si="2"/>
        <v>0.9901185771</v>
      </c>
      <c r="L221" s="4">
        <f t="shared" si="3"/>
        <v>0.8863636364</v>
      </c>
      <c r="M221" s="4">
        <f t="shared" si="6"/>
        <v>0.919266055</v>
      </c>
      <c r="N221" s="29" t="s">
        <v>820</v>
      </c>
      <c r="X221" s="27">
        <f t="shared" si="4"/>
        <v>88.81363636</v>
      </c>
      <c r="Y221" s="30">
        <f t="shared" si="5"/>
        <v>0.4599980951</v>
      </c>
    </row>
    <row r="222">
      <c r="A222" s="38" t="s">
        <v>821</v>
      </c>
      <c r="B222" s="38">
        <v>31.0</v>
      </c>
      <c r="C222" s="38">
        <v>3.0</v>
      </c>
      <c r="D222" s="38">
        <v>8.0</v>
      </c>
      <c r="E222" s="38">
        <v>15.0</v>
      </c>
      <c r="F222" s="27">
        <f t="shared" si="7"/>
        <v>0.8997437587</v>
      </c>
      <c r="G222" s="2">
        <f t="shared" si="24"/>
        <v>0.6329356059</v>
      </c>
      <c r="H222" s="5">
        <f t="shared" si="1"/>
        <v>0.2668081528</v>
      </c>
      <c r="I222" s="6">
        <f t="shared" si="9"/>
        <v>0.2965379312</v>
      </c>
      <c r="J222" s="28">
        <f t="shared" si="10"/>
        <v>0.7948717949</v>
      </c>
      <c r="K222" s="28">
        <f t="shared" si="2"/>
        <v>0.8333333333</v>
      </c>
      <c r="L222" s="4">
        <f t="shared" si="3"/>
        <v>0.9117647059</v>
      </c>
      <c r="M222" s="4">
        <f t="shared" si="6"/>
        <v>0.652173913</v>
      </c>
      <c r="N222" s="29" t="s">
        <v>822</v>
      </c>
      <c r="X222" s="27">
        <f t="shared" si="4"/>
        <v>19.375</v>
      </c>
      <c r="Y222" s="30">
        <f t="shared" si="5"/>
        <v>0.6282051282</v>
      </c>
    </row>
    <row r="223">
      <c r="A223" s="36" t="s">
        <v>823</v>
      </c>
      <c r="B223" s="40">
        <v>9.0</v>
      </c>
      <c r="C223" s="40">
        <v>41.0</v>
      </c>
      <c r="D223" s="40">
        <v>0.0</v>
      </c>
      <c r="E223" s="40">
        <v>93.0</v>
      </c>
      <c r="F223" s="27">
        <f t="shared" si="7"/>
        <v>0.3389952771</v>
      </c>
      <c r="G223" s="2">
        <f>(B223+C223)/(B223+C223+D223+E223) * ((((B223)/(B223+C223))*LOG((C223+B223)/(B223),2)) + (((C223)/(B223+C223))*LOG((C223+B223)/(C223),2)))</f>
        <v>0.2377891768</v>
      </c>
      <c r="H223" s="5">
        <f t="shared" si="1"/>
        <v>0.1012061003</v>
      </c>
      <c r="I223" s="6">
        <f t="shared" si="9"/>
        <v>0.298547228</v>
      </c>
      <c r="J223" s="28">
        <f t="shared" si="10"/>
        <v>1</v>
      </c>
      <c r="K223" s="28">
        <f t="shared" si="2"/>
        <v>0.6940298507</v>
      </c>
      <c r="L223" s="4">
        <f t="shared" si="3"/>
        <v>0.18</v>
      </c>
      <c r="M223" s="4">
        <f t="shared" si="6"/>
        <v>1</v>
      </c>
      <c r="N223" s="29" t="s">
        <v>824</v>
      </c>
      <c r="X223" s="27" t="str">
        <f t="shared" si="4"/>
        <v>NaN</v>
      </c>
      <c r="Y223" s="30">
        <f t="shared" si="5"/>
        <v>0.6940298507</v>
      </c>
    </row>
    <row r="224">
      <c r="A224" s="36" t="s">
        <v>825</v>
      </c>
      <c r="B224" s="40">
        <v>235.0</v>
      </c>
      <c r="C224" s="40">
        <v>119.0</v>
      </c>
      <c r="D224" s="40">
        <v>14.0</v>
      </c>
      <c r="E224" s="40">
        <v>217.0</v>
      </c>
      <c r="F224" s="27">
        <f t="shared" si="7"/>
        <v>0.9839866006</v>
      </c>
      <c r="G224" s="2">
        <f t="shared" ref="G224:G225" si="25">(B224+C224)/(B224+C224+D224+E224) * ((((B224)/(B224+C224))*LOG((C224+B224)/(B224),2)) + (((C224)/(B224+C224))*LOG((C224+B224)/(C224),2))) + (D224+E224)/(B224+C224+D224+E224)*((((D224)/(D224+E224))*LOG((E224+D224)/(D224),2)) + (((E224)/(E224+D224))*LOG((E224+D224)/(E224),2)))</f>
        <v>0.6876273687</v>
      </c>
      <c r="H224" s="5">
        <f t="shared" si="1"/>
        <v>0.2963592319</v>
      </c>
      <c r="I224" s="6">
        <f t="shared" si="9"/>
        <v>0.3011821825</v>
      </c>
      <c r="J224" s="28">
        <f t="shared" si="10"/>
        <v>0.9437751004</v>
      </c>
      <c r="K224" s="28">
        <f t="shared" si="2"/>
        <v>0.6458333333</v>
      </c>
      <c r="L224" s="4">
        <f t="shared" si="3"/>
        <v>0.6638418079</v>
      </c>
      <c r="M224" s="4">
        <f t="shared" si="6"/>
        <v>0.9393939394</v>
      </c>
      <c r="N224" s="29" t="s">
        <v>826</v>
      </c>
      <c r="X224" s="27">
        <f t="shared" si="4"/>
        <v>30.6092437</v>
      </c>
      <c r="Y224" s="30">
        <f t="shared" si="5"/>
        <v>0.5896084337</v>
      </c>
    </row>
    <row r="225">
      <c r="A225" s="36" t="s">
        <v>776</v>
      </c>
      <c r="B225" s="37">
        <v>267.0</v>
      </c>
      <c r="C225" s="37">
        <v>519.0</v>
      </c>
      <c r="D225" s="37">
        <v>3.0</v>
      </c>
      <c r="E225" s="37">
        <v>953.0</v>
      </c>
      <c r="F225" s="27">
        <f t="shared" si="7"/>
        <v>0.6221985926</v>
      </c>
      <c r="G225" s="2">
        <f t="shared" si="25"/>
        <v>0.4339532738</v>
      </c>
      <c r="H225" s="5">
        <f t="shared" si="1"/>
        <v>0.1882453187</v>
      </c>
      <c r="I225" s="6">
        <f t="shared" si="9"/>
        <v>0.3025486091</v>
      </c>
      <c r="J225" s="28">
        <f t="shared" si="10"/>
        <v>0.9888888889</v>
      </c>
      <c r="K225" s="28">
        <f t="shared" si="2"/>
        <v>0.6474184783</v>
      </c>
      <c r="L225" s="4">
        <f t="shared" si="3"/>
        <v>0.3396946565</v>
      </c>
      <c r="M225" s="4">
        <f t="shared" si="6"/>
        <v>0.9968619247</v>
      </c>
      <c r="N225" s="29" t="s">
        <v>827</v>
      </c>
      <c r="X225" s="27">
        <f t="shared" si="4"/>
        <v>163.4238921</v>
      </c>
      <c r="Y225" s="30">
        <f t="shared" si="5"/>
        <v>0.6363073671</v>
      </c>
    </row>
    <row r="226">
      <c r="A226" s="36" t="s">
        <v>828</v>
      </c>
      <c r="B226" s="40">
        <v>3821.0</v>
      </c>
      <c r="C226" s="40">
        <v>2381.0</v>
      </c>
      <c r="D226" s="40">
        <v>266.0</v>
      </c>
      <c r="E226" s="40">
        <v>2675.0</v>
      </c>
      <c r="F226" s="27">
        <f t="shared" si="7"/>
        <v>0.991882345</v>
      </c>
      <c r="G226" s="2">
        <f>(B226+C226)/(B226+C226+D226+E226) * ((((B226)/(B226+C226))*LOG((C226+B226)/(B226),2)) + (((C226)/(B226+C226))*LOG((C226+B226)/(C226),2))) + (D226+E226)/(B226+C226+D226+E226)*((((E226)/(E226+D226))*LOG((E226+D226)/(E226),2)))</f>
        <v>0.6917271138</v>
      </c>
      <c r="H226" s="5">
        <f t="shared" si="1"/>
        <v>0.3001552312</v>
      </c>
      <c r="I226" s="6">
        <f t="shared" si="9"/>
        <v>0.3026117288</v>
      </c>
      <c r="J226" s="28">
        <f t="shared" si="10"/>
        <v>0.934915586</v>
      </c>
      <c r="K226" s="28">
        <f t="shared" si="2"/>
        <v>0.5290743671</v>
      </c>
      <c r="L226" s="4">
        <f t="shared" si="3"/>
        <v>0.6160915834</v>
      </c>
      <c r="M226" s="4">
        <f t="shared" si="6"/>
        <v>0.9095545733</v>
      </c>
      <c r="N226" s="29" t="s">
        <v>829</v>
      </c>
      <c r="X226" s="27">
        <f t="shared" si="4"/>
        <v>16.1383746</v>
      </c>
      <c r="Y226" s="30">
        <f t="shared" si="5"/>
        <v>0.4639899531</v>
      </c>
    </row>
    <row r="227">
      <c r="A227" s="38" t="s">
        <v>830</v>
      </c>
      <c r="B227" s="38">
        <v>17.0</v>
      </c>
      <c r="C227" s="38">
        <v>9.0</v>
      </c>
      <c r="D227" s="38">
        <v>3.0</v>
      </c>
      <c r="E227" s="38">
        <v>33.0</v>
      </c>
      <c r="F227" s="27">
        <f t="shared" si="7"/>
        <v>0.9071657676</v>
      </c>
      <c r="G227" s="2">
        <f t="shared" ref="G227:G229" si="26">(B227+C227)/(B227+C227+D227+E227) * ((((B227)/(B227+C227))*LOG((C227+B227)/(B227),2)) + (((C227)/(B227+C227))*LOG((C227+B227)/(C227),2))) + (D227+E227)/(B227+C227+D227+E227)*((((D227)/(D227+E227))*LOG((E227+D227)/(D227),2)) + (((E227)/(E227+D227))*LOG((E227+D227)/(E227),2)))</f>
        <v>0.6305265479</v>
      </c>
      <c r="H227" s="5">
        <f t="shared" si="1"/>
        <v>0.2766392197</v>
      </c>
      <c r="I227" s="6">
        <f t="shared" si="9"/>
        <v>0.3049489185</v>
      </c>
      <c r="J227" s="28">
        <f t="shared" si="10"/>
        <v>0.85</v>
      </c>
      <c r="K227" s="28">
        <f t="shared" si="2"/>
        <v>0.7857142857</v>
      </c>
      <c r="L227" s="4">
        <f t="shared" si="3"/>
        <v>0.6538461538</v>
      </c>
      <c r="M227" s="4">
        <f t="shared" si="6"/>
        <v>0.9166666667</v>
      </c>
      <c r="N227" s="29" t="s">
        <v>831</v>
      </c>
      <c r="X227" s="27">
        <f t="shared" si="4"/>
        <v>20.77777778</v>
      </c>
      <c r="Y227" s="30">
        <f t="shared" si="5"/>
        <v>0.6357142857</v>
      </c>
    </row>
    <row r="228">
      <c r="A228" s="36" t="s">
        <v>832</v>
      </c>
      <c r="B228" s="37">
        <v>212.0</v>
      </c>
      <c r="C228" s="37">
        <v>293.0</v>
      </c>
      <c r="D228" s="37">
        <v>1.0</v>
      </c>
      <c r="E228" s="37">
        <v>459.0</v>
      </c>
      <c r="F228" s="27">
        <f t="shared" si="7"/>
        <v>0.761489831</v>
      </c>
      <c r="G228" s="2">
        <f t="shared" si="26"/>
        <v>0.524221977</v>
      </c>
      <c r="H228" s="5">
        <f t="shared" si="1"/>
        <v>0.237267854</v>
      </c>
      <c r="I228" s="6">
        <f t="shared" si="9"/>
        <v>0.3115837459</v>
      </c>
      <c r="J228" s="28">
        <f t="shared" si="10"/>
        <v>0.9953051643</v>
      </c>
      <c r="K228" s="28">
        <f t="shared" si="2"/>
        <v>0.6103723404</v>
      </c>
      <c r="L228" s="4">
        <f t="shared" si="3"/>
        <v>0.4198019802</v>
      </c>
      <c r="M228" s="4">
        <f t="shared" si="6"/>
        <v>0.997826087</v>
      </c>
      <c r="N228" s="29" t="s">
        <v>833</v>
      </c>
      <c r="X228" s="27">
        <f t="shared" si="4"/>
        <v>332.109215</v>
      </c>
      <c r="Y228" s="30">
        <f t="shared" si="5"/>
        <v>0.6056775047</v>
      </c>
    </row>
    <row r="229">
      <c r="A229" s="36" t="s">
        <v>834</v>
      </c>
      <c r="B229" s="40">
        <v>135.0</v>
      </c>
      <c r="C229" s="40">
        <v>27.0</v>
      </c>
      <c r="D229" s="40">
        <v>36.0</v>
      </c>
      <c r="E229" s="40">
        <v>144.0</v>
      </c>
      <c r="F229" s="27">
        <f t="shared" si="7"/>
        <v>1</v>
      </c>
      <c r="G229" s="2">
        <f t="shared" si="26"/>
        <v>0.6878675128</v>
      </c>
      <c r="H229" s="5">
        <f t="shared" si="1"/>
        <v>0.3121324872</v>
      </c>
      <c r="I229" s="6">
        <f t="shared" si="9"/>
        <v>0.3121324872</v>
      </c>
      <c r="J229" s="28">
        <f t="shared" si="10"/>
        <v>0.7894736842</v>
      </c>
      <c r="K229" s="28">
        <f t="shared" si="2"/>
        <v>0.8421052632</v>
      </c>
      <c r="L229" s="4">
        <f t="shared" si="3"/>
        <v>0.8333333333</v>
      </c>
      <c r="M229" s="4">
        <f t="shared" si="6"/>
        <v>0.8</v>
      </c>
      <c r="N229" s="29" t="s">
        <v>835</v>
      </c>
      <c r="X229" s="27">
        <f t="shared" si="4"/>
        <v>20</v>
      </c>
      <c r="Y229" s="30">
        <f t="shared" si="5"/>
        <v>0.6315789474</v>
      </c>
    </row>
    <row r="230">
      <c r="A230" s="36" t="s">
        <v>836</v>
      </c>
      <c r="B230" s="40">
        <v>334.0</v>
      </c>
      <c r="C230" s="40">
        <v>153.0</v>
      </c>
      <c r="D230" s="40">
        <v>24.0</v>
      </c>
      <c r="E230" s="40">
        <v>173.0</v>
      </c>
      <c r="F230" s="27">
        <f t="shared" si="7"/>
        <v>0.9984206047</v>
      </c>
      <c r="G230" s="2">
        <f>(B230+C230)/(B230+C230+D230+E230) * ((((B230)/(B230+C230))*LOG((C230+B230)/(B230),2)) + (((C230)/(B230+C230))*LOG((C230+B230)/(C230),2))) + (D230+E230)/(B230+C230+D230+E230)*(( (((E230)/(E230+D230))*LOG((E230+D230)/(E230),2))))</f>
        <v>0.6867172154</v>
      </c>
      <c r="H230" s="5">
        <f t="shared" si="1"/>
        <v>0.3117033894</v>
      </c>
      <c r="I230" s="6">
        <f t="shared" si="9"/>
        <v>0.312196471</v>
      </c>
      <c r="J230" s="28">
        <f t="shared" si="10"/>
        <v>0.9329608939</v>
      </c>
      <c r="K230" s="28">
        <f t="shared" si="2"/>
        <v>0.5306748466</v>
      </c>
      <c r="L230" s="4">
        <f t="shared" si="3"/>
        <v>0.6858316222</v>
      </c>
      <c r="M230" s="4">
        <f t="shared" si="6"/>
        <v>0.8781725888</v>
      </c>
      <c r="N230" s="29" t="s">
        <v>837</v>
      </c>
      <c r="X230" s="27">
        <f t="shared" si="4"/>
        <v>15.73583878</v>
      </c>
      <c r="Y230" s="30">
        <f t="shared" si="5"/>
        <v>0.4636357405</v>
      </c>
    </row>
    <row r="231">
      <c r="A231" s="36" t="s">
        <v>838</v>
      </c>
      <c r="B231" s="37">
        <v>165.0</v>
      </c>
      <c r="C231" s="37">
        <v>289.0</v>
      </c>
      <c r="D231" s="37">
        <v>2.0</v>
      </c>
      <c r="E231" s="37">
        <v>577.0</v>
      </c>
      <c r="F231" s="27">
        <f t="shared" si="7"/>
        <v>0.6382780521</v>
      </c>
      <c r="G231" s="2">
        <f t="shared" ref="G231:G235" si="27">(B231+C231)/(B231+C231+D231+E231) * ((((B231)/(B231+C231))*LOG((C231+B231)/(B231),2)) + (((C231)/(B231+C231))*LOG((C231+B231)/(C231),2))) + (D231+E231)/(B231+C231+D231+E231)*((((D231)/(D231+E231))*LOG((E231+D231)/(D231),2)) + (((E231)/(E231+D231))*LOG((E231+D231)/(E231),2)))</f>
        <v>0.4341641487</v>
      </c>
      <c r="H231" s="5">
        <f t="shared" si="1"/>
        <v>0.2041139034</v>
      </c>
      <c r="I231" s="6">
        <f t="shared" si="9"/>
        <v>0.3197883786</v>
      </c>
      <c r="J231" s="28">
        <f t="shared" si="10"/>
        <v>0.9880239521</v>
      </c>
      <c r="K231" s="28">
        <f t="shared" si="2"/>
        <v>0.6662817552</v>
      </c>
      <c r="L231" s="4">
        <f t="shared" si="3"/>
        <v>0.3634361233</v>
      </c>
      <c r="M231" s="4">
        <f t="shared" si="6"/>
        <v>0.9965457686</v>
      </c>
      <c r="N231" s="29" t="s">
        <v>839</v>
      </c>
      <c r="X231" s="27">
        <f t="shared" si="4"/>
        <v>164.7145329</v>
      </c>
      <c r="Y231" s="30">
        <f t="shared" si="5"/>
        <v>0.6543057073</v>
      </c>
    </row>
    <row r="232">
      <c r="A232" s="38">
        <v>6.0</v>
      </c>
      <c r="B232" s="38">
        <v>30.0</v>
      </c>
      <c r="C232" s="38">
        <v>1.0</v>
      </c>
      <c r="D232" s="38">
        <v>14.0</v>
      </c>
      <c r="E232" s="38">
        <v>19.0</v>
      </c>
      <c r="F232" s="27">
        <f t="shared" si="7"/>
        <v>0.8960382325</v>
      </c>
      <c r="G232" s="2">
        <f t="shared" si="27"/>
        <v>0.6066372192</v>
      </c>
      <c r="H232" s="5">
        <f t="shared" si="1"/>
        <v>0.2894010133</v>
      </c>
      <c r="I232" s="6">
        <f t="shared" si="9"/>
        <v>0.3229784208</v>
      </c>
      <c r="J232" s="28">
        <f t="shared" si="10"/>
        <v>0.6818181818</v>
      </c>
      <c r="K232" s="28">
        <f t="shared" si="2"/>
        <v>0.95</v>
      </c>
      <c r="L232" s="4">
        <f t="shared" si="3"/>
        <v>0.9677419355</v>
      </c>
      <c r="M232" s="4">
        <f t="shared" si="6"/>
        <v>0.5757575758</v>
      </c>
      <c r="N232" s="29" t="s">
        <v>840</v>
      </c>
      <c r="X232" s="27">
        <f t="shared" si="4"/>
        <v>40.71428571</v>
      </c>
      <c r="Y232" s="30">
        <f t="shared" si="5"/>
        <v>0.6318181818</v>
      </c>
    </row>
    <row r="233">
      <c r="A233" s="36" t="s">
        <v>841</v>
      </c>
      <c r="B233" s="37">
        <v>84.0</v>
      </c>
      <c r="C233" s="37">
        <v>23.0</v>
      </c>
      <c r="D233" s="37">
        <v>27.0</v>
      </c>
      <c r="E233" s="37">
        <v>166.0</v>
      </c>
      <c r="F233" s="27">
        <f t="shared" si="7"/>
        <v>0.9506720927</v>
      </c>
      <c r="G233" s="2">
        <f t="shared" si="27"/>
        <v>0.6434869302</v>
      </c>
      <c r="H233" s="5">
        <f t="shared" si="1"/>
        <v>0.3071851624</v>
      </c>
      <c r="I233" s="6">
        <f t="shared" si="9"/>
        <v>0.3231242032</v>
      </c>
      <c r="J233" s="28">
        <f t="shared" si="10"/>
        <v>0.7567567568</v>
      </c>
      <c r="K233" s="28">
        <f t="shared" si="2"/>
        <v>0.8783068783</v>
      </c>
      <c r="L233" s="4">
        <f t="shared" si="3"/>
        <v>0.785046729</v>
      </c>
      <c r="M233" s="4">
        <f t="shared" si="6"/>
        <v>0.8601036269</v>
      </c>
      <c r="N233" s="29" t="s">
        <v>842</v>
      </c>
      <c r="X233" s="27">
        <f t="shared" si="4"/>
        <v>22.45410628</v>
      </c>
      <c r="Y233" s="30">
        <f t="shared" si="5"/>
        <v>0.6350636351</v>
      </c>
    </row>
    <row r="234">
      <c r="A234" s="36" t="s">
        <v>843</v>
      </c>
      <c r="B234" s="37">
        <v>79.0</v>
      </c>
      <c r="C234" s="37">
        <v>10.0</v>
      </c>
      <c r="D234" s="37">
        <v>31.0</v>
      </c>
      <c r="E234" s="37">
        <v>100.0</v>
      </c>
      <c r="F234" s="27">
        <f t="shared" si="7"/>
        <v>1</v>
      </c>
      <c r="G234" s="2">
        <f t="shared" si="27"/>
        <v>0.6751591996</v>
      </c>
      <c r="H234" s="5">
        <f t="shared" si="1"/>
        <v>0.3248408004</v>
      </c>
      <c r="I234" s="6">
        <f t="shared" si="9"/>
        <v>0.3248408004</v>
      </c>
      <c r="J234" s="28">
        <f t="shared" si="10"/>
        <v>0.7181818182</v>
      </c>
      <c r="K234" s="28">
        <f t="shared" si="2"/>
        <v>0.9090909091</v>
      </c>
      <c r="L234" s="4">
        <f t="shared" si="3"/>
        <v>0.8876404494</v>
      </c>
      <c r="M234" s="4">
        <f t="shared" si="6"/>
        <v>0.7633587786</v>
      </c>
      <c r="N234" s="29" t="s">
        <v>844</v>
      </c>
      <c r="X234" s="27">
        <f t="shared" si="4"/>
        <v>25.48387097</v>
      </c>
      <c r="Y234" s="30">
        <f t="shared" si="5"/>
        <v>0.6272727273</v>
      </c>
    </row>
    <row r="235">
      <c r="A235" s="36" t="s">
        <v>845</v>
      </c>
      <c r="B235" s="37">
        <v>60.0</v>
      </c>
      <c r="C235" s="37">
        <v>340.0</v>
      </c>
      <c r="D235" s="37">
        <v>1.0</v>
      </c>
      <c r="E235" s="37">
        <v>1310.0</v>
      </c>
      <c r="F235" s="27">
        <f t="shared" si="7"/>
        <v>0.2219869973</v>
      </c>
      <c r="G235" s="2">
        <f t="shared" si="27"/>
        <v>0.1494650605</v>
      </c>
      <c r="H235" s="5">
        <f t="shared" si="1"/>
        <v>0.07252193684</v>
      </c>
      <c r="I235" s="6">
        <f t="shared" si="9"/>
        <v>0.3266945258</v>
      </c>
      <c r="J235" s="28">
        <f t="shared" si="10"/>
        <v>0.9836065574</v>
      </c>
      <c r="K235" s="28">
        <f t="shared" si="2"/>
        <v>0.7939393939</v>
      </c>
      <c r="L235" s="4">
        <f t="shared" si="3"/>
        <v>0.15</v>
      </c>
      <c r="M235" s="4">
        <f t="shared" si="6"/>
        <v>0.9992372235</v>
      </c>
      <c r="N235" s="29" t="s">
        <v>846</v>
      </c>
      <c r="X235" s="27">
        <f t="shared" si="4"/>
        <v>231.1764706</v>
      </c>
      <c r="Y235" s="30">
        <f t="shared" si="5"/>
        <v>0.7775459513</v>
      </c>
    </row>
    <row r="236">
      <c r="A236" s="36" t="s">
        <v>847</v>
      </c>
      <c r="B236" s="40">
        <v>44.0</v>
      </c>
      <c r="C236" s="40">
        <v>125.0</v>
      </c>
      <c r="D236" s="40">
        <v>0.0</v>
      </c>
      <c r="E236" s="40">
        <v>322.0</v>
      </c>
      <c r="F236" s="27">
        <f t="shared" si="7"/>
        <v>0.4351768565</v>
      </c>
      <c r="G236" s="2">
        <f>(B236+C236)/(B236+C236+D236+E236) * ((((B236)/(B236+C236))*LOG((C236+B236)/(B236),2)) + (((C236)/(B236+C236))*LOG((C236+B236)/(C236),2))) + (D236+E236)/(B236+C236+D236+E236)*( (((E236)/(D236+E236))*LOG((E236+D236)/(E236),2)))</f>
        <v>0.2847466353</v>
      </c>
      <c r="H236" s="5">
        <f t="shared" si="1"/>
        <v>0.1504302212</v>
      </c>
      <c r="I236" s="6">
        <f t="shared" si="9"/>
        <v>0.3456760601</v>
      </c>
      <c r="J236" s="28">
        <f t="shared" si="10"/>
        <v>1</v>
      </c>
      <c r="K236" s="28">
        <f t="shared" si="2"/>
        <v>0.7203579418</v>
      </c>
      <c r="L236" s="4">
        <f t="shared" si="3"/>
        <v>0.2603550296</v>
      </c>
      <c r="M236" s="4">
        <f t="shared" si="6"/>
        <v>1</v>
      </c>
      <c r="N236" s="29" t="s">
        <v>848</v>
      </c>
      <c r="X236" s="27" t="str">
        <f t="shared" si="4"/>
        <v>NaN</v>
      </c>
      <c r="Y236" s="30">
        <f t="shared" si="5"/>
        <v>0.7203579418</v>
      </c>
    </row>
    <row r="237">
      <c r="A237" s="36" t="s">
        <v>849</v>
      </c>
      <c r="B237" s="40">
        <v>50.0</v>
      </c>
      <c r="C237" s="40">
        <v>6.0</v>
      </c>
      <c r="D237" s="40">
        <v>12.0</v>
      </c>
      <c r="E237" s="40">
        <v>37.0</v>
      </c>
      <c r="F237" s="27">
        <f t="shared" si="7"/>
        <v>0.9762497491</v>
      </c>
      <c r="G237" s="2">
        <f t="shared" ref="G237:G239" si="28">(B237+C237)/(B237+C237+D237+E237) * ((((B237)/(B237+C237))*LOG((C237+B237)/(B237),2)) + (((C237)/(B237+C237))*LOG((C237+B237)/(C237),2))) + (D237+E237)/(B237+C237+D237+E237)*((((D237)/(D237+E237))*LOG((E237+D237)/(D237),2)) + (((E237)/(E237+D237))*LOG((E237+D237)/(E237),2)))</f>
        <v>0.6367690378</v>
      </c>
      <c r="H237" s="5">
        <f t="shared" si="1"/>
        <v>0.3394807114</v>
      </c>
      <c r="I237" s="6">
        <f t="shared" si="9"/>
        <v>0.3477396144</v>
      </c>
      <c r="J237" s="28">
        <f t="shared" si="10"/>
        <v>0.8064516129</v>
      </c>
      <c r="K237" s="28">
        <f t="shared" si="2"/>
        <v>0.8604651163</v>
      </c>
      <c r="L237" s="4">
        <f t="shared" si="3"/>
        <v>0.8928571429</v>
      </c>
      <c r="M237" s="4">
        <f t="shared" si="6"/>
        <v>0.7551020408</v>
      </c>
      <c r="N237" s="29" t="s">
        <v>850</v>
      </c>
      <c r="X237" s="27">
        <f t="shared" si="4"/>
        <v>25.69444444</v>
      </c>
      <c r="Y237" s="30">
        <f t="shared" si="5"/>
        <v>0.6669167292</v>
      </c>
    </row>
    <row r="238">
      <c r="A238" s="38" t="s">
        <v>851</v>
      </c>
      <c r="B238" s="38">
        <v>61.0</v>
      </c>
      <c r="C238" s="38">
        <v>1.0</v>
      </c>
      <c r="D238" s="38">
        <v>2.0</v>
      </c>
      <c r="E238" s="38">
        <v>2.0</v>
      </c>
      <c r="F238" s="27">
        <f t="shared" si="7"/>
        <v>0.2667649878</v>
      </c>
      <c r="G238" s="2">
        <f t="shared" si="28"/>
        <v>0.1725029341</v>
      </c>
      <c r="H238" s="5">
        <f t="shared" si="1"/>
        <v>0.09426205367</v>
      </c>
      <c r="I238" s="6">
        <f t="shared" si="9"/>
        <v>0.3533524187</v>
      </c>
      <c r="J238" s="28">
        <f t="shared" si="10"/>
        <v>0.9682539683</v>
      </c>
      <c r="K238" s="28">
        <f t="shared" si="2"/>
        <v>0.6666666667</v>
      </c>
      <c r="L238" s="4">
        <f t="shared" si="3"/>
        <v>0.9838709677</v>
      </c>
      <c r="M238" s="4">
        <f t="shared" si="6"/>
        <v>0.5</v>
      </c>
      <c r="N238" s="29" t="s">
        <v>852</v>
      </c>
      <c r="X238" s="27">
        <f t="shared" si="4"/>
        <v>61</v>
      </c>
      <c r="Y238" s="30">
        <f t="shared" si="5"/>
        <v>0.6349206349</v>
      </c>
    </row>
    <row r="239">
      <c r="A239" s="36" t="s">
        <v>853</v>
      </c>
      <c r="B239" s="37">
        <v>5.0</v>
      </c>
      <c r="C239" s="37">
        <v>1.0</v>
      </c>
      <c r="D239" s="37">
        <v>5.0</v>
      </c>
      <c r="E239" s="37">
        <v>230.0</v>
      </c>
      <c r="F239" s="27">
        <f t="shared" si="7"/>
        <v>0.2490996702</v>
      </c>
      <c r="G239" s="2">
        <f t="shared" si="28"/>
        <v>0.1610342937</v>
      </c>
      <c r="H239" s="5">
        <f t="shared" si="1"/>
        <v>0.08806537649</v>
      </c>
      <c r="I239" s="6">
        <f t="shared" si="9"/>
        <v>0.3535346973</v>
      </c>
      <c r="J239" s="28">
        <f t="shared" si="10"/>
        <v>0.5</v>
      </c>
      <c r="K239" s="28">
        <f t="shared" si="2"/>
        <v>0.9956709957</v>
      </c>
      <c r="L239" s="4">
        <f t="shared" si="3"/>
        <v>0.8333333333</v>
      </c>
      <c r="M239" s="4">
        <f t="shared" si="6"/>
        <v>0.9787234043</v>
      </c>
      <c r="N239" s="29" t="s">
        <v>854</v>
      </c>
      <c r="X239" s="27">
        <f t="shared" si="4"/>
        <v>230</v>
      </c>
      <c r="Y239" s="30">
        <f t="shared" si="5"/>
        <v>0.4956709957</v>
      </c>
    </row>
    <row r="240">
      <c r="A240" s="36" t="s">
        <v>855</v>
      </c>
      <c r="B240" s="37">
        <v>86.0</v>
      </c>
      <c r="C240" s="37">
        <v>147.0</v>
      </c>
      <c r="D240" s="37">
        <v>0.0</v>
      </c>
      <c r="E240" s="37">
        <v>312.0</v>
      </c>
      <c r="F240" s="27">
        <f t="shared" si="7"/>
        <v>0.629015949</v>
      </c>
      <c r="G240" s="2">
        <f>(B240+C240)/(B240+C240+D240+E240) * ((((B240)/(B240+C240))*LOG((C240+B240)/(B240),2)) + (((C240)/(B240+C240))*LOG((C240+B240)/(C240),2))) + (D240+E240)/(B240+C240+D240+E240)*( (((E240)/(D240+E240))*LOG((E240+D240)/(E240),2)))</f>
        <v>0.4061371892</v>
      </c>
      <c r="H240" s="5">
        <f t="shared" si="1"/>
        <v>0.2228787598</v>
      </c>
      <c r="I240" s="6">
        <f t="shared" si="9"/>
        <v>0.3543292664</v>
      </c>
      <c r="J240" s="28">
        <f t="shared" si="10"/>
        <v>1</v>
      </c>
      <c r="K240" s="28">
        <f t="shared" si="2"/>
        <v>0.6797385621</v>
      </c>
      <c r="L240" s="4">
        <f t="shared" si="3"/>
        <v>0.3690987124</v>
      </c>
      <c r="M240" s="4">
        <f t="shared" si="6"/>
        <v>1</v>
      </c>
      <c r="N240" s="29" t="s">
        <v>856</v>
      </c>
      <c r="X240" s="27" t="str">
        <f t="shared" si="4"/>
        <v>NaN</v>
      </c>
      <c r="Y240" s="30">
        <f t="shared" si="5"/>
        <v>0.6797385621</v>
      </c>
    </row>
    <row r="241">
      <c r="A241" s="38">
        <v>4.0</v>
      </c>
      <c r="B241" s="38">
        <v>16.0</v>
      </c>
      <c r="C241" s="38">
        <v>6.0</v>
      </c>
      <c r="D241" s="38">
        <v>3.0</v>
      </c>
      <c r="E241" s="38">
        <v>32.0</v>
      </c>
      <c r="F241" s="27">
        <f t="shared" si="7"/>
        <v>0.9182958341</v>
      </c>
      <c r="G241" s="2">
        <f t="shared" ref="G241:G244" si="29">(B241+C241)/(B241+C241+D241+E241) * ((((B241)/(B241+C241))*LOG((C241+B241)/(B241),2)) + (((C241)/(B241+C241))*LOG((C241+B241)/(C241),2))) + (D241+E241)/(B241+C241+D241+E241)*((((D241)/(D241+E241))*LOG((E241+D241)/(D241),2)) + (((E241)/(E241+D241))*LOG((E241+D241)/(E241),2)))</f>
        <v>0.5853989245</v>
      </c>
      <c r="H241" s="5">
        <f t="shared" si="1"/>
        <v>0.3328969096</v>
      </c>
      <c r="I241" s="6">
        <f t="shared" si="9"/>
        <v>0.3625159749</v>
      </c>
      <c r="J241" s="28">
        <f t="shared" si="10"/>
        <v>0.8421052632</v>
      </c>
      <c r="K241" s="28">
        <f t="shared" si="2"/>
        <v>0.8421052632</v>
      </c>
      <c r="L241" s="4">
        <f t="shared" si="3"/>
        <v>0.7272727273</v>
      </c>
      <c r="M241" s="4">
        <f t="shared" si="6"/>
        <v>0.9142857143</v>
      </c>
      <c r="N241" s="29" t="s">
        <v>857</v>
      </c>
      <c r="X241" s="27">
        <f t="shared" si="4"/>
        <v>28.44444444</v>
      </c>
      <c r="Y241" s="30">
        <f t="shared" si="5"/>
        <v>0.6842105263</v>
      </c>
    </row>
    <row r="242">
      <c r="A242" s="36" t="s">
        <v>858</v>
      </c>
      <c r="B242" s="37">
        <v>323.0</v>
      </c>
      <c r="C242" s="37">
        <v>61.0</v>
      </c>
      <c r="D242" s="37">
        <v>61.0</v>
      </c>
      <c r="E242" s="37">
        <v>323.0</v>
      </c>
      <c r="F242" s="27">
        <f t="shared" si="7"/>
        <v>1</v>
      </c>
      <c r="G242" s="2">
        <f t="shared" si="29"/>
        <v>0.6315612972</v>
      </c>
      <c r="H242" s="5">
        <f t="shared" si="1"/>
        <v>0.3684387028</v>
      </c>
      <c r="I242" s="6">
        <f t="shared" si="9"/>
        <v>0.3684387028</v>
      </c>
      <c r="J242" s="28">
        <f t="shared" si="10"/>
        <v>0.8411458333</v>
      </c>
      <c r="K242" s="28">
        <f t="shared" si="2"/>
        <v>0.8411458333</v>
      </c>
      <c r="L242" s="4">
        <f t="shared" si="3"/>
        <v>0.8411458333</v>
      </c>
      <c r="M242" s="4">
        <f t="shared" si="6"/>
        <v>0.8411458333</v>
      </c>
      <c r="N242" s="29" t="s">
        <v>859</v>
      </c>
      <c r="X242" s="27">
        <f t="shared" si="4"/>
        <v>28.03789304</v>
      </c>
      <c r="Y242" s="30">
        <f t="shared" si="5"/>
        <v>0.6822916667</v>
      </c>
    </row>
    <row r="243">
      <c r="A243" s="36" t="s">
        <v>860</v>
      </c>
      <c r="B243" s="37">
        <v>71.0</v>
      </c>
      <c r="C243" s="37">
        <v>111.0</v>
      </c>
      <c r="D243" s="37">
        <v>7.0</v>
      </c>
      <c r="E243" s="37">
        <v>616.0</v>
      </c>
      <c r="F243" s="27">
        <f t="shared" si="7"/>
        <v>0.4590730814</v>
      </c>
      <c r="G243" s="2">
        <f t="shared" si="29"/>
        <v>0.2869297743</v>
      </c>
      <c r="H243" s="5">
        <f t="shared" si="1"/>
        <v>0.1721433071</v>
      </c>
      <c r="I243" s="6">
        <f t="shared" si="9"/>
        <v>0.3749801809</v>
      </c>
      <c r="J243" s="28">
        <f t="shared" si="10"/>
        <v>0.9102564103</v>
      </c>
      <c r="K243" s="28">
        <f t="shared" si="2"/>
        <v>0.8473177442</v>
      </c>
      <c r="L243" s="4">
        <f t="shared" si="3"/>
        <v>0.3901098901</v>
      </c>
      <c r="M243" s="4">
        <f t="shared" si="6"/>
        <v>0.9887640449</v>
      </c>
      <c r="N243" s="29" t="s">
        <v>861</v>
      </c>
      <c r="X243" s="27">
        <f t="shared" si="4"/>
        <v>56.28828829</v>
      </c>
      <c r="Y243" s="30">
        <f t="shared" si="5"/>
        <v>0.7575741544</v>
      </c>
    </row>
    <row r="244">
      <c r="A244" s="38" t="s">
        <v>862</v>
      </c>
      <c r="B244" s="38">
        <v>46.0</v>
      </c>
      <c r="C244" s="38">
        <v>9.0</v>
      </c>
      <c r="D244" s="38">
        <v>7.0</v>
      </c>
      <c r="E244" s="38">
        <v>42.0</v>
      </c>
      <c r="F244" s="27">
        <f t="shared" si="7"/>
        <v>0.999733213</v>
      </c>
      <c r="G244" s="2">
        <f t="shared" si="29"/>
        <v>0.6187843789</v>
      </c>
      <c r="H244" s="5">
        <f t="shared" si="1"/>
        <v>0.3809488341</v>
      </c>
      <c r="I244" s="6">
        <f t="shared" si="9"/>
        <v>0.3810504935</v>
      </c>
      <c r="J244" s="28">
        <f t="shared" si="10"/>
        <v>0.8679245283</v>
      </c>
      <c r="K244" s="28">
        <f t="shared" si="2"/>
        <v>0.8235294118</v>
      </c>
      <c r="L244" s="4">
        <f t="shared" si="3"/>
        <v>0.8363636364</v>
      </c>
      <c r="M244" s="4">
        <f t="shared" si="6"/>
        <v>0.8571428571</v>
      </c>
      <c r="N244" s="29" t="s">
        <v>863</v>
      </c>
      <c r="X244" s="27">
        <f t="shared" si="4"/>
        <v>30.66666667</v>
      </c>
      <c r="Y244" s="30">
        <f t="shared" si="5"/>
        <v>0.6914539401</v>
      </c>
    </row>
    <row r="245">
      <c r="A245" s="36" t="s">
        <v>864</v>
      </c>
      <c r="B245" s="37">
        <v>1135.0</v>
      </c>
      <c r="C245" s="37">
        <v>569.0</v>
      </c>
      <c r="D245" s="37">
        <v>203.0</v>
      </c>
      <c r="E245" s="37">
        <v>1080.0</v>
      </c>
      <c r="F245" s="27">
        <f t="shared" si="7"/>
        <v>0.9921660238</v>
      </c>
      <c r="G245" s="2">
        <f>(B245+C245)/(B245+C245+D245+E245) * ((((B245)/(B245+C245))*LOG((C245+B245)/(B245),2)) + (((C245)/(B245+C245))*LOG((C245+B245)/(C245),2))) + (D245+E245)/(B245+C245+D245+E245)*( (((E245)/(E245+D245))*LOG((E245+D245)/(E245),2)))</f>
        <v>0.6140419295</v>
      </c>
      <c r="H245" s="5">
        <f t="shared" si="1"/>
        <v>0.3781240943</v>
      </c>
      <c r="I245" s="6">
        <f t="shared" si="9"/>
        <v>0.3811096986</v>
      </c>
      <c r="J245" s="28">
        <f t="shared" si="10"/>
        <v>0.8482810164</v>
      </c>
      <c r="K245" s="28">
        <f t="shared" si="2"/>
        <v>0.6549423893</v>
      </c>
      <c r="L245" s="4">
        <f t="shared" si="3"/>
        <v>0.6660798122</v>
      </c>
      <c r="M245" s="4">
        <f t="shared" si="6"/>
        <v>0.841777085</v>
      </c>
      <c r="N245" s="29" t="s">
        <v>865</v>
      </c>
      <c r="X245" s="27">
        <f t="shared" si="4"/>
        <v>10.61234384</v>
      </c>
      <c r="Y245" s="30">
        <f t="shared" si="5"/>
        <v>0.5032234058</v>
      </c>
    </row>
    <row r="246">
      <c r="A246" s="38" t="s">
        <v>866</v>
      </c>
      <c r="B246" s="38">
        <v>14.0</v>
      </c>
      <c r="C246" s="38">
        <v>16.0</v>
      </c>
      <c r="D246" s="38">
        <v>2.0</v>
      </c>
      <c r="E246" s="38">
        <v>107.0</v>
      </c>
      <c r="F246" s="27">
        <f t="shared" si="7"/>
        <v>0.515133273</v>
      </c>
      <c r="G246" s="2">
        <f t="shared" ref="G246:G249" si="30">(B246+C246)/(B246+C246+D246+E246) * ((((B246)/(B246+C246))*LOG((C246+B246)/(B246),2)) + (((C246)/(B246+C246))*LOG((C246+B246)/(C246),2))) + (D246+E246)/(B246+C246+D246+E246)*((((D246)/(D246+E246))*LOG((E246+D246)/(D246),2)) + (((E246)/(E246+D246))*LOG((E246+D246)/(E246),2)))</f>
        <v>0.3186969267</v>
      </c>
      <c r="H246" s="5">
        <f t="shared" si="1"/>
        <v>0.1964363463</v>
      </c>
      <c r="I246" s="6">
        <f t="shared" si="9"/>
        <v>0.3813311168</v>
      </c>
      <c r="J246" s="28">
        <f t="shared" si="10"/>
        <v>0.875</v>
      </c>
      <c r="K246" s="28">
        <f t="shared" si="2"/>
        <v>0.8699186992</v>
      </c>
      <c r="L246" s="4">
        <f t="shared" si="3"/>
        <v>0.4666666667</v>
      </c>
      <c r="M246" s="4">
        <f t="shared" si="6"/>
        <v>0.9816513761</v>
      </c>
      <c r="N246" s="2" t="s">
        <v>867</v>
      </c>
      <c r="X246" s="27">
        <f t="shared" si="4"/>
        <v>46.8125</v>
      </c>
      <c r="Y246" s="30">
        <f t="shared" si="5"/>
        <v>0.7449186992</v>
      </c>
    </row>
    <row r="247">
      <c r="A247" s="36" t="s">
        <v>809</v>
      </c>
      <c r="B247" s="40">
        <v>6.0</v>
      </c>
      <c r="C247" s="40">
        <v>6.0</v>
      </c>
      <c r="D247" s="40">
        <v>2.0</v>
      </c>
      <c r="E247" s="40">
        <v>114.0</v>
      </c>
      <c r="F247" s="27">
        <f t="shared" si="7"/>
        <v>0.3372900666</v>
      </c>
      <c r="G247" s="2">
        <f t="shared" si="30"/>
        <v>0.207627608</v>
      </c>
      <c r="H247" s="5">
        <f t="shared" si="1"/>
        <v>0.1296624586</v>
      </c>
      <c r="I247" s="6">
        <f t="shared" si="9"/>
        <v>0.3844241841</v>
      </c>
      <c r="J247" s="28">
        <f t="shared" si="10"/>
        <v>0.75</v>
      </c>
      <c r="K247" s="28">
        <f t="shared" si="2"/>
        <v>0.95</v>
      </c>
      <c r="L247" s="4">
        <f t="shared" si="3"/>
        <v>0.5</v>
      </c>
      <c r="M247" s="4">
        <f t="shared" si="6"/>
        <v>0.9827586207</v>
      </c>
      <c r="N247" s="29" t="s">
        <v>868</v>
      </c>
      <c r="X247" s="27">
        <f t="shared" si="4"/>
        <v>57</v>
      </c>
      <c r="Y247" s="30">
        <f t="shared" si="5"/>
        <v>0.7</v>
      </c>
    </row>
    <row r="248">
      <c r="A248" s="36" t="s">
        <v>860</v>
      </c>
      <c r="B248" s="37">
        <v>134.0</v>
      </c>
      <c r="C248" s="37">
        <v>296.0</v>
      </c>
      <c r="D248" s="37">
        <v>6.0</v>
      </c>
      <c r="E248" s="37">
        <v>1469.0</v>
      </c>
      <c r="F248" s="27">
        <f t="shared" si="7"/>
        <v>0.378817682</v>
      </c>
      <c r="G248" s="2">
        <f t="shared" si="30"/>
        <v>0.2315782355</v>
      </c>
      <c r="H248" s="5">
        <f t="shared" si="1"/>
        <v>0.1472394466</v>
      </c>
      <c r="I248" s="6">
        <f t="shared" si="9"/>
        <v>0.3886815572</v>
      </c>
      <c r="J248" s="28">
        <f t="shared" si="10"/>
        <v>0.9571428571</v>
      </c>
      <c r="K248" s="28">
        <f t="shared" si="2"/>
        <v>0.8322946176</v>
      </c>
      <c r="L248" s="4">
        <f t="shared" si="3"/>
        <v>0.311627907</v>
      </c>
      <c r="M248" s="4">
        <f t="shared" si="6"/>
        <v>0.9959322034</v>
      </c>
      <c r="N248" s="29" t="s">
        <v>869</v>
      </c>
      <c r="X248" s="27">
        <f t="shared" si="4"/>
        <v>110.8367117</v>
      </c>
      <c r="Y248" s="30">
        <f t="shared" si="5"/>
        <v>0.7894374747</v>
      </c>
    </row>
    <row r="249">
      <c r="A249" s="38" t="s">
        <v>870</v>
      </c>
      <c r="B249" s="38">
        <v>12.0</v>
      </c>
      <c r="C249" s="38">
        <v>6.0</v>
      </c>
      <c r="D249" s="38">
        <v>4.0</v>
      </c>
      <c r="E249" s="38">
        <v>93.0</v>
      </c>
      <c r="F249" s="27">
        <f t="shared" si="7"/>
        <v>0.5819569606</v>
      </c>
      <c r="G249" s="2">
        <f t="shared" si="30"/>
        <v>0.3528617502</v>
      </c>
      <c r="H249" s="5">
        <f t="shared" si="1"/>
        <v>0.2290952104</v>
      </c>
      <c r="I249" s="6">
        <f t="shared" si="9"/>
        <v>0.3936634939</v>
      </c>
      <c r="J249" s="28">
        <f t="shared" si="10"/>
        <v>0.75</v>
      </c>
      <c r="K249" s="28">
        <f t="shared" si="2"/>
        <v>0.9393939394</v>
      </c>
      <c r="L249" s="4">
        <f t="shared" si="3"/>
        <v>0.6666666667</v>
      </c>
      <c r="M249" s="4">
        <f t="shared" si="6"/>
        <v>0.9587628866</v>
      </c>
      <c r="N249" s="2" t="s">
        <v>871</v>
      </c>
      <c r="X249" s="27">
        <f t="shared" si="4"/>
        <v>46.5</v>
      </c>
      <c r="Y249" s="30">
        <f t="shared" si="5"/>
        <v>0.6893939394</v>
      </c>
    </row>
    <row r="250">
      <c r="A250" s="36" t="s">
        <v>872</v>
      </c>
      <c r="B250" s="37">
        <v>33.0</v>
      </c>
      <c r="C250" s="37">
        <v>83.0</v>
      </c>
      <c r="D250" s="37">
        <v>0.0</v>
      </c>
      <c r="E250" s="37">
        <v>290.0</v>
      </c>
      <c r="F250" s="27">
        <f t="shared" si="7"/>
        <v>0.4066761268</v>
      </c>
      <c r="G250" s="2">
        <f>(B250+C250)/(B250+C250+D250+E250) * ((((B250)/(B250+C250))*LOG((C250+B250)/(B250),2)) + (((C250)/(B250+C250))*LOG((C250+B250)/(C250),2)))</f>
        <v>0.2461392037</v>
      </c>
      <c r="H250" s="5">
        <f t="shared" si="1"/>
        <v>0.1605369231</v>
      </c>
      <c r="I250" s="6">
        <f t="shared" si="9"/>
        <v>0.3947537427</v>
      </c>
      <c r="J250" s="28">
        <f t="shared" si="10"/>
        <v>1</v>
      </c>
      <c r="K250" s="28">
        <f t="shared" si="2"/>
        <v>0.7774798928</v>
      </c>
      <c r="L250" s="4">
        <f t="shared" si="3"/>
        <v>0.2844827586</v>
      </c>
      <c r="M250" s="4">
        <f t="shared" si="6"/>
        <v>1</v>
      </c>
      <c r="N250" s="29" t="s">
        <v>873</v>
      </c>
      <c r="X250" s="27" t="str">
        <f t="shared" si="4"/>
        <v>NaN</v>
      </c>
      <c r="Y250" s="30">
        <f t="shared" si="5"/>
        <v>0.7774798928</v>
      </c>
    </row>
    <row r="251">
      <c r="A251" s="36" t="s">
        <v>874</v>
      </c>
      <c r="B251" s="37">
        <v>213.0</v>
      </c>
      <c r="C251" s="37">
        <v>1238.0</v>
      </c>
      <c r="D251" s="37">
        <v>261.0</v>
      </c>
      <c r="E251" s="37">
        <v>1936.0</v>
      </c>
      <c r="F251" s="27">
        <f t="shared" si="7"/>
        <v>0.5572577295</v>
      </c>
      <c r="G251" s="2">
        <f>(B251+C251)/(B251+C251+D251+E251) * ((((B251)/(B251+C251))*LOG((C251+B251)/(B251),2)) + (((C251)/(B251+C251))*LOG((C251+B251)/(C251),2))) + (D251+E251)/(B251+C251+D251+E251)*( (((E251)/(E251+D251))*LOG((E251+D251)/(E251),2)))</f>
        <v>0.3361818811</v>
      </c>
      <c r="H251" s="5">
        <f t="shared" si="1"/>
        <v>0.2210758484</v>
      </c>
      <c r="I251" s="6">
        <f t="shared" si="9"/>
        <v>0.3967210084</v>
      </c>
      <c r="J251" s="28">
        <f t="shared" si="10"/>
        <v>0.4493670886</v>
      </c>
      <c r="K251" s="28">
        <f t="shared" si="2"/>
        <v>0.6099558916</v>
      </c>
      <c r="L251" s="4">
        <f t="shared" si="3"/>
        <v>0.1467953136</v>
      </c>
      <c r="M251" s="4">
        <f t="shared" si="6"/>
        <v>0.8812016386</v>
      </c>
      <c r="N251" s="29" t="s">
        <v>875</v>
      </c>
      <c r="X251" s="27">
        <f t="shared" si="4"/>
        <v>1.276214881</v>
      </c>
      <c r="Y251" s="30">
        <f t="shared" si="5"/>
        <v>0.05932298023</v>
      </c>
    </row>
    <row r="252">
      <c r="A252" s="36" t="s">
        <v>876</v>
      </c>
      <c r="B252" s="37">
        <v>30.0</v>
      </c>
      <c r="C252" s="37">
        <v>9.0</v>
      </c>
      <c r="D252" s="37">
        <v>12.0</v>
      </c>
      <c r="E252" s="37">
        <v>180.0</v>
      </c>
      <c r="F252" s="27">
        <f t="shared" si="7"/>
        <v>0.6840384356</v>
      </c>
      <c r="G252" s="2">
        <f t="shared" ref="G252:G263" si="31">(B252+C252)/(B252+C252+D252+E252) * ((((B252)/(B252+C252))*LOG((C252+B252)/(B252),2)) + (((C252)/(B252+C252))*LOG((C252+B252)/(C252),2))) + (D252+E252)/(B252+C252+D252+E252)*((((D252)/(D252+E252))*LOG((E252+D252)/(D252),2)) + (((E252)/(E252+D252))*LOG((E252+D252)/(E252),2)))</f>
        <v>0.4119235344</v>
      </c>
      <c r="H252" s="5">
        <f t="shared" si="1"/>
        <v>0.2721149012</v>
      </c>
      <c r="I252" s="6">
        <f t="shared" si="9"/>
        <v>0.3978064493</v>
      </c>
      <c r="J252" s="28">
        <f t="shared" si="10"/>
        <v>0.7142857143</v>
      </c>
      <c r="K252" s="28">
        <f t="shared" si="2"/>
        <v>0.9523809524</v>
      </c>
      <c r="L252" s="4">
        <f t="shared" si="3"/>
        <v>0.7692307692</v>
      </c>
      <c r="M252" s="4">
        <f t="shared" si="6"/>
        <v>0.9375</v>
      </c>
      <c r="N252" s="29" t="s">
        <v>877</v>
      </c>
      <c r="X252" s="27">
        <f t="shared" si="4"/>
        <v>50</v>
      </c>
      <c r="Y252" s="30">
        <f t="shared" si="5"/>
        <v>0.6666666667</v>
      </c>
    </row>
    <row r="253">
      <c r="A253" s="38" t="s">
        <v>878</v>
      </c>
      <c r="B253" s="38">
        <v>33.0</v>
      </c>
      <c r="C253" s="38">
        <v>2.0</v>
      </c>
      <c r="D253" s="38">
        <v>1.0</v>
      </c>
      <c r="E253" s="38">
        <v>4.0</v>
      </c>
      <c r="F253" s="27">
        <f t="shared" si="7"/>
        <v>0.6098403047</v>
      </c>
      <c r="G253" s="2">
        <f t="shared" si="31"/>
        <v>0.3667385032</v>
      </c>
      <c r="H253" s="5">
        <f t="shared" si="1"/>
        <v>0.2431018015</v>
      </c>
      <c r="I253" s="6">
        <f t="shared" si="9"/>
        <v>0.3986319035</v>
      </c>
      <c r="J253" s="28">
        <f t="shared" si="10"/>
        <v>0.9705882353</v>
      </c>
      <c r="K253" s="28">
        <f t="shared" si="2"/>
        <v>0.6666666667</v>
      </c>
      <c r="L253" s="4">
        <f t="shared" si="3"/>
        <v>0.9428571429</v>
      </c>
      <c r="M253" s="4">
        <f t="shared" si="6"/>
        <v>0.8</v>
      </c>
      <c r="N253" s="29" t="s">
        <v>879</v>
      </c>
      <c r="X253" s="27">
        <f t="shared" si="4"/>
        <v>66</v>
      </c>
      <c r="Y253" s="30">
        <f t="shared" si="5"/>
        <v>0.637254902</v>
      </c>
    </row>
    <row r="254">
      <c r="A254" s="38" t="s">
        <v>880</v>
      </c>
      <c r="B254" s="38">
        <v>40.0</v>
      </c>
      <c r="C254" s="38">
        <v>1.0</v>
      </c>
      <c r="D254" s="38">
        <v>4.0</v>
      </c>
      <c r="E254" s="38">
        <v>5.0</v>
      </c>
      <c r="F254" s="27">
        <f t="shared" si="7"/>
        <v>0.5293608653</v>
      </c>
      <c r="G254" s="2">
        <f t="shared" si="31"/>
        <v>0.3140438586</v>
      </c>
      <c r="H254" s="5">
        <f t="shared" si="1"/>
        <v>0.2153170066</v>
      </c>
      <c r="I254" s="6">
        <f t="shared" si="9"/>
        <v>0.4067490076</v>
      </c>
      <c r="J254" s="28">
        <f t="shared" si="10"/>
        <v>0.9090909091</v>
      </c>
      <c r="K254" s="28">
        <f t="shared" si="2"/>
        <v>0.8333333333</v>
      </c>
      <c r="L254" s="4">
        <f t="shared" si="3"/>
        <v>0.9756097561</v>
      </c>
      <c r="M254" s="4">
        <f t="shared" si="6"/>
        <v>0.5555555556</v>
      </c>
      <c r="N254" s="29" t="s">
        <v>881</v>
      </c>
      <c r="X254" s="27">
        <f t="shared" si="4"/>
        <v>50</v>
      </c>
      <c r="Y254" s="30">
        <f t="shared" si="5"/>
        <v>0.7424242424</v>
      </c>
    </row>
    <row r="255">
      <c r="A255" s="36" t="s">
        <v>882</v>
      </c>
      <c r="B255" s="37">
        <v>7.0</v>
      </c>
      <c r="C255" s="37">
        <v>6.0</v>
      </c>
      <c r="D255" s="37">
        <v>1.0</v>
      </c>
      <c r="E255" s="37">
        <v>45.0</v>
      </c>
      <c r="F255" s="27">
        <f t="shared" si="7"/>
        <v>0.5725804656</v>
      </c>
      <c r="G255" s="2">
        <f t="shared" si="31"/>
        <v>0.3372019919</v>
      </c>
      <c r="H255" s="5">
        <f t="shared" si="1"/>
        <v>0.2353784737</v>
      </c>
      <c r="I255" s="6">
        <f t="shared" si="9"/>
        <v>0.4110836605</v>
      </c>
      <c r="J255" s="28">
        <f t="shared" si="10"/>
        <v>0.875</v>
      </c>
      <c r="K255" s="28">
        <f t="shared" si="2"/>
        <v>0.8823529412</v>
      </c>
      <c r="L255" s="4">
        <f t="shared" si="3"/>
        <v>0.5384615385</v>
      </c>
      <c r="M255" s="4">
        <f t="shared" si="6"/>
        <v>0.9782608696</v>
      </c>
      <c r="N255" s="29" t="s">
        <v>883</v>
      </c>
      <c r="X255" s="27">
        <f t="shared" si="4"/>
        <v>52.5</v>
      </c>
      <c r="Y255" s="30">
        <f t="shared" si="5"/>
        <v>0.7573529412</v>
      </c>
    </row>
    <row r="256">
      <c r="A256" s="36" t="s">
        <v>884</v>
      </c>
      <c r="B256" s="40">
        <v>60.0</v>
      </c>
      <c r="C256" s="40">
        <v>10.0</v>
      </c>
      <c r="D256" s="40">
        <v>5.0</v>
      </c>
      <c r="E256" s="40">
        <v>35.0</v>
      </c>
      <c r="F256" s="27">
        <f t="shared" si="7"/>
        <v>0.9760206482</v>
      </c>
      <c r="G256" s="2">
        <f t="shared" si="31"/>
        <v>0.5741788384</v>
      </c>
      <c r="H256" s="5">
        <f t="shared" si="1"/>
        <v>0.4018418098</v>
      </c>
      <c r="I256" s="6">
        <f t="shared" si="9"/>
        <v>0.4117144555</v>
      </c>
      <c r="J256" s="28">
        <f t="shared" si="10"/>
        <v>0.9230769231</v>
      </c>
      <c r="K256" s="28">
        <f t="shared" si="2"/>
        <v>0.7777777778</v>
      </c>
      <c r="L256" s="4">
        <f t="shared" si="3"/>
        <v>0.8571428571</v>
      </c>
      <c r="M256" s="4">
        <f t="shared" si="6"/>
        <v>0.875</v>
      </c>
      <c r="N256" s="29" t="s">
        <v>885</v>
      </c>
      <c r="X256" s="27">
        <f t="shared" si="4"/>
        <v>42</v>
      </c>
      <c r="Y256" s="30">
        <f t="shared" si="5"/>
        <v>0.7008547009</v>
      </c>
    </row>
    <row r="257">
      <c r="A257" s="38">
        <v>5.0</v>
      </c>
      <c r="B257" s="38">
        <v>67.0</v>
      </c>
      <c r="C257" s="38">
        <v>13.0</v>
      </c>
      <c r="D257" s="38">
        <v>1.0</v>
      </c>
      <c r="E257" s="38">
        <v>24.0</v>
      </c>
      <c r="F257" s="27">
        <f t="shared" si="7"/>
        <v>0.9361764916</v>
      </c>
      <c r="G257" s="2">
        <f t="shared" si="31"/>
        <v>0.5455034307</v>
      </c>
      <c r="H257" s="5">
        <f t="shared" si="1"/>
        <v>0.390673061</v>
      </c>
      <c r="I257" s="6">
        <f t="shared" si="9"/>
        <v>0.4173070617</v>
      </c>
      <c r="J257" s="28">
        <f t="shared" si="10"/>
        <v>0.9852941176</v>
      </c>
      <c r="K257" s="28">
        <f t="shared" si="2"/>
        <v>0.6486486486</v>
      </c>
      <c r="L257" s="4">
        <f t="shared" si="3"/>
        <v>0.8375</v>
      </c>
      <c r="M257" s="4">
        <f t="shared" si="6"/>
        <v>0.96</v>
      </c>
      <c r="N257" s="29" t="s">
        <v>886</v>
      </c>
      <c r="X257" s="27">
        <f t="shared" si="4"/>
        <v>123.6923077</v>
      </c>
      <c r="Y257" s="30">
        <f t="shared" si="5"/>
        <v>0.6339427663</v>
      </c>
    </row>
    <row r="258">
      <c r="A258" s="36" t="s">
        <v>887</v>
      </c>
      <c r="B258" s="37">
        <v>44.0</v>
      </c>
      <c r="C258" s="37">
        <v>7.0</v>
      </c>
      <c r="D258" s="37">
        <v>10.0</v>
      </c>
      <c r="E258" s="37">
        <v>64.0</v>
      </c>
      <c r="F258" s="27">
        <f t="shared" si="7"/>
        <v>0.9866165198</v>
      </c>
      <c r="G258" s="2">
        <f t="shared" si="31"/>
        <v>0.573659879</v>
      </c>
      <c r="H258" s="5">
        <f t="shared" si="1"/>
        <v>0.4129566409</v>
      </c>
      <c r="I258" s="6">
        <f t="shared" si="9"/>
        <v>0.418558409</v>
      </c>
      <c r="J258" s="28">
        <f t="shared" si="10"/>
        <v>0.8148148148</v>
      </c>
      <c r="K258" s="28">
        <f t="shared" si="2"/>
        <v>0.9014084507</v>
      </c>
      <c r="L258" s="4">
        <f t="shared" si="3"/>
        <v>0.862745098</v>
      </c>
      <c r="M258" s="4">
        <f t="shared" si="6"/>
        <v>0.8648648649</v>
      </c>
      <c r="N258" s="29" t="s">
        <v>888</v>
      </c>
      <c r="X258" s="27">
        <f t="shared" si="4"/>
        <v>40.22857143</v>
      </c>
      <c r="Y258" s="30">
        <f t="shared" si="5"/>
        <v>0.7162232655</v>
      </c>
    </row>
    <row r="259">
      <c r="A259" s="36" t="s">
        <v>889</v>
      </c>
      <c r="B259" s="40">
        <v>278.0</v>
      </c>
      <c r="C259" s="40">
        <v>146.0</v>
      </c>
      <c r="D259" s="40">
        <v>57.0</v>
      </c>
      <c r="E259" s="40">
        <v>1423.0</v>
      </c>
      <c r="F259" s="27">
        <f t="shared" si="7"/>
        <v>0.6711262239</v>
      </c>
      <c r="G259" s="2">
        <f t="shared" si="31"/>
        <v>0.389864294</v>
      </c>
      <c r="H259" s="5">
        <f t="shared" si="1"/>
        <v>0.2812619299</v>
      </c>
      <c r="I259" s="6">
        <f t="shared" si="9"/>
        <v>0.4190894647</v>
      </c>
      <c r="J259" s="28">
        <f t="shared" si="10"/>
        <v>0.8298507463</v>
      </c>
      <c r="K259" s="28">
        <f t="shared" si="2"/>
        <v>0.9069471001</v>
      </c>
      <c r="L259" s="4">
        <f t="shared" si="3"/>
        <v>0.6556603774</v>
      </c>
      <c r="M259" s="4">
        <f t="shared" si="6"/>
        <v>0.9614864865</v>
      </c>
      <c r="N259" s="29" t="s">
        <v>890</v>
      </c>
      <c r="X259" s="27">
        <f t="shared" si="4"/>
        <v>47.53592886</v>
      </c>
      <c r="Y259" s="30">
        <f t="shared" si="5"/>
        <v>0.7367978463</v>
      </c>
    </row>
    <row r="260">
      <c r="A260" s="38" t="s">
        <v>891</v>
      </c>
      <c r="B260" s="38">
        <v>14.0</v>
      </c>
      <c r="C260" s="38">
        <v>4.0</v>
      </c>
      <c r="D260" s="38">
        <v>4.0</v>
      </c>
      <c r="E260" s="38">
        <v>54.0</v>
      </c>
      <c r="F260" s="27">
        <f t="shared" si="7"/>
        <v>0.7897492537</v>
      </c>
      <c r="G260" s="2">
        <f t="shared" si="31"/>
        <v>0.4572980752</v>
      </c>
      <c r="H260" s="5">
        <f t="shared" si="1"/>
        <v>0.3324511784</v>
      </c>
      <c r="I260" s="6">
        <f t="shared" si="9"/>
        <v>0.4209578887</v>
      </c>
      <c r="J260" s="28">
        <f t="shared" si="10"/>
        <v>0.7777777778</v>
      </c>
      <c r="K260" s="28">
        <f t="shared" si="2"/>
        <v>0.9310344828</v>
      </c>
      <c r="L260" s="4">
        <f t="shared" si="3"/>
        <v>0.7777777778</v>
      </c>
      <c r="M260" s="4">
        <f t="shared" si="6"/>
        <v>0.9310344828</v>
      </c>
      <c r="N260" s="29" t="s">
        <v>892</v>
      </c>
      <c r="X260" s="27">
        <f t="shared" si="4"/>
        <v>47.25</v>
      </c>
      <c r="Y260" s="30">
        <f t="shared" si="5"/>
        <v>0.7088122605</v>
      </c>
    </row>
    <row r="261">
      <c r="A261" s="38" t="s">
        <v>893</v>
      </c>
      <c r="B261" s="38">
        <v>31.0</v>
      </c>
      <c r="C261" s="38">
        <v>18.0</v>
      </c>
      <c r="D261" s="38">
        <v>5.0</v>
      </c>
      <c r="E261" s="38">
        <v>146.0</v>
      </c>
      <c r="F261" s="27">
        <f t="shared" si="7"/>
        <v>0.6800770457</v>
      </c>
      <c r="G261" s="2">
        <f t="shared" si="31"/>
        <v>0.3907856814</v>
      </c>
      <c r="H261" s="5">
        <f t="shared" si="1"/>
        <v>0.2892913643</v>
      </c>
      <c r="I261" s="6">
        <f t="shared" si="9"/>
        <v>0.4253802803</v>
      </c>
      <c r="J261" s="28">
        <f t="shared" si="10"/>
        <v>0.8611111111</v>
      </c>
      <c r="K261" s="28">
        <f t="shared" si="2"/>
        <v>0.8902439024</v>
      </c>
      <c r="L261" s="4">
        <f t="shared" si="3"/>
        <v>0.6326530612</v>
      </c>
      <c r="M261" s="4">
        <f t="shared" si="6"/>
        <v>0.9668874172</v>
      </c>
      <c r="N261" s="29" t="s">
        <v>894</v>
      </c>
      <c r="X261" s="27">
        <f t="shared" si="4"/>
        <v>50.28888889</v>
      </c>
      <c r="Y261" s="30">
        <f t="shared" si="5"/>
        <v>0.7513550136</v>
      </c>
    </row>
    <row r="262">
      <c r="A262" s="36" t="s">
        <v>895</v>
      </c>
      <c r="B262" s="37">
        <v>234.0</v>
      </c>
      <c r="C262" s="37">
        <v>164.0</v>
      </c>
      <c r="D262" s="37">
        <v>7.0</v>
      </c>
      <c r="E262" s="37">
        <v>543.0</v>
      </c>
      <c r="F262" s="27">
        <f t="shared" si="7"/>
        <v>0.8178974913</v>
      </c>
      <c r="G262" s="2">
        <f t="shared" si="31"/>
        <v>0.4674879551</v>
      </c>
      <c r="H262" s="5">
        <f t="shared" si="1"/>
        <v>0.3504095362</v>
      </c>
      <c r="I262" s="6">
        <f t="shared" si="9"/>
        <v>0.428427205</v>
      </c>
      <c r="J262" s="28">
        <f t="shared" si="10"/>
        <v>0.9709543568</v>
      </c>
      <c r="K262" s="28">
        <f t="shared" si="2"/>
        <v>0.7680339463</v>
      </c>
      <c r="L262" s="4">
        <f t="shared" si="3"/>
        <v>0.5879396985</v>
      </c>
      <c r="M262" s="4">
        <f t="shared" si="6"/>
        <v>0.9872727273</v>
      </c>
      <c r="N262" s="29" t="s">
        <v>896</v>
      </c>
      <c r="X262" s="27">
        <f t="shared" si="4"/>
        <v>110.6811847</v>
      </c>
      <c r="Y262" s="30">
        <f t="shared" si="5"/>
        <v>0.7389883031</v>
      </c>
    </row>
    <row r="263">
      <c r="A263" s="36" t="s">
        <v>897</v>
      </c>
      <c r="B263" s="40">
        <v>318.0</v>
      </c>
      <c r="C263" s="40">
        <v>240.0</v>
      </c>
      <c r="D263" s="40">
        <v>25.0</v>
      </c>
      <c r="E263" s="40">
        <v>1303.0</v>
      </c>
      <c r="F263" s="27">
        <f t="shared" si="7"/>
        <v>0.6841430192</v>
      </c>
      <c r="G263" s="2">
        <f t="shared" si="31"/>
        <v>0.3865930467</v>
      </c>
      <c r="H263" s="5">
        <f t="shared" si="1"/>
        <v>0.2975499725</v>
      </c>
      <c r="I263" s="6">
        <f t="shared" si="9"/>
        <v>0.4349236405</v>
      </c>
      <c r="J263" s="28">
        <f t="shared" si="10"/>
        <v>0.9271137026</v>
      </c>
      <c r="K263" s="28">
        <f t="shared" si="2"/>
        <v>0.8444588464</v>
      </c>
      <c r="L263" s="4">
        <f t="shared" si="3"/>
        <v>0.5698924731</v>
      </c>
      <c r="M263" s="4">
        <f t="shared" si="6"/>
        <v>0.9811746988</v>
      </c>
      <c r="N263" s="29" t="s">
        <v>898</v>
      </c>
      <c r="X263" s="27">
        <f t="shared" si="4"/>
        <v>69.059</v>
      </c>
      <c r="Y263" s="30">
        <f t="shared" si="5"/>
        <v>0.771572549</v>
      </c>
    </row>
    <row r="264">
      <c r="A264" s="36" t="s">
        <v>899</v>
      </c>
      <c r="B264" s="37">
        <v>708.0</v>
      </c>
      <c r="C264" s="37">
        <v>3671.0</v>
      </c>
      <c r="D264" s="37">
        <v>1062.0</v>
      </c>
      <c r="E264" s="37">
        <v>8172.0</v>
      </c>
      <c r="F264" s="27">
        <f t="shared" si="7"/>
        <v>0.557500635</v>
      </c>
      <c r="G264" s="2">
        <f>(B264+C264)/(B264+C264+D264+E264) * ((((B264)/(B264+C264))*LOG((C264+B264)/(B264),2)) + (((C264)/(B264+C264))*LOG((C264+B264)/(C264),2))) + (D264+E264)/(B264+C264+D264+E264)*( (((E264)/(E264+D264))*LOG((E264+D264)/(E264),2)))</f>
        <v>0.3111461734</v>
      </c>
      <c r="H264" s="5">
        <f t="shared" si="1"/>
        <v>0.2463544615</v>
      </c>
      <c r="I264" s="6">
        <f t="shared" si="9"/>
        <v>0.4418909075</v>
      </c>
      <c r="J264" s="28">
        <f t="shared" si="10"/>
        <v>0.4</v>
      </c>
      <c r="K264" s="28">
        <f t="shared" si="2"/>
        <v>0.6900278646</v>
      </c>
      <c r="L264" s="4">
        <f t="shared" si="3"/>
        <v>0.161680749</v>
      </c>
      <c r="M264" s="4">
        <f t="shared" si="6"/>
        <v>0.8849902534</v>
      </c>
      <c r="N264" s="29" t="s">
        <v>900</v>
      </c>
      <c r="X264" s="27">
        <f t="shared" si="4"/>
        <v>1.484064288</v>
      </c>
      <c r="Y264" s="30">
        <f t="shared" si="5"/>
        <v>0.09002786456</v>
      </c>
    </row>
    <row r="265">
      <c r="A265" s="38" t="s">
        <v>901</v>
      </c>
      <c r="B265" s="40">
        <v>1288.0</v>
      </c>
      <c r="C265" s="40">
        <v>1432.0</v>
      </c>
      <c r="D265" s="40">
        <v>106.0</v>
      </c>
      <c r="E265" s="40">
        <v>371.0</v>
      </c>
      <c r="F265" s="27">
        <f t="shared" si="7"/>
        <v>0.9881614984</v>
      </c>
      <c r="G265" s="2">
        <f>(B265+C265)/(B265+C265+D265+E265) * ((((B265)/(B265+C265))*LOG((C265+B265)/(B265),2)) + (((D265+E265)/(B265+C265+D265+E265)*((((D265)/(D265+E265))*LOG((E265+D265)/(D265),2)) + (((E265)/(E265+D265))*LOG((E265+D265)/(E265),2))))))</f>
        <v>0.5315020512</v>
      </c>
      <c r="H265" s="5">
        <f t="shared" si="1"/>
        <v>0.4566594471</v>
      </c>
      <c r="I265" s="6">
        <f t="shared" si="9"/>
        <v>0.4621303784</v>
      </c>
      <c r="J265" s="28">
        <f t="shared" si="10"/>
        <v>0.9239598278</v>
      </c>
      <c r="K265" s="28">
        <f t="shared" si="2"/>
        <v>0.2057681642</v>
      </c>
      <c r="L265" s="4">
        <f t="shared" si="3"/>
        <v>0.4735294118</v>
      </c>
      <c r="M265" s="4">
        <f t="shared" si="6"/>
        <v>0.7777777778</v>
      </c>
      <c r="N265" s="29" t="s">
        <v>902</v>
      </c>
      <c r="X265" s="27">
        <f t="shared" si="4"/>
        <v>3.148044693</v>
      </c>
      <c r="Y265" s="30">
        <f t="shared" si="5"/>
        <v>0.129727992</v>
      </c>
    </row>
    <row r="266">
      <c r="A266" s="38" t="s">
        <v>903</v>
      </c>
      <c r="B266" s="38">
        <v>20.0</v>
      </c>
      <c r="C266" s="38">
        <v>0.0</v>
      </c>
      <c r="D266" s="38">
        <v>14.0</v>
      </c>
      <c r="E266" s="38">
        <v>178.0</v>
      </c>
      <c r="F266" s="27">
        <f t="shared" si="7"/>
        <v>0.6352115521</v>
      </c>
      <c r="G266" s="2">
        <f>(B266+C266)/(B266+C266+D266+E266) * (((B266)/(B266+C266))*LOG((C266+B266)/(B266),2)) 
+(D266+E266)/(B266+C266+D266+E266)*((((D266)/(D266+E266))*LOG((E266+D266)/(D266),2)) + (((E266)/(D266+E266))*LOG((E266+D266)/(E266),2)))</f>
        <v>0.3411758515</v>
      </c>
      <c r="H266" s="5">
        <f t="shared" si="1"/>
        <v>0.2940357006</v>
      </c>
      <c r="I266" s="6">
        <f t="shared" si="9"/>
        <v>0.4628941329</v>
      </c>
      <c r="J266" s="28">
        <f t="shared" si="10"/>
        <v>0.5882352941</v>
      </c>
      <c r="K266" s="28">
        <f t="shared" si="2"/>
        <v>1</v>
      </c>
      <c r="L266" s="4">
        <f t="shared" si="3"/>
        <v>1</v>
      </c>
      <c r="M266" s="4">
        <f t="shared" si="6"/>
        <v>0.9270833333</v>
      </c>
      <c r="N266" s="29" t="s">
        <v>904</v>
      </c>
      <c r="X266" s="27" t="str">
        <f t="shared" si="4"/>
        <v>NaN</v>
      </c>
      <c r="Y266" s="30">
        <f t="shared" si="5"/>
        <v>0.5882352941</v>
      </c>
    </row>
    <row r="267">
      <c r="A267" s="36" t="s">
        <v>905</v>
      </c>
      <c r="B267" s="37">
        <v>80.0</v>
      </c>
      <c r="C267" s="37">
        <v>11.0</v>
      </c>
      <c r="D267" s="37">
        <v>11.0</v>
      </c>
      <c r="E267" s="37">
        <v>80.0</v>
      </c>
      <c r="F267" s="27">
        <f t="shared" si="7"/>
        <v>1</v>
      </c>
      <c r="G267" s="2">
        <f>(B267+C267)/(B267+C267+D267+E267) * ((((B267)/(B267+C267))*LOG((C267+B267)/(B267),2)) + (((C267)/(B267+C267))*LOG((C267+B267)/(C267),2))) + (D267+E267)/(B267+C267+D267+E267)*((((D267)/(D267+E267))*LOG((E267+D267)/(D267),2)) + (((E267)/(E267+D267))*LOG((E267+D267)/(E267),2)))</f>
        <v>0.5318826029</v>
      </c>
      <c r="H267" s="5">
        <f t="shared" si="1"/>
        <v>0.4681173971</v>
      </c>
      <c r="I267" s="6">
        <f t="shared" si="9"/>
        <v>0.4681173971</v>
      </c>
      <c r="J267" s="28">
        <f t="shared" si="10"/>
        <v>0.8791208791</v>
      </c>
      <c r="K267" s="28">
        <f t="shared" si="2"/>
        <v>0.8791208791</v>
      </c>
      <c r="L267" s="4">
        <f t="shared" si="3"/>
        <v>0.8791208791</v>
      </c>
      <c r="M267" s="4">
        <f t="shared" si="6"/>
        <v>0.8791208791</v>
      </c>
      <c r="N267" s="29" t="s">
        <v>906</v>
      </c>
      <c r="X267" s="27">
        <f t="shared" si="4"/>
        <v>52.89256198</v>
      </c>
      <c r="Y267" s="30">
        <f t="shared" si="5"/>
        <v>0.7582417582</v>
      </c>
    </row>
    <row r="268">
      <c r="A268" s="36" t="s">
        <v>907</v>
      </c>
      <c r="B268" s="40">
        <v>29.0</v>
      </c>
      <c r="C268" s="40">
        <v>115.0</v>
      </c>
      <c r="D268" s="40">
        <v>2.0</v>
      </c>
      <c r="E268" s="40">
        <v>260.0</v>
      </c>
      <c r="F268" s="27">
        <f t="shared" si="7"/>
        <v>0.3892025917</v>
      </c>
      <c r="G268" s="2">
        <f>(B268+C268)/(B268+C268+D268+E268) * (((B268)/(B268+C268))*LOG((C268+B268)/(B268),2)) + (D268+E268)/(B268+C268+D268+E268)*((((D268)/(D268+E268))*LOG((E268+D268)/(D268),2)) + (((E268)/(E268+D268))*LOG((E268+D268)/(E268),2)))</f>
        <v>0.2068659389</v>
      </c>
      <c r="H268" s="5">
        <f t="shared" si="1"/>
        <v>0.1823366528</v>
      </c>
      <c r="I268" s="6">
        <f t="shared" si="9"/>
        <v>0.4684877662</v>
      </c>
      <c r="J268" s="28">
        <f t="shared" si="10"/>
        <v>0.935483871</v>
      </c>
      <c r="K268" s="28">
        <f t="shared" si="2"/>
        <v>0.6933333333</v>
      </c>
      <c r="L268" s="4">
        <f t="shared" si="3"/>
        <v>0.2013888889</v>
      </c>
      <c r="M268" s="4">
        <f t="shared" si="6"/>
        <v>0.9923664122</v>
      </c>
      <c r="N268" s="29" t="s">
        <v>908</v>
      </c>
      <c r="X268" s="27">
        <f t="shared" si="4"/>
        <v>32.7826087</v>
      </c>
      <c r="Y268" s="30">
        <f t="shared" si="5"/>
        <v>0.6288172043</v>
      </c>
    </row>
    <row r="269">
      <c r="A269" s="36" t="s">
        <v>909</v>
      </c>
      <c r="B269" s="37">
        <v>57.0</v>
      </c>
      <c r="C269" s="37">
        <v>82.0</v>
      </c>
      <c r="D269" s="37">
        <v>8.0</v>
      </c>
      <c r="E269" s="37">
        <v>1485.0</v>
      </c>
      <c r="F269" s="27">
        <f t="shared" si="7"/>
        <v>0.2415049996</v>
      </c>
      <c r="G269" s="2">
        <f t="shared" ref="G269:G270" si="32">(B269+C269)/(B269+C269+D269+E269) * ((((B269)/(B269+C269))*LOG((C269+B269)/(B269),2)) + (((C269)/(B269+C269))*LOG((C269+B269)/(C269),2))) + (D269+E269)/(B269+C269+D269+E269)*((((D269)/(D269+E269))*LOG((E269+D269)/(D269),2)) + (((E269)/(E269+D269))*LOG((E269+D269)/(E269),2)))</f>
        <v>0.1272067308</v>
      </c>
      <c r="H269" s="5">
        <f t="shared" si="1"/>
        <v>0.1142982688</v>
      </c>
      <c r="I269" s="6">
        <f t="shared" si="9"/>
        <v>0.4732749591</v>
      </c>
      <c r="J269" s="28">
        <f t="shared" si="10"/>
        <v>0.8769230769</v>
      </c>
      <c r="K269" s="28">
        <f t="shared" si="2"/>
        <v>0.9476707084</v>
      </c>
      <c r="L269" s="4">
        <f t="shared" si="3"/>
        <v>0.4100719424</v>
      </c>
      <c r="M269" s="4">
        <f t="shared" si="6"/>
        <v>0.9946416611</v>
      </c>
      <c r="N269" s="29" t="s">
        <v>910</v>
      </c>
      <c r="X269" s="27">
        <f t="shared" si="4"/>
        <v>129.0320122</v>
      </c>
      <c r="Y269" s="30">
        <f t="shared" si="5"/>
        <v>0.8245937853</v>
      </c>
    </row>
    <row r="270">
      <c r="A270" s="36" t="s">
        <v>911</v>
      </c>
      <c r="B270" s="37">
        <v>19.0</v>
      </c>
      <c r="C270" s="37">
        <v>6.0</v>
      </c>
      <c r="D270" s="37">
        <v>5.0</v>
      </c>
      <c r="E270" s="37">
        <v>142.0</v>
      </c>
      <c r="F270" s="27">
        <f t="shared" si="7"/>
        <v>0.5830194167</v>
      </c>
      <c r="G270" s="2">
        <f t="shared" si="32"/>
        <v>0.2985704083</v>
      </c>
      <c r="H270" s="5">
        <f t="shared" si="1"/>
        <v>0.2844490084</v>
      </c>
      <c r="I270" s="6">
        <f t="shared" si="9"/>
        <v>0.4878894257</v>
      </c>
      <c r="J270" s="28">
        <f t="shared" si="10"/>
        <v>0.7916666667</v>
      </c>
      <c r="K270" s="28">
        <f t="shared" si="2"/>
        <v>0.9594594595</v>
      </c>
      <c r="L270" s="4">
        <f t="shared" si="3"/>
        <v>0.76</v>
      </c>
      <c r="M270" s="4">
        <f t="shared" si="6"/>
        <v>0.9659863946</v>
      </c>
      <c r="N270" s="29" t="s">
        <v>912</v>
      </c>
      <c r="X270" s="27">
        <f t="shared" si="4"/>
        <v>89.93333333</v>
      </c>
      <c r="Y270" s="30">
        <f t="shared" si="5"/>
        <v>0.7511261261</v>
      </c>
    </row>
    <row r="271">
      <c r="A271" s="36" t="s">
        <v>834</v>
      </c>
      <c r="B271" s="40">
        <v>53.0</v>
      </c>
      <c r="C271" s="40">
        <v>10.0</v>
      </c>
      <c r="D271" s="40">
        <v>16.0</v>
      </c>
      <c r="E271" s="40">
        <v>58.0</v>
      </c>
      <c r="F271" s="27">
        <f t="shared" si="7"/>
        <v>0.9999615667</v>
      </c>
      <c r="G271" s="2">
        <f>(B271+C271)/(B271+C271+D271+E271) * (((B271)/(B271+C271))*LOG((C271+B271)/(B271),2)) + (((D271+E271)/(B271+C271+D271+E271)*((((D271)/(D271+E271))*LOG((E271+D271)/(D271),2)) + (((E271)/(E271+D271))*LOG((E271+D271)/(E271),2)))))</f>
        <v>0.5033044029</v>
      </c>
      <c r="H271" s="5">
        <f t="shared" si="1"/>
        <v>0.4966571639</v>
      </c>
      <c r="I271" s="6">
        <f t="shared" si="9"/>
        <v>0.4966762528</v>
      </c>
      <c r="J271" s="28">
        <f t="shared" si="10"/>
        <v>0.768115942</v>
      </c>
      <c r="K271" s="28">
        <f t="shared" si="2"/>
        <v>0.8529411765</v>
      </c>
      <c r="L271" s="4">
        <f t="shared" si="3"/>
        <v>0.8412698413</v>
      </c>
      <c r="M271" s="4">
        <f t="shared" si="6"/>
        <v>0.7837837838</v>
      </c>
      <c r="N271" s="29" t="s">
        <v>913</v>
      </c>
      <c r="X271" s="27">
        <f t="shared" si="4"/>
        <v>19.2125</v>
      </c>
      <c r="Y271" s="30">
        <f t="shared" si="5"/>
        <v>0.6210571185</v>
      </c>
    </row>
    <row r="272">
      <c r="A272" s="36" t="s">
        <v>914</v>
      </c>
      <c r="B272" s="37">
        <v>787.0</v>
      </c>
      <c r="C272" s="37">
        <v>72.0</v>
      </c>
      <c r="D272" s="37">
        <v>136.0</v>
      </c>
      <c r="E272" s="37">
        <v>919.0</v>
      </c>
      <c r="F272" s="27">
        <f t="shared" si="7"/>
        <v>0.9990893114</v>
      </c>
      <c r="G272" s="2">
        <f>(B272+C272)/(B272+C272+D272+E272) * ((((B272)/(B272+C272))*LOG((C272+B272)/(B272),2)) + (((C272)/(B272+C272))*LOG((C272+B272)/(C272),2))) + (D272+E272)/(B272+C272+D272+E272)*((((D272)/(D272+E272))*LOG((E272+D272)/(D272),2)) + (((E272)/(E272+D272))*LOG((E272+D272)/(E272),2)))</f>
        <v>0.4920812909</v>
      </c>
      <c r="H272" s="5">
        <f t="shared" si="1"/>
        <v>0.5070080205</v>
      </c>
      <c r="I272" s="6">
        <f t="shared" si="9"/>
        <v>0.5074701678</v>
      </c>
      <c r="J272" s="28">
        <f t="shared" si="10"/>
        <v>0.8526543879</v>
      </c>
      <c r="K272" s="28">
        <f t="shared" si="2"/>
        <v>0.927346115</v>
      </c>
      <c r="L272" s="4">
        <f t="shared" si="3"/>
        <v>0.9161816065</v>
      </c>
      <c r="M272" s="4">
        <f t="shared" si="6"/>
        <v>0.8710900474</v>
      </c>
      <c r="N272" s="29" t="s">
        <v>915</v>
      </c>
      <c r="X272" s="27">
        <f t="shared" si="4"/>
        <v>73.86162173</v>
      </c>
      <c r="Y272" s="30">
        <f t="shared" si="5"/>
        <v>0.7800005029</v>
      </c>
    </row>
    <row r="273">
      <c r="A273" s="38" t="s">
        <v>916</v>
      </c>
      <c r="B273" s="38">
        <v>36.0</v>
      </c>
      <c r="C273" s="38">
        <v>59.0</v>
      </c>
      <c r="D273" s="38">
        <v>41.0</v>
      </c>
      <c r="E273" s="38">
        <v>333.0</v>
      </c>
      <c r="F273" s="27">
        <f t="shared" si="7"/>
        <v>0.6442142137</v>
      </c>
      <c r="G273" s="2">
        <f>(B273+C273)/(B273+C273+D273+E273) * ((((B273)/(B273+C273))*LOG((C273+B273)/(B273),2)) + (((C273)/(B273+C273))*LOG((C273+B273)/(C273),2))) + (D273+E273)/(B273+C273+D273+E273)*( (((E273)/(E273+D273))*LOG((E273+D273)/(E273),2)))</f>
        <v>0.3128484046</v>
      </c>
      <c r="H273" s="5">
        <f t="shared" si="1"/>
        <v>0.3313658092</v>
      </c>
      <c r="I273" s="6">
        <f t="shared" si="9"/>
        <v>0.5143720864</v>
      </c>
      <c r="J273" s="28">
        <f t="shared" si="10"/>
        <v>0.4675324675</v>
      </c>
      <c r="K273" s="28">
        <f t="shared" si="2"/>
        <v>0.8494897959</v>
      </c>
      <c r="L273" s="4">
        <f t="shared" si="3"/>
        <v>0.3789473684</v>
      </c>
      <c r="M273" s="4">
        <f t="shared" si="6"/>
        <v>0.8903743316</v>
      </c>
      <c r="N273" s="29" t="s">
        <v>917</v>
      </c>
      <c r="X273" s="27">
        <f t="shared" si="4"/>
        <v>4.955766846</v>
      </c>
      <c r="Y273" s="30">
        <f t="shared" si="5"/>
        <v>0.3170222635</v>
      </c>
    </row>
    <row r="274">
      <c r="A274" s="36" t="s">
        <v>918</v>
      </c>
      <c r="B274" s="37">
        <v>9.0</v>
      </c>
      <c r="C274" s="37">
        <v>45.0</v>
      </c>
      <c r="D274" s="37">
        <v>0.0</v>
      </c>
      <c r="E274" s="37">
        <v>89.0</v>
      </c>
      <c r="F274" s="27">
        <f t="shared" si="7"/>
        <v>0.3389952771</v>
      </c>
      <c r="G274" s="2">
        <f>(B274+C274)/(B274+C274+D274+E274) * ((((B274)/(B274+C274))*LOG((C274+B274)/(B274),2)))</f>
        <v>0.1626899476</v>
      </c>
      <c r="H274" s="5">
        <f t="shared" si="1"/>
        <v>0.1763053295</v>
      </c>
      <c r="I274" s="6">
        <f t="shared" si="9"/>
        <v>0.520081964</v>
      </c>
      <c r="J274" s="28">
        <f t="shared" si="10"/>
        <v>1</v>
      </c>
      <c r="K274" s="28">
        <f t="shared" si="2"/>
        <v>0.6641791045</v>
      </c>
      <c r="L274" s="4">
        <f t="shared" si="3"/>
        <v>0.1666666667</v>
      </c>
      <c r="M274" s="4">
        <f t="shared" si="6"/>
        <v>1</v>
      </c>
      <c r="N274" s="29" t="s">
        <v>919</v>
      </c>
      <c r="X274" s="27" t="str">
        <f t="shared" si="4"/>
        <v>NaN</v>
      </c>
      <c r="Y274" s="30">
        <f t="shared" si="5"/>
        <v>0.6641791045</v>
      </c>
    </row>
    <row r="275">
      <c r="A275" s="38" t="s">
        <v>920</v>
      </c>
      <c r="B275" s="38">
        <v>32.0</v>
      </c>
      <c r="C275" s="38">
        <v>5.0</v>
      </c>
      <c r="D275" s="38">
        <v>2.0</v>
      </c>
      <c r="E275" s="38">
        <v>28.0</v>
      </c>
      <c r="F275" s="27">
        <f t="shared" si="7"/>
        <v>0.9998393018</v>
      </c>
      <c r="G275" s="2">
        <f t="shared" ref="G275:G278" si="33">(B275+C275)/(B275+C275+D275+E275) * ((((B275)/(B275+C275))*LOG((C275+B275)/(B275),2)) + (((C275)/(B275+C275))*LOG((C275+B275)/(C275),2))) + (D275+E275)/(B275+C275+D275+E275)*((((D275)/(D275+E275))*LOG((E275+D275)/(D275),2)) + (((E275)/(E275+D275))*LOG((E275+D275)/(E275),2)))</f>
        <v>0.4737449866</v>
      </c>
      <c r="H275" s="5">
        <f t="shared" si="1"/>
        <v>0.5260943151</v>
      </c>
      <c r="I275" s="6">
        <f t="shared" si="9"/>
        <v>0.5261788712</v>
      </c>
      <c r="J275" s="28">
        <f t="shared" si="10"/>
        <v>0.9411764706</v>
      </c>
      <c r="K275" s="28">
        <f t="shared" si="2"/>
        <v>0.8484848485</v>
      </c>
      <c r="L275" s="4">
        <f t="shared" si="3"/>
        <v>0.8648648649</v>
      </c>
      <c r="M275" s="4">
        <f t="shared" si="6"/>
        <v>0.9333333333</v>
      </c>
      <c r="N275" s="29" t="s">
        <v>921</v>
      </c>
      <c r="X275" s="27">
        <f t="shared" si="4"/>
        <v>89.6</v>
      </c>
      <c r="Y275" s="30">
        <f t="shared" si="5"/>
        <v>0.7896613191</v>
      </c>
    </row>
    <row r="276">
      <c r="A276" s="36" t="s">
        <v>922</v>
      </c>
      <c r="B276" s="40">
        <v>152.0</v>
      </c>
      <c r="C276" s="40">
        <v>10.0</v>
      </c>
      <c r="D276" s="40">
        <v>20.0</v>
      </c>
      <c r="E276" s="40">
        <v>110.0</v>
      </c>
      <c r="F276" s="27">
        <f t="shared" si="7"/>
        <v>0.9770012394</v>
      </c>
      <c r="G276" s="2">
        <f t="shared" si="33"/>
        <v>0.4612024753</v>
      </c>
      <c r="H276" s="5">
        <f t="shared" si="1"/>
        <v>0.5157987641</v>
      </c>
      <c r="I276" s="6">
        <f t="shared" si="9"/>
        <v>0.527940747</v>
      </c>
      <c r="J276" s="28">
        <f t="shared" si="10"/>
        <v>0.8837209302</v>
      </c>
      <c r="K276" s="28">
        <f t="shared" si="2"/>
        <v>0.9166666667</v>
      </c>
      <c r="L276" s="4">
        <f t="shared" si="3"/>
        <v>0.9382716049</v>
      </c>
      <c r="M276" s="4">
        <f t="shared" si="6"/>
        <v>0.8461538462</v>
      </c>
      <c r="N276" s="29" t="s">
        <v>923</v>
      </c>
      <c r="X276" s="27">
        <f t="shared" si="4"/>
        <v>83.6</v>
      </c>
      <c r="Y276" s="30">
        <f t="shared" si="5"/>
        <v>0.8003875969</v>
      </c>
    </row>
    <row r="277">
      <c r="A277" s="26" t="s">
        <v>924</v>
      </c>
      <c r="B277" s="35">
        <v>72.0</v>
      </c>
      <c r="C277" s="35">
        <v>9.0</v>
      </c>
      <c r="D277" s="35">
        <v>15.0</v>
      </c>
      <c r="E277" s="35">
        <v>189.0</v>
      </c>
      <c r="F277" s="27">
        <f t="shared" si="7"/>
        <v>0.8876297058</v>
      </c>
      <c r="G277" s="2">
        <f t="shared" si="33"/>
        <v>0.4142860273</v>
      </c>
      <c r="H277" s="5">
        <f t="shared" si="1"/>
        <v>0.4733436786</v>
      </c>
      <c r="I277" s="6">
        <f t="shared" si="9"/>
        <v>0.5332670544</v>
      </c>
      <c r="J277" s="28">
        <f t="shared" si="10"/>
        <v>0.8275862069</v>
      </c>
      <c r="K277" s="28">
        <f t="shared" si="2"/>
        <v>0.9545454545</v>
      </c>
      <c r="L277" s="4">
        <f t="shared" si="3"/>
        <v>0.8888888889</v>
      </c>
      <c r="M277" s="4">
        <f t="shared" si="6"/>
        <v>0.9264705882</v>
      </c>
      <c r="N277" s="29" t="s">
        <v>925</v>
      </c>
      <c r="X277" s="27">
        <f t="shared" si="4"/>
        <v>100.8</v>
      </c>
      <c r="Y277" s="30">
        <f t="shared" si="5"/>
        <v>0.7821316614</v>
      </c>
    </row>
    <row r="278">
      <c r="A278" s="26">
        <v>7.0</v>
      </c>
      <c r="B278" s="26">
        <v>72.0</v>
      </c>
      <c r="C278" s="26">
        <v>9.0</v>
      </c>
      <c r="D278" s="26">
        <v>15.0</v>
      </c>
      <c r="E278" s="26">
        <v>189.0</v>
      </c>
      <c r="F278" s="27">
        <f t="shared" si="7"/>
        <v>0.8876297058</v>
      </c>
      <c r="G278" s="2">
        <f t="shared" si="33"/>
        <v>0.4142860273</v>
      </c>
      <c r="H278" s="5">
        <f t="shared" si="1"/>
        <v>0.4733436786</v>
      </c>
      <c r="I278" s="6">
        <f t="shared" si="9"/>
        <v>0.5332670544</v>
      </c>
      <c r="J278" s="28">
        <f t="shared" si="10"/>
        <v>0.8275862069</v>
      </c>
      <c r="K278" s="28">
        <f t="shared" si="2"/>
        <v>0.9545454545</v>
      </c>
      <c r="L278" s="4">
        <f t="shared" si="3"/>
        <v>0.8888888889</v>
      </c>
      <c r="M278" s="4">
        <f t="shared" si="6"/>
        <v>0.9264705882</v>
      </c>
      <c r="N278" s="29" t="s">
        <v>926</v>
      </c>
      <c r="X278" s="27">
        <f t="shared" si="4"/>
        <v>100.8</v>
      </c>
      <c r="Y278" s="30">
        <f t="shared" si="5"/>
        <v>0.7821316614</v>
      </c>
    </row>
    <row r="279">
      <c r="A279" s="32" t="s">
        <v>927</v>
      </c>
      <c r="B279" s="34">
        <v>35.0</v>
      </c>
      <c r="C279" s="34">
        <v>5.0</v>
      </c>
      <c r="D279" s="34">
        <v>346.0</v>
      </c>
      <c r="E279" s="34">
        <v>428.0</v>
      </c>
      <c r="F279" s="27">
        <f t="shared" si="7"/>
        <v>0.9970542344</v>
      </c>
      <c r="G279" s="2">
        <f>(B279+C279)/(B279+C279+D279+E279) * (((B279)/(B279+C279))*LOG((C279+B279)/(B279),2)) + (D279+E279)/(B279+C279+D279+E279)*((((E279)/(E279+D279))*LOG((E279+D279)/(E279),2)))</f>
        <v>0.4576952373</v>
      </c>
      <c r="H279" s="5">
        <f t="shared" si="1"/>
        <v>0.5393589971</v>
      </c>
      <c r="I279" s="6">
        <f t="shared" si="9"/>
        <v>0.5409525164</v>
      </c>
      <c r="J279" s="28">
        <f t="shared" si="10"/>
        <v>0.09186351706</v>
      </c>
      <c r="K279" s="28">
        <f t="shared" si="2"/>
        <v>0.9884526559</v>
      </c>
      <c r="L279" s="4">
        <f t="shared" si="3"/>
        <v>0.875</v>
      </c>
      <c r="M279" s="4">
        <f t="shared" si="6"/>
        <v>0.5529715762</v>
      </c>
      <c r="N279" s="29" t="s">
        <v>928</v>
      </c>
      <c r="X279" s="27">
        <f t="shared" si="4"/>
        <v>8.658959538</v>
      </c>
      <c r="Y279" s="30">
        <f t="shared" si="5"/>
        <v>0.08031617295</v>
      </c>
    </row>
    <row r="280">
      <c r="A280" s="26" t="s">
        <v>929</v>
      </c>
      <c r="B280" s="26">
        <v>27.0</v>
      </c>
      <c r="C280" s="26">
        <v>7.0</v>
      </c>
      <c r="D280" s="26">
        <v>1.0</v>
      </c>
      <c r="E280" s="26">
        <v>37.0</v>
      </c>
      <c r="F280" s="27">
        <f t="shared" si="7"/>
        <v>0.9640787648</v>
      </c>
      <c r="G280" s="2">
        <f t="shared" ref="G280:G282" si="34">(B280+C280)/(B280+C280+D280+E280) * ((((B280)/(B280+C280))*LOG((C280+B280)/(B280),2)) + (((C280)/(B280+C280))*LOG((C280+B280)/(C280),2))) + (D280+E280)/(B280+C280+D280+E280)*((((D280)/(D280+E280))*LOG((E280+D280)/(D280),2)) + (((E280)/(E280+D280))*LOG((E280+D280)/(E280),2)))</f>
        <v>0.4390522302</v>
      </c>
      <c r="H280" s="5">
        <f t="shared" si="1"/>
        <v>0.5250265346</v>
      </c>
      <c r="I280" s="6">
        <f t="shared" si="9"/>
        <v>0.5445888384</v>
      </c>
      <c r="J280" s="28">
        <f t="shared" si="10"/>
        <v>0.9642857143</v>
      </c>
      <c r="K280" s="28">
        <f t="shared" si="2"/>
        <v>0.8409090909</v>
      </c>
      <c r="L280" s="4">
        <f t="shared" si="3"/>
        <v>0.7941176471</v>
      </c>
      <c r="M280" s="4">
        <f t="shared" si="6"/>
        <v>0.9736842105</v>
      </c>
      <c r="N280" s="29" t="s">
        <v>930</v>
      </c>
      <c r="X280" s="27">
        <f t="shared" si="4"/>
        <v>142.7142857</v>
      </c>
      <c r="Y280" s="30">
        <f t="shared" si="5"/>
        <v>0.8051948052</v>
      </c>
    </row>
    <row r="281">
      <c r="A281" s="32" t="s">
        <v>931</v>
      </c>
      <c r="B281" s="34">
        <v>24.0</v>
      </c>
      <c r="C281" s="34">
        <v>1.0</v>
      </c>
      <c r="D281" s="34">
        <v>4.0</v>
      </c>
      <c r="E281" s="34">
        <v>21.0</v>
      </c>
      <c r="F281" s="27">
        <f t="shared" si="7"/>
        <v>0.9895875212</v>
      </c>
      <c r="G281" s="2">
        <f t="shared" si="34"/>
        <v>0.4383008719</v>
      </c>
      <c r="H281" s="5">
        <f t="shared" si="1"/>
        <v>0.5512866494</v>
      </c>
      <c r="I281" s="6">
        <f t="shared" si="9"/>
        <v>0.5570873091</v>
      </c>
      <c r="J281" s="28">
        <f t="shared" si="10"/>
        <v>0.8571428571</v>
      </c>
      <c r="K281" s="28">
        <f t="shared" si="2"/>
        <v>0.9545454545</v>
      </c>
      <c r="L281" s="4">
        <f t="shared" si="3"/>
        <v>0.96</v>
      </c>
      <c r="M281" s="4">
        <f t="shared" si="6"/>
        <v>0.84</v>
      </c>
      <c r="N281" s="29" t="s">
        <v>932</v>
      </c>
      <c r="X281" s="27">
        <f t="shared" si="4"/>
        <v>126</v>
      </c>
      <c r="Y281" s="30">
        <f t="shared" si="5"/>
        <v>0.8116883117</v>
      </c>
    </row>
    <row r="282">
      <c r="A282" s="32" t="s">
        <v>933</v>
      </c>
      <c r="B282" s="34">
        <v>72.0</v>
      </c>
      <c r="C282" s="34">
        <v>9.0</v>
      </c>
      <c r="D282" s="34">
        <v>19.0</v>
      </c>
      <c r="E282" s="34">
        <v>416.0</v>
      </c>
      <c r="F282" s="27">
        <f t="shared" si="7"/>
        <v>0.6720414019</v>
      </c>
      <c r="G282" s="2">
        <f t="shared" si="34"/>
        <v>0.2972665147</v>
      </c>
      <c r="H282" s="5">
        <f t="shared" si="1"/>
        <v>0.3747748872</v>
      </c>
      <c r="I282" s="6">
        <f t="shared" si="9"/>
        <v>0.5576663672</v>
      </c>
      <c r="J282" s="28">
        <f t="shared" si="10"/>
        <v>0.7912087912</v>
      </c>
      <c r="K282" s="28">
        <f t="shared" si="2"/>
        <v>0.9788235294</v>
      </c>
      <c r="L282" s="4">
        <f t="shared" si="3"/>
        <v>0.8888888889</v>
      </c>
      <c r="M282" s="4">
        <f t="shared" si="6"/>
        <v>0.9563218391</v>
      </c>
      <c r="N282" s="29" t="s">
        <v>934</v>
      </c>
      <c r="X282" s="27">
        <f t="shared" si="4"/>
        <v>175.1578947</v>
      </c>
      <c r="Y282" s="30">
        <f t="shared" si="5"/>
        <v>0.7700323206</v>
      </c>
    </row>
    <row r="283">
      <c r="A283" s="26" t="s">
        <v>935</v>
      </c>
      <c r="B283" s="26">
        <v>77.0</v>
      </c>
      <c r="C283" s="26">
        <v>179.0</v>
      </c>
      <c r="D283" s="26">
        <v>0.0</v>
      </c>
      <c r="E283" s="26">
        <v>213.0</v>
      </c>
      <c r="F283" s="27">
        <f t="shared" si="7"/>
        <v>0.6442142137</v>
      </c>
      <c r="G283" s="2">
        <f>(B283+C283)/(B283+C283+D283+E283) * (((B283)/(B283+C283))*LOG((C283+B283)/(B283),2)) + (((D283+E283)/(B283+C283+D283+E283)*(((E283)/(E283+D283))*LOG((E283+D283)/(E283),2))))</f>
        <v>0.2845574336</v>
      </c>
      <c r="H283" s="5">
        <f t="shared" si="1"/>
        <v>0.3596567801</v>
      </c>
      <c r="I283" s="6">
        <f t="shared" si="9"/>
        <v>0.5582875579</v>
      </c>
      <c r="J283" s="28">
        <f t="shared" si="10"/>
        <v>1</v>
      </c>
      <c r="K283" s="28">
        <f t="shared" si="2"/>
        <v>0.5433673469</v>
      </c>
      <c r="L283" s="4">
        <f t="shared" si="3"/>
        <v>0.30078125</v>
      </c>
      <c r="M283" s="4">
        <f t="shared" si="6"/>
        <v>1</v>
      </c>
      <c r="N283" s="29" t="s">
        <v>936</v>
      </c>
      <c r="X283" s="27" t="str">
        <f t="shared" si="4"/>
        <v>NaN</v>
      </c>
      <c r="Y283" s="30">
        <f t="shared" si="5"/>
        <v>0.5433673469</v>
      </c>
    </row>
    <row r="284">
      <c r="A284" s="32" t="s">
        <v>933</v>
      </c>
      <c r="B284" s="33">
        <v>31.0</v>
      </c>
      <c r="C284" s="33">
        <v>1.0</v>
      </c>
      <c r="D284" s="33">
        <v>13.0</v>
      </c>
      <c r="E284" s="33">
        <v>184.0</v>
      </c>
      <c r="F284" s="27">
        <f t="shared" si="7"/>
        <v>0.7059262273</v>
      </c>
      <c r="G284" s="2">
        <f>(B284+C284)/(B284+C284+D284+E284) * (((B284)/(B284+C284))*LOG((C284+B284)/(B284),2)) + (((D284+E284)/(B284+C284+D284+E284)*((((D284)/(D284+E284))*LOG((E284+D284)/(D284),2)) + (((E284)/(E284+D284))*LOG((E284+D284)/(E284),2)))))</f>
        <v>0.3079607273</v>
      </c>
      <c r="H284" s="5">
        <f t="shared" si="1"/>
        <v>0.3979655</v>
      </c>
      <c r="I284" s="6">
        <f t="shared" si="9"/>
        <v>0.5637494183</v>
      </c>
      <c r="J284" s="28">
        <f t="shared" si="10"/>
        <v>0.7045454545</v>
      </c>
      <c r="K284" s="28">
        <f t="shared" si="2"/>
        <v>0.9945945946</v>
      </c>
      <c r="L284" s="4">
        <f t="shared" si="3"/>
        <v>0.96875</v>
      </c>
      <c r="M284" s="4">
        <f t="shared" si="6"/>
        <v>0.9340101523</v>
      </c>
      <c r="N284" s="29" t="s">
        <v>937</v>
      </c>
      <c r="X284" s="27">
        <f t="shared" si="4"/>
        <v>438.7692308</v>
      </c>
      <c r="Y284" s="30">
        <f t="shared" si="5"/>
        <v>0.6991400491</v>
      </c>
    </row>
    <row r="285">
      <c r="A285" s="32" t="s">
        <v>938</v>
      </c>
      <c r="B285" s="34">
        <v>24.0</v>
      </c>
      <c r="C285" s="34">
        <v>1.0</v>
      </c>
      <c r="D285" s="34">
        <v>12.0</v>
      </c>
      <c r="E285" s="34">
        <v>17.0</v>
      </c>
      <c r="F285" s="27">
        <f t="shared" si="7"/>
        <v>0.9182958341</v>
      </c>
      <c r="G285" s="2">
        <f>(B285+C285)/(B285+C285+D285+E285) * ((((B285)/(B285+C285))*LOG((C285+B285)/(B285),2)) + (((C285)/(B285+C285))*LOG((C285+B285)/(C285),2))) + (D285+E285)/(B285+C285+D285+E285)*((((D285)/(D285+E285))*LOG((E285+D285)/(D285),2)))</f>
        <v>0.3950653085</v>
      </c>
      <c r="H285" s="5">
        <f t="shared" si="1"/>
        <v>0.5232305255</v>
      </c>
      <c r="I285" s="6">
        <f t="shared" si="9"/>
        <v>0.5697842744</v>
      </c>
      <c r="J285" s="28">
        <f t="shared" si="10"/>
        <v>0.6666666667</v>
      </c>
      <c r="K285" s="28">
        <f t="shared" si="2"/>
        <v>0.9444444444</v>
      </c>
      <c r="L285" s="4">
        <f t="shared" si="3"/>
        <v>0.96</v>
      </c>
      <c r="M285" s="4">
        <f t="shared" si="6"/>
        <v>0.5862068966</v>
      </c>
      <c r="N285" s="29" t="s">
        <v>939</v>
      </c>
      <c r="X285" s="27">
        <f t="shared" si="4"/>
        <v>34</v>
      </c>
      <c r="Y285" s="30">
        <f t="shared" si="5"/>
        <v>0.6111111111</v>
      </c>
    </row>
    <row r="286">
      <c r="A286" s="26" t="s">
        <v>940</v>
      </c>
      <c r="B286" s="26">
        <v>74.0</v>
      </c>
      <c r="C286" s="26">
        <v>6.0</v>
      </c>
      <c r="D286" s="26">
        <v>11.0</v>
      </c>
      <c r="E286" s="26">
        <v>109.0</v>
      </c>
      <c r="F286" s="27">
        <f t="shared" si="7"/>
        <v>0.9837082626</v>
      </c>
      <c r="G286" s="2">
        <f t="shared" ref="G286:G287" si="35">(B286+C286)/(B286+C286+D286+E286) * ((((B286)/(B286+C286))*LOG((C286+B286)/(B286),2)) + (((C286)/(B286+C286))*LOG((C286+B286)/(C286),2))) + (D286+E286)/(B286+C286+D286+E286)*((((D286)/(D286+E286))*LOG((E286+D286)/(D286),2)) + (((E286)/(E286+D286))*LOG((E286+D286)/(E286),2)))</f>
        <v>0.418929779</v>
      </c>
      <c r="H286" s="5">
        <f t="shared" si="1"/>
        <v>0.5647784836</v>
      </c>
      <c r="I286" s="6">
        <f t="shared" si="9"/>
        <v>0.5741320929</v>
      </c>
      <c r="J286" s="28">
        <f t="shared" si="10"/>
        <v>0.8705882353</v>
      </c>
      <c r="K286" s="28">
        <f t="shared" si="2"/>
        <v>0.947826087</v>
      </c>
      <c r="L286" s="4">
        <f t="shared" si="3"/>
        <v>0.925</v>
      </c>
      <c r="M286" s="4">
        <f t="shared" si="6"/>
        <v>0.9083333333</v>
      </c>
      <c r="N286" s="29" t="s">
        <v>941</v>
      </c>
      <c r="X286" s="27">
        <f t="shared" si="4"/>
        <v>122.2121212</v>
      </c>
      <c r="Y286" s="30">
        <f t="shared" si="5"/>
        <v>0.8184143223</v>
      </c>
    </row>
    <row r="287">
      <c r="A287" s="26" t="s">
        <v>942</v>
      </c>
      <c r="B287" s="26">
        <v>130.0</v>
      </c>
      <c r="C287" s="26">
        <v>2.0</v>
      </c>
      <c r="D287" s="26">
        <v>5.0</v>
      </c>
      <c r="E287" s="26">
        <v>14.0</v>
      </c>
      <c r="F287" s="27">
        <f t="shared" si="7"/>
        <v>0.487609338</v>
      </c>
      <c r="G287" s="2">
        <f t="shared" si="35"/>
        <v>0.2036438506</v>
      </c>
      <c r="H287" s="5">
        <f t="shared" si="1"/>
        <v>0.2839654874</v>
      </c>
      <c r="I287" s="6">
        <f t="shared" si="9"/>
        <v>0.5823626935</v>
      </c>
      <c r="J287" s="28">
        <f t="shared" si="10"/>
        <v>0.962962963</v>
      </c>
      <c r="K287" s="28">
        <f t="shared" si="2"/>
        <v>0.875</v>
      </c>
      <c r="L287" s="4">
        <f t="shared" si="3"/>
        <v>0.9848484848</v>
      </c>
      <c r="M287" s="4">
        <f t="shared" si="6"/>
        <v>0.7368421053</v>
      </c>
      <c r="N287" s="29" t="s">
        <v>943</v>
      </c>
      <c r="X287" s="27">
        <f t="shared" si="4"/>
        <v>182</v>
      </c>
      <c r="Y287" s="30">
        <f t="shared" si="5"/>
        <v>0.837962963</v>
      </c>
    </row>
    <row r="288">
      <c r="A288" s="32" t="s">
        <v>944</v>
      </c>
      <c r="B288" s="34">
        <v>8.0</v>
      </c>
      <c r="C288" s="34">
        <v>19.0</v>
      </c>
      <c r="D288" s="34">
        <v>0.0</v>
      </c>
      <c r="E288" s="34">
        <v>32.0</v>
      </c>
      <c r="F288" s="27">
        <f t="shared" si="7"/>
        <v>0.5725804656</v>
      </c>
      <c r="G288" s="2">
        <f>(B288+C288)/(B288+C288+D288+E288) * (((B288)/(B288+C288))*LOG((C288+B288)/(B288),2)) + (D288+E288)/(B288+C288+D288+E288)*((((E288)/(E288+D288))*LOG((E288+D288)/(E288),2)))</f>
        <v>0.2379508478</v>
      </c>
      <c r="H288" s="5">
        <f t="shared" si="1"/>
        <v>0.3346296179</v>
      </c>
      <c r="I288" s="6">
        <f t="shared" si="9"/>
        <v>0.5844237412</v>
      </c>
      <c r="J288" s="28">
        <f t="shared" si="10"/>
        <v>1</v>
      </c>
      <c r="K288" s="28">
        <f t="shared" si="2"/>
        <v>0.6274509804</v>
      </c>
      <c r="L288" s="4">
        <f t="shared" si="3"/>
        <v>0.2962962963</v>
      </c>
      <c r="M288" s="4">
        <f t="shared" si="6"/>
        <v>1</v>
      </c>
      <c r="N288" s="29" t="s">
        <v>945</v>
      </c>
      <c r="X288" s="27" t="str">
        <f t="shared" si="4"/>
        <v>NaN</v>
      </c>
      <c r="Y288" s="30">
        <f t="shared" si="5"/>
        <v>0.6274509804</v>
      </c>
    </row>
    <row r="289">
      <c r="A289" s="26" t="s">
        <v>946</v>
      </c>
      <c r="B289" s="26">
        <v>34.0</v>
      </c>
      <c r="C289" s="26">
        <v>23.0</v>
      </c>
      <c r="D289" s="26">
        <v>0.0</v>
      </c>
      <c r="E289" s="26">
        <v>155.0</v>
      </c>
      <c r="F289" s="27">
        <f t="shared" si="7"/>
        <v>0.6352115521</v>
      </c>
      <c r="G289" s="2">
        <f>(B289+C289)/(B289+C289+D289+E289) * ((((B289)/(B289+C289))*LOG((C289+B289)/(B289),2)) + (((C289)/(B289+C289))*LOG((C289+B289)/(C289),2)))</f>
        <v>0.2615993831</v>
      </c>
      <c r="H289" s="5">
        <f t="shared" si="1"/>
        <v>0.373612169</v>
      </c>
      <c r="I289" s="6">
        <f t="shared" si="9"/>
        <v>0.5881696701</v>
      </c>
      <c r="J289" s="28">
        <f t="shared" si="10"/>
        <v>1</v>
      </c>
      <c r="K289" s="28">
        <f t="shared" si="2"/>
        <v>0.8707865169</v>
      </c>
      <c r="L289" s="4">
        <f t="shared" si="3"/>
        <v>0.5964912281</v>
      </c>
      <c r="M289" s="4">
        <f t="shared" si="6"/>
        <v>1</v>
      </c>
      <c r="N289" s="29" t="s">
        <v>947</v>
      </c>
      <c r="X289" s="27" t="str">
        <f t="shared" si="4"/>
        <v>NaN</v>
      </c>
      <c r="Y289" s="30">
        <f t="shared" si="5"/>
        <v>0.8707865169</v>
      </c>
    </row>
    <row r="290">
      <c r="A290" s="32" t="s">
        <v>834</v>
      </c>
      <c r="B290" s="33">
        <v>135.0</v>
      </c>
      <c r="C290" s="33">
        <v>12.0</v>
      </c>
      <c r="D290" s="33">
        <v>12.0</v>
      </c>
      <c r="E290" s="33">
        <v>135.0</v>
      </c>
      <c r="F290" s="27">
        <f t="shared" si="7"/>
        <v>1</v>
      </c>
      <c r="G290" s="2">
        <f t="shared" ref="G290:G291" si="36">(B290+C290)/(B290+C290+D290+E290) * ((((B290)/(B290+C290))*LOG((C290+B290)/(B290),2)) + (((C290)/(B290+C290))*LOG((C290+B290)/(C290),2))) + (D290+E290)/(B290+C290+D290+E290)*((((D290)/(D290+E290))*LOG((E290+D290)/(D290),2)) + (((E290)/(E290+D290))*LOG((E290+D290)/(E290),2)))</f>
        <v>0.4079059801</v>
      </c>
      <c r="H290" s="5">
        <f t="shared" si="1"/>
        <v>0.5920940199</v>
      </c>
      <c r="I290" s="6">
        <f t="shared" si="9"/>
        <v>0.5920940199</v>
      </c>
      <c r="J290" s="28">
        <f t="shared" si="10"/>
        <v>0.9183673469</v>
      </c>
      <c r="K290" s="28">
        <f t="shared" si="2"/>
        <v>0.9183673469</v>
      </c>
      <c r="L290" s="4">
        <f t="shared" si="3"/>
        <v>0.9183673469</v>
      </c>
      <c r="M290" s="4">
        <f t="shared" si="6"/>
        <v>0.9183673469</v>
      </c>
      <c r="N290" s="29" t="s">
        <v>948</v>
      </c>
      <c r="X290" s="27">
        <f t="shared" si="4"/>
        <v>126.5625</v>
      </c>
      <c r="Y290" s="30">
        <f t="shared" si="5"/>
        <v>0.8367346939</v>
      </c>
    </row>
    <row r="291">
      <c r="A291" s="26" t="s">
        <v>949</v>
      </c>
      <c r="B291" s="26">
        <v>74.0</v>
      </c>
      <c r="C291" s="26">
        <v>10.0</v>
      </c>
      <c r="D291" s="26">
        <v>9.0</v>
      </c>
      <c r="E291" s="26">
        <v>167.0</v>
      </c>
      <c r="F291" s="27">
        <f t="shared" si="7"/>
        <v>0.9035429855</v>
      </c>
      <c r="G291" s="2">
        <f t="shared" si="36"/>
        <v>0.3672609867</v>
      </c>
      <c r="H291" s="5">
        <f t="shared" si="1"/>
        <v>0.5362819988</v>
      </c>
      <c r="I291" s="6">
        <f t="shared" si="9"/>
        <v>0.5935323581</v>
      </c>
      <c r="J291" s="28">
        <f t="shared" si="10"/>
        <v>0.8915662651</v>
      </c>
      <c r="K291" s="28">
        <f t="shared" si="2"/>
        <v>0.9435028249</v>
      </c>
      <c r="L291" s="4">
        <f t="shared" si="3"/>
        <v>0.880952381</v>
      </c>
      <c r="M291" s="4">
        <f t="shared" si="6"/>
        <v>0.9488636364</v>
      </c>
      <c r="N291" s="29" t="s">
        <v>950</v>
      </c>
      <c r="X291" s="27">
        <f t="shared" si="4"/>
        <v>137.3111111</v>
      </c>
      <c r="Y291" s="30">
        <f t="shared" si="5"/>
        <v>0.8350690899</v>
      </c>
    </row>
    <row r="292">
      <c r="A292" s="32" t="s">
        <v>951</v>
      </c>
      <c r="B292" s="33">
        <v>287.0</v>
      </c>
      <c r="C292" s="33">
        <v>478.0</v>
      </c>
      <c r="D292" s="33">
        <v>2.0</v>
      </c>
      <c r="E292" s="33">
        <v>742.0</v>
      </c>
      <c r="F292" s="27">
        <f t="shared" si="7"/>
        <v>0.704635308</v>
      </c>
      <c r="G292" s="2">
        <f>(B292+C292)/(B292+C292+D292+E292) * ((((B292)/(B292+C292))*LOG((C292+B292)/(B292),2))) + (D292+E292)/(B292+C292+D292+E292)*((((D292)/(D292+E292))*LOG((E292+D292)/(D292),2)) + (((E292)/(E292+D292))*LOG((E292+D292)/(E292),2)))</f>
        <v>0.2822367211</v>
      </c>
      <c r="H292" s="5">
        <f t="shared" si="1"/>
        <v>0.4223985869</v>
      </c>
      <c r="I292" s="6">
        <f t="shared" si="9"/>
        <v>0.5994570271</v>
      </c>
      <c r="J292" s="28">
        <f t="shared" si="10"/>
        <v>0.9930795848</v>
      </c>
      <c r="K292" s="28">
        <f t="shared" si="2"/>
        <v>0.6081967213</v>
      </c>
      <c r="L292" s="4">
        <f t="shared" si="3"/>
        <v>0.3751633987</v>
      </c>
      <c r="M292" s="4">
        <f t="shared" si="6"/>
        <v>0.997311828</v>
      </c>
      <c r="N292" s="29" t="s">
        <v>952</v>
      </c>
      <c r="X292" s="27">
        <f t="shared" si="4"/>
        <v>222.7552301</v>
      </c>
      <c r="Y292" s="30">
        <f t="shared" si="5"/>
        <v>0.6012763061</v>
      </c>
    </row>
    <row r="293">
      <c r="A293" s="26" t="s">
        <v>953</v>
      </c>
      <c r="B293" s="35">
        <v>46.0</v>
      </c>
      <c r="C293" s="35">
        <v>21.0</v>
      </c>
      <c r="D293" s="35">
        <v>4.0</v>
      </c>
      <c r="E293" s="35">
        <v>418.0</v>
      </c>
      <c r="F293" s="27">
        <f t="shared" si="7"/>
        <v>0.4760860141</v>
      </c>
      <c r="G293" s="2">
        <f t="shared" ref="G293:G294" si="37">(B293+C293)/(B293+C293+D293+E293) * ((((B293)/(B293+C293))*LOG((C293+B293)/(B293),2)) + (((C293)/(B293+C293))*LOG((C293+B293)/(C293),2))) + (D293+E293)/(B293+C293+D293+E293)*((((D293)/(D293+E293))*LOG((E293+D293)/(D293),2)) + (((E293)/(E293+D293))*LOG((E293+D293)/(E293),2)))</f>
        <v>0.1896384465</v>
      </c>
      <c r="H293" s="5">
        <f t="shared" si="1"/>
        <v>0.2864475677</v>
      </c>
      <c r="I293" s="6">
        <f t="shared" si="9"/>
        <v>0.601671881</v>
      </c>
      <c r="J293" s="28">
        <f t="shared" si="10"/>
        <v>0.92</v>
      </c>
      <c r="K293" s="28">
        <f t="shared" si="2"/>
        <v>0.9521640091</v>
      </c>
      <c r="L293" s="4">
        <f t="shared" si="3"/>
        <v>0.6865671642</v>
      </c>
      <c r="M293" s="4">
        <f t="shared" si="6"/>
        <v>0.990521327</v>
      </c>
      <c r="N293" s="29" t="s">
        <v>954</v>
      </c>
      <c r="X293" s="27">
        <f t="shared" si="4"/>
        <v>228.9047619</v>
      </c>
      <c r="Y293" s="30">
        <f t="shared" si="5"/>
        <v>0.8721640091</v>
      </c>
    </row>
    <row r="294">
      <c r="A294" s="32" t="s">
        <v>955</v>
      </c>
      <c r="B294" s="44">
        <v>49.0</v>
      </c>
      <c r="C294" s="34">
        <v>7.0</v>
      </c>
      <c r="D294" s="34">
        <v>2.0</v>
      </c>
      <c r="E294" s="34">
        <v>51.0</v>
      </c>
      <c r="F294" s="27">
        <f t="shared" si="7"/>
        <v>0.9970229472</v>
      </c>
      <c r="G294" s="2">
        <f t="shared" si="37"/>
        <v>0.3919789034</v>
      </c>
      <c r="H294" s="5">
        <f t="shared" si="1"/>
        <v>0.6050440438</v>
      </c>
      <c r="I294" s="6">
        <f t="shared" si="9"/>
        <v>0.6068506703</v>
      </c>
      <c r="J294" s="28">
        <f t="shared" si="10"/>
        <v>0.9607843137</v>
      </c>
      <c r="K294" s="28">
        <f t="shared" si="2"/>
        <v>0.8793103448</v>
      </c>
      <c r="L294" s="4">
        <f t="shared" si="3"/>
        <v>0.875</v>
      </c>
      <c r="M294" s="4">
        <f t="shared" si="6"/>
        <v>0.9622641509</v>
      </c>
      <c r="N294" s="29" t="s">
        <v>956</v>
      </c>
      <c r="X294" s="27">
        <f t="shared" si="4"/>
        <v>178.5</v>
      </c>
      <c r="Y294" s="30">
        <f t="shared" si="5"/>
        <v>0.8400946586</v>
      </c>
    </row>
    <row r="295">
      <c r="A295" s="26" t="s">
        <v>957</v>
      </c>
      <c r="B295" s="35">
        <v>62.0</v>
      </c>
      <c r="C295" s="35">
        <v>0.0</v>
      </c>
      <c r="D295" s="35">
        <v>4.0</v>
      </c>
      <c r="E295" s="35">
        <v>3.0</v>
      </c>
      <c r="F295" s="27">
        <f t="shared" si="7"/>
        <v>0.2580186687</v>
      </c>
      <c r="G295" s="2">
        <f>(B295)/(B295+D295+E295) * (0) + (D295+E295)/(B295+D295+E295) * ((((D295)/(D295+E295))*LOG((E295+D295)/(D295),2)) + (((E295)/(D295+E295))*LOG((E295+D295)/(E295),2)))</f>
        <v>0.09995068047</v>
      </c>
      <c r="H295" s="5">
        <f t="shared" si="1"/>
        <v>0.1580679882</v>
      </c>
      <c r="I295" s="6">
        <f t="shared" si="9"/>
        <v>0.6126222921</v>
      </c>
      <c r="J295" s="28">
        <f t="shared" si="10"/>
        <v>0.9393939394</v>
      </c>
      <c r="K295" s="28">
        <f t="shared" si="2"/>
        <v>1</v>
      </c>
      <c r="L295" s="4">
        <f t="shared" si="3"/>
        <v>1</v>
      </c>
      <c r="M295" s="4">
        <f t="shared" si="6"/>
        <v>0.4285714286</v>
      </c>
      <c r="N295" s="29" t="s">
        <v>958</v>
      </c>
      <c r="X295" s="27" t="str">
        <f t="shared" si="4"/>
        <v>NaN</v>
      </c>
      <c r="Y295" s="30">
        <f t="shared" si="5"/>
        <v>0.9393939394</v>
      </c>
    </row>
    <row r="296">
      <c r="A296" s="38" t="s">
        <v>959</v>
      </c>
      <c r="B296" s="38">
        <v>129.0</v>
      </c>
      <c r="C296" s="38">
        <v>2.0</v>
      </c>
      <c r="D296" s="38">
        <v>4.0</v>
      </c>
      <c r="E296" s="38">
        <v>15.0</v>
      </c>
      <c r="F296" s="27">
        <f t="shared" si="7"/>
        <v>0.5098891423</v>
      </c>
      <c r="G296" s="2">
        <f>(B296+C296)/(B296+C296+D296+E296) * ((((B296)/(B296+C296))*LOG((C296+B296)/(B296),2)) + (((C296)/(B296+C296))*LOG((C296+B296)/(C296),2))) + (D296+E296)/(B296+C296+D296+E296)*((((D296)/(D296+E296))*LOG((E296+D296)/(D296),2)) + (((E296)/(E296+D296))*LOG((E296+D296)/(E296),2)))</f>
        <v>0.1935824072</v>
      </c>
      <c r="H296" s="5">
        <f t="shared" si="1"/>
        <v>0.3163067352</v>
      </c>
      <c r="I296" s="6">
        <f t="shared" si="9"/>
        <v>0.6203441276</v>
      </c>
      <c r="J296" s="28">
        <f t="shared" si="10"/>
        <v>0.969924812</v>
      </c>
      <c r="K296" s="28">
        <f t="shared" si="2"/>
        <v>0.8823529412</v>
      </c>
      <c r="L296" s="4">
        <f t="shared" si="3"/>
        <v>0.9847328244</v>
      </c>
      <c r="M296" s="4">
        <f t="shared" si="6"/>
        <v>0.7894736842</v>
      </c>
      <c r="N296" s="29" t="s">
        <v>960</v>
      </c>
      <c r="X296" s="27">
        <f t="shared" si="4"/>
        <v>241.875</v>
      </c>
      <c r="Y296" s="30">
        <f t="shared" si="5"/>
        <v>0.8522777532</v>
      </c>
    </row>
    <row r="297">
      <c r="A297" s="38" t="s">
        <v>961</v>
      </c>
      <c r="B297" s="38">
        <v>18.0</v>
      </c>
      <c r="C297" s="38">
        <v>5.0</v>
      </c>
      <c r="D297" s="38">
        <v>0.0</v>
      </c>
      <c r="E297" s="38">
        <v>25.0</v>
      </c>
      <c r="F297" s="27">
        <f t="shared" si="7"/>
        <v>0.9544340029</v>
      </c>
      <c r="G297" s="2">
        <f t="shared" ref="G297:G298" si="38">(B297+C297)/(B297+C297+D297+E297) * ((((B297)/(B297+C297))*LOG((C297+B297)/(B297),2)) + (((C297)/(B297+C297))*LOG((C297+B297)/(C297),2))) + (D297+E297)/(B297+C297+D297+E297)*((((E297)/(E297+D297))*LOG((E297+D297)/(E297),2)))</f>
        <v>0.3619507185</v>
      </c>
      <c r="H297" s="5">
        <f t="shared" si="1"/>
        <v>0.5924832844</v>
      </c>
      <c r="I297" s="6">
        <f t="shared" si="9"/>
        <v>0.6207692544</v>
      </c>
      <c r="J297" s="28">
        <f t="shared" si="10"/>
        <v>1</v>
      </c>
      <c r="K297" s="28">
        <f t="shared" si="2"/>
        <v>0.8333333333</v>
      </c>
      <c r="L297" s="4">
        <f t="shared" si="3"/>
        <v>0.7826086957</v>
      </c>
      <c r="M297" s="4">
        <f t="shared" si="6"/>
        <v>1</v>
      </c>
      <c r="N297" s="2" t="s">
        <v>962</v>
      </c>
      <c r="X297" s="27" t="str">
        <f t="shared" si="4"/>
        <v>NaN</v>
      </c>
      <c r="Y297" s="30">
        <f t="shared" si="5"/>
        <v>0.8333333333</v>
      </c>
    </row>
    <row r="298">
      <c r="A298" s="38" t="s">
        <v>963</v>
      </c>
      <c r="B298" s="39">
        <v>18.0</v>
      </c>
      <c r="C298" s="39">
        <v>5.0</v>
      </c>
      <c r="D298" s="39">
        <v>0.0</v>
      </c>
      <c r="E298" s="39">
        <v>25.0</v>
      </c>
      <c r="F298" s="27">
        <f t="shared" si="7"/>
        <v>0.9544340029</v>
      </c>
      <c r="G298" s="2">
        <f t="shared" si="38"/>
        <v>0.3619507185</v>
      </c>
      <c r="H298" s="5">
        <f t="shared" si="1"/>
        <v>0.5924832844</v>
      </c>
      <c r="I298" s="6">
        <f t="shared" si="9"/>
        <v>0.6207692544</v>
      </c>
      <c r="J298" s="28">
        <f t="shared" si="10"/>
        <v>1</v>
      </c>
      <c r="K298" s="28">
        <f t="shared" si="2"/>
        <v>0.8333333333</v>
      </c>
      <c r="L298" s="4">
        <f t="shared" si="3"/>
        <v>0.7826086957</v>
      </c>
      <c r="M298" s="4">
        <f t="shared" si="6"/>
        <v>1</v>
      </c>
      <c r="N298" s="29" t="s">
        <v>964</v>
      </c>
      <c r="X298" s="27" t="str">
        <f t="shared" si="4"/>
        <v>NaN</v>
      </c>
      <c r="Y298" s="30">
        <f t="shared" si="5"/>
        <v>0.8333333333</v>
      </c>
    </row>
    <row r="299">
      <c r="A299" s="26" t="s">
        <v>965</v>
      </c>
      <c r="B299" s="26">
        <v>8.0</v>
      </c>
      <c r="C299" s="26">
        <v>3.0</v>
      </c>
      <c r="D299" s="26">
        <v>1.0</v>
      </c>
      <c r="E299" s="26">
        <v>109.0</v>
      </c>
      <c r="F299" s="27">
        <f t="shared" si="7"/>
        <v>0.3820609539</v>
      </c>
      <c r="G299" s="2">
        <f>(B299+C299)/(B299+C299+D299+E299) * ((((B299)/(B299+C299))*LOG((C299+B299)/(B299),2)) + (((C299)/(B299+C299))*LOG((C299+B299)/(C299),2))) + (D299+E299)/(B299+C299+D299+E299)*((((D299)/(D299+E299))*LOG((E299+D299)/(D299),2)) + (((E299)/(E299+D299))*LOG((E299+D299)/(E299),2)))</f>
        <v>0.1447631189</v>
      </c>
      <c r="H299" s="5">
        <f t="shared" si="1"/>
        <v>0.237297835</v>
      </c>
      <c r="I299" s="6">
        <f t="shared" si="9"/>
        <v>0.6210994151</v>
      </c>
      <c r="J299" s="28">
        <f t="shared" si="10"/>
        <v>0.8888888889</v>
      </c>
      <c r="K299" s="28">
        <f t="shared" si="2"/>
        <v>0.9732142857</v>
      </c>
      <c r="L299" s="4">
        <f t="shared" si="3"/>
        <v>0.7272727273</v>
      </c>
      <c r="M299" s="4">
        <f t="shared" si="6"/>
        <v>0.9909090909</v>
      </c>
      <c r="N299" s="29" t="s">
        <v>966</v>
      </c>
      <c r="X299" s="27">
        <f t="shared" si="4"/>
        <v>290.6666667</v>
      </c>
      <c r="Y299" s="30">
        <f t="shared" si="5"/>
        <v>0.8621031746</v>
      </c>
    </row>
    <row r="300">
      <c r="A300" s="26" t="s">
        <v>967</v>
      </c>
      <c r="B300" s="35">
        <v>62.0</v>
      </c>
      <c r="C300" s="35">
        <v>1.0</v>
      </c>
      <c r="D300" s="35">
        <v>2.0</v>
      </c>
      <c r="E300" s="35">
        <v>4.0</v>
      </c>
      <c r="F300" s="27">
        <f t="shared" si="7"/>
        <v>0.3750514064</v>
      </c>
      <c r="G300" s="2">
        <f>(B300+C300)/(B300+C300+D300+E300) * ((((B300)/(B300+C300))*LOG((C300+B300)/(B300),2)) + (((C300)/(B300+C300))*LOG((C300+B300)/(C300),2))) + (D300+E300)/(B300+C300+D300+E300)*((((E300)/(E300+D300))*LOG((E300+D300)/(E300),2)))</f>
        <v>0.1412799122</v>
      </c>
      <c r="H300" s="5">
        <f t="shared" si="1"/>
        <v>0.2337714943</v>
      </c>
      <c r="I300" s="6">
        <f t="shared" si="9"/>
        <v>0.6233052063</v>
      </c>
      <c r="J300" s="28">
        <f t="shared" si="10"/>
        <v>0.96875</v>
      </c>
      <c r="K300" s="28">
        <f t="shared" si="2"/>
        <v>0.8</v>
      </c>
      <c r="L300" s="4">
        <f t="shared" si="3"/>
        <v>0.9841269841</v>
      </c>
      <c r="M300" s="4">
        <f t="shared" si="6"/>
        <v>0.6666666667</v>
      </c>
      <c r="N300" s="29" t="s">
        <v>968</v>
      </c>
      <c r="X300" s="27">
        <f t="shared" si="4"/>
        <v>124</v>
      </c>
      <c r="Y300" s="30">
        <f t="shared" si="5"/>
        <v>0.76875</v>
      </c>
    </row>
    <row r="301">
      <c r="A301" s="32" t="s">
        <v>969</v>
      </c>
      <c r="B301" s="34">
        <v>63.0</v>
      </c>
      <c r="C301" s="34">
        <v>137.0</v>
      </c>
      <c r="D301" s="34">
        <v>0.0</v>
      </c>
      <c r="E301" s="34">
        <v>350.0</v>
      </c>
      <c r="F301" s="27">
        <f t="shared" si="7"/>
        <v>0.5134759853</v>
      </c>
      <c r="G301" s="2">
        <f>(B301+C301)/(B301+C301+D301+E301) * (((B301)/(B301+C301))*LOG((C301+B301)/(B301),2))</f>
        <v>0.190898736</v>
      </c>
      <c r="H301" s="5">
        <f t="shared" si="1"/>
        <v>0.3225772493</v>
      </c>
      <c r="I301" s="6">
        <f t="shared" si="9"/>
        <v>0.62822266</v>
      </c>
      <c r="J301" s="28">
        <f t="shared" si="10"/>
        <v>1</v>
      </c>
      <c r="K301" s="28">
        <f t="shared" si="2"/>
        <v>0.7186858316</v>
      </c>
      <c r="L301" s="4">
        <f t="shared" si="3"/>
        <v>0.315</v>
      </c>
      <c r="M301" s="4">
        <f t="shared" si="6"/>
        <v>1</v>
      </c>
      <c r="N301" s="29" t="s">
        <v>970</v>
      </c>
      <c r="X301" s="27" t="str">
        <f t="shared" si="4"/>
        <v>NaN</v>
      </c>
      <c r="Y301" s="30">
        <f t="shared" si="5"/>
        <v>0.7186858316</v>
      </c>
    </row>
    <row r="302">
      <c r="A302" s="26" t="s">
        <v>971</v>
      </c>
      <c r="B302" s="26">
        <v>59.0</v>
      </c>
      <c r="C302" s="26">
        <v>4.0</v>
      </c>
      <c r="D302" s="26">
        <v>8.0</v>
      </c>
      <c r="E302" s="26">
        <v>119.0</v>
      </c>
      <c r="F302" s="27">
        <f t="shared" si="7"/>
        <v>0.9363963456</v>
      </c>
      <c r="G302" s="2">
        <f>(B302+C302)/(B302+C302+D302+E302) * ((((B302)/(B302+C302))*LOG((C302+B302)/(B302),2)) + (((C302)/(B302+C302))*LOG((C302+B302)/(C302),2))) + (D302+E302)/(B302+C302+D302+E302)*((((D302)/(D302+E302))*LOG((E302+D302)/(D302),2)) + (((E302)/(E302+D302))*LOG((E302+D302)/(E302),2)))</f>
        <v>0.3398544034</v>
      </c>
      <c r="H302" s="5">
        <f t="shared" si="1"/>
        <v>0.5965419422</v>
      </c>
      <c r="I302" s="6">
        <f t="shared" si="9"/>
        <v>0.6370613736</v>
      </c>
      <c r="J302" s="28">
        <f t="shared" si="10"/>
        <v>0.8805970149</v>
      </c>
      <c r="K302" s="28">
        <f t="shared" si="2"/>
        <v>0.9674796748</v>
      </c>
      <c r="L302" s="4">
        <f t="shared" si="3"/>
        <v>0.9365079365</v>
      </c>
      <c r="M302" s="4">
        <f t="shared" si="6"/>
        <v>0.937007874</v>
      </c>
      <c r="N302" s="29" t="s">
        <v>972</v>
      </c>
      <c r="X302" s="27">
        <f t="shared" si="4"/>
        <v>219.40625</v>
      </c>
      <c r="Y302" s="30">
        <f t="shared" si="5"/>
        <v>0.8480766897</v>
      </c>
    </row>
    <row r="303">
      <c r="A303" s="32" t="s">
        <v>973</v>
      </c>
      <c r="B303" s="33">
        <v>63.0</v>
      </c>
      <c r="C303" s="33">
        <v>6.0</v>
      </c>
      <c r="D303" s="33">
        <v>8.0</v>
      </c>
      <c r="E303" s="33">
        <v>38.0</v>
      </c>
      <c r="F303" s="27">
        <f t="shared" si="7"/>
        <v>0.9598636448</v>
      </c>
      <c r="G303" s="2">
        <f>(B303+C303)/(B303+C303+D303+E303) * ((((B303)/(B303+C303))*LOG((C303+B303)/(B303),2)) + (((C303)/(B303+C303))*LOG((C303+B303)/(C303),2))) + (D303+E303)/(B303+C303+D303+E303)*( (((E303)/(E303+D303))*LOG((E303+D303)/(E303),2)))</f>
        <v>0.3468164013</v>
      </c>
      <c r="H303" s="5">
        <f t="shared" si="1"/>
        <v>0.6130472435</v>
      </c>
      <c r="I303" s="6">
        <f t="shared" si="9"/>
        <v>0.6386815948</v>
      </c>
      <c r="J303" s="28">
        <f t="shared" si="10"/>
        <v>0.8873239437</v>
      </c>
      <c r="K303" s="28">
        <f t="shared" si="2"/>
        <v>0.8636363636</v>
      </c>
      <c r="L303" s="4">
        <f t="shared" si="3"/>
        <v>0.9130434783</v>
      </c>
      <c r="M303" s="4">
        <f t="shared" si="6"/>
        <v>0.8260869565</v>
      </c>
      <c r="N303" s="29" t="s">
        <v>974</v>
      </c>
      <c r="X303" s="27">
        <f t="shared" si="4"/>
        <v>49.875</v>
      </c>
      <c r="Y303" s="30">
        <f t="shared" si="5"/>
        <v>0.7509603073</v>
      </c>
    </row>
    <row r="304">
      <c r="A304" s="32" t="s">
        <v>975</v>
      </c>
      <c r="B304" s="33">
        <v>385.0</v>
      </c>
      <c r="C304" s="33">
        <v>473.0</v>
      </c>
      <c r="D304" s="33">
        <v>8.0</v>
      </c>
      <c r="E304" s="33">
        <v>1156.0</v>
      </c>
      <c r="F304" s="27">
        <f t="shared" si="7"/>
        <v>0.7105077963</v>
      </c>
      <c r="G304" s="2">
        <f>(B304+C304)/(B304+C304+D304+E304) * ((((B304)/(B304+C304))*LOG((C304+B304)/(B304),2))) + (D304+E304)/(B304+C304+D304+E304)*((((D304)/(D304+E304))*LOG((E304+D304)/(D304),2)) + (((E304)/(E304+D304))*LOG((E304+D304)/(E304),2)))</f>
        <v>0.2542466384</v>
      </c>
      <c r="H304" s="5">
        <f t="shared" si="1"/>
        <v>0.4562611579</v>
      </c>
      <c r="I304" s="6">
        <f t="shared" si="9"/>
        <v>0.6421620709</v>
      </c>
      <c r="J304" s="28">
        <f t="shared" si="10"/>
        <v>0.9796437659</v>
      </c>
      <c r="K304" s="28">
        <f t="shared" si="2"/>
        <v>0.7096378146</v>
      </c>
      <c r="L304" s="4">
        <f t="shared" si="3"/>
        <v>0.4487179487</v>
      </c>
      <c r="M304" s="4">
        <f t="shared" si="6"/>
        <v>0.9931271478</v>
      </c>
      <c r="N304" s="29" t="s">
        <v>976</v>
      </c>
      <c r="X304" s="27">
        <f t="shared" si="4"/>
        <v>117.6162791</v>
      </c>
      <c r="Y304" s="30">
        <f t="shared" si="5"/>
        <v>0.6892815805</v>
      </c>
    </row>
    <row r="305">
      <c r="A305" s="32" t="s">
        <v>977</v>
      </c>
      <c r="B305" s="34">
        <v>124.0</v>
      </c>
      <c r="C305" s="34">
        <v>159.0</v>
      </c>
      <c r="D305" s="34">
        <v>1115.0</v>
      </c>
      <c r="E305" s="34">
        <v>5125.0</v>
      </c>
      <c r="F305" s="27">
        <f t="shared" si="7"/>
        <v>0.701352786</v>
      </c>
      <c r="G305" s="2">
        <f>(B305+C305)/(B305+C305+D305+E305) * (((B305)/(B305+C305))*LOG((C305+B305)/(B305),2)) + (D305+E305)/(B305+C305+D305+E305)*((((E305)/(E305+D305))*LOG((E305+D305)/(E305),2)))</f>
        <v>0.245759107</v>
      </c>
      <c r="H305" s="5">
        <f t="shared" si="1"/>
        <v>0.455593679</v>
      </c>
      <c r="I305" s="6">
        <f t="shared" si="9"/>
        <v>0.6495927415</v>
      </c>
      <c r="J305" s="28">
        <f t="shared" si="10"/>
        <v>0.1000807103</v>
      </c>
      <c r="K305" s="28">
        <f t="shared" si="2"/>
        <v>0.9699091597</v>
      </c>
      <c r="L305" s="4">
        <f t="shared" si="3"/>
        <v>0.4381625442</v>
      </c>
      <c r="M305" s="4">
        <f t="shared" si="6"/>
        <v>0.8213141026</v>
      </c>
      <c r="N305" s="29" t="s">
        <v>978</v>
      </c>
      <c r="X305" s="27">
        <f t="shared" si="4"/>
        <v>3.584623629</v>
      </c>
      <c r="Y305" s="30">
        <f t="shared" si="5"/>
        <v>0.06998986998</v>
      </c>
    </row>
    <row r="306">
      <c r="A306" s="26" t="s">
        <v>979</v>
      </c>
      <c r="B306" s="26">
        <v>9.0</v>
      </c>
      <c r="C306" s="26">
        <v>9.0</v>
      </c>
      <c r="D306" s="26">
        <v>7.0</v>
      </c>
      <c r="E306" s="26">
        <v>175.0</v>
      </c>
      <c r="F306" s="27">
        <f t="shared" si="7"/>
        <v>0.4021791902</v>
      </c>
      <c r="G306" s="2">
        <f>(B306+C306)/(B306+C306+D306+E306) * ((((B306)/(B306+C306))*LOG((C306+B306)/(B306),2)) + (((C306)/(B306+C306))*LOG((C306+B306)/(C306),2))) + (D306+E306)/(B306+C306+D306+E306)*( (((E306)/(E306+D306))*LOG((E306+D306)/(E306),2)))</f>
        <v>0.1395105873</v>
      </c>
      <c r="H306" s="5">
        <f t="shared" si="1"/>
        <v>0.2626686029</v>
      </c>
      <c r="I306" s="6">
        <f t="shared" si="9"/>
        <v>0.6531133616</v>
      </c>
      <c r="J306" s="28">
        <f t="shared" si="10"/>
        <v>0.5625</v>
      </c>
      <c r="K306" s="28">
        <f t="shared" si="2"/>
        <v>0.9510869565</v>
      </c>
      <c r="L306" s="4">
        <f t="shared" si="3"/>
        <v>0.5</v>
      </c>
      <c r="M306" s="4">
        <f t="shared" si="6"/>
        <v>0.9615384615</v>
      </c>
      <c r="N306" s="29" t="s">
        <v>980</v>
      </c>
      <c r="X306" s="27">
        <f t="shared" si="4"/>
        <v>25</v>
      </c>
      <c r="Y306" s="30">
        <f t="shared" si="5"/>
        <v>0.5135869565</v>
      </c>
    </row>
    <row r="307">
      <c r="A307" s="26" t="s">
        <v>981</v>
      </c>
      <c r="B307" s="26">
        <v>96.0</v>
      </c>
      <c r="C307" s="26">
        <v>1.0</v>
      </c>
      <c r="D307" s="26">
        <v>2.0</v>
      </c>
      <c r="E307" s="26">
        <v>8.0</v>
      </c>
      <c r="F307" s="27">
        <f t="shared" si="7"/>
        <v>0.4165054001</v>
      </c>
      <c r="G307" s="2">
        <f>(B307+C307)/(B307+C307+D307+E307) * ((((B307)/(B307+C307))*LOG((C307+B307)/(B307),2)) + (((C307)/(B307+C307))*LOG((C307+B307)/(C307),2))) + (D307+E307)/(B307+C307+D307+E307)*((((D307)/(D307+E307))*LOG((E307+D307)/(D307),2)) + (((E307)/(E307+D307))*LOG((E307+D307)/(E307),2)))</f>
        <v>0.1425647343</v>
      </c>
      <c r="H307" s="5">
        <f t="shared" si="1"/>
        <v>0.2739406658</v>
      </c>
      <c r="I307" s="6">
        <f t="shared" si="9"/>
        <v>0.6577121586</v>
      </c>
      <c r="J307" s="28">
        <f t="shared" si="10"/>
        <v>0.9795918367</v>
      </c>
      <c r="K307" s="28">
        <f t="shared" si="2"/>
        <v>0.8888888889</v>
      </c>
      <c r="L307" s="4">
        <f t="shared" si="3"/>
        <v>0.9896907216</v>
      </c>
      <c r="M307" s="4">
        <f t="shared" si="6"/>
        <v>0.8</v>
      </c>
      <c r="N307" s="29" t="s">
        <v>982</v>
      </c>
      <c r="X307" s="27">
        <f t="shared" si="4"/>
        <v>384</v>
      </c>
      <c r="Y307" s="30">
        <f t="shared" si="5"/>
        <v>0.8684807256</v>
      </c>
    </row>
    <row r="308">
      <c r="A308" s="32" t="s">
        <v>790</v>
      </c>
      <c r="B308" s="33">
        <v>443.0</v>
      </c>
      <c r="C308" s="33">
        <v>652.0</v>
      </c>
      <c r="D308" s="33">
        <v>3.0</v>
      </c>
      <c r="E308" s="33">
        <v>1761.0</v>
      </c>
      <c r="F308" s="27">
        <f t="shared" si="7"/>
        <v>0.6246504155</v>
      </c>
      <c r="G308" s="2">
        <f>(B308+C308)/(B308+C308+D308+E308) * ((((B308)/(B308+C308))*LOG((C308+B308)/(B308),2))) + (D308+E308)/(B308+C308+D308+E308)*((((D308)/(D308+E308))*LOG((E308+D308)/(D308),2)) + (((E308)/(E308+D308))*LOG((E308+D308)/(E308),2)))</f>
        <v>0.2134603265</v>
      </c>
      <c r="H308" s="5">
        <f t="shared" si="1"/>
        <v>0.411190089</v>
      </c>
      <c r="I308" s="6">
        <f t="shared" si="9"/>
        <v>0.6582723372</v>
      </c>
      <c r="J308" s="28">
        <f t="shared" si="10"/>
        <v>0.9932735426</v>
      </c>
      <c r="K308" s="28">
        <f t="shared" si="2"/>
        <v>0.7297969333</v>
      </c>
      <c r="L308" s="4">
        <f t="shared" si="3"/>
        <v>0.40456621</v>
      </c>
      <c r="M308" s="4">
        <f t="shared" si="6"/>
        <v>0.9982993197</v>
      </c>
      <c r="N308" s="29" t="s">
        <v>983</v>
      </c>
      <c r="X308" s="27">
        <f t="shared" si="4"/>
        <v>398.8358896</v>
      </c>
      <c r="Y308" s="30">
        <f t="shared" si="5"/>
        <v>0.7230704759</v>
      </c>
    </row>
    <row r="309">
      <c r="A309" s="26" t="s">
        <v>984</v>
      </c>
      <c r="B309" s="26">
        <v>28.0</v>
      </c>
      <c r="C309" s="26">
        <v>5.0</v>
      </c>
      <c r="D309" s="26">
        <v>1.0</v>
      </c>
      <c r="E309" s="26">
        <v>58.0</v>
      </c>
      <c r="F309" s="27">
        <f t="shared" si="7"/>
        <v>0.8991045208</v>
      </c>
      <c r="G309" s="2">
        <f t="shared" ref="G309:G310" si="39">(B309+C309)/(B309+C309+D309+E309) * ((((B309)/(B309+C309))*LOG((C309+B309)/(B309),2)) + (((C309)/(B309+C309))*LOG((C309+B309)/(C309),2))) + (D309+E309)/(B309+C309+D309+E309)*((((D309)/(D309+E309))*LOG((E309+D309)/(D309),2)) + (((E309)/(E309+D309))*LOG((E309+D309)/(E309),2)))</f>
        <v>0.2995920635</v>
      </c>
      <c r="H309" s="5">
        <f t="shared" si="1"/>
        <v>0.5995124574</v>
      </c>
      <c r="I309" s="6">
        <f t="shared" si="9"/>
        <v>0.6667883916</v>
      </c>
      <c r="J309" s="28">
        <f t="shared" si="10"/>
        <v>0.9655172414</v>
      </c>
      <c r="K309" s="28">
        <f t="shared" si="2"/>
        <v>0.9206349206</v>
      </c>
      <c r="L309" s="4">
        <f t="shared" si="3"/>
        <v>0.8484848485</v>
      </c>
      <c r="M309" s="4">
        <f t="shared" si="6"/>
        <v>0.9830508475</v>
      </c>
      <c r="N309" s="2" t="s">
        <v>985</v>
      </c>
      <c r="X309" s="27">
        <f t="shared" si="4"/>
        <v>324.8</v>
      </c>
      <c r="Y309" s="30">
        <f t="shared" si="5"/>
        <v>0.886152162</v>
      </c>
    </row>
    <row r="310">
      <c r="A310" s="26" t="s">
        <v>986</v>
      </c>
      <c r="B310" s="35">
        <v>28.0</v>
      </c>
      <c r="C310" s="35">
        <v>5.0</v>
      </c>
      <c r="D310" s="35">
        <v>1.0</v>
      </c>
      <c r="E310" s="35">
        <v>58.0</v>
      </c>
      <c r="F310" s="27">
        <f t="shared" si="7"/>
        <v>0.8991045208</v>
      </c>
      <c r="G310" s="2">
        <f t="shared" si="39"/>
        <v>0.2995920635</v>
      </c>
      <c r="H310" s="5">
        <f t="shared" si="1"/>
        <v>0.5995124574</v>
      </c>
      <c r="I310" s="6">
        <f t="shared" si="9"/>
        <v>0.6667883916</v>
      </c>
      <c r="J310" s="28">
        <f t="shared" si="10"/>
        <v>0.9655172414</v>
      </c>
      <c r="K310" s="28">
        <f t="shared" si="2"/>
        <v>0.9206349206</v>
      </c>
      <c r="L310" s="4">
        <f t="shared" si="3"/>
        <v>0.8484848485</v>
      </c>
      <c r="M310" s="4">
        <f t="shared" si="6"/>
        <v>0.9830508475</v>
      </c>
      <c r="N310" s="29" t="s">
        <v>987</v>
      </c>
      <c r="X310" s="27">
        <f t="shared" si="4"/>
        <v>324.8</v>
      </c>
      <c r="Y310" s="30">
        <f t="shared" si="5"/>
        <v>0.886152162</v>
      </c>
    </row>
    <row r="311">
      <c r="A311" s="32" t="s">
        <v>988</v>
      </c>
      <c r="B311" s="34">
        <v>10.0</v>
      </c>
      <c r="C311" s="34">
        <v>2.0</v>
      </c>
      <c r="D311" s="34">
        <v>0.0</v>
      </c>
      <c r="E311" s="34">
        <v>12.0</v>
      </c>
      <c r="F311" s="27">
        <f t="shared" si="7"/>
        <v>0.9798687567</v>
      </c>
      <c r="G311" s="2">
        <f>(B311+C311)/(B311+C311+D311+E311) * ((((B311)/(B311+C311))*LOG((C311+B311)/(B311),2)) + (((C311)/(B311+C311))*LOG((C311+B311)/(C311),2))) + (D311+E311)/(B311+C311+D311+E311)*((((E311)/(E311+D311))*LOG((E311+D311)/(E311),2)))</f>
        <v>0.3250112108</v>
      </c>
      <c r="H311" s="5">
        <f t="shared" si="1"/>
        <v>0.6548575458</v>
      </c>
      <c r="I311" s="6">
        <f t="shared" si="9"/>
        <v>0.668311487</v>
      </c>
      <c r="J311" s="28">
        <f t="shared" si="10"/>
        <v>1</v>
      </c>
      <c r="K311" s="28">
        <f t="shared" si="2"/>
        <v>0.8571428571</v>
      </c>
      <c r="L311" s="4">
        <f t="shared" si="3"/>
        <v>0.8333333333</v>
      </c>
      <c r="M311" s="4">
        <f t="shared" si="6"/>
        <v>1</v>
      </c>
      <c r="N311" s="29" t="s">
        <v>989</v>
      </c>
      <c r="X311" s="27" t="str">
        <f t="shared" si="4"/>
        <v>NaN</v>
      </c>
      <c r="Y311" s="30">
        <f t="shared" si="5"/>
        <v>0.8571428571</v>
      </c>
    </row>
    <row r="312">
      <c r="A312" s="32" t="s">
        <v>990</v>
      </c>
      <c r="B312" s="34">
        <v>347.0</v>
      </c>
      <c r="C312" s="34">
        <v>32.0</v>
      </c>
      <c r="D312" s="34">
        <v>47.0</v>
      </c>
      <c r="E312" s="34">
        <v>362.0</v>
      </c>
      <c r="F312" s="27">
        <f t="shared" si="7"/>
        <v>1</v>
      </c>
      <c r="G312" s="2">
        <f>(B312+C312)/(B312+C312+D312+E312) * (((B312)/(B312+C312))*LOG((C312+B312)/(B312),2)) + (((D312+E312)/(B312+C312+D312+E312)*((((D312)/(D312+E312))*LOG((E312+D312)/(D312),2)) + (((E312)/(E312+D312))*LOG((E312+D312)/(E312),2)))))</f>
        <v>0.3231174083</v>
      </c>
      <c r="H312" s="5">
        <f t="shared" si="1"/>
        <v>0.6768825917</v>
      </c>
      <c r="I312" s="6">
        <f t="shared" si="9"/>
        <v>0.6768825917</v>
      </c>
      <c r="J312" s="28">
        <f t="shared" si="10"/>
        <v>0.8807106599</v>
      </c>
      <c r="K312" s="28">
        <f t="shared" si="2"/>
        <v>0.9187817259</v>
      </c>
      <c r="L312" s="4">
        <f t="shared" si="3"/>
        <v>0.9155672823</v>
      </c>
      <c r="M312" s="4">
        <f t="shared" si="6"/>
        <v>0.8850855746</v>
      </c>
      <c r="N312" s="29" t="s">
        <v>991</v>
      </c>
      <c r="X312" s="27">
        <f t="shared" si="4"/>
        <v>83.51994681</v>
      </c>
      <c r="Y312" s="30">
        <f t="shared" si="5"/>
        <v>0.7994923858</v>
      </c>
    </row>
    <row r="313">
      <c r="A313" s="32" t="s">
        <v>992</v>
      </c>
      <c r="B313" s="34">
        <v>95.0</v>
      </c>
      <c r="C313" s="34">
        <v>1.0</v>
      </c>
      <c r="D313" s="34">
        <v>6.0</v>
      </c>
      <c r="E313" s="34">
        <v>25.0</v>
      </c>
      <c r="F313" s="27">
        <f t="shared" si="7"/>
        <v>0.7312768724</v>
      </c>
      <c r="G313" s="2">
        <f>(B313+C313)/(B313+C313+D313+E313) * ((((B313)/(B313+C313))*LOG((C313+B313)/(B313),2)) + (((C313)/(B313+C313))*LOG((C313+B313)/(C313),2))) + (D313+E313)/(B313+C313+D313+E313)*((((D313)/(D313+E313))*LOG((E313+D313)/(D313),2)) + (((E313)/(E313+D313))*LOG((E313+D313)/(E313),2)))</f>
        <v>0.2361734106</v>
      </c>
      <c r="H313" s="5">
        <f t="shared" si="1"/>
        <v>0.4951034617</v>
      </c>
      <c r="I313" s="6">
        <f t="shared" si="9"/>
        <v>0.6770396828</v>
      </c>
      <c r="J313" s="28">
        <f t="shared" si="10"/>
        <v>0.9405940594</v>
      </c>
      <c r="K313" s="28">
        <f t="shared" si="2"/>
        <v>0.9615384615</v>
      </c>
      <c r="L313" s="4">
        <f t="shared" si="3"/>
        <v>0.9895833333</v>
      </c>
      <c r="M313" s="4">
        <f t="shared" si="6"/>
        <v>0.8064516129</v>
      </c>
      <c r="N313" s="29" t="s">
        <v>993</v>
      </c>
      <c r="X313" s="27">
        <f t="shared" si="4"/>
        <v>395.8333333</v>
      </c>
      <c r="Y313" s="30">
        <f t="shared" si="5"/>
        <v>0.9021325209</v>
      </c>
    </row>
    <row r="314">
      <c r="A314" s="32" t="s">
        <v>855</v>
      </c>
      <c r="B314" s="33">
        <v>117.0</v>
      </c>
      <c r="C314" s="33">
        <v>100.0</v>
      </c>
      <c r="D314" s="33">
        <v>4.0</v>
      </c>
      <c r="E314" s="33">
        <v>354.0</v>
      </c>
      <c r="F314" s="27">
        <f t="shared" si="7"/>
        <v>0.7423129894</v>
      </c>
      <c r="G314" s="2">
        <f>(B314+C314)/(B314+C314+D314+E314) * ((((B314)/(B314+C314))*LOG((C314+B314)/(B314),2))) + (D314+E314)/(B314+C314+D314+E314)*((((D314)/(D314+E314))*LOG((E314+D314)/(D314),2)) + (((E314)/(E314+D314))*LOG((E314+D314)/(E314),2)))</f>
        <v>0.2364217488</v>
      </c>
      <c r="H314" s="5">
        <f t="shared" si="1"/>
        <v>0.5058912407</v>
      </c>
      <c r="I314" s="6">
        <f t="shared" si="9"/>
        <v>0.6815066527</v>
      </c>
      <c r="J314" s="28">
        <f t="shared" si="10"/>
        <v>0.9669421488</v>
      </c>
      <c r="K314" s="28">
        <f t="shared" si="2"/>
        <v>0.7797356828</v>
      </c>
      <c r="L314" s="4">
        <f t="shared" si="3"/>
        <v>0.5391705069</v>
      </c>
      <c r="M314" s="4">
        <f t="shared" si="6"/>
        <v>0.9888268156</v>
      </c>
      <c r="N314" s="29" t="s">
        <v>994</v>
      </c>
      <c r="X314" s="27">
        <f t="shared" si="4"/>
        <v>103.545</v>
      </c>
      <c r="Y314" s="30">
        <f t="shared" si="5"/>
        <v>0.7466778316</v>
      </c>
    </row>
    <row r="315">
      <c r="A315" s="26" t="s">
        <v>995</v>
      </c>
      <c r="B315" s="26">
        <v>76.0</v>
      </c>
      <c r="C315" s="26">
        <v>1.0</v>
      </c>
      <c r="D315" s="26">
        <v>5.0</v>
      </c>
      <c r="E315" s="26">
        <v>25.0</v>
      </c>
      <c r="F315" s="27">
        <f t="shared" si="7"/>
        <v>0.7999783611</v>
      </c>
      <c r="G315" s="2">
        <f t="shared" ref="G315:G316" si="40">(B315+C315)/(B315+C315+D315+E315) * ((((B315)/(B315+C315))*LOG((C315+B315)/(B315),2)) + (((C315)/(B315+C315))*LOG((C315+B315)/(C315),2))) + (D315+E315)/(B315+C315+D315+E315)*((((D315)/(D315+E315))*LOG((E315+D315)/(D315),2)) + (((E315)/(E315+D315))*LOG((E315+D315)/(E315),2)))</f>
        <v>0.2542125725</v>
      </c>
      <c r="H315" s="5">
        <f t="shared" si="1"/>
        <v>0.5457657886</v>
      </c>
      <c r="I315" s="6">
        <f t="shared" si="9"/>
        <v>0.682225689</v>
      </c>
      <c r="J315" s="28">
        <f t="shared" si="10"/>
        <v>0.9382716049</v>
      </c>
      <c r="K315" s="28">
        <f t="shared" si="2"/>
        <v>0.9615384615</v>
      </c>
      <c r="L315" s="4">
        <f t="shared" si="3"/>
        <v>0.987012987</v>
      </c>
      <c r="M315" s="4">
        <f t="shared" si="6"/>
        <v>0.8333333333</v>
      </c>
      <c r="N315" s="29" t="s">
        <v>996</v>
      </c>
      <c r="X315" s="27">
        <f t="shared" si="4"/>
        <v>380</v>
      </c>
      <c r="Y315" s="30">
        <f t="shared" si="5"/>
        <v>0.8998100665</v>
      </c>
    </row>
    <row r="316">
      <c r="A316" s="26" t="s">
        <v>997</v>
      </c>
      <c r="B316" s="26">
        <v>345.0</v>
      </c>
      <c r="C316" s="26">
        <v>11.0</v>
      </c>
      <c r="D316" s="26">
        <v>37.0</v>
      </c>
      <c r="E316" s="26">
        <v>419.0</v>
      </c>
      <c r="F316" s="27">
        <f t="shared" si="7"/>
        <v>0.9974778659</v>
      </c>
      <c r="G316" s="2">
        <f t="shared" si="40"/>
        <v>0.31529729</v>
      </c>
      <c r="H316" s="5">
        <f t="shared" si="1"/>
        <v>0.6821805759</v>
      </c>
      <c r="I316" s="6">
        <f t="shared" si="9"/>
        <v>0.6839054772</v>
      </c>
      <c r="J316" s="28">
        <f t="shared" si="10"/>
        <v>0.9031413613</v>
      </c>
      <c r="K316" s="28">
        <f t="shared" si="2"/>
        <v>0.9744186047</v>
      </c>
      <c r="L316" s="4">
        <f t="shared" si="3"/>
        <v>0.9691011236</v>
      </c>
      <c r="M316" s="4">
        <f t="shared" si="6"/>
        <v>0.9188596491</v>
      </c>
      <c r="N316" s="29" t="s">
        <v>998</v>
      </c>
      <c r="X316" s="27">
        <f t="shared" si="4"/>
        <v>355.1719902</v>
      </c>
      <c r="Y316" s="30">
        <f t="shared" si="5"/>
        <v>0.8775599659</v>
      </c>
    </row>
    <row r="317">
      <c r="A317" s="26">
        <v>9.0</v>
      </c>
      <c r="B317" s="26">
        <v>20.0</v>
      </c>
      <c r="C317" s="26">
        <v>6.0</v>
      </c>
      <c r="D317" s="26">
        <v>7.0</v>
      </c>
      <c r="E317" s="26">
        <v>97.0</v>
      </c>
      <c r="F317" s="27">
        <f t="shared" si="7"/>
        <v>0.7370484526</v>
      </c>
      <c r="G317" s="2">
        <f>(B317+C317)/(B317+C317+D317+E317) * ((((B317)/(B317+C317))*LOG((C317+B317)/(B317),2)) + (((C317)/(B317+C317))*LOG((C317+B317)/(C317),2))) + (D317+E317)/(B317+C317+D317+E317)*( (((E317)/(E317+D317))*LOG((E317+D317)/(E317),2)))</f>
        <v>0.2308784826</v>
      </c>
      <c r="H317" s="5">
        <f t="shared" si="1"/>
        <v>0.50616997</v>
      </c>
      <c r="I317" s="6">
        <f t="shared" si="9"/>
        <v>0.6867526391</v>
      </c>
      <c r="J317" s="28">
        <f t="shared" si="10"/>
        <v>0.7407407407</v>
      </c>
      <c r="K317" s="28">
        <f t="shared" si="2"/>
        <v>0.9417475728</v>
      </c>
      <c r="L317" s="4">
        <f t="shared" si="3"/>
        <v>0.7692307692</v>
      </c>
      <c r="M317" s="4">
        <f t="shared" si="6"/>
        <v>0.9326923077</v>
      </c>
      <c r="N317" s="29" t="s">
        <v>999</v>
      </c>
      <c r="X317" s="27">
        <f t="shared" si="4"/>
        <v>46.19047619</v>
      </c>
      <c r="Y317" s="30">
        <f t="shared" si="5"/>
        <v>0.6824883136</v>
      </c>
    </row>
    <row r="318">
      <c r="A318" s="26" t="s">
        <v>1000</v>
      </c>
      <c r="B318" s="26">
        <v>44.0</v>
      </c>
      <c r="C318" s="26">
        <v>8.0</v>
      </c>
      <c r="D318" s="26">
        <v>1.0</v>
      </c>
      <c r="E318" s="26">
        <v>90.0</v>
      </c>
      <c r="F318" s="27">
        <f t="shared" si="7"/>
        <v>0.8985080217</v>
      </c>
      <c r="G318" s="2">
        <f t="shared" ref="G318:G320" si="41">(B318+C318)/(B318+C318+D318+E318) * ((((B318)/(B318+C318))*LOG((C318+B318)/(B318),2)) + (((C318)/(B318+C318))*LOG((C318+B318)/(C318),2))) + (D318+E318)/(B318+C318+D318+E318)*((((D318)/(D318+E318))*LOG((E318+D318)/(D318),2)) + (((E318)/(E318+D318))*LOG((E318+D318)/(E318),2)))</f>
        <v>0.2807720819</v>
      </c>
      <c r="H318" s="5">
        <f t="shared" si="1"/>
        <v>0.6177359398</v>
      </c>
      <c r="I318" s="6">
        <f t="shared" si="9"/>
        <v>0.6875129936</v>
      </c>
      <c r="J318" s="28">
        <f t="shared" si="10"/>
        <v>0.9777777778</v>
      </c>
      <c r="K318" s="28">
        <f t="shared" si="2"/>
        <v>0.9183673469</v>
      </c>
      <c r="L318" s="4">
        <f t="shared" si="3"/>
        <v>0.8461538462</v>
      </c>
      <c r="M318" s="4">
        <f t="shared" si="6"/>
        <v>0.989010989</v>
      </c>
      <c r="N318" s="29" t="s">
        <v>1001</v>
      </c>
      <c r="X318" s="27">
        <f t="shared" si="4"/>
        <v>495</v>
      </c>
      <c r="Y318" s="30">
        <f t="shared" si="5"/>
        <v>0.8961451247</v>
      </c>
    </row>
    <row r="319">
      <c r="A319" s="32" t="s">
        <v>1002</v>
      </c>
      <c r="B319" s="34">
        <v>16.0</v>
      </c>
      <c r="C319" s="34">
        <v>2.0</v>
      </c>
      <c r="D319" s="34">
        <v>1.0</v>
      </c>
      <c r="E319" s="34">
        <v>40.0</v>
      </c>
      <c r="F319" s="27">
        <f t="shared" si="7"/>
        <v>0.8663006755</v>
      </c>
      <c r="G319" s="2">
        <f t="shared" si="41"/>
        <v>0.2684942105</v>
      </c>
      <c r="H319" s="5">
        <f t="shared" si="1"/>
        <v>0.597806465</v>
      </c>
      <c r="I319" s="6">
        <f t="shared" si="9"/>
        <v>0.6900681044</v>
      </c>
      <c r="J319" s="28">
        <f t="shared" si="10"/>
        <v>0.9411764706</v>
      </c>
      <c r="K319" s="28">
        <f t="shared" si="2"/>
        <v>0.9523809524</v>
      </c>
      <c r="L319" s="4">
        <f t="shared" si="3"/>
        <v>0.8888888889</v>
      </c>
      <c r="M319" s="4">
        <f t="shared" si="6"/>
        <v>0.9756097561</v>
      </c>
      <c r="N319" s="29" t="s">
        <v>1003</v>
      </c>
      <c r="X319" s="27">
        <f t="shared" si="4"/>
        <v>320</v>
      </c>
      <c r="Y319" s="30">
        <f t="shared" si="5"/>
        <v>0.893557423</v>
      </c>
    </row>
    <row r="320">
      <c r="A320" s="26" t="s">
        <v>1004</v>
      </c>
      <c r="B320" s="35">
        <v>59.0</v>
      </c>
      <c r="C320" s="35">
        <v>1.0</v>
      </c>
      <c r="D320" s="35">
        <v>6.0</v>
      </c>
      <c r="E320" s="35">
        <v>51.0</v>
      </c>
      <c r="F320" s="27">
        <f t="shared" si="7"/>
        <v>0.9910760598</v>
      </c>
      <c r="G320" s="2">
        <f t="shared" si="41"/>
        <v>0.299220164</v>
      </c>
      <c r="H320" s="5">
        <f t="shared" si="1"/>
        <v>0.6918558958</v>
      </c>
      <c r="I320" s="6">
        <f t="shared" si="9"/>
        <v>0.6980855697</v>
      </c>
      <c r="J320" s="28">
        <f t="shared" si="10"/>
        <v>0.9076923077</v>
      </c>
      <c r="K320" s="28">
        <f t="shared" si="2"/>
        <v>0.9807692308</v>
      </c>
      <c r="L320" s="4">
        <f t="shared" si="3"/>
        <v>0.9833333333</v>
      </c>
      <c r="M320" s="4">
        <f t="shared" si="6"/>
        <v>0.8947368421</v>
      </c>
      <c r="N320" s="29" t="s">
        <v>1005</v>
      </c>
      <c r="X320" s="27">
        <f t="shared" si="4"/>
        <v>501.5</v>
      </c>
      <c r="Y320" s="30">
        <f t="shared" si="5"/>
        <v>0.8884615385</v>
      </c>
    </row>
    <row r="321">
      <c r="A321" s="32" t="s">
        <v>510</v>
      </c>
      <c r="B321" s="34">
        <v>14.0</v>
      </c>
      <c r="C321" s="34">
        <v>6.0</v>
      </c>
      <c r="D321" s="34">
        <v>0.0</v>
      </c>
      <c r="E321" s="34">
        <v>80.0</v>
      </c>
      <c r="F321" s="27">
        <f t="shared" si="7"/>
        <v>0.5842388116</v>
      </c>
      <c r="G321" s="2">
        <f>(B321+C321)/(B321+C321+D321+E321) * ((((B321)/(B321+C321))*LOG((C321+B321)/(B321),2)) + (((C321)/(B321+C321))*LOG((C321+B321)/(C321),2))) + (D321+E321)/(B321+C321+D321+E321)*((((E321)/(E321+D321))*LOG((E321+D321)/(E321),2)))</f>
        <v>0.1762581798</v>
      </c>
      <c r="H321" s="5">
        <f t="shared" si="1"/>
        <v>0.4079806318</v>
      </c>
      <c r="I321" s="6">
        <f t="shared" si="9"/>
        <v>0.6983114159</v>
      </c>
      <c r="J321" s="28">
        <f t="shared" si="10"/>
        <v>1</v>
      </c>
      <c r="K321" s="28">
        <f t="shared" si="2"/>
        <v>0.9302325581</v>
      </c>
      <c r="L321" s="4">
        <f t="shared" si="3"/>
        <v>0.7</v>
      </c>
      <c r="M321" s="4">
        <f t="shared" si="6"/>
        <v>1</v>
      </c>
      <c r="N321" s="29" t="s">
        <v>1006</v>
      </c>
      <c r="X321" s="27" t="str">
        <f t="shared" si="4"/>
        <v>NaN</v>
      </c>
      <c r="Y321" s="30">
        <f t="shared" si="5"/>
        <v>0.9302325581</v>
      </c>
    </row>
    <row r="322">
      <c r="A322" s="26" t="s">
        <v>1007</v>
      </c>
      <c r="B322" s="26">
        <v>11.0</v>
      </c>
      <c r="C322" s="26">
        <v>0.0</v>
      </c>
      <c r="D322" s="26">
        <v>6.0</v>
      </c>
      <c r="E322" s="26">
        <v>6.0</v>
      </c>
      <c r="F322" s="27">
        <f t="shared" si="7"/>
        <v>0.8280557254</v>
      </c>
      <c r="G322" s="2">
        <f>(B322+C322)/(B322+C322+D322+E322) * ((((B322)/(B322+C322))*LOG((C322+B322)/(B322),2)) + (D322+E322)/(B322+C322+D322+E322)*((((D322)/(D322+E322))*LOG((E322+D322)/(D322),2)) + (((E322)/(D322+E322))*LOG((E322+D322)/(E322),2))))</f>
        <v>0.2495274102</v>
      </c>
      <c r="H322" s="5">
        <f t="shared" si="1"/>
        <v>0.5785283152</v>
      </c>
      <c r="I322" s="6">
        <f t="shared" si="9"/>
        <v>0.6986586741</v>
      </c>
      <c r="J322" s="28">
        <f t="shared" si="10"/>
        <v>0.6470588235</v>
      </c>
      <c r="K322" s="28">
        <f t="shared" si="2"/>
        <v>1</v>
      </c>
      <c r="L322" s="4">
        <f t="shared" si="3"/>
        <v>1</v>
      </c>
      <c r="M322" s="4">
        <f t="shared" si="6"/>
        <v>0.5</v>
      </c>
      <c r="N322" s="29" t="s">
        <v>1008</v>
      </c>
      <c r="X322" s="27" t="str">
        <f t="shared" si="4"/>
        <v>NaN</v>
      </c>
      <c r="Y322" s="30">
        <f t="shared" si="5"/>
        <v>0.6470588235</v>
      </c>
    </row>
    <row r="323">
      <c r="A323" s="26" t="s">
        <v>1009</v>
      </c>
      <c r="B323" s="26">
        <v>43.0</v>
      </c>
      <c r="C323" s="26">
        <v>17.0</v>
      </c>
      <c r="D323" s="26">
        <v>5.0</v>
      </c>
      <c r="E323" s="26">
        <v>221.0</v>
      </c>
      <c r="F323" s="27">
        <f t="shared" si="7"/>
        <v>0.6527215896</v>
      </c>
      <c r="G323" s="2">
        <f>(B323+C323)/(B323+C323+D323+E323) * (((B323)/(B323+C323))*LOG((C323+B323)/(B323),2)) + (((D323+E323)/(B323+C323+D323+E323)*((((D323)/(D323+E323))*LOG((E323+D323)/(D323),2)) + (((E323)/(E323+D323))*LOG((E323+D323)/(E323),2)))))</f>
        <v>0.1933260509</v>
      </c>
      <c r="H323" s="5">
        <f t="shared" si="1"/>
        <v>0.4593955386</v>
      </c>
      <c r="I323" s="6">
        <f t="shared" si="9"/>
        <v>0.703815449</v>
      </c>
      <c r="J323" s="28">
        <f t="shared" si="10"/>
        <v>0.8958333333</v>
      </c>
      <c r="K323" s="28">
        <f t="shared" si="2"/>
        <v>0.9285714286</v>
      </c>
      <c r="L323" s="4">
        <f t="shared" si="3"/>
        <v>0.7166666667</v>
      </c>
      <c r="M323" s="4">
        <f t="shared" si="6"/>
        <v>0.9778761062</v>
      </c>
      <c r="N323" s="29" t="s">
        <v>1010</v>
      </c>
      <c r="X323" s="27">
        <f t="shared" si="4"/>
        <v>111.8</v>
      </c>
      <c r="Y323" s="30">
        <f t="shared" si="5"/>
        <v>0.8244047619</v>
      </c>
    </row>
    <row r="324">
      <c r="A324" s="26" t="s">
        <v>1011</v>
      </c>
      <c r="B324" s="26">
        <v>5.0</v>
      </c>
      <c r="C324" s="26">
        <v>0.0</v>
      </c>
      <c r="D324" s="26">
        <v>1.0</v>
      </c>
      <c r="E324" s="26">
        <v>17.0</v>
      </c>
      <c r="F324" s="27">
        <f t="shared" si="7"/>
        <v>0.8280557254</v>
      </c>
      <c r="G324" s="2">
        <f>(B324)/(B324+D324+E324) * (((LOG((B324)/(B324),2)))) + (D324+E324)/(B324+D324+E324) * ((((D324)/(D324+E324))*LOG((E324+D324)/(D324),2)) + (((E324)/(D324+E324))*LOG((E324+D324)/(E324),2)))</f>
        <v>0.2422513793</v>
      </c>
      <c r="H324" s="5">
        <f t="shared" si="1"/>
        <v>0.585804346</v>
      </c>
      <c r="I324" s="6">
        <f t="shared" si="9"/>
        <v>0.7074455596</v>
      </c>
      <c r="J324" s="28">
        <f t="shared" si="10"/>
        <v>0.8333333333</v>
      </c>
      <c r="K324" s="28">
        <f t="shared" si="2"/>
        <v>1</v>
      </c>
      <c r="L324" s="4">
        <f t="shared" si="3"/>
        <v>1</v>
      </c>
      <c r="M324" s="4">
        <f t="shared" si="6"/>
        <v>0.9444444444</v>
      </c>
      <c r="N324" s="29" t="s">
        <v>1012</v>
      </c>
      <c r="X324" s="27" t="str">
        <f t="shared" si="4"/>
        <v>NaN</v>
      </c>
      <c r="Y324" s="30">
        <f t="shared" si="5"/>
        <v>0.8333333333</v>
      </c>
    </row>
    <row r="325">
      <c r="A325" s="26" t="s">
        <v>1013</v>
      </c>
      <c r="B325" s="35">
        <v>14.0</v>
      </c>
      <c r="C325" s="35">
        <v>4.0</v>
      </c>
      <c r="D325" s="35">
        <v>0.0</v>
      </c>
      <c r="E325" s="35">
        <v>52.0</v>
      </c>
      <c r="F325" s="27">
        <f t="shared" si="7"/>
        <v>0.7219280949</v>
      </c>
      <c r="G325" s="2">
        <f t="shared" ref="G325:G329" si="42">(B325+C325)/(B325+C325+D325+E325) * ((((B325)/(B325+C325))*LOG((C325+B325)/(B325),2)) + (((C325)/(B325+C325))*LOG((C325+B325)/(C325),2))) + (D325+E325)/(B325+C325+D325+E325)*((((E325)/(E325+D325))*LOG((E325+D325)/(E325),2)))</f>
        <v>0.1965097302</v>
      </c>
      <c r="H325" s="5">
        <f t="shared" si="1"/>
        <v>0.5254183646</v>
      </c>
      <c r="I325" s="6">
        <f t="shared" si="9"/>
        <v>0.7277987494</v>
      </c>
      <c r="J325" s="28">
        <f t="shared" si="10"/>
        <v>1</v>
      </c>
      <c r="K325" s="28">
        <f t="shared" si="2"/>
        <v>0.9285714286</v>
      </c>
      <c r="L325" s="4">
        <f t="shared" si="3"/>
        <v>0.7777777778</v>
      </c>
      <c r="M325" s="4">
        <f t="shared" si="6"/>
        <v>1</v>
      </c>
      <c r="N325" s="29" t="s">
        <v>1014</v>
      </c>
      <c r="X325" s="27" t="str">
        <f t="shared" si="4"/>
        <v>NaN</v>
      </c>
      <c r="Y325" s="30">
        <f t="shared" si="5"/>
        <v>0.9285714286</v>
      </c>
    </row>
    <row r="326">
      <c r="A326" s="32" t="s">
        <v>1015</v>
      </c>
      <c r="B326" s="34">
        <v>5.0</v>
      </c>
      <c r="C326" s="34">
        <v>3.0</v>
      </c>
      <c r="D326" s="34">
        <v>0.0</v>
      </c>
      <c r="E326" s="34">
        <v>96.0</v>
      </c>
      <c r="F326" s="27">
        <f t="shared" si="7"/>
        <v>0.2781710079</v>
      </c>
      <c r="G326" s="2">
        <f t="shared" si="42"/>
        <v>0.07341800022</v>
      </c>
      <c r="H326" s="5">
        <f t="shared" si="1"/>
        <v>0.2047530077</v>
      </c>
      <c r="I326" s="6">
        <f t="shared" si="9"/>
        <v>0.7360688277</v>
      </c>
      <c r="J326" s="28">
        <f t="shared" si="10"/>
        <v>1</v>
      </c>
      <c r="K326" s="28">
        <f t="shared" si="2"/>
        <v>0.9696969697</v>
      </c>
      <c r="L326" s="4">
        <f t="shared" si="3"/>
        <v>0.625</v>
      </c>
      <c r="M326" s="4">
        <f t="shared" si="6"/>
        <v>1</v>
      </c>
      <c r="N326" s="29" t="s">
        <v>1016</v>
      </c>
      <c r="X326" s="27" t="str">
        <f t="shared" si="4"/>
        <v>NaN</v>
      </c>
      <c r="Y326" s="30">
        <f t="shared" si="5"/>
        <v>0.9696969697</v>
      </c>
    </row>
    <row r="327">
      <c r="A327" s="32" t="s">
        <v>408</v>
      </c>
      <c r="B327" s="33">
        <v>12.0</v>
      </c>
      <c r="C327" s="33">
        <v>4.0</v>
      </c>
      <c r="D327" s="33">
        <v>0.0</v>
      </c>
      <c r="E327" s="33">
        <v>69.0</v>
      </c>
      <c r="F327" s="27">
        <f t="shared" si="7"/>
        <v>0.587311609</v>
      </c>
      <c r="G327" s="2">
        <f t="shared" si="42"/>
        <v>0.1527111764</v>
      </c>
      <c r="H327" s="5">
        <f t="shared" si="1"/>
        <v>0.4346004326</v>
      </c>
      <c r="I327" s="6">
        <f t="shared" si="9"/>
        <v>0.7399827042</v>
      </c>
      <c r="J327" s="28">
        <f t="shared" si="10"/>
        <v>1</v>
      </c>
      <c r="K327" s="28">
        <f t="shared" si="2"/>
        <v>0.9452054795</v>
      </c>
      <c r="L327" s="4">
        <f t="shared" si="3"/>
        <v>0.75</v>
      </c>
      <c r="M327" s="4">
        <f t="shared" si="6"/>
        <v>1</v>
      </c>
      <c r="N327" s="29" t="s">
        <v>1017</v>
      </c>
      <c r="X327" s="27" t="str">
        <f t="shared" si="4"/>
        <v>NaN</v>
      </c>
      <c r="Y327" s="30">
        <f t="shared" si="5"/>
        <v>0.9452054795</v>
      </c>
    </row>
    <row r="328">
      <c r="A328" s="26">
        <v>2.0</v>
      </c>
      <c r="B328" s="35">
        <v>5.0</v>
      </c>
      <c r="C328" s="35">
        <v>3.0</v>
      </c>
      <c r="D328" s="35">
        <v>0.0</v>
      </c>
      <c r="E328" s="35">
        <v>107.0</v>
      </c>
      <c r="F328" s="27">
        <f t="shared" si="7"/>
        <v>0.2580186687</v>
      </c>
      <c r="G328" s="2">
        <f t="shared" si="42"/>
        <v>0.0663954089</v>
      </c>
      <c r="H328" s="5">
        <f t="shared" si="1"/>
        <v>0.1916232598</v>
      </c>
      <c r="I328" s="6">
        <f t="shared" si="9"/>
        <v>0.7426720739</v>
      </c>
      <c r="J328" s="28">
        <f t="shared" si="10"/>
        <v>1</v>
      </c>
      <c r="K328" s="28">
        <f t="shared" si="2"/>
        <v>0.9727272727</v>
      </c>
      <c r="L328" s="4">
        <f t="shared" si="3"/>
        <v>0.625</v>
      </c>
      <c r="M328" s="4">
        <f t="shared" si="6"/>
        <v>1</v>
      </c>
      <c r="N328" s="29" t="s">
        <v>1018</v>
      </c>
      <c r="X328" s="27" t="str">
        <f t="shared" si="4"/>
        <v>NaN</v>
      </c>
      <c r="Y328" s="30">
        <f t="shared" si="5"/>
        <v>0.9727272727</v>
      </c>
    </row>
    <row r="329">
      <c r="A329" s="26" t="s">
        <v>1019</v>
      </c>
      <c r="B329" s="26">
        <v>23.0</v>
      </c>
      <c r="C329" s="26">
        <v>4.0</v>
      </c>
      <c r="D329" s="26">
        <v>0.0</v>
      </c>
      <c r="E329" s="26">
        <v>45.0</v>
      </c>
      <c r="F329" s="27">
        <f t="shared" si="7"/>
        <v>0.9037762882</v>
      </c>
      <c r="G329" s="2">
        <f t="shared" si="42"/>
        <v>0.2269449662</v>
      </c>
      <c r="H329" s="5">
        <f t="shared" si="1"/>
        <v>0.676831322</v>
      </c>
      <c r="I329" s="6">
        <f t="shared" si="9"/>
        <v>0.7488925421</v>
      </c>
      <c r="J329" s="28">
        <f t="shared" si="10"/>
        <v>1</v>
      </c>
      <c r="K329" s="28">
        <f t="shared" si="2"/>
        <v>0.9183673469</v>
      </c>
      <c r="L329" s="4">
        <f t="shared" si="3"/>
        <v>0.8518518519</v>
      </c>
      <c r="M329" s="4">
        <f t="shared" si="6"/>
        <v>1</v>
      </c>
      <c r="N329" s="29" t="s">
        <v>1020</v>
      </c>
      <c r="X329" s="27" t="str">
        <f t="shared" si="4"/>
        <v>NaN</v>
      </c>
      <c r="Y329" s="30">
        <f t="shared" si="5"/>
        <v>0.9183673469</v>
      </c>
    </row>
    <row r="330">
      <c r="A330" s="26" t="s">
        <v>1021</v>
      </c>
      <c r="B330" s="26">
        <v>92.0</v>
      </c>
      <c r="C330" s="26">
        <v>0.0</v>
      </c>
      <c r="D330" s="26">
        <v>3.0</v>
      </c>
      <c r="E330" s="26">
        <v>5.0</v>
      </c>
      <c r="F330" s="27">
        <f t="shared" si="7"/>
        <v>0.2863969571</v>
      </c>
      <c r="G330" s="2">
        <f>(B330+C330)/(B330+C330+D330+E330) * ((((B330)/(B330+C330))*LOG((C330+B330)/(B330),2)) + (D330+E330)/(B330+C330+D330+E330)*((((D330)/(D330+E330))*LOG((E330+D330)/(D330),2)) + (((E330)/(E330+D330))*LOG((E330+D330)/(E330),2))))</f>
        <v>0.07024634262</v>
      </c>
      <c r="H330" s="5">
        <f t="shared" si="1"/>
        <v>0.2161506145</v>
      </c>
      <c r="I330" s="6">
        <f t="shared" si="9"/>
        <v>0.7547238514</v>
      </c>
      <c r="J330" s="28">
        <f t="shared" si="10"/>
        <v>0.9684210526</v>
      </c>
      <c r="K330" s="28">
        <f t="shared" si="2"/>
        <v>1</v>
      </c>
      <c r="L330" s="4">
        <f t="shared" si="3"/>
        <v>1</v>
      </c>
      <c r="M330" s="4">
        <f t="shared" si="6"/>
        <v>0.625</v>
      </c>
      <c r="N330" s="29" t="s">
        <v>1022</v>
      </c>
      <c r="X330" s="27" t="str">
        <f t="shared" si="4"/>
        <v>NaN</v>
      </c>
      <c r="Y330" s="30">
        <f t="shared" si="5"/>
        <v>0.9684210526</v>
      </c>
    </row>
    <row r="331">
      <c r="A331" s="32" t="s">
        <v>1023</v>
      </c>
      <c r="B331" s="34">
        <v>4.0</v>
      </c>
      <c r="C331" s="34">
        <v>1.0</v>
      </c>
      <c r="D331" s="34">
        <v>0.0</v>
      </c>
      <c r="E331" s="34">
        <v>16.0</v>
      </c>
      <c r="F331" s="27">
        <f t="shared" si="7"/>
        <v>0.7024665513</v>
      </c>
      <c r="G331" s="2">
        <f>(B331+C331)/(B331+C331+D331+E331) * ((((B331)/(B331+C331))*LOG((C331+B331)/(B331),2)) + (((C331)/(B331+C331))*LOG((C331+B331)/(C331),2))) + (D331+E331)/(B331+C331+D331+E331)*((((E331)/(E331+D331))*LOG((E331+D331)/(E331),2)))</f>
        <v>0.1718876416</v>
      </c>
      <c r="H331" s="5">
        <f t="shared" si="1"/>
        <v>0.5305789097</v>
      </c>
      <c r="I331" s="6">
        <f t="shared" si="9"/>
        <v>0.7553084324</v>
      </c>
      <c r="J331" s="28">
        <f t="shared" si="10"/>
        <v>1</v>
      </c>
      <c r="K331" s="28">
        <f t="shared" si="2"/>
        <v>0.9411764706</v>
      </c>
      <c r="L331" s="4">
        <f t="shared" si="3"/>
        <v>0.8</v>
      </c>
      <c r="M331" s="4">
        <f t="shared" si="6"/>
        <v>1</v>
      </c>
      <c r="N331" s="29" t="s">
        <v>1024</v>
      </c>
      <c r="X331" s="27" t="str">
        <f t="shared" si="4"/>
        <v>NaN</v>
      </c>
      <c r="Y331" s="30">
        <f t="shared" si="5"/>
        <v>0.9411764706</v>
      </c>
    </row>
    <row r="332">
      <c r="A332" s="26" t="s">
        <v>1025</v>
      </c>
      <c r="B332" s="26">
        <v>99.0</v>
      </c>
      <c r="C332" s="26">
        <v>6.0</v>
      </c>
      <c r="D332" s="26">
        <v>2.0</v>
      </c>
      <c r="E332" s="26">
        <v>11.0</v>
      </c>
      <c r="F332" s="27">
        <f t="shared" si="7"/>
        <v>0.594793659</v>
      </c>
      <c r="G332" s="2">
        <f>(B332+C332)/(B332+C332+D332+E332) * (((B332)/(B332+C332))*LOG((C332+B332)/(B332),2)) + (((D332+E332)/(B332+C332+D332+E332)*((((D332)/(D332+E332))*LOG((E332+D332)/(D332),2)) + (((E332)/(E332+D332))*LOG((E332+D332)/(E332),2)))))</f>
        <v>0.1394573677</v>
      </c>
      <c r="H332" s="5">
        <f t="shared" si="1"/>
        <v>0.4553362913</v>
      </c>
      <c r="I332" s="6">
        <f t="shared" si="9"/>
        <v>0.7655365594</v>
      </c>
      <c r="J332" s="28">
        <f t="shared" si="10"/>
        <v>0.9801980198</v>
      </c>
      <c r="K332" s="28">
        <f t="shared" si="2"/>
        <v>0.6470588235</v>
      </c>
      <c r="L332" s="4">
        <f t="shared" si="3"/>
        <v>0.9428571429</v>
      </c>
      <c r="M332" s="4">
        <f t="shared" si="6"/>
        <v>0.8461538462</v>
      </c>
      <c r="N332" s="29" t="s">
        <v>1026</v>
      </c>
      <c r="X332" s="27">
        <f t="shared" si="4"/>
        <v>90.75</v>
      </c>
      <c r="Y332" s="30">
        <f t="shared" si="5"/>
        <v>0.6272568433</v>
      </c>
    </row>
    <row r="333">
      <c r="A333" s="26" t="s">
        <v>1027</v>
      </c>
      <c r="B333" s="35">
        <v>52.0</v>
      </c>
      <c r="C333" s="35">
        <v>3.0</v>
      </c>
      <c r="D333" s="35">
        <v>1.0</v>
      </c>
      <c r="E333" s="35">
        <v>47.0</v>
      </c>
      <c r="F333" s="27">
        <f t="shared" si="7"/>
        <v>0.9993879681</v>
      </c>
      <c r="G333" s="2">
        <f t="shared" ref="G333:G334" si="43">(B333+C333)/(B333+C333+D333+E333) * ((((B333)/(B333+C333))*LOG((C333+B333)/(B333),2)) + (((C333)/(B333+C333))*LOG((C333+B333)/(C333),2))) + (D333+E333)/(B333+C333+D333+E333)*((((D333)/(D333+E333))*LOG((E333+D333)/(D333),2)) + (((E333)/(E333+D333))*LOG((E333+D333)/(E333),2)))</f>
        <v>0.2311607321</v>
      </c>
      <c r="H333" s="5">
        <f t="shared" si="1"/>
        <v>0.7682272361</v>
      </c>
      <c r="I333" s="6">
        <f t="shared" si="9"/>
        <v>0.7686977035</v>
      </c>
      <c r="J333" s="28">
        <f t="shared" si="10"/>
        <v>0.9811320755</v>
      </c>
      <c r="K333" s="28">
        <f t="shared" si="2"/>
        <v>0.94</v>
      </c>
      <c r="L333" s="4">
        <f t="shared" si="3"/>
        <v>0.9454545455</v>
      </c>
      <c r="M333" s="4">
        <f t="shared" si="6"/>
        <v>0.9791666667</v>
      </c>
      <c r="N333" s="29" t="s">
        <v>1028</v>
      </c>
      <c r="X333" s="27">
        <f t="shared" si="4"/>
        <v>814.6666667</v>
      </c>
      <c r="Y333" s="30">
        <f t="shared" si="5"/>
        <v>0.9211320755</v>
      </c>
    </row>
    <row r="334">
      <c r="A334" s="32" t="s">
        <v>1029</v>
      </c>
      <c r="B334" s="33">
        <v>72.0</v>
      </c>
      <c r="C334" s="33">
        <v>2.0</v>
      </c>
      <c r="D334" s="33">
        <v>1.0</v>
      </c>
      <c r="E334" s="33">
        <v>25.0</v>
      </c>
      <c r="F334" s="27">
        <f t="shared" si="7"/>
        <v>0.8414646362</v>
      </c>
      <c r="G334" s="2">
        <f t="shared" si="43"/>
        <v>0.1937997688</v>
      </c>
      <c r="H334" s="5">
        <f t="shared" si="1"/>
        <v>0.6476648674</v>
      </c>
      <c r="I334" s="6">
        <f t="shared" si="9"/>
        <v>0.7696875656</v>
      </c>
      <c r="J334" s="28">
        <f t="shared" si="10"/>
        <v>0.9863013699</v>
      </c>
      <c r="K334" s="28">
        <f t="shared" si="2"/>
        <v>0.9259259259</v>
      </c>
      <c r="L334" s="4">
        <f t="shared" si="3"/>
        <v>0.972972973</v>
      </c>
      <c r="M334" s="4">
        <f t="shared" si="6"/>
        <v>0.9615384615</v>
      </c>
      <c r="N334" s="29" t="s">
        <v>1030</v>
      </c>
      <c r="X334" s="27">
        <f t="shared" si="4"/>
        <v>900</v>
      </c>
      <c r="Y334" s="30">
        <f t="shared" si="5"/>
        <v>0.9122272958</v>
      </c>
    </row>
    <row r="335">
      <c r="A335" s="26">
        <v>13.0</v>
      </c>
      <c r="B335" s="35">
        <v>27.0</v>
      </c>
      <c r="C335" s="35">
        <v>7.0</v>
      </c>
      <c r="D335" s="35">
        <v>1.0</v>
      </c>
      <c r="E335" s="35">
        <v>37.0</v>
      </c>
      <c r="F335" s="27">
        <f t="shared" si="7"/>
        <v>0.9640787648</v>
      </c>
      <c r="G335" s="2">
        <f>(B335+C335)/(B335+C335+D335+E335) * (((B335)/(B335+C335))*LOG((C335+B335)/(B335),2)) + (D335+E335)/(B335+C335+D335+E335)*((((D335)/(D335+E335))*LOG((E335+D335)/(D335),2)) + (((E335)/(E335+D335))*LOG((E335+D335)/(E335),2)))</f>
        <v>0.2173750714</v>
      </c>
      <c r="H335" s="5">
        <f t="shared" si="1"/>
        <v>0.7467036934</v>
      </c>
      <c r="I335" s="6">
        <f t="shared" si="9"/>
        <v>0.77452561</v>
      </c>
      <c r="J335" s="28">
        <f t="shared" si="10"/>
        <v>0.9642857143</v>
      </c>
      <c r="K335" s="28">
        <f t="shared" si="2"/>
        <v>0.8409090909</v>
      </c>
      <c r="L335" s="4">
        <f t="shared" si="3"/>
        <v>0.7941176471</v>
      </c>
      <c r="M335" s="4">
        <f t="shared" si="6"/>
        <v>0.9736842105</v>
      </c>
      <c r="N335" s="29" t="s">
        <v>1031</v>
      </c>
      <c r="X335" s="27">
        <f t="shared" si="4"/>
        <v>142.7142857</v>
      </c>
      <c r="Y335" s="30">
        <f t="shared" si="5"/>
        <v>0.8051948052</v>
      </c>
    </row>
    <row r="336">
      <c r="A336" s="26" t="s">
        <v>1032</v>
      </c>
      <c r="B336" s="35">
        <v>82.0</v>
      </c>
      <c r="C336" s="35">
        <v>1.0</v>
      </c>
      <c r="D336" s="35">
        <v>0.0</v>
      </c>
      <c r="E336" s="35">
        <v>6.0</v>
      </c>
      <c r="F336" s="27">
        <f t="shared" si="7"/>
        <v>0.3974104104</v>
      </c>
      <c r="G336" s="2">
        <f t="shared" ref="G336:G337" si="44">(B336+C336)/(B336+C336+D336+E336) * ((((B336)/(B336+C336))*LOG((C336+B336)/(B336),2)) + (((C336)/(B336+C336))*LOG((C336+B336)/(C336),2))) + (D336+E336)/(B336+C336+D336+E336)*((((E336)/(E336+D336))*LOG((E336+D336)/(E336),2)))</f>
        <v>0.08774166768</v>
      </c>
      <c r="H336" s="5">
        <f t="shared" si="1"/>
        <v>0.3096687427</v>
      </c>
      <c r="I336" s="6">
        <f t="shared" si="9"/>
        <v>0.7792164841</v>
      </c>
      <c r="J336" s="28">
        <f t="shared" si="10"/>
        <v>1</v>
      </c>
      <c r="K336" s="28">
        <f t="shared" si="2"/>
        <v>0.8571428571</v>
      </c>
      <c r="L336" s="4">
        <f t="shared" si="3"/>
        <v>0.9879518072</v>
      </c>
      <c r="M336" s="4">
        <f t="shared" si="6"/>
        <v>1</v>
      </c>
      <c r="N336" s="29" t="s">
        <v>1033</v>
      </c>
      <c r="X336" s="27" t="str">
        <f t="shared" si="4"/>
        <v>NaN</v>
      </c>
      <c r="Y336" s="30">
        <f t="shared" si="5"/>
        <v>0.8571428571</v>
      </c>
    </row>
    <row r="337">
      <c r="A337" s="26" t="s">
        <v>1034</v>
      </c>
      <c r="B337" s="26">
        <v>89.0</v>
      </c>
      <c r="C337" s="26">
        <v>1.0</v>
      </c>
      <c r="D337" s="26">
        <v>0.0</v>
      </c>
      <c r="E337" s="26">
        <v>6.0</v>
      </c>
      <c r="F337" s="27">
        <f t="shared" si="7"/>
        <v>0.3767150027</v>
      </c>
      <c r="G337" s="2">
        <f t="shared" si="44"/>
        <v>0.08256774285</v>
      </c>
      <c r="H337" s="5">
        <f t="shared" si="1"/>
        <v>0.2941472598</v>
      </c>
      <c r="I337" s="6">
        <f t="shared" si="9"/>
        <v>0.7808217293</v>
      </c>
      <c r="J337" s="28">
        <f t="shared" si="10"/>
        <v>1</v>
      </c>
      <c r="K337" s="28">
        <f t="shared" si="2"/>
        <v>0.8571428571</v>
      </c>
      <c r="L337" s="4">
        <f t="shared" si="3"/>
        <v>0.9888888889</v>
      </c>
      <c r="M337" s="4">
        <f t="shared" si="6"/>
        <v>1</v>
      </c>
      <c r="N337" s="29" t="s">
        <v>1035</v>
      </c>
      <c r="X337" s="27" t="str">
        <f t="shared" si="4"/>
        <v>NaN</v>
      </c>
      <c r="Y337" s="30">
        <f t="shared" si="5"/>
        <v>0.8571428571</v>
      </c>
    </row>
    <row r="338">
      <c r="A338" s="26" t="s">
        <v>1036</v>
      </c>
      <c r="B338" s="26">
        <v>211.0</v>
      </c>
      <c r="C338" s="26">
        <v>3.0</v>
      </c>
      <c r="D338" s="26">
        <v>15.0</v>
      </c>
      <c r="E338" s="26">
        <v>127.0</v>
      </c>
      <c r="F338" s="27">
        <f t="shared" si="7"/>
        <v>0.9468900006</v>
      </c>
      <c r="G338" s="2">
        <f>(B338+C338)/(B338+C338+D338+E338) * (((B338)/(B338+C338))*LOG((C338+B338)/(B338),2)) + (((D338+E338)/(B338+C338+D338+E338)*((((D338)/(D338+E338))*LOG((E338+D338)/(D338),2)) + (((E338)/(E338+D338))*LOG((E338+D338)/(E338),2)))))</f>
        <v>0.2061668037</v>
      </c>
      <c r="H338" s="5">
        <f t="shared" si="1"/>
        <v>0.7407231969</v>
      </c>
      <c r="I338" s="6">
        <f t="shared" si="9"/>
        <v>0.7822695312</v>
      </c>
      <c r="J338" s="28">
        <f t="shared" si="10"/>
        <v>0.9336283186</v>
      </c>
      <c r="K338" s="28">
        <f t="shared" si="2"/>
        <v>0.9769230769</v>
      </c>
      <c r="L338" s="4">
        <f t="shared" si="3"/>
        <v>0.9859813084</v>
      </c>
      <c r="M338" s="4">
        <f t="shared" si="6"/>
        <v>0.8943661972</v>
      </c>
      <c r="N338" s="29" t="s">
        <v>1037</v>
      </c>
      <c r="X338" s="27">
        <f t="shared" si="4"/>
        <v>595.4888889</v>
      </c>
      <c r="Y338" s="30">
        <f t="shared" si="5"/>
        <v>0.9105513955</v>
      </c>
    </row>
    <row r="339">
      <c r="A339" s="26" t="s">
        <v>1038</v>
      </c>
      <c r="B339" s="35">
        <v>61.0</v>
      </c>
      <c r="C339" s="35">
        <v>1.0</v>
      </c>
      <c r="D339" s="35">
        <v>1.0</v>
      </c>
      <c r="E339" s="35">
        <v>17.0</v>
      </c>
      <c r="F339" s="27">
        <f t="shared" si="7"/>
        <v>0.769192829</v>
      </c>
      <c r="G339" s="2">
        <f>(B339+C339)/(B339+C339+D339+E339) * ((((B339)/(B339+C339))*LOG((C339+B339)/(B339),2)) + (((C339)/(B339+C339))*LOG((C339+B339)/(C339),2))) + (D339+E339)/(B339+C339+D339+E339)*((((D339)/(D339+E339))*LOG((E339+D339)/(D339),2)) + (((E339)/(E339+D339))*LOG((E339+D339)/(E339),2)))</f>
        <v>0.1619621922</v>
      </c>
      <c r="H339" s="5">
        <f t="shared" si="1"/>
        <v>0.6072306368</v>
      </c>
      <c r="I339" s="6">
        <f t="shared" si="9"/>
        <v>0.7894387648</v>
      </c>
      <c r="J339" s="28">
        <f t="shared" si="10"/>
        <v>0.9838709677</v>
      </c>
      <c r="K339" s="28">
        <f t="shared" si="2"/>
        <v>0.9444444444</v>
      </c>
      <c r="L339" s="4">
        <f t="shared" si="3"/>
        <v>0.9838709677</v>
      </c>
      <c r="M339" s="4">
        <f t="shared" si="6"/>
        <v>0.9444444444</v>
      </c>
      <c r="N339" s="29" t="s">
        <v>1039</v>
      </c>
      <c r="X339" s="27">
        <f t="shared" si="4"/>
        <v>1037</v>
      </c>
      <c r="Y339" s="30">
        <f t="shared" si="5"/>
        <v>0.9283154122</v>
      </c>
    </row>
    <row r="340">
      <c r="A340" s="26" t="s">
        <v>1040</v>
      </c>
      <c r="B340" s="26">
        <v>93.0</v>
      </c>
      <c r="C340" s="26">
        <v>0.0</v>
      </c>
      <c r="D340" s="26">
        <v>2.0</v>
      </c>
      <c r="E340" s="26">
        <v>5.0</v>
      </c>
      <c r="F340" s="27">
        <f t="shared" si="7"/>
        <v>0.2863969571</v>
      </c>
      <c r="G340" s="2">
        <f>(B340+C340)/(B340+C340+D340+E340) * ((((B340)/(B340+C340))*LOG((C340+B340)/(B340),2)) + (D340+E340)/(B340+C340+D340+E340)*((((D340)/(D340+E340))*LOG((E340+D340)/(D340),2)) + (((E340)/(E340+D340))*LOG((E340+D340)/(E340),2))))</f>
        <v>0.05618914901</v>
      </c>
      <c r="H340" s="5">
        <f t="shared" si="1"/>
        <v>0.2302078081</v>
      </c>
      <c r="I340" s="6">
        <f t="shared" si="9"/>
        <v>0.8038067528</v>
      </c>
      <c r="J340" s="28">
        <f t="shared" si="10"/>
        <v>0.9789473684</v>
      </c>
      <c r="K340" s="28">
        <f t="shared" si="2"/>
        <v>1</v>
      </c>
      <c r="L340" s="4">
        <f t="shared" si="3"/>
        <v>1</v>
      </c>
      <c r="M340" s="4">
        <f t="shared" si="6"/>
        <v>0.7142857143</v>
      </c>
      <c r="N340" s="29" t="s">
        <v>1041</v>
      </c>
      <c r="X340" s="27" t="str">
        <f t="shared" si="4"/>
        <v>NaN</v>
      </c>
      <c r="Y340" s="30">
        <f t="shared" si="5"/>
        <v>0.9789473684</v>
      </c>
    </row>
    <row r="341">
      <c r="A341" s="26" t="s">
        <v>1042</v>
      </c>
      <c r="B341" s="26">
        <v>80.0</v>
      </c>
      <c r="C341" s="26">
        <v>2.0</v>
      </c>
      <c r="D341" s="26">
        <v>1.0</v>
      </c>
      <c r="E341" s="26">
        <v>37.0</v>
      </c>
      <c r="F341" s="27">
        <f t="shared" si="7"/>
        <v>0.9097361225</v>
      </c>
      <c r="G341" s="2">
        <f t="shared" ref="G341:G342" si="45">(B341+C341)/(B341+C341+D341+E341) * ((((B341)/(B341+C341))*LOG((C341+B341)/(B341),2)) + (((C341)/(B341+C341))*LOG((C341+B341)/(C341),2))) + (D341+E341)/(B341+C341+D341+E341)*((((D341)/(D341+E341))*LOG((E341+D341)/(D341),2)) + (((E341)/(E341+D341))*LOG((E341+D341)/(E341),2)))</f>
        <v>0.1686373981</v>
      </c>
      <c r="H341" s="5">
        <f t="shared" si="1"/>
        <v>0.7410987244</v>
      </c>
      <c r="I341" s="6">
        <f t="shared" si="9"/>
        <v>0.8146304253</v>
      </c>
      <c r="J341" s="28">
        <f t="shared" si="10"/>
        <v>0.987654321</v>
      </c>
      <c r="K341" s="28">
        <f t="shared" si="2"/>
        <v>0.9487179487</v>
      </c>
      <c r="L341" s="4">
        <f t="shared" si="3"/>
        <v>0.9756097561</v>
      </c>
      <c r="M341" s="4">
        <f t="shared" si="6"/>
        <v>0.9736842105</v>
      </c>
      <c r="N341" s="29" t="s">
        <v>1043</v>
      </c>
      <c r="X341" s="27">
        <f t="shared" si="4"/>
        <v>1480</v>
      </c>
      <c r="Y341" s="30">
        <f t="shared" si="5"/>
        <v>0.9363722697</v>
      </c>
    </row>
    <row r="342">
      <c r="A342" s="26">
        <v>14.0</v>
      </c>
      <c r="B342" s="26">
        <v>80.0</v>
      </c>
      <c r="C342" s="26">
        <v>2.0</v>
      </c>
      <c r="D342" s="26">
        <v>1.0</v>
      </c>
      <c r="E342" s="26">
        <v>37.0</v>
      </c>
      <c r="F342" s="27">
        <f t="shared" si="7"/>
        <v>0.9097361225</v>
      </c>
      <c r="G342" s="2">
        <f t="shared" si="45"/>
        <v>0.1686373981</v>
      </c>
      <c r="H342" s="5">
        <f t="shared" si="1"/>
        <v>0.7410987244</v>
      </c>
      <c r="I342" s="6">
        <f t="shared" si="9"/>
        <v>0.8146304253</v>
      </c>
      <c r="J342" s="28">
        <f t="shared" si="10"/>
        <v>0.987654321</v>
      </c>
      <c r="K342" s="28">
        <f t="shared" si="2"/>
        <v>0.9487179487</v>
      </c>
      <c r="L342" s="4">
        <f t="shared" si="3"/>
        <v>0.9756097561</v>
      </c>
      <c r="M342" s="4">
        <f t="shared" si="6"/>
        <v>0.9736842105</v>
      </c>
      <c r="N342" s="29" t="s">
        <v>1044</v>
      </c>
      <c r="X342" s="27">
        <f t="shared" si="4"/>
        <v>1480</v>
      </c>
      <c r="Y342" s="30">
        <f t="shared" si="5"/>
        <v>0.9363722697</v>
      </c>
    </row>
    <row r="343">
      <c r="A343" s="26" t="s">
        <v>1045</v>
      </c>
      <c r="B343" s="26">
        <v>84.0</v>
      </c>
      <c r="C343" s="26">
        <v>1.0</v>
      </c>
      <c r="D343" s="26">
        <v>0.0</v>
      </c>
      <c r="E343" s="26">
        <v>8.0</v>
      </c>
      <c r="F343" s="27">
        <f t="shared" si="7"/>
        <v>0.4586858162</v>
      </c>
      <c r="G343" s="2">
        <f>(B343+C343)/(B343+C343+D343+E343) * ((((B343)/(B343+C343))*LOG((C343+B343)/(B343),2)) + (((C343)/(B343+C343))*LOG((C343+B343)/(C343),2))) + (D343+E343)/(B343+C343+D343+E343)*((((E343)/(E343+D343))*LOG((E343+D343)/(E343),2)))</f>
        <v>0.08433941998</v>
      </c>
      <c r="H343" s="5">
        <f t="shared" si="1"/>
        <v>0.3743463962</v>
      </c>
      <c r="I343" s="6">
        <f t="shared" si="9"/>
        <v>0.8161281274</v>
      </c>
      <c r="J343" s="28">
        <f t="shared" si="10"/>
        <v>1</v>
      </c>
      <c r="K343" s="28">
        <f t="shared" si="2"/>
        <v>0.8888888889</v>
      </c>
      <c r="L343" s="4">
        <f t="shared" si="3"/>
        <v>0.9882352941</v>
      </c>
      <c r="M343" s="4">
        <f t="shared" si="6"/>
        <v>1</v>
      </c>
      <c r="N343" s="29" t="s">
        <v>1046</v>
      </c>
      <c r="X343" s="27" t="str">
        <f t="shared" si="4"/>
        <v>NaN</v>
      </c>
      <c r="Y343" s="30">
        <f t="shared" si="5"/>
        <v>0.8888888889</v>
      </c>
    </row>
    <row r="344">
      <c r="A344" s="32" t="s">
        <v>1047</v>
      </c>
      <c r="B344" s="34">
        <v>36.0</v>
      </c>
      <c r="C344" s="34">
        <v>3.0</v>
      </c>
      <c r="D344" s="34">
        <v>2.0</v>
      </c>
      <c r="E344" s="34">
        <v>350.0</v>
      </c>
      <c r="F344" s="27">
        <f t="shared" si="7"/>
        <v>0.4600136738</v>
      </c>
      <c r="G344" s="2">
        <f t="shared" ref="G344:G345" si="46">(B344+C344)/(B344+C344+D344+E344) * ((((B344)/(B344+C344))*LOG((C344+B344)/(B344),2)) + (((C344)/(B344+C344))*LOG((C344+B344)/(C344),2))) + (D344+E344)/(B344+C344+D344+E344)*((((D344)/(D344+E344))*LOG((E344+D344)/(D344),2)) + (((E344)/(E344+D344))*LOG((E344+D344)/(E344),2)))</f>
        <v>0.08453846445</v>
      </c>
      <c r="H344" s="5">
        <f t="shared" si="1"/>
        <v>0.3754752094</v>
      </c>
      <c r="I344" s="6">
        <f t="shared" si="9"/>
        <v>0.8162261923</v>
      </c>
      <c r="J344" s="28">
        <f t="shared" si="10"/>
        <v>0.9473684211</v>
      </c>
      <c r="K344" s="28">
        <f t="shared" si="2"/>
        <v>0.9915014164</v>
      </c>
      <c r="L344" s="4">
        <f t="shared" si="3"/>
        <v>0.9230769231</v>
      </c>
      <c r="M344" s="4">
        <f t="shared" si="6"/>
        <v>0.9943181818</v>
      </c>
      <c r="N344" s="29" t="s">
        <v>1048</v>
      </c>
      <c r="X344" s="27">
        <f t="shared" si="4"/>
        <v>2100</v>
      </c>
      <c r="Y344" s="30">
        <f t="shared" si="5"/>
        <v>0.9388698375</v>
      </c>
    </row>
    <row r="345">
      <c r="A345" s="26" t="s">
        <v>1049</v>
      </c>
      <c r="B345" s="26">
        <v>23.0</v>
      </c>
      <c r="C345" s="26">
        <v>1.0</v>
      </c>
      <c r="D345" s="26">
        <v>1.0</v>
      </c>
      <c r="E345" s="26">
        <v>66.0</v>
      </c>
      <c r="F345" s="27">
        <f t="shared" si="7"/>
        <v>0.832332269</v>
      </c>
      <c r="G345" s="2">
        <f t="shared" si="46"/>
        <v>0.1482982298</v>
      </c>
      <c r="H345" s="5">
        <f t="shared" si="1"/>
        <v>0.6840340392</v>
      </c>
      <c r="I345" s="6">
        <f t="shared" si="9"/>
        <v>0.8218280904</v>
      </c>
      <c r="J345" s="28">
        <f t="shared" si="10"/>
        <v>0.9583333333</v>
      </c>
      <c r="K345" s="28">
        <f t="shared" si="2"/>
        <v>0.9850746269</v>
      </c>
      <c r="L345" s="4">
        <f t="shared" si="3"/>
        <v>0.9583333333</v>
      </c>
      <c r="M345" s="4">
        <f t="shared" si="6"/>
        <v>0.9850746269</v>
      </c>
      <c r="N345" s="29" t="s">
        <v>1050</v>
      </c>
      <c r="X345" s="27">
        <f t="shared" si="4"/>
        <v>1518</v>
      </c>
      <c r="Y345" s="30">
        <f t="shared" si="5"/>
        <v>0.9434079602</v>
      </c>
    </row>
    <row r="346">
      <c r="A346" s="26" t="s">
        <v>1051</v>
      </c>
      <c r="B346" s="26">
        <v>68.0</v>
      </c>
      <c r="C346" s="26">
        <v>0.0</v>
      </c>
      <c r="D346" s="26">
        <v>1.0</v>
      </c>
      <c r="E346" s="26">
        <v>3.0</v>
      </c>
      <c r="F346" s="27">
        <f t="shared" si="7"/>
        <v>0.2498822928</v>
      </c>
      <c r="G346" s="2">
        <f>(B346+C346)/(B346+C346+D346+E346) * ((((B346)/(B346+C346))*LOG((C346+B346)/(B346),2)) + (D346+E346)/(B346+C346+D346+E346)*((((D346)/(D346+E346))*LOG((E346+D346)/(D346),2)) + (((E346)/(E346+D346))*LOG((E346+D346)/(E346),2))))</f>
        <v>0.04256706209</v>
      </c>
      <c r="H346" s="5">
        <f t="shared" si="1"/>
        <v>0.2073152307</v>
      </c>
      <c r="I346" s="6">
        <f t="shared" si="9"/>
        <v>0.8296515467</v>
      </c>
      <c r="J346" s="28">
        <f t="shared" si="10"/>
        <v>0.9855072464</v>
      </c>
      <c r="K346" s="28">
        <f t="shared" si="2"/>
        <v>1</v>
      </c>
      <c r="L346" s="4">
        <f t="shared" si="3"/>
        <v>1</v>
      </c>
      <c r="M346" s="4">
        <f t="shared" si="6"/>
        <v>0.75</v>
      </c>
      <c r="N346" s="29" t="s">
        <v>1052</v>
      </c>
      <c r="X346" s="27" t="str">
        <f t="shared" si="4"/>
        <v>NaN</v>
      </c>
      <c r="Y346" s="30">
        <f t="shared" si="5"/>
        <v>0.9855072464</v>
      </c>
    </row>
    <row r="347">
      <c r="A347" s="26">
        <v>12.0</v>
      </c>
      <c r="B347" s="35">
        <v>52.0</v>
      </c>
      <c r="C347" s="35">
        <v>0.0</v>
      </c>
      <c r="D347" s="35">
        <v>4.0</v>
      </c>
      <c r="E347" s="35">
        <v>102.0</v>
      </c>
      <c r="F347" s="27">
        <f t="shared" si="7"/>
        <v>0.9379626436</v>
      </c>
      <c r="G347" s="2">
        <f>(B347+C347)/(B347+C347+D347+E347) * (((B347)/(B347+C347))*LOG((C347+B347)/(B347),2)) + (D347+E347)/(B347+C347+D347+E347)*((((D347)/(D347+E347))*LOG((E347+D347)/(D347),2)) + (((E347)/(E347+D347))*LOG((E347+D347)/(E347),2)))</f>
        <v>0.1555201475</v>
      </c>
      <c r="H347" s="5">
        <f t="shared" si="1"/>
        <v>0.7824424962</v>
      </c>
      <c r="I347" s="6">
        <f t="shared" si="9"/>
        <v>0.8341936659</v>
      </c>
      <c r="J347" s="28">
        <f t="shared" si="10"/>
        <v>0.9285714286</v>
      </c>
      <c r="K347" s="28">
        <f t="shared" si="2"/>
        <v>1</v>
      </c>
      <c r="L347" s="4">
        <f t="shared" si="3"/>
        <v>1</v>
      </c>
      <c r="M347" s="4">
        <f t="shared" si="6"/>
        <v>0.9622641509</v>
      </c>
      <c r="N347" s="29" t="s">
        <v>1053</v>
      </c>
      <c r="X347" s="27" t="str">
        <f t="shared" si="4"/>
        <v>NaN</v>
      </c>
      <c r="Y347" s="30">
        <f t="shared" si="5"/>
        <v>0.9285714286</v>
      </c>
    </row>
    <row r="348">
      <c r="A348" s="26">
        <v>10.0</v>
      </c>
      <c r="B348" s="26">
        <v>80.0</v>
      </c>
      <c r="C348" s="26">
        <v>0.0</v>
      </c>
      <c r="D348" s="26">
        <v>5.0</v>
      </c>
      <c r="E348" s="26">
        <v>27.0</v>
      </c>
      <c r="F348" s="27">
        <f t="shared" si="7"/>
        <v>0.7968174923</v>
      </c>
      <c r="G348" s="2">
        <f>(B348+C348)/(B348+C348+D348+E348) * ((((B348)/(B348+C348))*LOG((C348+B348)/(B348),2)) + (D348+E348)/(B348+C348+D348+E348)*((((D348)/(D348+E348))*LOG((E348+D348)/(D348),2)) + (((E348)/(E348+D348))*LOG((E348+D348)/(E348),2))))</f>
        <v>0.1276045725</v>
      </c>
      <c r="H348" s="5">
        <f t="shared" si="1"/>
        <v>0.6692129198</v>
      </c>
      <c r="I348" s="6">
        <f t="shared" si="9"/>
        <v>0.8398572148</v>
      </c>
      <c r="J348" s="28">
        <f t="shared" si="10"/>
        <v>0.9411764706</v>
      </c>
      <c r="K348" s="28">
        <f t="shared" si="2"/>
        <v>1</v>
      </c>
      <c r="L348" s="4">
        <f t="shared" si="3"/>
        <v>1</v>
      </c>
      <c r="M348" s="4">
        <f t="shared" si="6"/>
        <v>0.84375</v>
      </c>
      <c r="N348" s="29" t="s">
        <v>1054</v>
      </c>
      <c r="X348" s="27" t="str">
        <f t="shared" si="4"/>
        <v>NaN</v>
      </c>
      <c r="Y348" s="30">
        <f t="shared" si="5"/>
        <v>0.9411764706</v>
      </c>
    </row>
    <row r="349">
      <c r="A349" s="32" t="s">
        <v>1055</v>
      </c>
      <c r="B349" s="34">
        <v>26.0</v>
      </c>
      <c r="C349" s="34">
        <v>2.0</v>
      </c>
      <c r="D349" s="34">
        <v>0.0</v>
      </c>
      <c r="E349" s="34">
        <v>40.0</v>
      </c>
      <c r="F349" s="27">
        <f t="shared" si="7"/>
        <v>0.9596868938</v>
      </c>
      <c r="G349" s="2">
        <f>(B349+C349)/(B349+C349+D349+E349) * ((((B349)/(B349+C349))*LOG((C349+B349)/(B349),2)) + (((C349)/(B349+C349))*LOG((C349+B349)/(C349),2))) + (D349+E349)/(B349+C349+D349+E349)*((((E349)/(E349+D349))*LOG((E349+D349)/(E349),2)))</f>
        <v>0.1528603698</v>
      </c>
      <c r="H349" s="5">
        <f t="shared" si="1"/>
        <v>0.806826524</v>
      </c>
      <c r="I349" s="6">
        <f t="shared" si="9"/>
        <v>0.8407184981</v>
      </c>
      <c r="J349" s="28">
        <f t="shared" si="10"/>
        <v>1</v>
      </c>
      <c r="K349" s="28">
        <f t="shared" si="2"/>
        <v>0.9523809524</v>
      </c>
      <c r="L349" s="4">
        <f t="shared" si="3"/>
        <v>0.9285714286</v>
      </c>
      <c r="M349" s="4">
        <f t="shared" si="6"/>
        <v>1</v>
      </c>
      <c r="N349" s="29" t="s">
        <v>1056</v>
      </c>
      <c r="X349" s="27" t="str">
        <f t="shared" si="4"/>
        <v>NaN</v>
      </c>
      <c r="Y349" s="30">
        <f t="shared" si="5"/>
        <v>0.9523809524</v>
      </c>
    </row>
    <row r="350">
      <c r="A350" s="26" t="s">
        <v>1057</v>
      </c>
      <c r="B350" s="35">
        <v>15.0</v>
      </c>
      <c r="C350" s="35">
        <v>0.0</v>
      </c>
      <c r="D350" s="35">
        <v>1.0</v>
      </c>
      <c r="E350" s="35">
        <v>23.0</v>
      </c>
      <c r="F350" s="27">
        <f t="shared" si="7"/>
        <v>0.9766349114</v>
      </c>
      <c r="G350" s="2">
        <f>(D350+E350)/(B350+D350+E350) * ((((D350)/(D350+E350))*LOG((E350+D350)/(D350),2)) + (((E350)/(D350+E350))*LOG((E350+D350)/(E350),2)))</f>
        <v>0.1537737187</v>
      </c>
      <c r="H350" s="5">
        <f t="shared" si="1"/>
        <v>0.8228611928</v>
      </c>
      <c r="I350" s="6">
        <f t="shared" si="9"/>
        <v>0.8425473871</v>
      </c>
      <c r="J350" s="28">
        <f t="shared" si="10"/>
        <v>0.9375</v>
      </c>
      <c r="K350" s="28">
        <f t="shared" si="2"/>
        <v>1</v>
      </c>
      <c r="L350" s="4">
        <f t="shared" si="3"/>
        <v>1</v>
      </c>
      <c r="M350" s="4">
        <f t="shared" si="6"/>
        <v>0.9583333333</v>
      </c>
      <c r="N350" s="29" t="s">
        <v>1058</v>
      </c>
      <c r="X350" s="27" t="str">
        <f t="shared" si="4"/>
        <v>NaN</v>
      </c>
      <c r="Y350" s="30">
        <f t="shared" si="5"/>
        <v>0.9375</v>
      </c>
    </row>
    <row r="351">
      <c r="A351" s="32" t="s">
        <v>1059</v>
      </c>
      <c r="B351" s="33">
        <v>14.0</v>
      </c>
      <c r="C351" s="33">
        <v>1.0</v>
      </c>
      <c r="D351" s="33">
        <v>0.0</v>
      </c>
      <c r="E351" s="33">
        <v>20.0</v>
      </c>
      <c r="F351" s="27">
        <f t="shared" si="7"/>
        <v>0.9709505945</v>
      </c>
      <c r="G351" s="2">
        <f>(B351+C351)/(B351+C351+D351+E351) * ((((B351)/(B351+C351))*LOG((C351+B351)/(B351),2)) + (((C351)/(B351+C351))*LOG((C351+B351)/(C351),2))) + (D351+E351)/(B351+C351+D351+E351)*((((E351)/(E351+D351))*LOG((E351+D351)/(E351),2)))</f>
        <v>0.151439715</v>
      </c>
      <c r="H351" s="5">
        <f t="shared" si="1"/>
        <v>0.8195108794</v>
      </c>
      <c r="I351" s="6">
        <f t="shared" si="9"/>
        <v>0.8440294327</v>
      </c>
      <c r="J351" s="28">
        <f t="shared" si="10"/>
        <v>1</v>
      </c>
      <c r="K351" s="28">
        <f t="shared" si="2"/>
        <v>0.9523809524</v>
      </c>
      <c r="L351" s="4">
        <f t="shared" si="3"/>
        <v>0.9333333333</v>
      </c>
      <c r="M351" s="4">
        <f t="shared" si="6"/>
        <v>1</v>
      </c>
      <c r="N351" s="29" t="s">
        <v>1060</v>
      </c>
      <c r="X351" s="27" t="str">
        <f t="shared" si="4"/>
        <v>NaN</v>
      </c>
      <c r="Y351" s="30">
        <f t="shared" si="5"/>
        <v>0.9523809524</v>
      </c>
    </row>
    <row r="352">
      <c r="A352" s="26" t="s">
        <v>1061</v>
      </c>
      <c r="B352" s="26">
        <v>34.0</v>
      </c>
      <c r="C352" s="26">
        <v>0.0</v>
      </c>
      <c r="D352" s="26">
        <v>1.0</v>
      </c>
      <c r="E352" s="26">
        <v>5.0</v>
      </c>
      <c r="F352" s="27">
        <f t="shared" si="7"/>
        <v>0.5435644432</v>
      </c>
      <c r="G352" s="2">
        <f>(B352+C352)/(B352+C352+D352+E352) * ((((B352)/(B352+C352))*LOG((C352+B352)/(B352),2)) + (D352+E352)/(B352+C352+D352+E352)*((((D352)/(D352+E352))*LOG((E352+D352)/(D352),2)) + (((E352)/(E352+D352))*LOG((E352+D352)/(E352),2))))</f>
        <v>0.08287785876</v>
      </c>
      <c r="H352" s="5">
        <f t="shared" si="1"/>
        <v>0.4606865844</v>
      </c>
      <c r="I352" s="6">
        <f t="shared" si="9"/>
        <v>0.8475289181</v>
      </c>
      <c r="J352" s="28">
        <f t="shared" si="10"/>
        <v>0.9714285714</v>
      </c>
      <c r="K352" s="28">
        <f t="shared" si="2"/>
        <v>1</v>
      </c>
      <c r="L352" s="4">
        <f t="shared" si="3"/>
        <v>1</v>
      </c>
      <c r="M352" s="4">
        <f t="shared" si="6"/>
        <v>0.8333333333</v>
      </c>
      <c r="N352" s="29" t="s">
        <v>1062</v>
      </c>
      <c r="X352" s="27" t="str">
        <f t="shared" si="4"/>
        <v>NaN</v>
      </c>
      <c r="Y352" s="30">
        <f t="shared" si="5"/>
        <v>0.9714285714</v>
      </c>
    </row>
    <row r="353">
      <c r="A353" s="26" t="s">
        <v>1063</v>
      </c>
      <c r="B353" s="26">
        <v>28.0</v>
      </c>
      <c r="C353" s="26">
        <v>1.0</v>
      </c>
      <c r="D353" s="26">
        <v>1.0</v>
      </c>
      <c r="E353" s="26">
        <v>22.0</v>
      </c>
      <c r="F353" s="27">
        <f t="shared" si="7"/>
        <v>0.9903748364</v>
      </c>
      <c r="G353" s="2">
        <f>(B353+C353)/(B353+C353+D353+E353) * (((B353)/(B353+C353))*LOG((C353+B353)/(B353),2)) + (((D353+E353)/(B353+C353+D353+E353)*((((D353)/(D353+E353))*LOG((E353+D353)/(D353),2)) + (((E353)/(E353+D353))*LOG((E353+D353)/(E353),2)))))</f>
        <v>0.1413838351</v>
      </c>
      <c r="H353" s="5">
        <f t="shared" si="1"/>
        <v>0.8489910013</v>
      </c>
      <c r="I353" s="6">
        <f t="shared" si="9"/>
        <v>0.8572420967</v>
      </c>
      <c r="J353" s="28">
        <f t="shared" si="10"/>
        <v>0.9655172414</v>
      </c>
      <c r="K353" s="28">
        <f t="shared" si="2"/>
        <v>0.9565217391</v>
      </c>
      <c r="L353" s="4">
        <f t="shared" si="3"/>
        <v>0.9655172414</v>
      </c>
      <c r="M353" s="4">
        <f t="shared" si="6"/>
        <v>0.9565217391</v>
      </c>
      <c r="N353" s="29" t="s">
        <v>1064</v>
      </c>
      <c r="X353" s="27">
        <f t="shared" si="4"/>
        <v>616</v>
      </c>
      <c r="Y353" s="30">
        <f t="shared" si="5"/>
        <v>0.9220389805</v>
      </c>
    </row>
    <row r="354">
      <c r="A354" s="32" t="s">
        <v>1065</v>
      </c>
      <c r="B354" s="34">
        <v>13.0</v>
      </c>
      <c r="C354" s="34">
        <v>0.0</v>
      </c>
      <c r="D354" s="34">
        <v>1.0</v>
      </c>
      <c r="E354" s="34">
        <v>7.0</v>
      </c>
      <c r="F354" s="27">
        <f t="shared" si="7"/>
        <v>0.9182958341</v>
      </c>
      <c r="G354" s="2">
        <f>(B354+C354)/(B354+C354+D354+E354) * ((((B354)/(B354+C354))*LOG((C354+B354)/(B354),2)) + (D354+E354)/(B354+C354+D354+E354)*((((D354)/(D354+E354))*LOG((E354+D354)/(D354),2)) + (((E354)/(E354+D354))*LOG((E354+D354)/(E354),2))))</f>
        <v>0.1281875331</v>
      </c>
      <c r="H354" s="5">
        <f t="shared" si="1"/>
        <v>0.790108301</v>
      </c>
      <c r="I354" s="6">
        <f t="shared" si="9"/>
        <v>0.8604071495</v>
      </c>
      <c r="J354" s="28">
        <f t="shared" si="10"/>
        <v>0.9285714286</v>
      </c>
      <c r="K354" s="28">
        <f t="shared" si="2"/>
        <v>1</v>
      </c>
      <c r="L354" s="4">
        <f t="shared" si="3"/>
        <v>1</v>
      </c>
      <c r="M354" s="4">
        <f t="shared" si="6"/>
        <v>0.875</v>
      </c>
      <c r="N354" s="29" t="s">
        <v>1066</v>
      </c>
      <c r="X354" s="27" t="str">
        <f t="shared" si="4"/>
        <v>NaN</v>
      </c>
      <c r="Y354" s="30">
        <f t="shared" si="5"/>
        <v>0.9285714286</v>
      </c>
    </row>
    <row r="355">
      <c r="A355" s="32" t="s">
        <v>1067</v>
      </c>
      <c r="B355" s="34">
        <v>21.0</v>
      </c>
      <c r="C355" s="34">
        <v>0.0</v>
      </c>
      <c r="D355" s="34">
        <v>5.0</v>
      </c>
      <c r="E355" s="34">
        <v>21.0</v>
      </c>
      <c r="F355" s="27">
        <f t="shared" si="7"/>
        <v>0.9918207974</v>
      </c>
      <c r="G355" s="2">
        <f>(B355+C355)/(B355+C355+D355+E355) * (((B355)/(B355+C355))*LOG((C355+B355)/(B355),2)) + (D355+E355)/(B355+C355+D355+E355)*((((E355)/(E355+D355))*LOG((E355+D355)/(E355),2)))</f>
        <v>0.1376716639</v>
      </c>
      <c r="H355" s="5">
        <f t="shared" si="1"/>
        <v>0.8541491335</v>
      </c>
      <c r="I355" s="6">
        <f t="shared" si="9"/>
        <v>0.8611930056</v>
      </c>
      <c r="J355" s="28">
        <f t="shared" si="10"/>
        <v>0.8076923077</v>
      </c>
      <c r="K355" s="28">
        <f t="shared" si="2"/>
        <v>1</v>
      </c>
      <c r="L355" s="4">
        <f t="shared" si="3"/>
        <v>1</v>
      </c>
      <c r="M355" s="4">
        <f t="shared" si="6"/>
        <v>0.8076923077</v>
      </c>
      <c r="N355" s="29" t="s">
        <v>1068</v>
      </c>
      <c r="X355" s="27" t="str">
        <f t="shared" si="4"/>
        <v>NaN</v>
      </c>
      <c r="Y355" s="30">
        <f t="shared" si="5"/>
        <v>0.8076923077</v>
      </c>
    </row>
    <row r="356">
      <c r="A356" s="26" t="s">
        <v>1069</v>
      </c>
      <c r="B356" s="35">
        <v>94.0</v>
      </c>
      <c r="C356" s="35">
        <v>1.0</v>
      </c>
      <c r="D356" s="35">
        <v>1.0</v>
      </c>
      <c r="E356" s="35">
        <v>16.0</v>
      </c>
      <c r="F356" s="27">
        <f t="shared" si="7"/>
        <v>0.614291073</v>
      </c>
      <c r="G356" s="2">
        <f>(B356+C356)/(B356+C356+D356+E356) * ((((B356)/(B356+C356))*LOG((C356+B356)/(B356),2)) + (((C356)/(B356+C356))*LOG((C356+B356)/(C356),2))) + (D356+E356)/(B356+C356+D356+E356)*((((E356)/(E356+D356))*LOG((E356+D356)/(E356),2)))</f>
        <v>0.08396728744</v>
      </c>
      <c r="H356" s="5">
        <f t="shared" si="1"/>
        <v>0.5303237856</v>
      </c>
      <c r="I356" s="6">
        <f t="shared" si="9"/>
        <v>0.8633102594</v>
      </c>
      <c r="J356" s="28">
        <f t="shared" si="10"/>
        <v>0.9894736842</v>
      </c>
      <c r="K356" s="28">
        <f t="shared" si="2"/>
        <v>0.9411764706</v>
      </c>
      <c r="L356" s="4">
        <f t="shared" si="3"/>
        <v>0.9894736842</v>
      </c>
      <c r="M356" s="4">
        <f t="shared" si="6"/>
        <v>0.9411764706</v>
      </c>
      <c r="N356" s="29" t="s">
        <v>1070</v>
      </c>
      <c r="X356" s="27">
        <f t="shared" si="4"/>
        <v>1504</v>
      </c>
      <c r="Y356" s="30">
        <f t="shared" si="5"/>
        <v>0.9306501548</v>
      </c>
    </row>
    <row r="357">
      <c r="A357" s="26">
        <v>15.0</v>
      </c>
      <c r="B357" s="26">
        <v>211.0</v>
      </c>
      <c r="C357" s="26">
        <v>3.0</v>
      </c>
      <c r="D357" s="26">
        <v>15.0</v>
      </c>
      <c r="E357" s="26">
        <v>127.0</v>
      </c>
      <c r="F357" s="27">
        <f t="shared" si="7"/>
        <v>0.9468900006</v>
      </c>
      <c r="G357" s="2">
        <f>(B357+C357)/(B357+C357+D357+E357) * ((((B357)/(B357+C357))*LOG((C357+B357)/(B357),2)) + (((C357)/(B357+C357))*LOG((C357+B357)/(C357),2))) + (D357+E357)/(B357+C357+D357+E357)*( (((E357)/(E357+D357))*LOG((E357+D357)/(E357),2)))</f>
        <v>0.1214102464</v>
      </c>
      <c r="H357" s="5">
        <f t="shared" si="1"/>
        <v>0.8254797542</v>
      </c>
      <c r="I357" s="6">
        <f t="shared" si="9"/>
        <v>0.8717799889</v>
      </c>
      <c r="J357" s="28">
        <f t="shared" si="10"/>
        <v>0.9336283186</v>
      </c>
      <c r="K357" s="28">
        <f t="shared" si="2"/>
        <v>0.9769230769</v>
      </c>
      <c r="L357" s="4">
        <f t="shared" si="3"/>
        <v>0.9859813084</v>
      </c>
      <c r="M357" s="4">
        <f t="shared" si="6"/>
        <v>0.8943661972</v>
      </c>
      <c r="N357" s="29" t="s">
        <v>1071</v>
      </c>
      <c r="X357" s="27">
        <f t="shared" si="4"/>
        <v>595.4888889</v>
      </c>
      <c r="Y357" s="30">
        <f t="shared" si="5"/>
        <v>0.9105513955</v>
      </c>
    </row>
    <row r="358">
      <c r="A358" s="26" t="s">
        <v>1072</v>
      </c>
      <c r="B358" s="26">
        <v>93.0</v>
      </c>
      <c r="C358" s="26">
        <v>0.0</v>
      </c>
      <c r="D358" s="26">
        <v>1.0</v>
      </c>
      <c r="E358" s="26">
        <v>6.0</v>
      </c>
      <c r="F358" s="27">
        <f t="shared" si="7"/>
        <v>0.3274449192</v>
      </c>
      <c r="G358" s="2">
        <f>(B358+C358)/(B358+C358+D358+E358) * (((B358)/(B358+C358))*LOG((C358+B358)/(B358),2)) + (((D358+E358)/(B358+C358+D358+E358)*((((D358)/(D358+E358))*LOG((E358+D358)/(D358),2)) + (((E358)/(E358+D358))*LOG((E358+D358)/(E358),2)))))</f>
        <v>0.0414170945</v>
      </c>
      <c r="H358" s="5">
        <f t="shared" si="1"/>
        <v>0.2860278247</v>
      </c>
      <c r="I358" s="6">
        <f t="shared" si="9"/>
        <v>0.8735143162</v>
      </c>
      <c r="J358" s="28">
        <f t="shared" si="10"/>
        <v>0.9893617021</v>
      </c>
      <c r="K358" s="28">
        <f t="shared" si="2"/>
        <v>1</v>
      </c>
      <c r="L358" s="4">
        <f t="shared" si="3"/>
        <v>1</v>
      </c>
      <c r="M358" s="4">
        <f t="shared" si="6"/>
        <v>0.8571428571</v>
      </c>
      <c r="N358" s="29" t="s">
        <v>1073</v>
      </c>
      <c r="X358" s="27" t="str">
        <f t="shared" si="4"/>
        <v>NaN</v>
      </c>
      <c r="Y358" s="30">
        <f t="shared" si="5"/>
        <v>0.9893617021</v>
      </c>
    </row>
    <row r="359">
      <c r="A359" s="26" t="s">
        <v>1074</v>
      </c>
      <c r="B359" s="26">
        <v>7.0</v>
      </c>
      <c r="C359" s="26">
        <v>1.0</v>
      </c>
      <c r="D359" s="26">
        <v>0.0</v>
      </c>
      <c r="E359" s="26">
        <v>87.0</v>
      </c>
      <c r="F359" s="27">
        <f t="shared" si="7"/>
        <v>0.3795243779</v>
      </c>
      <c r="G359" s="2">
        <f t="shared" ref="G359:G360" si="47">(B359+C359)/(B359+C359+D359+E359) * ((((B359)/(B359+C359))*LOG((C359+B359)/(B359),2)) + (((C359)/(B359+C359))*LOG((C359+B359)/(C359),2))) + (D359+E359)/(B359+C359+D359+E359)*((((E359)/(E359+D359))*LOG((E359+D359)/(E359),2)))</f>
        <v>0.04577384785</v>
      </c>
      <c r="H359" s="5">
        <f t="shared" si="1"/>
        <v>0.33375053</v>
      </c>
      <c r="I359" s="6">
        <f t="shared" si="9"/>
        <v>0.8793915476</v>
      </c>
      <c r="J359" s="28">
        <f t="shared" si="10"/>
        <v>1</v>
      </c>
      <c r="K359" s="28">
        <f t="shared" si="2"/>
        <v>0.9886363636</v>
      </c>
      <c r="L359" s="4">
        <f t="shared" si="3"/>
        <v>0.875</v>
      </c>
      <c r="M359" s="4">
        <f t="shared" si="6"/>
        <v>1</v>
      </c>
      <c r="N359" s="2" t="s">
        <v>1075</v>
      </c>
      <c r="X359" s="27" t="str">
        <f t="shared" si="4"/>
        <v>NaN</v>
      </c>
      <c r="Y359" s="30">
        <f t="shared" si="5"/>
        <v>0.9886363636</v>
      </c>
    </row>
    <row r="360">
      <c r="A360" s="32" t="s">
        <v>1076</v>
      </c>
      <c r="B360" s="34">
        <v>27.0</v>
      </c>
      <c r="C360" s="34">
        <v>2.0</v>
      </c>
      <c r="D360" s="34">
        <v>0.0</v>
      </c>
      <c r="E360" s="34">
        <v>96.0</v>
      </c>
      <c r="F360" s="27">
        <f t="shared" si="7"/>
        <v>0.7527960664</v>
      </c>
      <c r="G360" s="2">
        <f t="shared" si="47"/>
        <v>0.0839958904</v>
      </c>
      <c r="H360" s="5">
        <f t="shared" si="1"/>
        <v>0.668800176</v>
      </c>
      <c r="I360" s="6">
        <f t="shared" si="9"/>
        <v>0.8884214542</v>
      </c>
      <c r="J360" s="28">
        <f t="shared" si="10"/>
        <v>1</v>
      </c>
      <c r="K360" s="28">
        <f t="shared" si="2"/>
        <v>0.9795918367</v>
      </c>
      <c r="L360" s="4">
        <f t="shared" si="3"/>
        <v>0.9310344828</v>
      </c>
      <c r="M360" s="4">
        <f t="shared" si="6"/>
        <v>1</v>
      </c>
      <c r="N360" s="29" t="s">
        <v>1077</v>
      </c>
      <c r="X360" s="27" t="str">
        <f t="shared" si="4"/>
        <v>NaN</v>
      </c>
      <c r="Y360" s="30">
        <f t="shared" si="5"/>
        <v>0.9795918367</v>
      </c>
    </row>
    <row r="361">
      <c r="A361" s="26" t="s">
        <v>1078</v>
      </c>
      <c r="B361" s="35">
        <v>47.0</v>
      </c>
      <c r="C361" s="35">
        <v>3.0</v>
      </c>
      <c r="D361" s="35">
        <v>1.0</v>
      </c>
      <c r="E361" s="35">
        <v>52.0</v>
      </c>
      <c r="F361" s="27">
        <f t="shared" si="7"/>
        <v>0.9966657284</v>
      </c>
      <c r="G361" s="2">
        <f>(B361+C361)/(B361+C361+D361+E361) * (((B361)/(B361+C361))*LOG((C361+B361)/(B361),2)) + (((D361+E361)/(B361+C361+D361+E361)*((((D361)/(D361+E361))*LOG((E361+D361)/(D361),2)) + (((E361)/(E361+D361))*LOG((E361+D361)/(E361),2)))))</f>
        <v>0.1102182878</v>
      </c>
      <c r="H361" s="5">
        <f t="shared" si="1"/>
        <v>0.8864474406</v>
      </c>
      <c r="I361" s="6">
        <f t="shared" si="9"/>
        <v>0.8894129851</v>
      </c>
      <c r="J361" s="28">
        <f t="shared" si="10"/>
        <v>0.9791666667</v>
      </c>
      <c r="K361" s="28">
        <f t="shared" si="2"/>
        <v>0.9454545455</v>
      </c>
      <c r="L361" s="4">
        <f t="shared" si="3"/>
        <v>0.94</v>
      </c>
      <c r="M361" s="4">
        <f t="shared" si="6"/>
        <v>0.9811320755</v>
      </c>
      <c r="N361" s="29" t="s">
        <v>1079</v>
      </c>
      <c r="X361" s="27">
        <f t="shared" si="4"/>
        <v>814.6666667</v>
      </c>
      <c r="Y361" s="30">
        <f t="shared" si="5"/>
        <v>0.9246212121</v>
      </c>
    </row>
    <row r="362">
      <c r="A362" s="26" t="s">
        <v>1080</v>
      </c>
      <c r="B362" s="26">
        <v>72.0</v>
      </c>
      <c r="C362" s="26">
        <v>5.0</v>
      </c>
      <c r="D362" s="26">
        <v>0.0</v>
      </c>
      <c r="E362" s="26">
        <v>322.0</v>
      </c>
      <c r="F362" s="27">
        <f t="shared" si="7"/>
        <v>0.6810629512</v>
      </c>
      <c r="G362" s="2">
        <f t="shared" ref="G362:G363" si="48">(B362+C362)/(B362+C362+D362+E362) * ((((B362)/(B362+C362))*LOG((C362+B362)/(B362),2)) + (((C362)/(B362+C362))*LOG((C362+B362)/(C362),2))) + (D362+E362)/(B362+C362+D362+E362)*((((E362)/(E362+D362))*LOG((E362+D362)/(E362),2)))</f>
        <v>0.06691309036</v>
      </c>
      <c r="H362" s="5">
        <f t="shared" si="1"/>
        <v>0.6141498608</v>
      </c>
      <c r="I362" s="6">
        <f t="shared" si="9"/>
        <v>0.9017519742</v>
      </c>
      <c r="J362" s="28">
        <f t="shared" si="10"/>
        <v>1</v>
      </c>
      <c r="K362" s="28">
        <f t="shared" si="2"/>
        <v>0.9847094801</v>
      </c>
      <c r="L362" s="4">
        <f t="shared" si="3"/>
        <v>0.9350649351</v>
      </c>
      <c r="M362" s="4">
        <f t="shared" si="6"/>
        <v>1</v>
      </c>
      <c r="N362" s="29" t="s">
        <v>1081</v>
      </c>
      <c r="X362" s="27" t="str">
        <f t="shared" si="4"/>
        <v>NaN</v>
      </c>
      <c r="Y362" s="30">
        <f t="shared" si="5"/>
        <v>0.9847094801</v>
      </c>
    </row>
    <row r="363">
      <c r="A363" s="26" t="s">
        <v>1082</v>
      </c>
      <c r="B363" s="26">
        <v>32.0</v>
      </c>
      <c r="C363" s="26">
        <v>2.0</v>
      </c>
      <c r="D363" s="26">
        <v>0.0</v>
      </c>
      <c r="E363" s="26">
        <v>122.0</v>
      </c>
      <c r="F363" s="27">
        <f t="shared" si="7"/>
        <v>0.7320666901</v>
      </c>
      <c r="G363" s="2">
        <f t="shared" si="48"/>
        <v>0.0703444654</v>
      </c>
      <c r="H363" s="5">
        <f t="shared" si="1"/>
        <v>0.6617222247</v>
      </c>
      <c r="I363" s="6">
        <f t="shared" si="9"/>
        <v>0.903909758</v>
      </c>
      <c r="J363" s="28">
        <f t="shared" si="10"/>
        <v>1</v>
      </c>
      <c r="K363" s="28">
        <f t="shared" si="2"/>
        <v>0.9838709677</v>
      </c>
      <c r="L363" s="4">
        <f t="shared" si="3"/>
        <v>0.9411764706</v>
      </c>
      <c r="M363" s="4">
        <f t="shared" si="6"/>
        <v>1</v>
      </c>
      <c r="N363" s="29" t="s">
        <v>1083</v>
      </c>
      <c r="X363" s="27" t="str">
        <f t="shared" si="4"/>
        <v>NaN</v>
      </c>
      <c r="Y363" s="30">
        <f t="shared" si="5"/>
        <v>0.9838709677</v>
      </c>
    </row>
    <row r="364">
      <c r="A364" s="26" t="s">
        <v>1084</v>
      </c>
      <c r="B364" s="26">
        <v>17.0</v>
      </c>
      <c r="C364" s="26">
        <v>0.0</v>
      </c>
      <c r="D364" s="26">
        <v>4.0</v>
      </c>
      <c r="E364" s="26">
        <v>40.0</v>
      </c>
      <c r="F364" s="27">
        <f t="shared" si="7"/>
        <v>0.9288391462</v>
      </c>
      <c r="G364" s="2">
        <f>(B364+C364)/(B364+C364+D364+E364) * ((((B364)/(B364+C364))*LOG((C364+B364)/(B364),2)) + (D364+E364)/(B364+C364+D364+E364)*((((D364)/(D364+E364))*LOG((E364+D364)/(D364),2)) + (((E364)/(E364+D364))*LOG((E364+D364)/(E364),2))))</f>
        <v>0.08834822527</v>
      </c>
      <c r="H364" s="5">
        <f t="shared" si="1"/>
        <v>0.8404909209</v>
      </c>
      <c r="I364" s="6">
        <f t="shared" si="9"/>
        <v>0.9048831807</v>
      </c>
      <c r="J364" s="28">
        <f t="shared" si="10"/>
        <v>0.8095238095</v>
      </c>
      <c r="K364" s="28">
        <f t="shared" si="2"/>
        <v>1</v>
      </c>
      <c r="L364" s="4">
        <f t="shared" si="3"/>
        <v>1</v>
      </c>
      <c r="M364" s="4">
        <f t="shared" si="6"/>
        <v>0.9090909091</v>
      </c>
      <c r="N364" s="1" t="s">
        <v>1085</v>
      </c>
      <c r="X364" s="27" t="str">
        <f t="shared" si="4"/>
        <v>NaN</v>
      </c>
      <c r="Y364" s="30">
        <f t="shared" si="5"/>
        <v>0.8095238095</v>
      </c>
    </row>
    <row r="365">
      <c r="A365" s="26" t="s">
        <v>1086</v>
      </c>
      <c r="B365" s="35">
        <v>88.0</v>
      </c>
      <c r="C365" s="35">
        <v>0.0</v>
      </c>
      <c r="D365" s="35">
        <v>1.0</v>
      </c>
      <c r="E365" s="35">
        <v>13.0</v>
      </c>
      <c r="F365" s="27">
        <f t="shared" si="7"/>
        <v>0.5504058156</v>
      </c>
      <c r="G365" s="2">
        <f>(B365+C365)/(B365+C365+D365+E365) * ((((B365)/(B365+C365))*LOG((C365+B365)/(B365),2))) + (D365+E365)/(B365+C365+D365+E365)*((((D365)/(D365+E365))*LOG((E365+D365)/(D365),2)) + (((E365)/(E365+D365))*LOG((E365+D365)/(E365),2)))</f>
        <v>0.0509534566</v>
      </c>
      <c r="H365" s="5">
        <f t="shared" si="1"/>
        <v>0.499452359</v>
      </c>
      <c r="I365" s="6">
        <f t="shared" si="9"/>
        <v>0.9074256573</v>
      </c>
      <c r="J365" s="28">
        <f t="shared" si="10"/>
        <v>0.9887640449</v>
      </c>
      <c r="K365" s="28">
        <f t="shared" si="2"/>
        <v>1</v>
      </c>
      <c r="L365" s="4">
        <f t="shared" si="3"/>
        <v>1</v>
      </c>
      <c r="M365" s="4">
        <f t="shared" si="6"/>
        <v>0.9285714286</v>
      </c>
      <c r="N365" s="29" t="s">
        <v>1087</v>
      </c>
      <c r="X365" s="27" t="str">
        <f t="shared" si="4"/>
        <v>NaN</v>
      </c>
      <c r="Y365" s="30">
        <f t="shared" si="5"/>
        <v>0.9887640449</v>
      </c>
    </row>
    <row r="366">
      <c r="A366" s="32" t="s">
        <v>1088</v>
      </c>
      <c r="B366" s="34">
        <v>20.0</v>
      </c>
      <c r="C366" s="34">
        <v>1.0</v>
      </c>
      <c r="D366" s="34">
        <v>0.0</v>
      </c>
      <c r="E366" s="34">
        <v>3.0</v>
      </c>
      <c r="F366" s="27">
        <f t="shared" si="7"/>
        <v>0.6500224216</v>
      </c>
      <c r="G366" s="2">
        <f>(B366+C366)/(B366+C366+D366+E366) * (((B366)/(B366+C366))*LOG((C366+B366)/(B366),2)) + (D366+E366)/(B366+C366+D366+E366)*((((E366)/(E366+D366))*LOG((E366+D366)/(E366),2)))</f>
        <v>0.05865777324</v>
      </c>
      <c r="H366" s="5">
        <f t="shared" si="1"/>
        <v>0.5913646484</v>
      </c>
      <c r="I366" s="6">
        <f t="shared" si="9"/>
        <v>0.9097603847</v>
      </c>
      <c r="J366" s="28">
        <f t="shared" si="10"/>
        <v>1</v>
      </c>
      <c r="K366" s="28">
        <f t="shared" si="2"/>
        <v>0.75</v>
      </c>
      <c r="L366" s="4">
        <f t="shared" si="3"/>
        <v>0.9523809524</v>
      </c>
      <c r="M366" s="4">
        <f t="shared" si="6"/>
        <v>1</v>
      </c>
      <c r="N366" s="29" t="s">
        <v>1089</v>
      </c>
      <c r="X366" s="27" t="str">
        <f t="shared" si="4"/>
        <v>NaN</v>
      </c>
      <c r="Y366" s="30">
        <f t="shared" si="5"/>
        <v>0.75</v>
      </c>
    </row>
    <row r="367">
      <c r="A367" s="26" t="s">
        <v>1090</v>
      </c>
      <c r="B367" s="35">
        <v>66.0</v>
      </c>
      <c r="C367" s="35">
        <v>4.0</v>
      </c>
      <c r="D367" s="35">
        <v>0.0</v>
      </c>
      <c r="E367" s="35">
        <v>14.0</v>
      </c>
      <c r="F367" s="27">
        <f t="shared" si="7"/>
        <v>0.7495952573</v>
      </c>
      <c r="G367" s="2">
        <f>(B367+C367)/(B367+C367+D367+E367) * (((B367)/(B367+C367))*LOG((C367+B367)/(B367),2)) + (((D367+E367)/(B367+C367+D367+E367)*((((E367)/(E367+D367))*LOG((E367+D367)/(E367),2)))))</f>
        <v>0.06669841953</v>
      </c>
      <c r="H367" s="5">
        <f t="shared" si="1"/>
        <v>0.6828968377</v>
      </c>
      <c r="I367" s="6">
        <f t="shared" si="9"/>
        <v>0.9110207557</v>
      </c>
      <c r="J367" s="28">
        <f t="shared" si="10"/>
        <v>1</v>
      </c>
      <c r="K367" s="28">
        <f t="shared" si="2"/>
        <v>0.7777777778</v>
      </c>
      <c r="L367" s="4">
        <f t="shared" si="3"/>
        <v>0.9428571429</v>
      </c>
      <c r="M367" s="4">
        <f t="shared" si="6"/>
        <v>1</v>
      </c>
      <c r="N367" s="29" t="s">
        <v>1091</v>
      </c>
      <c r="X367" s="27" t="str">
        <f t="shared" si="4"/>
        <v>NaN</v>
      </c>
      <c r="Y367" s="30">
        <f t="shared" si="5"/>
        <v>0.7777777778</v>
      </c>
    </row>
    <row r="368">
      <c r="A368" s="26" t="s">
        <v>1092</v>
      </c>
      <c r="B368" s="35">
        <v>4.0</v>
      </c>
      <c r="C368" s="35">
        <v>0.0</v>
      </c>
      <c r="D368" s="35">
        <v>2.0</v>
      </c>
      <c r="E368" s="35">
        <v>17.0</v>
      </c>
      <c r="F368" s="27">
        <f t="shared" si="7"/>
        <v>0.8280557254</v>
      </c>
      <c r="G368" s="2">
        <f t="shared" ref="G368:G370" si="49">(B368+C368)/(B368+C368+D368+E368) * ((((B368)/(B368+C368))*LOG((C368+B368)/(B368),2)) + (D368+E368)/(B368+C368+D368+E368)*((((D368)/(D368+E368))*LOG((E368+D368)/(D368),2)) + (((E368)/(E368+D368))*LOG((E368+D368)/(E368),2))))</f>
        <v>0.06974483519</v>
      </c>
      <c r="H368" s="5">
        <f t="shared" si="1"/>
        <v>0.7583108902</v>
      </c>
      <c r="I368" s="6">
        <f t="shared" si="9"/>
        <v>0.9157727758</v>
      </c>
      <c r="J368" s="28">
        <f t="shared" si="10"/>
        <v>0.6666666667</v>
      </c>
      <c r="K368" s="28">
        <f t="shared" si="2"/>
        <v>1</v>
      </c>
      <c r="L368" s="4">
        <f t="shared" si="3"/>
        <v>1</v>
      </c>
      <c r="M368" s="4">
        <f t="shared" si="6"/>
        <v>0.8947368421</v>
      </c>
      <c r="N368" s="29" t="s">
        <v>1093</v>
      </c>
      <c r="X368" s="27" t="str">
        <f t="shared" si="4"/>
        <v>NaN</v>
      </c>
      <c r="Y368" s="30">
        <f t="shared" si="5"/>
        <v>0.6666666667</v>
      </c>
    </row>
    <row r="369">
      <c r="A369" s="26" t="s">
        <v>1094</v>
      </c>
      <c r="B369" s="26">
        <v>31.0</v>
      </c>
      <c r="C369" s="26">
        <v>0.0</v>
      </c>
      <c r="D369" s="26">
        <v>1.0</v>
      </c>
      <c r="E369" s="26">
        <v>17.0</v>
      </c>
      <c r="F369" s="27">
        <f t="shared" si="7"/>
        <v>0.9313043686</v>
      </c>
      <c r="G369" s="2">
        <f t="shared" si="49"/>
        <v>0.07193887275</v>
      </c>
      <c r="H369" s="5">
        <f t="shared" si="1"/>
        <v>0.8593654958</v>
      </c>
      <c r="I369" s="6">
        <f t="shared" si="9"/>
        <v>0.9227547135</v>
      </c>
      <c r="J369" s="28">
        <f t="shared" si="10"/>
        <v>0.96875</v>
      </c>
      <c r="K369" s="28">
        <f t="shared" si="2"/>
        <v>1</v>
      </c>
      <c r="L369" s="4">
        <f t="shared" si="3"/>
        <v>1</v>
      </c>
      <c r="M369" s="4">
        <f t="shared" si="6"/>
        <v>0.9444444444</v>
      </c>
      <c r="N369" s="29" t="s">
        <v>1095</v>
      </c>
      <c r="X369" s="27" t="str">
        <f t="shared" si="4"/>
        <v>NaN</v>
      </c>
      <c r="Y369" s="30">
        <f t="shared" si="5"/>
        <v>0.96875</v>
      </c>
    </row>
    <row r="370">
      <c r="A370" s="26">
        <v>17.0</v>
      </c>
      <c r="B370" s="26">
        <v>32.0</v>
      </c>
      <c r="C370" s="26">
        <v>0.0</v>
      </c>
      <c r="D370" s="26">
        <v>1.0</v>
      </c>
      <c r="E370" s="26">
        <v>17.0</v>
      </c>
      <c r="F370" s="27">
        <f t="shared" si="7"/>
        <v>0.924818705</v>
      </c>
      <c r="G370" s="2">
        <f t="shared" si="49"/>
        <v>0.07131880608</v>
      </c>
      <c r="H370" s="5">
        <f t="shared" si="1"/>
        <v>0.8534998989</v>
      </c>
      <c r="I370" s="6">
        <f t="shared" si="9"/>
        <v>0.9228834736</v>
      </c>
      <c r="J370" s="28">
        <f t="shared" si="10"/>
        <v>0.9696969697</v>
      </c>
      <c r="K370" s="28">
        <f t="shared" si="2"/>
        <v>1</v>
      </c>
      <c r="L370" s="4">
        <f t="shared" si="3"/>
        <v>1</v>
      </c>
      <c r="M370" s="4">
        <f t="shared" si="6"/>
        <v>0.9444444444</v>
      </c>
      <c r="N370" s="29" t="s">
        <v>1096</v>
      </c>
      <c r="X370" s="27" t="str">
        <f t="shared" si="4"/>
        <v>NaN</v>
      </c>
      <c r="Y370" s="30">
        <f t="shared" si="5"/>
        <v>0.9696969697</v>
      </c>
    </row>
    <row r="371">
      <c r="A371" s="26" t="s">
        <v>1097</v>
      </c>
      <c r="B371" s="35">
        <v>26.0</v>
      </c>
      <c r="C371" s="35">
        <v>0.0</v>
      </c>
      <c r="D371" s="35">
        <v>1.0</v>
      </c>
      <c r="E371" s="35">
        <v>3.0</v>
      </c>
      <c r="F371" s="27">
        <f t="shared" si="7"/>
        <v>0.4689955936</v>
      </c>
      <c r="G371" s="2">
        <f>(B371+C371)/(B371+C371+D371+E371) * ((((B371)/(B371+C371))*LOG((C371+B371)/(B371),2)) + (D371+E371)/(B371+C371+D371+E371)*((((E371)/(E371+D371))*LOG((E371+D371)/(E371),2))))</f>
        <v>0.0359699166</v>
      </c>
      <c r="H371" s="5">
        <f t="shared" si="1"/>
        <v>0.433025677</v>
      </c>
      <c r="I371" s="6">
        <f t="shared" si="9"/>
        <v>0.9233043613</v>
      </c>
      <c r="J371" s="28">
        <f t="shared" si="10"/>
        <v>0.962962963</v>
      </c>
      <c r="K371" s="28">
        <f t="shared" si="2"/>
        <v>1</v>
      </c>
      <c r="L371" s="4">
        <f t="shared" si="3"/>
        <v>1</v>
      </c>
      <c r="M371" s="4">
        <f t="shared" si="6"/>
        <v>0.75</v>
      </c>
      <c r="N371" s="29" t="s">
        <v>1098</v>
      </c>
      <c r="X371" s="27" t="str">
        <f t="shared" si="4"/>
        <v>NaN</v>
      </c>
      <c r="Y371" s="30">
        <f t="shared" si="5"/>
        <v>0.962962963</v>
      </c>
    </row>
    <row r="372">
      <c r="A372" s="26" t="s">
        <v>1099</v>
      </c>
      <c r="B372" s="26">
        <v>105.0</v>
      </c>
      <c r="C372" s="26">
        <v>0.0</v>
      </c>
      <c r="D372" s="26">
        <v>1.0</v>
      </c>
      <c r="E372" s="26">
        <v>14.0</v>
      </c>
      <c r="F372" s="27">
        <f t="shared" si="7"/>
        <v>0.5197027865</v>
      </c>
      <c r="G372" s="2">
        <f>(B372+C372)/(B372+C372+D372+E372) * ((((B372)/(B372+C372))*LOG((C372+B372)/(B372),2)) + (D372+E372)/(B372+C372+D372+E372)*((((D372)/(D372+E372))*LOG((E372+D372)/(D372),2)) + (((E372)/(E372+D372))*LOG((E372+D372)/(E372),2))))</f>
        <v>0.03864867727</v>
      </c>
      <c r="H372" s="5">
        <f t="shared" si="1"/>
        <v>0.4810541092</v>
      </c>
      <c r="I372" s="6">
        <f t="shared" si="9"/>
        <v>0.9256331152</v>
      </c>
      <c r="J372" s="28">
        <f t="shared" si="10"/>
        <v>0.9905660377</v>
      </c>
      <c r="K372" s="28">
        <f t="shared" si="2"/>
        <v>1</v>
      </c>
      <c r="L372" s="4">
        <f t="shared" si="3"/>
        <v>1</v>
      </c>
      <c r="M372" s="4">
        <f t="shared" si="6"/>
        <v>0.9333333333</v>
      </c>
      <c r="N372" s="29" t="s">
        <v>1100</v>
      </c>
      <c r="X372" s="27" t="str">
        <f t="shared" si="4"/>
        <v>NaN</v>
      </c>
      <c r="Y372" s="30">
        <f t="shared" si="5"/>
        <v>0.9905660377</v>
      </c>
    </row>
    <row r="373">
      <c r="A373" s="26" t="s">
        <v>1101</v>
      </c>
      <c r="B373" s="35">
        <v>71.0</v>
      </c>
      <c r="C373" s="35">
        <v>0.0</v>
      </c>
      <c r="D373" s="35">
        <v>5.0</v>
      </c>
      <c r="E373" s="35">
        <v>30.0</v>
      </c>
      <c r="F373" s="27">
        <f t="shared" si="7"/>
        <v>0.8595316915</v>
      </c>
      <c r="G373" s="2">
        <f>(B373+C373)/(B373+C373+D373+E373) * ((((B373)/(B373+C373))*LOG((C373+B373)/(B373),2))) + (D373+E373)/(B373+C373+D373+E373)*(((((E373)/(E373+D373))*LOG((E373+D373)/(E373),2))))</f>
        <v>0.06294125132</v>
      </c>
      <c r="H373" s="5">
        <f t="shared" si="1"/>
        <v>0.7965904401</v>
      </c>
      <c r="I373" s="6">
        <f t="shared" si="9"/>
        <v>0.9267726229</v>
      </c>
      <c r="J373" s="28">
        <f t="shared" si="10"/>
        <v>0.9342105263</v>
      </c>
      <c r="K373" s="28">
        <f t="shared" si="2"/>
        <v>1</v>
      </c>
      <c r="L373" s="4">
        <f t="shared" si="3"/>
        <v>1</v>
      </c>
      <c r="M373" s="4">
        <f t="shared" si="6"/>
        <v>0.8571428571</v>
      </c>
      <c r="N373" s="29" t="s">
        <v>1102</v>
      </c>
      <c r="X373" s="27" t="str">
        <f t="shared" si="4"/>
        <v>NaN</v>
      </c>
      <c r="Y373" s="30">
        <f t="shared" si="5"/>
        <v>0.9342105263</v>
      </c>
    </row>
    <row r="374">
      <c r="A374" s="26" t="s">
        <v>1103</v>
      </c>
      <c r="B374" s="35">
        <v>99.0</v>
      </c>
      <c r="C374" s="35">
        <v>0.0</v>
      </c>
      <c r="D374" s="35">
        <v>2.0</v>
      </c>
      <c r="E374" s="35">
        <v>6.0</v>
      </c>
      <c r="F374" s="27">
        <f t="shared" si="7"/>
        <v>0.3116619886</v>
      </c>
      <c r="G374" s="2">
        <f>(B374+C374)/(B374+C374+D374+E374) * ((((B374)/(B374+C374))*LOG((C374+B374)/(B374),2)) + (D374+E374)/(B374+C374+D374+E374)*((((E374)/(E374+D374))*LOG((E374+D374)/(E374),2))))</f>
        <v>0.02153308364</v>
      </c>
      <c r="H374" s="5">
        <f t="shared" si="1"/>
        <v>0.290128905</v>
      </c>
      <c r="I374" s="6">
        <f t="shared" si="9"/>
        <v>0.930908855</v>
      </c>
      <c r="J374" s="28">
        <f t="shared" si="10"/>
        <v>0.9801980198</v>
      </c>
      <c r="K374" s="28">
        <f t="shared" si="2"/>
        <v>1</v>
      </c>
      <c r="L374" s="4">
        <f t="shared" si="3"/>
        <v>1</v>
      </c>
      <c r="M374" s="4">
        <f t="shared" si="6"/>
        <v>0.75</v>
      </c>
      <c r="N374" s="29" t="s">
        <v>1104</v>
      </c>
      <c r="X374" s="27" t="str">
        <f t="shared" si="4"/>
        <v>NaN</v>
      </c>
      <c r="Y374" s="30">
        <f t="shared" si="5"/>
        <v>0.9801980198</v>
      </c>
    </row>
    <row r="375">
      <c r="A375" s="32" t="s">
        <v>1105</v>
      </c>
      <c r="B375" s="34">
        <v>39.0</v>
      </c>
      <c r="C375" s="34">
        <v>0.0</v>
      </c>
      <c r="D375" s="34">
        <v>1.0</v>
      </c>
      <c r="E375" s="34">
        <v>26.0</v>
      </c>
      <c r="F375" s="27">
        <f t="shared" si="7"/>
        <v>0.9672947789</v>
      </c>
      <c r="G375" s="2">
        <f>(B375+C375)/(B375+C375+D375+E375) * ((((B375)/(B375+C375))*LOG((C375+B375)/(B375),2)) + (D375+E375)/(B375+C375+D375+E375)*((((D375)/(D375+E375))*LOG((E375+D375)/(D375),2)) + (((E375)/(E375+D375))*LOG((E375+D375)/(E375),2))))</f>
        <v>0.055245791</v>
      </c>
      <c r="H375" s="5">
        <f t="shared" si="1"/>
        <v>0.9120489879</v>
      </c>
      <c r="I375" s="6">
        <f t="shared" si="9"/>
        <v>0.9428862926</v>
      </c>
      <c r="J375" s="28">
        <f t="shared" si="10"/>
        <v>0.975</v>
      </c>
      <c r="K375" s="28">
        <f t="shared" si="2"/>
        <v>1</v>
      </c>
      <c r="L375" s="4">
        <f t="shared" si="3"/>
        <v>1</v>
      </c>
      <c r="M375" s="4">
        <f t="shared" si="6"/>
        <v>0.962962963</v>
      </c>
      <c r="N375" s="29" t="s">
        <v>1106</v>
      </c>
      <c r="X375" s="27" t="str">
        <f t="shared" si="4"/>
        <v>NaN</v>
      </c>
      <c r="Y375" s="30">
        <f t="shared" si="5"/>
        <v>0.975</v>
      </c>
    </row>
    <row r="376">
      <c r="A376" s="26" t="s">
        <v>1107</v>
      </c>
      <c r="B376" s="26">
        <v>58.0</v>
      </c>
      <c r="C376" s="26">
        <v>5.0</v>
      </c>
      <c r="D376" s="26">
        <v>0.0</v>
      </c>
      <c r="E376" s="26">
        <v>63.0</v>
      </c>
      <c r="F376" s="27">
        <f t="shared" si="7"/>
        <v>0.9954515828</v>
      </c>
      <c r="G376" s="2">
        <f>(B376+C376)/(B376+C376+D376+E376) * (((B376)/(B376+C376))*LOG((C376+B376)/(B376),2)) + (((D376+E376)/(B376+C376+D376+E376)*((((E376)/(E376+D376))*LOG((E376+D376)/(E376),2)))))</f>
        <v>0.05491537973</v>
      </c>
      <c r="H376" s="5">
        <f t="shared" si="1"/>
        <v>0.9405362031</v>
      </c>
      <c r="I376" s="6">
        <f t="shared" si="9"/>
        <v>0.9448337009</v>
      </c>
      <c r="J376" s="28">
        <f t="shared" si="10"/>
        <v>1</v>
      </c>
      <c r="K376" s="28">
        <f t="shared" si="2"/>
        <v>0.9264705882</v>
      </c>
      <c r="L376" s="4">
        <f t="shared" si="3"/>
        <v>0.9206349206</v>
      </c>
      <c r="M376" s="4">
        <f t="shared" si="6"/>
        <v>1</v>
      </c>
      <c r="N376" s="29" t="s">
        <v>1108</v>
      </c>
      <c r="X376" s="27" t="str">
        <f t="shared" si="4"/>
        <v>NaN</v>
      </c>
      <c r="Y376" s="30">
        <f t="shared" si="5"/>
        <v>0.9264705882</v>
      </c>
    </row>
    <row r="377">
      <c r="A377" s="26" t="s">
        <v>1109</v>
      </c>
      <c r="B377" s="35">
        <v>80.0</v>
      </c>
      <c r="C377" s="35">
        <v>0.0</v>
      </c>
      <c r="D377" s="35">
        <v>5.0</v>
      </c>
      <c r="E377" s="35">
        <v>27.0</v>
      </c>
      <c r="F377" s="27">
        <f t="shared" si="7"/>
        <v>0.7968174923</v>
      </c>
      <c r="G377" s="2">
        <f>(B377+C377)/(B377+C377+D377+E377) * ((((B377)/(B377+C377))*LOG((C377+B377)/(B377),2)) + (D377+E377)/(B377+C377+D377+E377)*((((E377)/(E377+D377))*LOG((E377+D377)/(E377),2))))</f>
        <v>0.04220687144</v>
      </c>
      <c r="H377" s="5">
        <f t="shared" si="1"/>
        <v>0.7546106209</v>
      </c>
      <c r="I377" s="6">
        <f t="shared" si="9"/>
        <v>0.9470306917</v>
      </c>
      <c r="J377" s="28">
        <f t="shared" si="10"/>
        <v>0.9411764706</v>
      </c>
      <c r="K377" s="28">
        <f t="shared" si="2"/>
        <v>1</v>
      </c>
      <c r="L377" s="4">
        <f t="shared" si="3"/>
        <v>1</v>
      </c>
      <c r="M377" s="4">
        <f t="shared" si="6"/>
        <v>0.84375</v>
      </c>
      <c r="N377" s="29" t="s">
        <v>1110</v>
      </c>
      <c r="X377" s="27" t="str">
        <f t="shared" si="4"/>
        <v>NaN</v>
      </c>
      <c r="Y377" s="30">
        <f t="shared" si="5"/>
        <v>0.9411764706</v>
      </c>
    </row>
    <row r="378">
      <c r="A378" s="26" t="s">
        <v>1004</v>
      </c>
      <c r="B378" s="35">
        <v>111.0</v>
      </c>
      <c r="C378" s="35">
        <v>0.0</v>
      </c>
      <c r="D378" s="35">
        <v>8.0</v>
      </c>
      <c r="E378" s="35">
        <v>265.0</v>
      </c>
      <c r="F378" s="27">
        <f t="shared" si="7"/>
        <v>0.8930531793</v>
      </c>
      <c r="G378" s="2">
        <f t="shared" ref="G378:G381" si="50">(B378+C378)/(B378+C378+D378+E378) * ((((B378)/(B378+C378))*LOG((C378+B378)/(B378),2)) + (D378+E378)/(B378+C378+D378+E378)*((((D378)/(D378+E378))*LOG((E378+D378)/(D378),2)) + (((E378)/(E378+D378))*LOG((E378+D378)/(E378),2))))</f>
        <v>0.03922881781</v>
      </c>
      <c r="H378" s="5">
        <f t="shared" si="1"/>
        <v>0.8538243615</v>
      </c>
      <c r="I378" s="6">
        <f t="shared" si="9"/>
        <v>0.9560733686</v>
      </c>
      <c r="J378" s="28">
        <f t="shared" si="10"/>
        <v>0.9327731092</v>
      </c>
      <c r="K378" s="28">
        <f t="shared" si="2"/>
        <v>1</v>
      </c>
      <c r="L378" s="4">
        <f t="shared" si="3"/>
        <v>1</v>
      </c>
      <c r="M378" s="4">
        <f t="shared" si="6"/>
        <v>0.9706959707</v>
      </c>
      <c r="N378" s="29" t="s">
        <v>1111</v>
      </c>
      <c r="X378" s="27" t="str">
        <f t="shared" si="4"/>
        <v>NaN</v>
      </c>
      <c r="Y378" s="30">
        <f t="shared" si="5"/>
        <v>0.9327731092</v>
      </c>
    </row>
    <row r="379">
      <c r="A379" s="32" t="s">
        <v>1112</v>
      </c>
      <c r="B379" s="33">
        <v>5.0</v>
      </c>
      <c r="C379" s="33">
        <v>0.0</v>
      </c>
      <c r="D379" s="33">
        <v>3.0</v>
      </c>
      <c r="E379" s="33">
        <v>51.0</v>
      </c>
      <c r="F379" s="27">
        <f t="shared" si="7"/>
        <v>0.5725804656</v>
      </c>
      <c r="G379" s="2">
        <f t="shared" si="50"/>
        <v>0.02400940128</v>
      </c>
      <c r="H379" s="5">
        <f t="shared" si="1"/>
        <v>0.5485710643</v>
      </c>
      <c r="I379" s="6">
        <f t="shared" si="9"/>
        <v>0.9580680747</v>
      </c>
      <c r="J379" s="28">
        <f t="shared" si="10"/>
        <v>0.625</v>
      </c>
      <c r="K379" s="28">
        <f t="shared" si="2"/>
        <v>1</v>
      </c>
      <c r="L379" s="4">
        <f t="shared" si="3"/>
        <v>1</v>
      </c>
      <c r="M379" s="4">
        <f t="shared" si="6"/>
        <v>0.9444444444</v>
      </c>
      <c r="N379" s="29" t="s">
        <v>1113</v>
      </c>
      <c r="X379" s="27" t="str">
        <f t="shared" si="4"/>
        <v>NaN</v>
      </c>
      <c r="Y379" s="30">
        <f t="shared" si="5"/>
        <v>0.625</v>
      </c>
    </row>
    <row r="380">
      <c r="A380" s="26">
        <v>3.0</v>
      </c>
      <c r="B380" s="35">
        <v>60.0</v>
      </c>
      <c r="C380" s="35">
        <v>0.0</v>
      </c>
      <c r="D380" s="35">
        <v>10.0</v>
      </c>
      <c r="E380" s="35">
        <v>300.0</v>
      </c>
      <c r="F380" s="27">
        <f t="shared" si="7"/>
        <v>0.6997722218</v>
      </c>
      <c r="G380" s="2">
        <f t="shared" si="50"/>
        <v>0.02793294852</v>
      </c>
      <c r="H380" s="5">
        <f t="shared" si="1"/>
        <v>0.6718392733</v>
      </c>
      <c r="I380" s="6">
        <f t="shared" si="9"/>
        <v>0.9600827989</v>
      </c>
      <c r="J380" s="28">
        <f t="shared" si="10"/>
        <v>0.8571428571</v>
      </c>
      <c r="K380" s="28">
        <f t="shared" si="2"/>
        <v>1</v>
      </c>
      <c r="L380" s="4">
        <f t="shared" si="3"/>
        <v>1</v>
      </c>
      <c r="M380" s="4">
        <f t="shared" si="6"/>
        <v>0.9677419355</v>
      </c>
      <c r="N380" s="29" t="s">
        <v>1114</v>
      </c>
      <c r="X380" s="27" t="str">
        <f t="shared" si="4"/>
        <v>NaN</v>
      </c>
      <c r="Y380" s="30">
        <f t="shared" si="5"/>
        <v>0.8571428571</v>
      </c>
    </row>
    <row r="381">
      <c r="A381" s="32" t="s">
        <v>1115</v>
      </c>
      <c r="B381" s="33">
        <v>3.0</v>
      </c>
      <c r="C381" s="33">
        <v>0.0</v>
      </c>
      <c r="D381" s="33">
        <v>5.0</v>
      </c>
      <c r="E381" s="33">
        <v>51.0</v>
      </c>
      <c r="F381" s="27">
        <f t="shared" si="7"/>
        <v>0.5725804656</v>
      </c>
      <c r="G381" s="2">
        <f t="shared" si="50"/>
        <v>0.02094962027</v>
      </c>
      <c r="H381" s="5">
        <f t="shared" si="1"/>
        <v>0.5516308454</v>
      </c>
      <c r="I381" s="6">
        <f t="shared" si="9"/>
        <v>0.9634119193</v>
      </c>
      <c r="J381" s="28">
        <f t="shared" si="10"/>
        <v>0.375</v>
      </c>
      <c r="K381" s="28">
        <f t="shared" si="2"/>
        <v>1</v>
      </c>
      <c r="L381" s="4">
        <f t="shared" si="3"/>
        <v>1</v>
      </c>
      <c r="M381" s="4">
        <f t="shared" si="6"/>
        <v>0.9107142857</v>
      </c>
      <c r="N381" s="29" t="s">
        <v>1116</v>
      </c>
      <c r="X381" s="27" t="str">
        <f t="shared" si="4"/>
        <v>NaN</v>
      </c>
      <c r="Y381" s="30">
        <f t="shared" si="5"/>
        <v>0.375</v>
      </c>
    </row>
    <row r="382">
      <c r="A382" s="26">
        <v>1.0</v>
      </c>
      <c r="B382" s="35">
        <v>1086.0</v>
      </c>
      <c r="C382" s="35">
        <v>10.0</v>
      </c>
      <c r="D382" s="35">
        <v>0.0</v>
      </c>
      <c r="E382" s="35">
        <v>1587.0</v>
      </c>
      <c r="F382" s="27">
        <f t="shared" si="7"/>
        <v>0.9736730019</v>
      </c>
      <c r="G382" s="2">
        <f>(B382+C382)/(B382+C382+D382+E382) * ((((B382)/(B382+C382))*LOG((C382+B382)/(B382),2)) + (((C382)/(B382+C382))*LOG((C382+B382)/(C382),2))) + (D382+E382)/(B382+C382+D382+E382)*((((E382)/(E382+D382))*LOG((E382+D382)/(E382),2)))</f>
        <v>0.03060826419</v>
      </c>
      <c r="H382" s="5">
        <f t="shared" si="1"/>
        <v>0.9430647377</v>
      </c>
      <c r="I382" s="6">
        <f t="shared" si="9"/>
        <v>0.9685641235</v>
      </c>
      <c r="J382" s="28">
        <f t="shared" si="10"/>
        <v>1</v>
      </c>
      <c r="K382" s="28">
        <f t="shared" si="2"/>
        <v>0.9937382592</v>
      </c>
      <c r="L382" s="4">
        <f t="shared" si="3"/>
        <v>0.9908759124</v>
      </c>
      <c r="M382" s="4">
        <f t="shared" si="6"/>
        <v>1</v>
      </c>
      <c r="N382" s="29" t="s">
        <v>1117</v>
      </c>
      <c r="X382" s="27" t="str">
        <f t="shared" si="4"/>
        <v>NaN</v>
      </c>
      <c r="Y382" s="30">
        <f t="shared" si="5"/>
        <v>0.9937382592</v>
      </c>
    </row>
    <row r="383">
      <c r="A383" s="32" t="s">
        <v>1118</v>
      </c>
      <c r="B383" s="34">
        <v>13.0</v>
      </c>
      <c r="C383" s="34">
        <v>0.0</v>
      </c>
      <c r="D383" s="34">
        <v>2.0</v>
      </c>
      <c r="E383" s="34">
        <v>91.0</v>
      </c>
      <c r="F383" s="27">
        <f t="shared" si="7"/>
        <v>0.5881782735</v>
      </c>
      <c r="G383" s="2">
        <f>(B383+C383)/(B383+C383+D383+E383) * ((((B383)/(B383+C383))*LOG((C383+B383)/(B383),2)) + (D383+E383)/(B383+C383+D383+E383)*((((D383)/(D383+E383))*LOG((E383+D383)/(D383),2)) + (((E383)/(E383+D383))*LOG((E383+D383)/(E383),2))))</f>
        <v>0.01611978847</v>
      </c>
      <c r="H383" s="5">
        <f t="shared" si="1"/>
        <v>0.572058485</v>
      </c>
      <c r="I383" s="6">
        <f t="shared" si="9"/>
        <v>0.972593703</v>
      </c>
      <c r="J383" s="28">
        <f t="shared" si="10"/>
        <v>0.8666666667</v>
      </c>
      <c r="K383" s="28">
        <f t="shared" si="2"/>
        <v>1</v>
      </c>
      <c r="L383" s="4">
        <f t="shared" si="3"/>
        <v>1</v>
      </c>
      <c r="M383" s="4">
        <f t="shared" si="6"/>
        <v>0.9784946237</v>
      </c>
      <c r="N383" s="29" t="s">
        <v>1119</v>
      </c>
      <c r="X383" s="27" t="str">
        <f t="shared" si="4"/>
        <v>NaN</v>
      </c>
      <c r="Y383" s="30">
        <f t="shared" si="5"/>
        <v>0.8666666667</v>
      </c>
    </row>
    <row r="384">
      <c r="A384" s="26" t="s">
        <v>1120</v>
      </c>
      <c r="B384" s="35">
        <v>88.0</v>
      </c>
      <c r="C384" s="35">
        <v>0.0</v>
      </c>
      <c r="D384" s="35">
        <v>1.0</v>
      </c>
      <c r="E384" s="35">
        <v>13.0</v>
      </c>
      <c r="F384" s="27">
        <f t="shared" si="7"/>
        <v>0.5504058156</v>
      </c>
      <c r="G384" s="2">
        <f>(B384+C384)/(B384+C384+D384+E384) * ((((B384)/(B384+C384))*LOG((C384+B384)/(B384),2)) + (D384+E384)/(B384+C384+D384+E384)*((((E384)/(E384+D384))*LOG((E384+D384)/(E384),2))))</f>
        <v>0.01175615083</v>
      </c>
      <c r="H384" s="5">
        <f t="shared" si="1"/>
        <v>0.5386496647</v>
      </c>
      <c r="I384" s="6">
        <f t="shared" si="9"/>
        <v>0.97864094</v>
      </c>
      <c r="J384" s="28">
        <f t="shared" si="10"/>
        <v>0.9887640449</v>
      </c>
      <c r="K384" s="28">
        <f t="shared" si="2"/>
        <v>1</v>
      </c>
      <c r="L384" s="4">
        <f t="shared" si="3"/>
        <v>1</v>
      </c>
      <c r="M384" s="4">
        <f t="shared" si="6"/>
        <v>0.9285714286</v>
      </c>
      <c r="N384" s="29" t="s">
        <v>1121</v>
      </c>
      <c r="X384" s="27" t="str">
        <f t="shared" si="4"/>
        <v>NaN</v>
      </c>
      <c r="Y384" s="30">
        <f t="shared" si="5"/>
        <v>0.9887640449</v>
      </c>
    </row>
    <row r="385">
      <c r="A385" s="26" t="s">
        <v>1122</v>
      </c>
      <c r="B385" s="26">
        <v>5.0</v>
      </c>
      <c r="C385" s="26">
        <v>0.0</v>
      </c>
      <c r="D385" s="26">
        <v>1.0</v>
      </c>
      <c r="E385" s="26">
        <v>55.0</v>
      </c>
      <c r="F385" s="27">
        <f t="shared" si="7"/>
        <v>0.4637773499</v>
      </c>
      <c r="G385" s="2">
        <f t="shared" ref="G385:G386" si="51">(B385+C385)/(B385+C385+D385+E385) * ((((B385)/(B385+C385))*LOG((C385+B385)/(B385),2)) + (D385+E385)/(B385+C385+D385+E385)*((((D385)/(D385+E385))*LOG((E385+D385)/(D385),2)) + (((E385)/(E385+D385))*LOG((E385+D385)/(E385),2))))</f>
        <v>0.00972465922</v>
      </c>
      <c r="H385" s="5">
        <f t="shared" si="1"/>
        <v>0.4540526907</v>
      </c>
      <c r="I385" s="6">
        <f t="shared" si="9"/>
        <v>0.9790316211</v>
      </c>
      <c r="J385" s="28">
        <f t="shared" si="10"/>
        <v>0.8333333333</v>
      </c>
      <c r="K385" s="28">
        <f t="shared" si="2"/>
        <v>1</v>
      </c>
      <c r="L385" s="4">
        <f t="shared" si="3"/>
        <v>1</v>
      </c>
      <c r="M385" s="4">
        <f t="shared" si="6"/>
        <v>0.9821428571</v>
      </c>
      <c r="N385" s="29" t="s">
        <v>1123</v>
      </c>
      <c r="X385" s="27" t="str">
        <f t="shared" si="4"/>
        <v>NaN</v>
      </c>
      <c r="Y385" s="30">
        <f t="shared" si="5"/>
        <v>0.8333333333</v>
      </c>
    </row>
    <row r="386">
      <c r="A386" s="32" t="s">
        <v>416</v>
      </c>
      <c r="B386" s="33">
        <v>14.0</v>
      </c>
      <c r="C386" s="33">
        <v>0.0</v>
      </c>
      <c r="D386" s="33">
        <v>1.0</v>
      </c>
      <c r="E386" s="33">
        <v>91.0</v>
      </c>
      <c r="F386" s="27">
        <f t="shared" si="7"/>
        <v>0.5881782735</v>
      </c>
      <c r="G386" s="2">
        <f t="shared" si="51"/>
        <v>0.009916111409</v>
      </c>
      <c r="H386" s="5">
        <f t="shared" si="1"/>
        <v>0.5782621621</v>
      </c>
      <c r="I386" s="6">
        <f t="shared" si="9"/>
        <v>0.9831409764</v>
      </c>
      <c r="J386" s="28">
        <f t="shared" si="10"/>
        <v>0.9333333333</v>
      </c>
      <c r="K386" s="28">
        <f t="shared" si="2"/>
        <v>1</v>
      </c>
      <c r="L386" s="4">
        <f t="shared" si="3"/>
        <v>1</v>
      </c>
      <c r="M386" s="4">
        <f t="shared" si="6"/>
        <v>0.9891304348</v>
      </c>
      <c r="N386" s="29" t="s">
        <v>1124</v>
      </c>
      <c r="X386" s="27" t="str">
        <f t="shared" si="4"/>
        <v>NaN</v>
      </c>
      <c r="Y386" s="30">
        <f t="shared" si="5"/>
        <v>0.9333333333</v>
      </c>
    </row>
    <row r="387">
      <c r="A387" s="32" t="s">
        <v>1125</v>
      </c>
      <c r="B387" s="34">
        <v>6.0</v>
      </c>
      <c r="C387" s="34">
        <v>0.0</v>
      </c>
      <c r="D387" s="34">
        <v>1.0</v>
      </c>
      <c r="E387" s="34">
        <v>19.0</v>
      </c>
      <c r="F387" s="27">
        <f t="shared" si="7"/>
        <v>0.8403586716</v>
      </c>
      <c r="G387" s="2">
        <f>(B387+C387)/(B387+C387+D387+E387) * ((((B387)/(B387+C387))*LOG((C387+B387)/(B387),2)) + (D387+E387)/(B387+C387+D387+E387)*((((E387)/(E387+D387))*LOG((E387+D387)/(E387),2))))</f>
        <v>0.01247938799</v>
      </c>
      <c r="H387" s="5">
        <f t="shared" si="1"/>
        <v>0.8278792836</v>
      </c>
      <c r="I387" s="6">
        <f t="shared" si="9"/>
        <v>0.9851499266</v>
      </c>
      <c r="J387" s="28">
        <f t="shared" si="10"/>
        <v>0.8571428571</v>
      </c>
      <c r="K387" s="28">
        <f t="shared" si="2"/>
        <v>1</v>
      </c>
      <c r="L387" s="4">
        <f t="shared" si="3"/>
        <v>1</v>
      </c>
      <c r="M387" s="4">
        <f t="shared" si="6"/>
        <v>0.95</v>
      </c>
      <c r="N387" s="29" t="s">
        <v>1126</v>
      </c>
      <c r="X387" s="27" t="str">
        <f t="shared" si="4"/>
        <v>NaN</v>
      </c>
      <c r="Y387" s="30">
        <f t="shared" si="5"/>
        <v>0.8571428571</v>
      </c>
    </row>
    <row r="388">
      <c r="A388" s="26" t="s">
        <v>1127</v>
      </c>
      <c r="B388" s="26">
        <v>34.0</v>
      </c>
      <c r="C388" s="26">
        <v>1.0</v>
      </c>
      <c r="D388" s="26">
        <v>0.0</v>
      </c>
      <c r="E388" s="26">
        <v>77.0</v>
      </c>
      <c r="F388" s="27">
        <f t="shared" si="7"/>
        <v>0.8856128714</v>
      </c>
      <c r="G388" s="2">
        <f>(B388+C388)/(B388+C388+D388+E388) * ((((B388)/(B388+C388))*LOG((C388+B388)/(B388),2))) + (D388+E388)/(B388+C388+D388+E388)*((((E388)/(E388+D388))*LOG((E388+D388)/(E388),2)))</f>
        <v>0.01269541048</v>
      </c>
      <c r="H388" s="5">
        <f t="shared" si="1"/>
        <v>0.8729174609</v>
      </c>
      <c r="I388" s="6">
        <f t="shared" si="9"/>
        <v>0.9856648307</v>
      </c>
      <c r="J388" s="28">
        <f t="shared" si="10"/>
        <v>1</v>
      </c>
      <c r="K388" s="28">
        <f t="shared" si="2"/>
        <v>0.9871794872</v>
      </c>
      <c r="L388" s="4">
        <f t="shared" si="3"/>
        <v>0.9714285714</v>
      </c>
      <c r="M388" s="4">
        <f t="shared" si="6"/>
        <v>1</v>
      </c>
      <c r="N388" s="29" t="s">
        <v>1128</v>
      </c>
      <c r="X388" s="27" t="str">
        <f t="shared" si="4"/>
        <v>NaN</v>
      </c>
      <c r="Y388" s="30">
        <f t="shared" si="5"/>
        <v>0.9871794872</v>
      </c>
    </row>
    <row r="389">
      <c r="A389" s="26" t="s">
        <v>1129</v>
      </c>
      <c r="B389" s="26">
        <v>45.0</v>
      </c>
      <c r="C389" s="26">
        <v>1.0</v>
      </c>
      <c r="D389" s="26">
        <v>0.0</v>
      </c>
      <c r="E389" s="26">
        <v>153.0</v>
      </c>
      <c r="F389" s="27">
        <f t="shared" si="7"/>
        <v>0.7712049391</v>
      </c>
      <c r="G389" s="2">
        <f>(B389+C389)/(B389+C389+D389+E389) * (((B389)/(B389+C389))*LOG((C389+B389)/(B389),2)) + (((D389+E389)/(B389+C389+D389+E389)*((((E389)/(E389+D389))*LOG((E389+D389)/(E389),2)))))</f>
        <v>0.007170345164</v>
      </c>
      <c r="H389" s="5">
        <f t="shared" si="1"/>
        <v>0.764034594</v>
      </c>
      <c r="I389" s="6">
        <f t="shared" si="9"/>
        <v>0.9907024128</v>
      </c>
      <c r="J389" s="28">
        <f t="shared" si="10"/>
        <v>1</v>
      </c>
      <c r="K389" s="28">
        <f t="shared" si="2"/>
        <v>0.9935064935</v>
      </c>
      <c r="L389" s="4">
        <f t="shared" si="3"/>
        <v>0.9782608696</v>
      </c>
      <c r="M389" s="4">
        <f t="shared" si="6"/>
        <v>1</v>
      </c>
      <c r="N389" s="29" t="s">
        <v>1130</v>
      </c>
      <c r="X389" s="27" t="str">
        <f t="shared" si="4"/>
        <v>NaN</v>
      </c>
      <c r="Y389" s="30">
        <f t="shared" si="5"/>
        <v>0.9935064935</v>
      </c>
    </row>
    <row r="390">
      <c r="A390" s="32" t="s">
        <v>486</v>
      </c>
      <c r="B390" s="34">
        <v>26.0</v>
      </c>
      <c r="C390" s="34">
        <v>0.0</v>
      </c>
      <c r="D390" s="34">
        <v>2.0</v>
      </c>
      <c r="E390" s="34">
        <v>172.0</v>
      </c>
      <c r="F390" s="27">
        <f t="shared" si="7"/>
        <v>0.5842388116</v>
      </c>
      <c r="G390" s="2">
        <f>(B390+C390)/(B390+C390+D390+E390) * ((((B390)/(B390+C390))*LOG((C390+B390)/(B390),2)) + (D390+E390)/(B390+C390+D390+E390)*((((E390)/(E390+D390))*LOG((E390+D390)/(E390),2))))</f>
        <v>0.00186468326</v>
      </c>
      <c r="H390" s="5">
        <f t="shared" si="1"/>
        <v>0.5823741284</v>
      </c>
      <c r="I390" s="6">
        <f t="shared" si="9"/>
        <v>0.9968083544</v>
      </c>
      <c r="J390" s="28">
        <f t="shared" si="10"/>
        <v>0.9285714286</v>
      </c>
      <c r="K390" s="28">
        <f t="shared" si="2"/>
        <v>1</v>
      </c>
      <c r="L390" s="4">
        <f t="shared" si="3"/>
        <v>1</v>
      </c>
      <c r="M390" s="4">
        <f t="shared" si="6"/>
        <v>0.9885057471</v>
      </c>
      <c r="N390" s="29" t="s">
        <v>1131</v>
      </c>
      <c r="X390" s="27" t="str">
        <f t="shared" si="4"/>
        <v>NaN</v>
      </c>
      <c r="Y390" s="30">
        <f t="shared" si="5"/>
        <v>0.9285714286</v>
      </c>
    </row>
    <row r="391">
      <c r="A391" s="26" t="s">
        <v>1132</v>
      </c>
      <c r="B391" s="26">
        <v>40.0</v>
      </c>
      <c r="C391" s="26">
        <v>0.0</v>
      </c>
      <c r="D391" s="26">
        <v>0.0</v>
      </c>
      <c r="E391" s="26">
        <v>40.0</v>
      </c>
      <c r="F391" s="27">
        <f t="shared" si="7"/>
        <v>1</v>
      </c>
      <c r="G391" s="2">
        <f t="shared" ref="G391:G392" si="52">(B391+C391)/(B391+C391+D391+E391) * ((((B391)/(B391+C391))*LOG((C391+B391)/(B391),2))) + (D391+E391)/(B391+C391+D391+E391)*((((E391)/(E391+D391))*LOG((E391+D391)/(E391),2)))</f>
        <v>0</v>
      </c>
      <c r="H391" s="5">
        <f t="shared" si="1"/>
        <v>1</v>
      </c>
      <c r="I391" s="6">
        <f t="shared" si="9"/>
        <v>1</v>
      </c>
      <c r="J391" s="28">
        <f t="shared" si="10"/>
        <v>1</v>
      </c>
      <c r="K391" s="28">
        <f t="shared" si="2"/>
        <v>1</v>
      </c>
      <c r="L391" s="4">
        <f t="shared" si="3"/>
        <v>1</v>
      </c>
      <c r="M391" s="4">
        <f t="shared" si="6"/>
        <v>1</v>
      </c>
      <c r="N391" s="29" t="s">
        <v>1133</v>
      </c>
      <c r="X391" s="27" t="str">
        <f t="shared" si="4"/>
        <v>NaN</v>
      </c>
      <c r="Y391" s="30">
        <f t="shared" si="5"/>
        <v>1</v>
      </c>
    </row>
    <row r="392">
      <c r="A392" s="26" t="s">
        <v>1134</v>
      </c>
      <c r="B392" s="35">
        <v>60.0</v>
      </c>
      <c r="C392" s="35">
        <v>0.0</v>
      </c>
      <c r="D392" s="35">
        <v>0.0</v>
      </c>
      <c r="E392" s="35">
        <v>19.0</v>
      </c>
      <c r="F392" s="27">
        <f t="shared" si="7"/>
        <v>0.7958812736</v>
      </c>
      <c r="G392" s="2">
        <f t="shared" si="52"/>
        <v>0</v>
      </c>
      <c r="H392" s="5">
        <f t="shared" si="1"/>
        <v>0.7958812736</v>
      </c>
      <c r="I392" s="6">
        <f t="shared" si="9"/>
        <v>1</v>
      </c>
      <c r="J392" s="28">
        <f t="shared" si="10"/>
        <v>1</v>
      </c>
      <c r="K392" s="28">
        <f t="shared" si="2"/>
        <v>1</v>
      </c>
      <c r="L392" s="4">
        <f t="shared" si="3"/>
        <v>1</v>
      </c>
      <c r="M392" s="4">
        <f t="shared" si="6"/>
        <v>1</v>
      </c>
      <c r="N392" s="29" t="s">
        <v>1135</v>
      </c>
      <c r="X392" s="27" t="str">
        <f t="shared" si="4"/>
        <v>NaN</v>
      </c>
      <c r="Y392" s="30">
        <f t="shared" si="5"/>
        <v>1</v>
      </c>
    </row>
    <row r="393">
      <c r="A393" s="26" t="s">
        <v>1136</v>
      </c>
      <c r="B393" s="35">
        <v>28.0</v>
      </c>
      <c r="C393" s="35">
        <v>0.0</v>
      </c>
      <c r="D393" s="35">
        <v>0.0</v>
      </c>
      <c r="E393" s="35">
        <v>38.0</v>
      </c>
      <c r="F393" s="27">
        <f t="shared" si="7"/>
        <v>0.9833761901</v>
      </c>
      <c r="G393" s="2">
        <f t="shared" ref="G393:G406" si="53">(B393+C393)/(B393+C393+D393+E393) * ((((B393)/(B393+C393))*LOG((C393+B393)/(B393),2)) + (D393+E393)/(B393+C393+D393+E393)*((((E393)/(E393+D393))*LOG((E393+D393)/(E393),2))))</f>
        <v>0</v>
      </c>
      <c r="H393" s="5">
        <f t="shared" si="1"/>
        <v>0.9833761901</v>
      </c>
      <c r="I393" s="6">
        <f t="shared" si="9"/>
        <v>1</v>
      </c>
      <c r="J393" s="28">
        <f t="shared" si="10"/>
        <v>1</v>
      </c>
      <c r="K393" s="28">
        <f t="shared" si="2"/>
        <v>1</v>
      </c>
      <c r="L393" s="4">
        <f t="shared" si="3"/>
        <v>1</v>
      </c>
      <c r="M393" s="4">
        <f t="shared" si="6"/>
        <v>1</v>
      </c>
      <c r="N393" s="29" t="s">
        <v>1137</v>
      </c>
      <c r="X393" s="27" t="str">
        <f t="shared" si="4"/>
        <v>NaN</v>
      </c>
      <c r="Y393" s="30">
        <f t="shared" si="5"/>
        <v>1</v>
      </c>
    </row>
    <row r="394">
      <c r="A394" s="26" t="s">
        <v>1138</v>
      </c>
      <c r="B394" s="35">
        <v>75.0</v>
      </c>
      <c r="C394" s="35">
        <v>0.0</v>
      </c>
      <c r="D394" s="35">
        <v>0.0</v>
      </c>
      <c r="E394" s="35">
        <v>75.0</v>
      </c>
      <c r="F394" s="27">
        <f t="shared" si="7"/>
        <v>1</v>
      </c>
      <c r="G394" s="2">
        <f t="shared" si="53"/>
        <v>0</v>
      </c>
      <c r="H394" s="5">
        <f t="shared" si="1"/>
        <v>1</v>
      </c>
      <c r="I394" s="6">
        <f t="shared" si="9"/>
        <v>1</v>
      </c>
      <c r="J394" s="28">
        <f t="shared" si="10"/>
        <v>1</v>
      </c>
      <c r="K394" s="28">
        <f t="shared" si="2"/>
        <v>1</v>
      </c>
      <c r="L394" s="4">
        <f t="shared" si="3"/>
        <v>1</v>
      </c>
      <c r="M394" s="4">
        <f t="shared" si="6"/>
        <v>1</v>
      </c>
      <c r="N394" s="29" t="s">
        <v>1139</v>
      </c>
      <c r="X394" s="27" t="str">
        <f t="shared" si="4"/>
        <v>NaN</v>
      </c>
      <c r="Y394" s="30">
        <f t="shared" si="5"/>
        <v>1</v>
      </c>
    </row>
    <row r="395">
      <c r="A395" s="26" t="s">
        <v>1140</v>
      </c>
      <c r="B395" s="26">
        <v>91.0</v>
      </c>
      <c r="C395" s="26">
        <v>0.0</v>
      </c>
      <c r="D395" s="26">
        <v>0.0</v>
      </c>
      <c r="E395" s="26">
        <v>10.0</v>
      </c>
      <c r="F395" s="27">
        <f t="shared" si="7"/>
        <v>0.4658491738</v>
      </c>
      <c r="G395" s="2">
        <f t="shared" si="53"/>
        <v>0</v>
      </c>
      <c r="H395" s="5">
        <f t="shared" si="1"/>
        <v>0.4658491738</v>
      </c>
      <c r="I395" s="6">
        <f t="shared" si="9"/>
        <v>1</v>
      </c>
      <c r="J395" s="28">
        <f t="shared" si="10"/>
        <v>1</v>
      </c>
      <c r="K395" s="28">
        <f t="shared" si="2"/>
        <v>1</v>
      </c>
      <c r="L395" s="4">
        <f t="shared" si="3"/>
        <v>1</v>
      </c>
      <c r="M395" s="4">
        <f t="shared" si="6"/>
        <v>1</v>
      </c>
      <c r="N395" s="29" t="s">
        <v>1141</v>
      </c>
      <c r="X395" s="27" t="str">
        <f t="shared" si="4"/>
        <v>NaN</v>
      </c>
      <c r="Y395" s="30">
        <f t="shared" si="5"/>
        <v>1</v>
      </c>
    </row>
    <row r="396">
      <c r="A396" s="26" t="s">
        <v>1142</v>
      </c>
      <c r="B396" s="26">
        <v>21.0</v>
      </c>
      <c r="C396" s="26">
        <v>0.0</v>
      </c>
      <c r="D396" s="26">
        <v>0.0</v>
      </c>
      <c r="E396" s="26">
        <v>18.0</v>
      </c>
      <c r="F396" s="27">
        <f t="shared" si="7"/>
        <v>0.9957274521</v>
      </c>
      <c r="G396" s="2">
        <f t="shared" si="53"/>
        <v>0</v>
      </c>
      <c r="H396" s="5">
        <f t="shared" si="1"/>
        <v>0.9957274521</v>
      </c>
      <c r="I396" s="6">
        <f t="shared" si="9"/>
        <v>1</v>
      </c>
      <c r="J396" s="28">
        <f t="shared" si="10"/>
        <v>1</v>
      </c>
      <c r="K396" s="28">
        <f t="shared" si="2"/>
        <v>1</v>
      </c>
      <c r="L396" s="4">
        <f t="shared" si="3"/>
        <v>1</v>
      </c>
      <c r="M396" s="4">
        <f t="shared" si="6"/>
        <v>1</v>
      </c>
      <c r="N396" s="2" t="s">
        <v>1143</v>
      </c>
      <c r="X396" s="27" t="str">
        <f t="shared" si="4"/>
        <v>NaN</v>
      </c>
      <c r="Y396" s="30">
        <f t="shared" si="5"/>
        <v>1</v>
      </c>
    </row>
    <row r="397">
      <c r="A397" s="26" t="s">
        <v>1144</v>
      </c>
      <c r="B397" s="26">
        <v>9.0</v>
      </c>
      <c r="C397" s="26">
        <v>0.0</v>
      </c>
      <c r="D397" s="26">
        <v>0.0</v>
      </c>
      <c r="E397" s="26">
        <v>52.0</v>
      </c>
      <c r="F397" s="27">
        <f t="shared" si="7"/>
        <v>0.6036522498</v>
      </c>
      <c r="G397" s="2">
        <f t="shared" si="53"/>
        <v>0</v>
      </c>
      <c r="H397" s="5">
        <f t="shared" si="1"/>
        <v>0.6036522498</v>
      </c>
      <c r="I397" s="6">
        <f t="shared" si="9"/>
        <v>1</v>
      </c>
      <c r="J397" s="28">
        <f t="shared" si="10"/>
        <v>1</v>
      </c>
      <c r="K397" s="28">
        <f t="shared" si="2"/>
        <v>1</v>
      </c>
      <c r="L397" s="4">
        <f t="shared" si="3"/>
        <v>1</v>
      </c>
      <c r="M397" s="4">
        <f t="shared" si="6"/>
        <v>1</v>
      </c>
      <c r="N397" s="2" t="s">
        <v>1145</v>
      </c>
      <c r="X397" s="27" t="str">
        <f t="shared" si="4"/>
        <v>NaN</v>
      </c>
      <c r="Y397" s="30">
        <f t="shared" si="5"/>
        <v>1</v>
      </c>
    </row>
    <row r="398">
      <c r="A398" s="26" t="s">
        <v>1146</v>
      </c>
      <c r="B398" s="26">
        <v>7.0</v>
      </c>
      <c r="C398" s="26">
        <v>0.0</v>
      </c>
      <c r="D398" s="26">
        <v>0.0</v>
      </c>
      <c r="E398" s="26">
        <v>93.0</v>
      </c>
      <c r="F398" s="27">
        <f t="shared" si="7"/>
        <v>0.3659236509</v>
      </c>
      <c r="G398" s="2">
        <f t="shared" si="53"/>
        <v>0</v>
      </c>
      <c r="H398" s="5">
        <f t="shared" si="1"/>
        <v>0.3659236509</v>
      </c>
      <c r="I398" s="6">
        <f t="shared" si="9"/>
        <v>1</v>
      </c>
      <c r="J398" s="28">
        <f t="shared" si="10"/>
        <v>1</v>
      </c>
      <c r="K398" s="28">
        <f t="shared" si="2"/>
        <v>1</v>
      </c>
      <c r="L398" s="4">
        <f t="shared" si="3"/>
        <v>1</v>
      </c>
      <c r="M398" s="4">
        <f t="shared" si="6"/>
        <v>1</v>
      </c>
      <c r="N398" s="2" t="s">
        <v>1147</v>
      </c>
      <c r="X398" s="27" t="str">
        <f t="shared" si="4"/>
        <v>NaN</v>
      </c>
      <c r="Y398" s="30">
        <f t="shared" si="5"/>
        <v>1</v>
      </c>
    </row>
    <row r="399">
      <c r="A399" s="32" t="s">
        <v>1148</v>
      </c>
      <c r="B399" s="34">
        <v>12.0</v>
      </c>
      <c r="C399" s="34">
        <v>0.0</v>
      </c>
      <c r="D399" s="34">
        <v>0.0</v>
      </c>
      <c r="E399" s="34">
        <v>21.0</v>
      </c>
      <c r="F399" s="27">
        <f t="shared" si="7"/>
        <v>0.9456603046</v>
      </c>
      <c r="G399" s="2">
        <f t="shared" si="53"/>
        <v>0</v>
      </c>
      <c r="H399" s="5">
        <f t="shared" si="1"/>
        <v>0.9456603046</v>
      </c>
      <c r="I399" s="6">
        <f t="shared" si="9"/>
        <v>1</v>
      </c>
      <c r="J399" s="28">
        <f t="shared" si="10"/>
        <v>1</v>
      </c>
      <c r="K399" s="28">
        <f t="shared" si="2"/>
        <v>1</v>
      </c>
      <c r="L399" s="4">
        <f t="shared" si="3"/>
        <v>1</v>
      </c>
      <c r="M399" s="4">
        <f t="shared" si="6"/>
        <v>1</v>
      </c>
      <c r="N399" s="29" t="s">
        <v>1149</v>
      </c>
      <c r="X399" s="27" t="str">
        <f t="shared" si="4"/>
        <v>NaN</v>
      </c>
      <c r="Y399" s="30">
        <f t="shared" si="5"/>
        <v>1</v>
      </c>
    </row>
    <row r="400">
      <c r="A400" s="32" t="s">
        <v>1150</v>
      </c>
      <c r="B400" s="34">
        <v>36.0</v>
      </c>
      <c r="C400" s="34">
        <v>0.0</v>
      </c>
      <c r="D400" s="34">
        <v>0.0</v>
      </c>
      <c r="E400" s="34">
        <v>202.0</v>
      </c>
      <c r="F400" s="27">
        <f t="shared" si="7"/>
        <v>0.6129857483</v>
      </c>
      <c r="G400" s="2">
        <f t="shared" si="53"/>
        <v>0</v>
      </c>
      <c r="H400" s="5">
        <f t="shared" si="1"/>
        <v>0.6129857483</v>
      </c>
      <c r="I400" s="6">
        <f t="shared" si="9"/>
        <v>1</v>
      </c>
      <c r="J400" s="28">
        <f t="shared" si="10"/>
        <v>1</v>
      </c>
      <c r="K400" s="28">
        <f t="shared" si="2"/>
        <v>1</v>
      </c>
      <c r="L400" s="4">
        <f t="shared" si="3"/>
        <v>1</v>
      </c>
      <c r="M400" s="4">
        <f t="shared" si="6"/>
        <v>1</v>
      </c>
      <c r="N400" s="29" t="s">
        <v>1151</v>
      </c>
      <c r="X400" s="27" t="str">
        <f t="shared" si="4"/>
        <v>NaN</v>
      </c>
      <c r="Y400" s="30">
        <f t="shared" si="5"/>
        <v>1</v>
      </c>
    </row>
    <row r="401">
      <c r="A401" s="26" t="s">
        <v>1152</v>
      </c>
      <c r="B401" s="35">
        <v>35.0</v>
      </c>
      <c r="C401" s="35">
        <v>0.0</v>
      </c>
      <c r="D401" s="35">
        <v>0.0</v>
      </c>
      <c r="E401" s="35">
        <v>39.0</v>
      </c>
      <c r="F401" s="27">
        <f t="shared" si="7"/>
        <v>0.9978913098</v>
      </c>
      <c r="G401" s="2">
        <f t="shared" si="53"/>
        <v>0</v>
      </c>
      <c r="H401" s="5">
        <f t="shared" si="1"/>
        <v>0.9978913098</v>
      </c>
      <c r="I401" s="6">
        <f t="shared" si="9"/>
        <v>1</v>
      </c>
      <c r="J401" s="28">
        <f t="shared" si="10"/>
        <v>1</v>
      </c>
      <c r="K401" s="28">
        <f t="shared" si="2"/>
        <v>1</v>
      </c>
      <c r="L401" s="4">
        <f t="shared" si="3"/>
        <v>1</v>
      </c>
      <c r="M401" s="4">
        <f t="shared" si="6"/>
        <v>1</v>
      </c>
      <c r="N401" s="29" t="s">
        <v>1153</v>
      </c>
      <c r="X401" s="27" t="str">
        <f t="shared" si="4"/>
        <v>NaN</v>
      </c>
      <c r="Y401" s="30">
        <f t="shared" si="5"/>
        <v>1</v>
      </c>
    </row>
    <row r="402">
      <c r="A402" s="26" t="s">
        <v>1154</v>
      </c>
      <c r="B402" s="26">
        <v>37.0</v>
      </c>
      <c r="C402" s="26">
        <v>0.0</v>
      </c>
      <c r="D402" s="26">
        <v>0.0</v>
      </c>
      <c r="E402" s="26">
        <v>20.0</v>
      </c>
      <c r="F402" s="27">
        <f t="shared" si="7"/>
        <v>0.9348490242</v>
      </c>
      <c r="G402" s="2">
        <f t="shared" si="53"/>
        <v>0</v>
      </c>
      <c r="H402" s="5">
        <f t="shared" si="1"/>
        <v>0.9348490242</v>
      </c>
      <c r="I402" s="6">
        <f t="shared" si="9"/>
        <v>1</v>
      </c>
      <c r="J402" s="28">
        <f t="shared" si="10"/>
        <v>1</v>
      </c>
      <c r="K402" s="28">
        <f t="shared" si="2"/>
        <v>1</v>
      </c>
      <c r="L402" s="4">
        <f t="shared" si="3"/>
        <v>1</v>
      </c>
      <c r="M402" s="4">
        <f t="shared" si="6"/>
        <v>1</v>
      </c>
      <c r="N402" s="29" t="s">
        <v>1155</v>
      </c>
      <c r="X402" s="27" t="str">
        <f t="shared" si="4"/>
        <v>NaN</v>
      </c>
      <c r="Y402" s="30">
        <f t="shared" si="5"/>
        <v>1</v>
      </c>
    </row>
    <row r="403">
      <c r="A403" s="26" t="s">
        <v>1156</v>
      </c>
      <c r="B403" s="35">
        <v>60.0</v>
      </c>
      <c r="C403" s="35">
        <v>0.0</v>
      </c>
      <c r="D403" s="35">
        <v>0.0</v>
      </c>
      <c r="E403" s="35">
        <v>19.0</v>
      </c>
      <c r="F403" s="27">
        <f t="shared" si="7"/>
        <v>0.7958812736</v>
      </c>
      <c r="G403" s="2">
        <f t="shared" si="53"/>
        <v>0</v>
      </c>
      <c r="H403" s="5">
        <f t="shared" si="1"/>
        <v>0.7958812736</v>
      </c>
      <c r="I403" s="6">
        <f t="shared" si="9"/>
        <v>1</v>
      </c>
      <c r="J403" s="28">
        <f t="shared" si="10"/>
        <v>1</v>
      </c>
      <c r="K403" s="28">
        <f t="shared" si="2"/>
        <v>1</v>
      </c>
      <c r="L403" s="4">
        <f t="shared" si="3"/>
        <v>1</v>
      </c>
      <c r="M403" s="4">
        <f t="shared" si="6"/>
        <v>1</v>
      </c>
      <c r="N403" s="29" t="s">
        <v>1157</v>
      </c>
      <c r="X403" s="27" t="str">
        <f t="shared" si="4"/>
        <v>NaN</v>
      </c>
      <c r="Y403" s="30">
        <f t="shared" si="5"/>
        <v>1</v>
      </c>
    </row>
    <row r="404">
      <c r="A404" s="26" t="s">
        <v>1158</v>
      </c>
      <c r="B404" s="26">
        <v>69.0</v>
      </c>
      <c r="C404" s="26">
        <v>0.0</v>
      </c>
      <c r="D404" s="26">
        <v>0.0</v>
      </c>
      <c r="E404" s="26">
        <v>4.0</v>
      </c>
      <c r="F404" s="27">
        <f t="shared" si="7"/>
        <v>0.3064247299</v>
      </c>
      <c r="G404" s="2">
        <f t="shared" si="53"/>
        <v>0</v>
      </c>
      <c r="H404" s="5">
        <f t="shared" si="1"/>
        <v>0.3064247299</v>
      </c>
      <c r="I404" s="6">
        <f t="shared" si="9"/>
        <v>1</v>
      </c>
      <c r="J404" s="28">
        <f t="shared" si="10"/>
        <v>1</v>
      </c>
      <c r="K404" s="28">
        <f t="shared" si="2"/>
        <v>1</v>
      </c>
      <c r="L404" s="4">
        <f t="shared" si="3"/>
        <v>1</v>
      </c>
      <c r="M404" s="4">
        <f t="shared" si="6"/>
        <v>1</v>
      </c>
      <c r="N404" s="29" t="s">
        <v>1159</v>
      </c>
      <c r="X404" s="27" t="str">
        <f t="shared" si="4"/>
        <v>NaN</v>
      </c>
      <c r="Y404" s="30">
        <f t="shared" si="5"/>
        <v>1</v>
      </c>
    </row>
    <row r="405">
      <c r="A405" s="26" t="s">
        <v>1160</v>
      </c>
      <c r="B405" s="26">
        <v>67.0</v>
      </c>
      <c r="C405" s="26">
        <v>0.0</v>
      </c>
      <c r="D405" s="26">
        <v>0.0</v>
      </c>
      <c r="E405" s="26">
        <v>2.0</v>
      </c>
      <c r="F405" s="27">
        <f t="shared" si="7"/>
        <v>0.1892784313</v>
      </c>
      <c r="G405" s="2">
        <f t="shared" si="53"/>
        <v>0</v>
      </c>
      <c r="H405" s="5">
        <f t="shared" si="1"/>
        <v>0.1892784313</v>
      </c>
      <c r="I405" s="6">
        <f t="shared" si="9"/>
        <v>1</v>
      </c>
      <c r="J405" s="28">
        <f t="shared" si="10"/>
        <v>1</v>
      </c>
      <c r="K405" s="28">
        <f t="shared" si="2"/>
        <v>1</v>
      </c>
      <c r="L405" s="4">
        <f t="shared" si="3"/>
        <v>1</v>
      </c>
      <c r="M405" s="4">
        <f t="shared" si="6"/>
        <v>1</v>
      </c>
      <c r="N405" s="29" t="s">
        <v>1161</v>
      </c>
      <c r="X405" s="27" t="str">
        <f t="shared" si="4"/>
        <v>NaN</v>
      </c>
      <c r="Y405" s="30">
        <f t="shared" si="5"/>
        <v>1</v>
      </c>
    </row>
    <row r="406">
      <c r="A406" s="32" t="s">
        <v>1162</v>
      </c>
      <c r="B406" s="34">
        <v>4.0</v>
      </c>
      <c r="C406" s="34">
        <v>0.0</v>
      </c>
      <c r="D406" s="34">
        <v>0.0</v>
      </c>
      <c r="E406" s="34">
        <v>4.0</v>
      </c>
      <c r="F406" s="27">
        <f t="shared" si="7"/>
        <v>1</v>
      </c>
      <c r="G406" s="2">
        <f t="shared" si="53"/>
        <v>0</v>
      </c>
      <c r="H406" s="5">
        <f t="shared" si="1"/>
        <v>1</v>
      </c>
      <c r="I406" s="6">
        <f t="shared" si="9"/>
        <v>1</v>
      </c>
      <c r="J406" s="28">
        <f t="shared" si="10"/>
        <v>1</v>
      </c>
      <c r="K406" s="28">
        <f t="shared" si="2"/>
        <v>1</v>
      </c>
      <c r="L406" s="4">
        <f t="shared" si="3"/>
        <v>1</v>
      </c>
      <c r="M406" s="4">
        <f t="shared" si="6"/>
        <v>1</v>
      </c>
      <c r="N406" s="29" t="s">
        <v>1163</v>
      </c>
      <c r="X406" s="27" t="str">
        <f t="shared" si="4"/>
        <v>NaN</v>
      </c>
      <c r="Y406" s="30">
        <f t="shared" si="5"/>
        <v>1</v>
      </c>
    </row>
    <row r="407">
      <c r="A407" s="26" t="s">
        <v>1164</v>
      </c>
      <c r="B407" s="35">
        <v>9.0</v>
      </c>
      <c r="C407" s="35">
        <v>0.0</v>
      </c>
      <c r="D407" s="35">
        <v>0.0</v>
      </c>
      <c r="E407" s="35">
        <v>52.0</v>
      </c>
      <c r="F407" s="27">
        <f t="shared" si="7"/>
        <v>0.6036522498</v>
      </c>
      <c r="G407" s="2">
        <f>(B407+C407)/(B407+C407+D407+E407) * (((B407)/(B407+C407))*LOG((C407+B407)/(B407),2)) + (D407+E407)/(B407+C407+D407+E407)*((((E407)/(E407+D407))*LOG((E407+D407)/(E407),2)))</f>
        <v>0</v>
      </c>
      <c r="H407" s="5">
        <f t="shared" si="1"/>
        <v>0.6036522498</v>
      </c>
      <c r="I407" s="6">
        <f t="shared" si="9"/>
        <v>1</v>
      </c>
      <c r="J407" s="28">
        <f t="shared" si="10"/>
        <v>1</v>
      </c>
      <c r="K407" s="28">
        <f t="shared" si="2"/>
        <v>1</v>
      </c>
      <c r="L407" s="4">
        <f t="shared" si="3"/>
        <v>1</v>
      </c>
      <c r="M407" s="4">
        <f t="shared" si="6"/>
        <v>1</v>
      </c>
      <c r="N407" s="29" t="s">
        <v>1165</v>
      </c>
      <c r="X407" s="27" t="str">
        <f t="shared" si="4"/>
        <v>NaN</v>
      </c>
      <c r="Y407" s="30">
        <f t="shared" si="5"/>
        <v>1</v>
      </c>
    </row>
    <row r="408">
      <c r="F408" s="27"/>
      <c r="I408" s="6"/>
      <c r="J408" s="28"/>
      <c r="K408" s="28"/>
      <c r="L408" s="4"/>
      <c r="M408" s="4"/>
      <c r="X408" s="27"/>
    </row>
    <row r="409">
      <c r="F409" s="27"/>
      <c r="I409" s="6"/>
      <c r="J409" s="28"/>
      <c r="K409" s="28"/>
      <c r="L409" s="4"/>
      <c r="M409" s="4"/>
      <c r="X409" s="27"/>
    </row>
    <row r="410">
      <c r="F410" s="27"/>
      <c r="I410" s="6"/>
      <c r="J410" s="28"/>
      <c r="K410" s="28"/>
      <c r="L410" s="4"/>
      <c r="M410" s="4"/>
      <c r="X410" s="27"/>
    </row>
    <row r="411">
      <c r="F411" s="27"/>
      <c r="I411" s="6"/>
      <c r="J411" s="28"/>
      <c r="K411" s="28"/>
      <c r="L411" s="4"/>
      <c r="M411" s="4"/>
      <c r="X411" s="27"/>
    </row>
    <row r="412">
      <c r="F412" s="27"/>
      <c r="I412" s="6"/>
      <c r="J412" s="28"/>
      <c r="K412" s="28"/>
      <c r="L412" s="4"/>
      <c r="M412" s="4"/>
      <c r="X412" s="27"/>
    </row>
    <row r="413">
      <c r="A413" s="23"/>
      <c r="B413" s="45"/>
      <c r="C413" s="45"/>
      <c r="D413" s="45"/>
      <c r="E413" s="45"/>
      <c r="F413" s="27"/>
      <c r="I413" s="6"/>
      <c r="J413" s="28"/>
      <c r="K413" s="28"/>
      <c r="L413" s="4"/>
      <c r="M413" s="4"/>
      <c r="N413" s="24"/>
      <c r="X413" s="27"/>
    </row>
    <row r="414">
      <c r="B414" s="8"/>
      <c r="C414" s="8"/>
      <c r="D414" s="8"/>
      <c r="E414" s="8"/>
      <c r="F414" s="27"/>
      <c r="I414" s="6"/>
      <c r="J414" s="28"/>
      <c r="K414" s="28"/>
      <c r="L414" s="4"/>
      <c r="M414" s="4"/>
      <c r="X414" s="27"/>
    </row>
    <row r="415">
      <c r="B415" s="8"/>
      <c r="C415" s="8"/>
      <c r="D415" s="8"/>
      <c r="E415" s="8"/>
      <c r="F415" s="27"/>
      <c r="I415" s="6"/>
      <c r="J415" s="28"/>
      <c r="K415" s="28"/>
      <c r="L415" s="4"/>
      <c r="M415" s="4"/>
      <c r="X415" s="27"/>
    </row>
    <row r="416">
      <c r="B416" s="8"/>
      <c r="C416" s="8"/>
      <c r="D416" s="8"/>
      <c r="E416" s="8"/>
      <c r="F416" s="27"/>
      <c r="I416" s="6"/>
      <c r="J416" s="28"/>
      <c r="K416" s="28"/>
      <c r="L416" s="4"/>
      <c r="M416" s="4"/>
      <c r="X416" s="27"/>
    </row>
    <row r="417">
      <c r="B417" s="8"/>
      <c r="C417" s="8"/>
      <c r="D417" s="8"/>
      <c r="E417" s="8"/>
      <c r="F417" s="27"/>
      <c r="I417" s="6"/>
      <c r="J417" s="28"/>
      <c r="K417" s="28"/>
      <c r="L417" s="4"/>
      <c r="M417" s="4"/>
      <c r="X417" s="27"/>
    </row>
    <row r="418">
      <c r="B418" s="8"/>
      <c r="C418" s="8"/>
      <c r="D418" s="8"/>
      <c r="E418" s="8"/>
      <c r="F418" s="27"/>
      <c r="I418" s="6"/>
      <c r="J418" s="28"/>
      <c r="K418" s="28"/>
      <c r="L418" s="4"/>
      <c r="M418" s="4"/>
      <c r="X418" s="27"/>
    </row>
    <row r="419">
      <c r="F419" s="27"/>
      <c r="I419" s="6"/>
      <c r="J419" s="28"/>
      <c r="K419" s="28"/>
      <c r="L419" s="4"/>
      <c r="M419" s="4"/>
      <c r="X419" s="27"/>
    </row>
    <row r="420">
      <c r="F420" s="27"/>
      <c r="I420" s="6"/>
      <c r="J420" s="28"/>
      <c r="K420" s="28"/>
      <c r="L420" s="4"/>
      <c r="M420" s="4"/>
      <c r="X420" s="27"/>
    </row>
    <row r="421">
      <c r="F421" s="27"/>
      <c r="I421" s="6"/>
      <c r="J421" s="28"/>
      <c r="K421" s="28"/>
      <c r="L421" s="4"/>
      <c r="M421" s="4"/>
      <c r="X421" s="27"/>
    </row>
    <row r="422">
      <c r="F422" s="27"/>
      <c r="I422" s="6"/>
      <c r="J422" s="28"/>
      <c r="K422" s="28"/>
      <c r="L422" s="4"/>
      <c r="M422" s="4"/>
      <c r="X422" s="27"/>
    </row>
    <row r="423">
      <c r="F423" s="27"/>
      <c r="I423" s="6"/>
      <c r="J423" s="28"/>
      <c r="K423" s="28"/>
      <c r="L423" s="4"/>
      <c r="M423" s="4"/>
      <c r="X423" s="27"/>
    </row>
    <row r="424">
      <c r="F424" s="27"/>
      <c r="I424" s="6"/>
      <c r="J424" s="28"/>
      <c r="K424" s="28"/>
      <c r="L424" s="4"/>
      <c r="M424" s="4"/>
      <c r="X424" s="27"/>
    </row>
    <row r="425">
      <c r="F425" s="27"/>
      <c r="I425" s="6"/>
      <c r="J425" s="28"/>
      <c r="K425" s="28"/>
      <c r="L425" s="4"/>
      <c r="M425" s="4"/>
      <c r="X425" s="27"/>
    </row>
    <row r="426">
      <c r="F426" s="27"/>
      <c r="I426" s="6"/>
      <c r="J426" s="28"/>
      <c r="K426" s="28"/>
      <c r="L426" s="4"/>
      <c r="M426" s="4"/>
      <c r="X426" s="27"/>
    </row>
    <row r="427">
      <c r="F427" s="27"/>
      <c r="I427" s="6"/>
      <c r="J427" s="28"/>
      <c r="K427" s="28"/>
      <c r="L427" s="4"/>
      <c r="M427" s="4"/>
      <c r="X427" s="27"/>
    </row>
    <row r="428">
      <c r="A428" s="23"/>
      <c r="B428" s="45"/>
      <c r="C428" s="45"/>
      <c r="D428" s="45"/>
      <c r="E428" s="45"/>
      <c r="F428" s="27"/>
      <c r="I428" s="6"/>
      <c r="J428" s="28"/>
      <c r="K428" s="28"/>
      <c r="L428" s="4"/>
      <c r="M428" s="4"/>
      <c r="N428" s="24"/>
      <c r="X428" s="27"/>
    </row>
    <row r="429">
      <c r="F429" s="27"/>
      <c r="I429" s="6"/>
      <c r="J429" s="28"/>
      <c r="K429" s="28"/>
      <c r="L429" s="4"/>
      <c r="M429" s="4"/>
      <c r="X429" s="27"/>
    </row>
    <row r="430">
      <c r="F430" s="27"/>
      <c r="I430" s="6"/>
      <c r="J430" s="28"/>
      <c r="K430" s="28"/>
      <c r="L430" s="4"/>
      <c r="M430" s="4"/>
      <c r="X430" s="27"/>
    </row>
    <row r="431">
      <c r="F431" s="27"/>
      <c r="I431" s="6"/>
      <c r="J431" s="28"/>
      <c r="K431" s="28"/>
      <c r="L431" s="4"/>
      <c r="M431" s="4"/>
      <c r="X431" s="27"/>
    </row>
    <row r="432">
      <c r="F432" s="27"/>
      <c r="I432" s="6"/>
      <c r="J432" s="28"/>
      <c r="K432" s="28"/>
      <c r="L432" s="4"/>
      <c r="M432" s="4"/>
      <c r="X432" s="27"/>
    </row>
    <row r="433">
      <c r="F433" s="27"/>
      <c r="I433" s="6"/>
      <c r="J433" s="28"/>
      <c r="K433" s="28"/>
      <c r="L433" s="4"/>
      <c r="M433" s="4"/>
      <c r="X433" s="27"/>
    </row>
    <row r="434">
      <c r="F434" s="27"/>
      <c r="I434" s="6"/>
      <c r="J434" s="28"/>
      <c r="K434" s="28"/>
      <c r="L434" s="4"/>
      <c r="M434" s="4"/>
      <c r="X434" s="27"/>
    </row>
    <row r="435">
      <c r="A435" s="23"/>
      <c r="B435" s="45"/>
      <c r="C435" s="45"/>
      <c r="D435" s="45"/>
      <c r="E435" s="45"/>
      <c r="F435" s="27"/>
      <c r="I435" s="6"/>
      <c r="J435" s="28"/>
      <c r="K435" s="28"/>
      <c r="L435" s="4"/>
      <c r="M435" s="4"/>
      <c r="N435" s="24"/>
      <c r="X435" s="27"/>
    </row>
    <row r="436">
      <c r="F436" s="27"/>
      <c r="I436" s="6"/>
      <c r="J436" s="28"/>
      <c r="K436" s="28"/>
      <c r="L436" s="4"/>
      <c r="M436" s="4"/>
      <c r="X436" s="27"/>
    </row>
    <row r="437">
      <c r="F437" s="27"/>
      <c r="I437" s="6"/>
      <c r="J437" s="28"/>
      <c r="K437" s="28"/>
      <c r="L437" s="4"/>
      <c r="M437" s="4"/>
      <c r="X437" s="27"/>
    </row>
    <row r="438">
      <c r="B438" s="8"/>
      <c r="C438" s="8"/>
      <c r="D438" s="8"/>
      <c r="E438" s="8"/>
      <c r="F438" s="27"/>
      <c r="I438" s="6"/>
      <c r="J438" s="28"/>
      <c r="K438" s="28"/>
      <c r="L438" s="4"/>
      <c r="M438" s="4"/>
      <c r="X438" s="27"/>
    </row>
    <row r="439">
      <c r="B439" s="8"/>
      <c r="C439" s="8"/>
      <c r="D439" s="8"/>
      <c r="E439" s="8"/>
      <c r="F439" s="27"/>
      <c r="I439" s="6"/>
      <c r="J439" s="28"/>
      <c r="K439" s="28"/>
      <c r="L439" s="4"/>
      <c r="M439" s="4"/>
      <c r="X439" s="27"/>
    </row>
    <row r="440">
      <c r="B440" s="8"/>
      <c r="C440" s="8"/>
      <c r="D440" s="8"/>
      <c r="E440" s="8"/>
      <c r="F440" s="27"/>
      <c r="I440" s="6"/>
      <c r="J440" s="28"/>
      <c r="K440" s="28"/>
      <c r="L440" s="4"/>
      <c r="M440" s="4"/>
      <c r="X440" s="27"/>
    </row>
    <row r="441">
      <c r="B441" s="8"/>
      <c r="C441" s="8"/>
      <c r="D441" s="8"/>
      <c r="E441" s="8"/>
      <c r="F441" s="27"/>
      <c r="I441" s="6"/>
      <c r="J441" s="28"/>
      <c r="K441" s="28"/>
      <c r="L441" s="4"/>
      <c r="M441" s="4"/>
      <c r="X441" s="27"/>
    </row>
    <row r="442">
      <c r="B442" s="8"/>
      <c r="C442" s="8"/>
      <c r="D442" s="8"/>
      <c r="E442" s="8"/>
      <c r="F442" s="27"/>
      <c r="I442" s="6"/>
      <c r="J442" s="28"/>
      <c r="K442" s="28"/>
      <c r="L442" s="4"/>
      <c r="M442" s="4"/>
      <c r="X442" s="27"/>
    </row>
    <row r="443">
      <c r="F443" s="27"/>
      <c r="I443" s="6"/>
      <c r="J443" s="28"/>
      <c r="K443" s="28"/>
      <c r="L443" s="4"/>
      <c r="M443" s="4"/>
      <c r="X443" s="27"/>
    </row>
    <row r="444">
      <c r="F444" s="27"/>
      <c r="I444" s="6"/>
      <c r="J444" s="28"/>
      <c r="K444" s="28"/>
      <c r="L444" s="4"/>
      <c r="M444" s="4"/>
      <c r="X444" s="27"/>
    </row>
    <row r="445">
      <c r="F445" s="27"/>
      <c r="I445" s="6"/>
      <c r="J445" s="28"/>
      <c r="K445" s="28"/>
      <c r="L445" s="4"/>
      <c r="M445" s="4"/>
      <c r="X445" s="27"/>
    </row>
    <row r="446">
      <c r="F446" s="27"/>
      <c r="I446" s="6"/>
      <c r="J446" s="28"/>
      <c r="K446" s="28"/>
      <c r="L446" s="4"/>
      <c r="M446" s="4"/>
      <c r="X446" s="27"/>
    </row>
    <row r="447">
      <c r="B447" s="8"/>
      <c r="C447" s="8"/>
      <c r="D447" s="8"/>
      <c r="E447" s="8"/>
      <c r="F447" s="27"/>
      <c r="I447" s="6"/>
      <c r="J447" s="28"/>
      <c r="K447" s="28"/>
      <c r="L447" s="4"/>
      <c r="M447" s="4"/>
      <c r="X447" s="27"/>
    </row>
    <row r="448">
      <c r="B448" s="8"/>
      <c r="C448" s="8"/>
      <c r="D448" s="8"/>
      <c r="E448" s="8"/>
      <c r="F448" s="27"/>
      <c r="I448" s="6"/>
      <c r="J448" s="28"/>
      <c r="K448" s="28"/>
      <c r="L448" s="4"/>
      <c r="M448" s="4"/>
      <c r="X448" s="27"/>
    </row>
    <row r="449">
      <c r="B449" s="8"/>
      <c r="C449" s="8"/>
      <c r="D449" s="8"/>
      <c r="E449" s="8"/>
      <c r="F449" s="27"/>
      <c r="I449" s="6"/>
      <c r="J449" s="28"/>
      <c r="K449" s="28"/>
      <c r="L449" s="4"/>
      <c r="M449" s="4"/>
      <c r="X449" s="27"/>
    </row>
    <row r="450">
      <c r="F450" s="27"/>
      <c r="I450" s="6"/>
      <c r="J450" s="28"/>
      <c r="K450" s="28"/>
      <c r="L450" s="4"/>
      <c r="M450" s="4"/>
      <c r="X450" s="27"/>
    </row>
    <row r="451">
      <c r="F451" s="27"/>
      <c r="I451" s="6"/>
      <c r="J451" s="28"/>
      <c r="K451" s="28"/>
      <c r="L451" s="4"/>
      <c r="M451" s="4"/>
      <c r="X451" s="27"/>
    </row>
    <row r="452">
      <c r="F452" s="27"/>
      <c r="I452" s="6"/>
      <c r="J452" s="28"/>
      <c r="K452" s="28"/>
      <c r="L452" s="4"/>
      <c r="M452" s="4"/>
      <c r="X452" s="27"/>
    </row>
    <row r="453">
      <c r="F453" s="27"/>
      <c r="I453" s="6"/>
      <c r="J453" s="28"/>
      <c r="K453" s="28"/>
      <c r="L453" s="4"/>
      <c r="M453" s="4"/>
      <c r="X453" s="27"/>
    </row>
    <row r="454">
      <c r="F454" s="27"/>
      <c r="I454" s="6"/>
      <c r="J454" s="28"/>
      <c r="K454" s="28"/>
      <c r="L454" s="4"/>
      <c r="M454" s="4"/>
      <c r="X454" s="27"/>
    </row>
    <row r="455">
      <c r="F455" s="27"/>
      <c r="I455" s="6"/>
      <c r="J455" s="28"/>
      <c r="K455" s="28"/>
      <c r="L455" s="4"/>
      <c r="M455" s="4"/>
      <c r="X455" s="27"/>
    </row>
    <row r="456">
      <c r="F456" s="27"/>
      <c r="I456" s="6"/>
      <c r="J456" s="28"/>
      <c r="K456" s="28"/>
      <c r="L456" s="4"/>
      <c r="M456" s="4"/>
      <c r="X456" s="27"/>
    </row>
    <row r="457">
      <c r="F457" s="27"/>
      <c r="I457" s="6"/>
      <c r="J457" s="28"/>
      <c r="K457" s="28"/>
      <c r="L457" s="4"/>
      <c r="M457" s="4"/>
      <c r="X457" s="27"/>
    </row>
    <row r="458">
      <c r="A458" s="23"/>
      <c r="B458" s="45"/>
      <c r="C458" s="45"/>
      <c r="D458" s="45"/>
      <c r="E458" s="45"/>
      <c r="F458" s="27"/>
      <c r="I458" s="6"/>
      <c r="J458" s="28"/>
      <c r="K458" s="28"/>
      <c r="L458" s="4"/>
      <c r="M458" s="4"/>
      <c r="N458" s="24"/>
      <c r="X458" s="27"/>
    </row>
    <row r="459">
      <c r="F459" s="27"/>
      <c r="I459" s="6"/>
      <c r="J459" s="28"/>
      <c r="K459" s="28"/>
      <c r="L459" s="4"/>
      <c r="M459" s="4"/>
      <c r="X459" s="27"/>
    </row>
    <row r="460">
      <c r="F460" s="27"/>
      <c r="I460" s="6"/>
      <c r="J460" s="28"/>
      <c r="K460" s="28"/>
      <c r="L460" s="4"/>
      <c r="M460" s="4"/>
      <c r="X460" s="27"/>
    </row>
    <row r="461">
      <c r="F461" s="27"/>
      <c r="I461" s="6"/>
      <c r="J461" s="28"/>
      <c r="K461" s="28"/>
      <c r="L461" s="4"/>
      <c r="M461" s="4"/>
      <c r="X461" s="27"/>
    </row>
    <row r="462">
      <c r="F462" s="27"/>
      <c r="I462" s="6"/>
      <c r="J462" s="28"/>
      <c r="K462" s="28"/>
      <c r="L462" s="4"/>
      <c r="M462" s="4"/>
      <c r="X462" s="27"/>
    </row>
    <row r="463">
      <c r="F463" s="27"/>
      <c r="I463" s="6"/>
      <c r="J463" s="28"/>
      <c r="K463" s="28"/>
      <c r="L463" s="4"/>
      <c r="M463" s="4"/>
      <c r="X463" s="27"/>
    </row>
    <row r="464">
      <c r="F464" s="27"/>
      <c r="I464" s="6"/>
      <c r="J464" s="28"/>
      <c r="K464" s="28"/>
      <c r="L464" s="4"/>
      <c r="M464" s="4"/>
      <c r="X464" s="27"/>
    </row>
    <row r="465">
      <c r="F465" s="27"/>
      <c r="I465" s="6"/>
      <c r="J465" s="28"/>
      <c r="K465" s="28"/>
      <c r="L465" s="4"/>
      <c r="M465" s="4"/>
      <c r="X465" s="27"/>
    </row>
    <row r="466">
      <c r="F466" s="27"/>
      <c r="I466" s="6"/>
      <c r="J466" s="28"/>
      <c r="K466" s="28"/>
      <c r="L466" s="4"/>
      <c r="M466" s="4"/>
      <c r="X466" s="27"/>
    </row>
    <row r="467">
      <c r="A467" s="23"/>
      <c r="B467" s="45"/>
      <c r="C467" s="45"/>
      <c r="D467" s="45"/>
      <c r="E467" s="45"/>
      <c r="F467" s="27"/>
      <c r="I467" s="6"/>
      <c r="J467" s="28"/>
      <c r="K467" s="28"/>
      <c r="L467" s="4"/>
      <c r="M467" s="4"/>
      <c r="N467" s="24"/>
      <c r="X467" s="27"/>
    </row>
    <row r="468">
      <c r="A468" s="23"/>
      <c r="B468" s="45"/>
      <c r="C468" s="45"/>
      <c r="D468" s="45"/>
      <c r="E468" s="45"/>
      <c r="F468" s="27"/>
      <c r="I468" s="6"/>
      <c r="J468" s="28"/>
      <c r="K468" s="28"/>
      <c r="L468" s="4"/>
      <c r="M468" s="4"/>
      <c r="N468" s="24"/>
      <c r="X468" s="27"/>
    </row>
    <row r="469">
      <c r="F469" s="27"/>
      <c r="I469" s="6"/>
      <c r="J469" s="28"/>
      <c r="K469" s="28"/>
      <c r="L469" s="4"/>
      <c r="M469" s="4"/>
      <c r="X469" s="27"/>
    </row>
    <row r="470">
      <c r="F470" s="27"/>
      <c r="I470" s="6"/>
      <c r="J470" s="28"/>
      <c r="K470" s="28"/>
      <c r="L470" s="4"/>
      <c r="M470" s="4"/>
      <c r="X470" s="27"/>
    </row>
    <row r="471">
      <c r="F471" s="27"/>
      <c r="I471" s="6"/>
      <c r="J471" s="28"/>
      <c r="K471" s="28"/>
      <c r="L471" s="4"/>
      <c r="M471" s="4"/>
      <c r="X471" s="27"/>
    </row>
    <row r="472">
      <c r="F472" s="27"/>
      <c r="I472" s="6"/>
      <c r="J472" s="28"/>
      <c r="K472" s="28"/>
      <c r="L472" s="4"/>
      <c r="M472" s="4"/>
      <c r="X472" s="27"/>
    </row>
    <row r="473">
      <c r="F473" s="27"/>
      <c r="I473" s="6"/>
      <c r="J473" s="28"/>
      <c r="K473" s="28"/>
      <c r="L473" s="4"/>
      <c r="M473" s="4"/>
      <c r="X473" s="27"/>
    </row>
    <row r="474">
      <c r="F474" s="27"/>
      <c r="I474" s="6"/>
      <c r="J474" s="28"/>
      <c r="K474" s="28"/>
      <c r="L474" s="4"/>
      <c r="M474" s="4"/>
      <c r="X474" s="27"/>
    </row>
    <row r="475">
      <c r="F475" s="27"/>
      <c r="I475" s="6"/>
      <c r="J475" s="28"/>
      <c r="K475" s="28"/>
      <c r="L475" s="4"/>
      <c r="M475" s="4"/>
      <c r="X475" s="27"/>
    </row>
    <row r="476">
      <c r="F476" s="27"/>
      <c r="I476" s="6"/>
      <c r="J476" s="28"/>
      <c r="K476" s="28"/>
      <c r="L476" s="4"/>
      <c r="M476" s="4"/>
      <c r="X476" s="27"/>
    </row>
    <row r="477">
      <c r="F477" s="27"/>
      <c r="I477" s="6"/>
      <c r="J477" s="28"/>
      <c r="K477" s="28"/>
      <c r="L477" s="4"/>
      <c r="M477" s="4"/>
      <c r="X477" s="27"/>
    </row>
    <row r="478">
      <c r="A478" s="23"/>
      <c r="B478" s="45"/>
      <c r="C478" s="45"/>
      <c r="D478" s="45"/>
      <c r="E478" s="45"/>
      <c r="F478" s="27"/>
      <c r="I478" s="6"/>
      <c r="J478" s="28"/>
      <c r="K478" s="28"/>
      <c r="L478" s="4"/>
      <c r="M478" s="4"/>
      <c r="N478" s="24"/>
      <c r="X478" s="27"/>
    </row>
    <row r="479">
      <c r="F479" s="27"/>
      <c r="I479" s="6"/>
      <c r="J479" s="28"/>
      <c r="K479" s="28"/>
      <c r="L479" s="4"/>
      <c r="M479" s="4"/>
      <c r="X479" s="27"/>
    </row>
    <row r="480">
      <c r="F480" s="27"/>
      <c r="I480" s="6"/>
      <c r="J480" s="28"/>
      <c r="K480" s="28"/>
      <c r="L480" s="4"/>
      <c r="M480" s="4"/>
      <c r="X480" s="27"/>
    </row>
    <row r="481">
      <c r="F481" s="27"/>
      <c r="I481" s="6"/>
      <c r="J481" s="28"/>
      <c r="K481" s="28"/>
      <c r="L481" s="4"/>
      <c r="M481" s="4"/>
      <c r="X481" s="27"/>
    </row>
    <row r="482">
      <c r="F482" s="27"/>
      <c r="I482" s="6"/>
      <c r="J482" s="28"/>
      <c r="K482" s="28"/>
      <c r="L482" s="4"/>
      <c r="M482" s="4"/>
      <c r="X482" s="27"/>
    </row>
    <row r="483">
      <c r="B483" s="8"/>
      <c r="C483" s="8"/>
      <c r="D483" s="8"/>
      <c r="E483" s="8"/>
      <c r="F483" s="27"/>
      <c r="I483" s="6"/>
      <c r="J483" s="28"/>
      <c r="K483" s="28"/>
      <c r="L483" s="4"/>
      <c r="M483" s="4"/>
      <c r="X483" s="27"/>
    </row>
    <row r="484">
      <c r="B484" s="8"/>
      <c r="C484" s="8"/>
      <c r="D484" s="8"/>
      <c r="E484" s="8"/>
      <c r="F484" s="27"/>
      <c r="I484" s="6"/>
      <c r="J484" s="28"/>
      <c r="K484" s="28"/>
      <c r="L484" s="4"/>
      <c r="M484" s="4"/>
      <c r="X484" s="27"/>
    </row>
    <row r="485">
      <c r="B485" s="8"/>
      <c r="C485" s="8"/>
      <c r="D485" s="8"/>
      <c r="E485" s="8"/>
      <c r="F485" s="27"/>
      <c r="I485" s="6"/>
      <c r="J485" s="28"/>
      <c r="K485" s="28"/>
      <c r="L485" s="4"/>
      <c r="M485" s="4"/>
      <c r="X485" s="27"/>
    </row>
    <row r="486">
      <c r="F486" s="27"/>
      <c r="I486" s="6"/>
      <c r="J486" s="28"/>
      <c r="K486" s="28"/>
      <c r="L486" s="4"/>
      <c r="M486" s="4"/>
      <c r="X486" s="27"/>
    </row>
    <row r="487">
      <c r="F487" s="27"/>
      <c r="I487" s="6"/>
      <c r="J487" s="28"/>
      <c r="K487" s="28"/>
      <c r="L487" s="4"/>
      <c r="M487" s="4"/>
      <c r="X487" s="27"/>
    </row>
    <row r="488">
      <c r="F488" s="27"/>
      <c r="I488" s="6"/>
      <c r="J488" s="28"/>
      <c r="K488" s="28"/>
      <c r="L488" s="4"/>
      <c r="M488" s="4"/>
      <c r="X488" s="27"/>
    </row>
    <row r="489">
      <c r="F489" s="27"/>
      <c r="I489" s="6"/>
      <c r="J489" s="28"/>
      <c r="K489" s="28"/>
      <c r="L489" s="4"/>
      <c r="M489" s="4"/>
      <c r="X489" s="27"/>
    </row>
    <row r="490">
      <c r="A490" s="23"/>
      <c r="B490" s="45"/>
      <c r="C490" s="45"/>
      <c r="D490" s="45"/>
      <c r="E490" s="45"/>
      <c r="F490" s="27"/>
      <c r="I490" s="6"/>
      <c r="J490" s="28"/>
      <c r="K490" s="28"/>
      <c r="L490" s="4"/>
      <c r="M490" s="4"/>
      <c r="N490" s="24"/>
      <c r="X490" s="27"/>
    </row>
    <row r="491">
      <c r="A491" s="23"/>
      <c r="B491" s="45"/>
      <c r="C491" s="45"/>
      <c r="D491" s="45"/>
      <c r="E491" s="45"/>
      <c r="F491" s="27"/>
      <c r="I491" s="6"/>
      <c r="J491" s="28"/>
      <c r="K491" s="28"/>
      <c r="L491" s="4"/>
      <c r="M491" s="4"/>
      <c r="N491" s="24"/>
      <c r="X491" s="27"/>
    </row>
    <row r="492">
      <c r="F492" s="27"/>
      <c r="I492" s="6"/>
      <c r="J492" s="28"/>
      <c r="K492" s="28"/>
      <c r="L492" s="4"/>
      <c r="M492" s="4"/>
      <c r="X492" s="27"/>
    </row>
    <row r="493">
      <c r="A493" s="23"/>
      <c r="B493" s="45"/>
      <c r="C493" s="45"/>
      <c r="D493" s="45"/>
      <c r="E493" s="45"/>
      <c r="F493" s="27"/>
      <c r="I493" s="6"/>
      <c r="J493" s="28"/>
      <c r="K493" s="28"/>
      <c r="L493" s="4"/>
      <c r="M493" s="4"/>
      <c r="N493" s="24"/>
      <c r="X493" s="27"/>
    </row>
    <row r="494">
      <c r="F494" s="27"/>
      <c r="I494" s="6"/>
      <c r="J494" s="28"/>
      <c r="K494" s="28"/>
      <c r="L494" s="4"/>
      <c r="M494" s="4"/>
      <c r="X494" s="27"/>
    </row>
    <row r="495">
      <c r="B495" s="8"/>
      <c r="C495" s="8"/>
      <c r="D495" s="8"/>
      <c r="E495" s="8"/>
      <c r="F495" s="27"/>
      <c r="I495" s="6"/>
      <c r="J495" s="28"/>
      <c r="K495" s="28"/>
      <c r="L495" s="4"/>
      <c r="M495" s="4"/>
      <c r="X495" s="27"/>
    </row>
    <row r="496">
      <c r="B496" s="8"/>
      <c r="C496" s="8"/>
      <c r="D496" s="8"/>
      <c r="E496" s="8"/>
      <c r="F496" s="27"/>
      <c r="I496" s="6"/>
      <c r="J496" s="28"/>
      <c r="K496" s="28"/>
      <c r="L496" s="4"/>
      <c r="M496" s="4"/>
      <c r="X496" s="27"/>
    </row>
    <row r="497">
      <c r="B497" s="8"/>
      <c r="C497" s="8"/>
      <c r="D497" s="8"/>
      <c r="E497" s="8"/>
      <c r="F497" s="27"/>
      <c r="I497" s="6"/>
      <c r="J497" s="28"/>
      <c r="K497" s="28"/>
      <c r="L497" s="4"/>
      <c r="M497" s="4"/>
      <c r="X497" s="27"/>
    </row>
    <row r="498">
      <c r="B498" s="8"/>
      <c r="C498" s="8"/>
      <c r="D498" s="8"/>
      <c r="E498" s="8"/>
      <c r="F498" s="27"/>
      <c r="I498" s="6"/>
      <c r="J498" s="28"/>
      <c r="K498" s="28"/>
      <c r="L498" s="4"/>
      <c r="M498" s="4"/>
      <c r="X498" s="27"/>
    </row>
    <row r="499">
      <c r="B499" s="8"/>
      <c r="C499" s="8"/>
      <c r="D499" s="8"/>
      <c r="E499" s="8"/>
      <c r="F499" s="27"/>
      <c r="I499" s="6"/>
      <c r="J499" s="28"/>
      <c r="K499" s="28"/>
      <c r="L499" s="4"/>
      <c r="M499" s="4"/>
      <c r="X499" s="27"/>
    </row>
    <row r="500">
      <c r="B500" s="8"/>
      <c r="C500" s="8"/>
      <c r="D500" s="8"/>
      <c r="E500" s="8"/>
      <c r="F500" s="27"/>
      <c r="I500" s="6"/>
      <c r="J500" s="28"/>
      <c r="K500" s="28"/>
      <c r="L500" s="4"/>
      <c r="M500" s="4"/>
      <c r="X500" s="27"/>
    </row>
    <row r="501">
      <c r="B501" s="8"/>
      <c r="C501" s="8"/>
      <c r="D501" s="8"/>
      <c r="E501" s="8"/>
      <c r="F501" s="27"/>
      <c r="I501" s="6"/>
      <c r="J501" s="28"/>
      <c r="K501" s="28"/>
      <c r="L501" s="4"/>
      <c r="M501" s="4"/>
      <c r="X501" s="27"/>
    </row>
    <row r="502">
      <c r="B502" s="8"/>
      <c r="C502" s="8"/>
      <c r="D502" s="8"/>
      <c r="E502" s="8"/>
      <c r="F502" s="27"/>
      <c r="I502" s="6"/>
      <c r="J502" s="28"/>
      <c r="K502" s="28"/>
      <c r="L502" s="4"/>
      <c r="M502" s="4"/>
      <c r="X502" s="27"/>
    </row>
    <row r="503">
      <c r="B503" s="8"/>
      <c r="C503" s="8"/>
      <c r="D503" s="8"/>
      <c r="E503" s="8"/>
      <c r="F503" s="27"/>
      <c r="I503" s="6"/>
      <c r="J503" s="28"/>
      <c r="K503" s="28"/>
      <c r="L503" s="4"/>
      <c r="M503" s="4"/>
      <c r="X503" s="27"/>
    </row>
    <row r="504">
      <c r="F504" s="27"/>
      <c r="I504" s="6"/>
      <c r="J504" s="28"/>
      <c r="K504" s="28"/>
      <c r="L504" s="4"/>
      <c r="M504" s="4"/>
      <c r="X504" s="27"/>
    </row>
    <row r="505">
      <c r="F505" s="27"/>
      <c r="I505" s="6"/>
      <c r="J505" s="28"/>
      <c r="K505" s="28"/>
      <c r="L505" s="4"/>
      <c r="M505" s="4"/>
      <c r="X505" s="27"/>
    </row>
    <row r="506">
      <c r="F506" s="27"/>
      <c r="I506" s="6"/>
      <c r="J506" s="28"/>
      <c r="K506" s="28"/>
      <c r="L506" s="4"/>
      <c r="M506" s="4"/>
      <c r="X506" s="27"/>
    </row>
    <row r="507">
      <c r="F507" s="27"/>
      <c r="I507" s="6"/>
      <c r="J507" s="28"/>
      <c r="K507" s="28"/>
      <c r="L507" s="4"/>
      <c r="M507" s="4"/>
      <c r="X507" s="27"/>
    </row>
    <row r="508">
      <c r="F508" s="27"/>
      <c r="I508" s="6"/>
      <c r="J508" s="28"/>
      <c r="K508" s="28"/>
      <c r="L508" s="4"/>
      <c r="M508" s="4"/>
      <c r="X508" s="27"/>
    </row>
    <row r="509">
      <c r="F509" s="27"/>
      <c r="I509" s="6"/>
      <c r="J509" s="28"/>
      <c r="K509" s="28"/>
      <c r="L509" s="4"/>
      <c r="M509" s="4"/>
      <c r="X509" s="27"/>
    </row>
    <row r="510">
      <c r="B510" s="8"/>
      <c r="C510" s="8"/>
      <c r="D510" s="8"/>
      <c r="E510" s="8"/>
      <c r="F510" s="27"/>
      <c r="I510" s="6"/>
      <c r="J510" s="28"/>
      <c r="K510" s="28"/>
      <c r="L510" s="4"/>
      <c r="M510" s="4"/>
      <c r="X510" s="27"/>
    </row>
    <row r="511">
      <c r="F511" s="27"/>
      <c r="I511" s="6"/>
      <c r="J511" s="28"/>
      <c r="K511" s="28"/>
      <c r="L511" s="4"/>
      <c r="M511" s="4"/>
      <c r="X511" s="27"/>
    </row>
    <row r="512">
      <c r="F512" s="27"/>
      <c r="I512" s="6"/>
      <c r="J512" s="28"/>
      <c r="K512" s="28"/>
      <c r="L512" s="4"/>
      <c r="M512" s="4"/>
      <c r="X512" s="27"/>
    </row>
    <row r="513">
      <c r="F513" s="27"/>
      <c r="I513" s="6"/>
      <c r="J513" s="28"/>
      <c r="K513" s="28"/>
      <c r="L513" s="4"/>
      <c r="M513" s="4"/>
      <c r="X513" s="27"/>
    </row>
    <row r="514">
      <c r="F514" s="27"/>
      <c r="I514" s="6"/>
      <c r="J514" s="28"/>
      <c r="K514" s="28"/>
      <c r="L514" s="4"/>
      <c r="M514" s="4"/>
      <c r="X514" s="27"/>
    </row>
    <row r="515">
      <c r="F515" s="27"/>
      <c r="I515" s="6"/>
      <c r="J515" s="28"/>
      <c r="K515" s="28"/>
      <c r="L515" s="4"/>
      <c r="M515" s="4"/>
      <c r="X515" s="27"/>
    </row>
    <row r="516">
      <c r="F516" s="27"/>
      <c r="I516" s="6"/>
      <c r="J516" s="28"/>
      <c r="K516" s="28"/>
      <c r="L516" s="4"/>
      <c r="M516" s="4"/>
      <c r="X516" s="27"/>
    </row>
    <row r="517">
      <c r="F517" s="27"/>
      <c r="I517" s="6"/>
      <c r="J517" s="28"/>
      <c r="K517" s="28"/>
      <c r="L517" s="4"/>
      <c r="M517" s="4"/>
      <c r="X517" s="27"/>
    </row>
    <row r="518">
      <c r="F518" s="27"/>
      <c r="I518" s="6"/>
      <c r="J518" s="28"/>
      <c r="K518" s="28"/>
      <c r="L518" s="4"/>
      <c r="M518" s="4"/>
      <c r="X518" s="27"/>
    </row>
    <row r="519">
      <c r="F519" s="27"/>
      <c r="I519" s="6"/>
      <c r="J519" s="28"/>
      <c r="K519" s="28"/>
      <c r="L519" s="4"/>
      <c r="M519" s="4"/>
      <c r="X519" s="27"/>
    </row>
    <row r="520">
      <c r="F520" s="27"/>
      <c r="I520" s="6"/>
      <c r="J520" s="28"/>
      <c r="K520" s="28"/>
      <c r="L520" s="4"/>
      <c r="M520" s="4"/>
      <c r="X520" s="27"/>
    </row>
    <row r="521">
      <c r="F521" s="27"/>
      <c r="I521" s="6"/>
      <c r="J521" s="28"/>
      <c r="K521" s="28"/>
      <c r="L521" s="4"/>
      <c r="M521" s="4"/>
      <c r="X521" s="27"/>
    </row>
    <row r="522">
      <c r="F522" s="27"/>
      <c r="I522" s="6"/>
      <c r="J522" s="28"/>
      <c r="K522" s="28"/>
      <c r="L522" s="4"/>
      <c r="M522" s="4"/>
      <c r="X522" s="27"/>
    </row>
    <row r="523">
      <c r="F523" s="27"/>
      <c r="I523" s="6"/>
      <c r="J523" s="28"/>
      <c r="K523" s="28"/>
      <c r="L523" s="4"/>
      <c r="M523" s="4"/>
      <c r="X523" s="27"/>
    </row>
    <row r="524">
      <c r="F524" s="27"/>
      <c r="I524" s="6"/>
      <c r="J524" s="28"/>
      <c r="K524" s="28"/>
      <c r="L524" s="4"/>
      <c r="M524" s="4"/>
      <c r="X524" s="27"/>
    </row>
    <row r="525">
      <c r="F525" s="27"/>
      <c r="I525" s="6"/>
      <c r="J525" s="28"/>
      <c r="K525" s="28"/>
      <c r="L525" s="4"/>
      <c r="M525" s="4"/>
      <c r="X525" s="27"/>
    </row>
    <row r="526">
      <c r="B526" s="8"/>
      <c r="C526" s="8"/>
      <c r="D526" s="8"/>
      <c r="E526" s="8"/>
      <c r="F526" s="27"/>
      <c r="I526" s="6"/>
      <c r="J526" s="28"/>
      <c r="K526" s="28"/>
      <c r="L526" s="4"/>
      <c r="M526" s="4"/>
      <c r="X526" s="27"/>
    </row>
    <row r="527">
      <c r="B527" s="8"/>
      <c r="C527" s="8"/>
      <c r="D527" s="8"/>
      <c r="E527" s="8"/>
      <c r="F527" s="27"/>
      <c r="I527" s="6"/>
      <c r="J527" s="28"/>
      <c r="K527" s="28"/>
      <c r="L527" s="4"/>
      <c r="M527" s="4"/>
      <c r="X527" s="27"/>
    </row>
    <row r="528">
      <c r="B528" s="8"/>
      <c r="C528" s="8"/>
      <c r="D528" s="8"/>
      <c r="E528" s="8"/>
      <c r="F528" s="27"/>
      <c r="I528" s="6"/>
      <c r="J528" s="28"/>
      <c r="K528" s="28"/>
      <c r="L528" s="4"/>
      <c r="M528" s="4"/>
      <c r="X528" s="27"/>
    </row>
    <row r="529">
      <c r="B529" s="8"/>
      <c r="C529" s="8"/>
      <c r="D529" s="8"/>
      <c r="E529" s="8"/>
      <c r="F529" s="27"/>
      <c r="I529" s="6"/>
      <c r="J529" s="28"/>
      <c r="K529" s="28"/>
      <c r="L529" s="4"/>
      <c r="M529" s="4"/>
      <c r="X529" s="27"/>
    </row>
    <row r="530">
      <c r="F530" s="27"/>
      <c r="I530" s="6"/>
      <c r="J530" s="28"/>
      <c r="K530" s="28"/>
      <c r="L530" s="4"/>
      <c r="M530" s="4"/>
      <c r="X530" s="27"/>
    </row>
    <row r="531">
      <c r="F531" s="27"/>
      <c r="I531" s="6"/>
      <c r="J531" s="28"/>
      <c r="K531" s="28"/>
      <c r="L531" s="4"/>
      <c r="M531" s="4"/>
      <c r="X531" s="27"/>
    </row>
    <row r="532">
      <c r="F532" s="27"/>
      <c r="I532" s="6"/>
      <c r="J532" s="28"/>
      <c r="K532" s="28"/>
      <c r="L532" s="4"/>
      <c r="M532" s="4"/>
      <c r="X532" s="27"/>
    </row>
    <row r="533">
      <c r="F533" s="27"/>
      <c r="I533" s="6"/>
      <c r="J533" s="28"/>
      <c r="K533" s="28"/>
      <c r="L533" s="4"/>
      <c r="M533" s="4"/>
      <c r="X533" s="27"/>
    </row>
    <row r="534">
      <c r="F534" s="27"/>
      <c r="I534" s="6"/>
      <c r="J534" s="28"/>
      <c r="K534" s="28"/>
      <c r="L534" s="4"/>
      <c r="M534" s="4"/>
      <c r="X534" s="27"/>
    </row>
    <row r="535">
      <c r="F535" s="27"/>
      <c r="I535" s="6"/>
      <c r="J535" s="28"/>
      <c r="K535" s="28"/>
      <c r="L535" s="4"/>
      <c r="M535" s="4"/>
      <c r="X535" s="27"/>
    </row>
    <row r="536">
      <c r="B536" s="8"/>
      <c r="C536" s="8"/>
      <c r="D536" s="8"/>
      <c r="E536" s="8"/>
      <c r="F536" s="27"/>
      <c r="I536" s="6"/>
      <c r="J536" s="28"/>
      <c r="K536" s="28"/>
      <c r="L536" s="4"/>
      <c r="M536" s="4"/>
      <c r="X536" s="27"/>
    </row>
    <row r="537">
      <c r="B537" s="8"/>
      <c r="C537" s="8"/>
      <c r="D537" s="8"/>
      <c r="E537" s="8"/>
      <c r="F537" s="27"/>
      <c r="I537" s="6"/>
      <c r="J537" s="28"/>
      <c r="K537" s="28"/>
      <c r="L537" s="4"/>
      <c r="M537" s="4"/>
      <c r="X537" s="27"/>
    </row>
    <row r="538">
      <c r="B538" s="8"/>
      <c r="C538" s="8"/>
      <c r="D538" s="8"/>
      <c r="E538" s="8"/>
      <c r="F538" s="27"/>
      <c r="I538" s="6"/>
      <c r="J538" s="28"/>
      <c r="K538" s="28"/>
      <c r="L538" s="4"/>
      <c r="M538" s="4"/>
      <c r="X538" s="27"/>
    </row>
    <row r="539">
      <c r="B539" s="8"/>
      <c r="C539" s="8"/>
      <c r="D539" s="8"/>
      <c r="E539" s="8"/>
      <c r="F539" s="27"/>
      <c r="I539" s="6"/>
      <c r="J539" s="28"/>
      <c r="K539" s="28"/>
      <c r="L539" s="4"/>
      <c r="M539" s="4"/>
      <c r="X539" s="27"/>
    </row>
    <row r="540">
      <c r="B540" s="8"/>
      <c r="C540" s="8"/>
      <c r="D540" s="8"/>
      <c r="E540" s="8"/>
      <c r="F540" s="27"/>
      <c r="I540" s="6"/>
      <c r="J540" s="28"/>
      <c r="K540" s="28"/>
      <c r="L540" s="4"/>
      <c r="M540" s="4"/>
      <c r="X540" s="27"/>
    </row>
    <row r="541">
      <c r="B541" s="8"/>
      <c r="C541" s="8"/>
      <c r="D541" s="8"/>
      <c r="E541" s="8"/>
      <c r="F541" s="27"/>
      <c r="I541" s="6"/>
      <c r="J541" s="28"/>
      <c r="K541" s="28"/>
      <c r="L541" s="4"/>
      <c r="M541" s="4"/>
      <c r="X541" s="27"/>
    </row>
    <row r="542">
      <c r="B542" s="8"/>
      <c r="C542" s="8"/>
      <c r="D542" s="8"/>
      <c r="E542" s="8"/>
      <c r="F542" s="27"/>
      <c r="I542" s="6"/>
      <c r="J542" s="28"/>
      <c r="K542" s="28"/>
      <c r="L542" s="4"/>
      <c r="M542" s="4"/>
      <c r="X542" s="27"/>
    </row>
    <row r="543">
      <c r="F543" s="27"/>
      <c r="I543" s="6"/>
      <c r="J543" s="28"/>
      <c r="K543" s="28"/>
      <c r="L543" s="4"/>
      <c r="M543" s="4"/>
      <c r="X543" s="27"/>
    </row>
    <row r="544">
      <c r="F544" s="27"/>
      <c r="I544" s="6"/>
      <c r="J544" s="28"/>
      <c r="K544" s="28"/>
      <c r="L544" s="4"/>
      <c r="M544" s="4"/>
      <c r="X544" s="27"/>
    </row>
    <row r="545">
      <c r="F545" s="27"/>
      <c r="I545" s="6"/>
      <c r="J545" s="28"/>
      <c r="K545" s="28"/>
      <c r="L545" s="4"/>
      <c r="M545" s="4"/>
      <c r="X545" s="27"/>
    </row>
    <row r="546">
      <c r="F546" s="27"/>
      <c r="I546" s="6"/>
      <c r="J546" s="28"/>
      <c r="K546" s="28"/>
      <c r="L546" s="4"/>
      <c r="M546" s="4"/>
      <c r="X546" s="27"/>
    </row>
    <row r="547">
      <c r="F547" s="27"/>
      <c r="I547" s="6"/>
      <c r="J547" s="28"/>
      <c r="K547" s="28"/>
      <c r="L547" s="4"/>
      <c r="M547" s="4"/>
      <c r="X547" s="27"/>
    </row>
    <row r="548">
      <c r="F548" s="27"/>
      <c r="I548" s="6"/>
      <c r="J548" s="28"/>
      <c r="K548" s="28"/>
      <c r="L548" s="4"/>
      <c r="M548" s="4"/>
      <c r="X548" s="27"/>
    </row>
    <row r="549">
      <c r="F549" s="27"/>
      <c r="I549" s="6"/>
      <c r="J549" s="28"/>
      <c r="K549" s="28"/>
      <c r="L549" s="4"/>
      <c r="M549" s="4"/>
      <c r="X549" s="27"/>
    </row>
    <row r="550">
      <c r="F550" s="27"/>
      <c r="I550" s="6"/>
      <c r="J550" s="28"/>
      <c r="K550" s="28"/>
      <c r="L550" s="4"/>
      <c r="M550" s="4"/>
      <c r="X550" s="27"/>
    </row>
    <row r="551">
      <c r="F551" s="27"/>
      <c r="I551" s="6"/>
      <c r="J551" s="28"/>
      <c r="K551" s="28"/>
      <c r="L551" s="4"/>
      <c r="M551" s="4"/>
      <c r="X551" s="27"/>
    </row>
    <row r="552">
      <c r="F552" s="27"/>
      <c r="I552" s="6"/>
      <c r="J552" s="28"/>
      <c r="K552" s="28"/>
      <c r="L552" s="4"/>
      <c r="M552" s="4"/>
      <c r="X552" s="27"/>
    </row>
    <row r="553">
      <c r="F553" s="27"/>
      <c r="I553" s="6"/>
      <c r="J553" s="28"/>
      <c r="K553" s="28"/>
      <c r="L553" s="4"/>
      <c r="M553" s="4"/>
      <c r="X553" s="27"/>
    </row>
    <row r="554">
      <c r="F554" s="27"/>
      <c r="I554" s="6"/>
      <c r="J554" s="28"/>
      <c r="K554" s="28"/>
      <c r="L554" s="4"/>
      <c r="M554" s="4"/>
      <c r="X554" s="27"/>
    </row>
    <row r="555">
      <c r="F555" s="27"/>
      <c r="I555" s="6"/>
      <c r="J555" s="28"/>
      <c r="K555" s="28"/>
      <c r="L555" s="4"/>
      <c r="M555" s="4"/>
      <c r="X555" s="27"/>
    </row>
    <row r="556">
      <c r="F556" s="27"/>
      <c r="I556" s="6"/>
      <c r="J556" s="28"/>
      <c r="K556" s="28"/>
      <c r="L556" s="4"/>
      <c r="M556" s="4"/>
      <c r="X556" s="27"/>
    </row>
    <row r="557">
      <c r="A557" s="23"/>
      <c r="B557" s="45"/>
      <c r="C557" s="45"/>
      <c r="D557" s="45"/>
      <c r="E557" s="45"/>
      <c r="F557" s="27"/>
      <c r="I557" s="6"/>
      <c r="J557" s="28"/>
      <c r="K557" s="28"/>
      <c r="L557" s="4"/>
      <c r="M557" s="4"/>
      <c r="N557" s="24"/>
      <c r="X557" s="27"/>
    </row>
    <row r="558">
      <c r="A558" s="23"/>
      <c r="B558" s="45"/>
      <c r="C558" s="45"/>
      <c r="D558" s="45"/>
      <c r="E558" s="45"/>
      <c r="F558" s="27"/>
      <c r="I558" s="6"/>
      <c r="J558" s="28"/>
      <c r="K558" s="28"/>
      <c r="L558" s="4"/>
      <c r="M558" s="4"/>
      <c r="N558" s="24"/>
      <c r="X558" s="27"/>
    </row>
    <row r="559">
      <c r="B559" s="8"/>
      <c r="C559" s="8"/>
      <c r="D559" s="8"/>
      <c r="E559" s="8"/>
      <c r="F559" s="27"/>
      <c r="I559" s="6"/>
      <c r="J559" s="28"/>
      <c r="K559" s="28"/>
      <c r="L559" s="4"/>
      <c r="M559" s="4"/>
      <c r="X559" s="27"/>
    </row>
    <row r="560">
      <c r="B560" s="8"/>
      <c r="C560" s="8"/>
      <c r="D560" s="8"/>
      <c r="E560" s="8"/>
      <c r="F560" s="27"/>
      <c r="I560" s="6"/>
      <c r="J560" s="28"/>
      <c r="K560" s="28"/>
      <c r="L560" s="4"/>
      <c r="M560" s="4"/>
      <c r="X560" s="27"/>
    </row>
    <row r="561">
      <c r="F561" s="27"/>
      <c r="I561" s="6"/>
      <c r="J561" s="28"/>
      <c r="K561" s="28"/>
      <c r="L561" s="4"/>
      <c r="M561" s="4"/>
      <c r="X561" s="27"/>
    </row>
    <row r="562">
      <c r="A562" s="23"/>
      <c r="B562" s="45"/>
      <c r="C562" s="45"/>
      <c r="D562" s="45"/>
      <c r="E562" s="45"/>
      <c r="F562" s="27"/>
      <c r="I562" s="6"/>
      <c r="J562" s="28"/>
      <c r="K562" s="28"/>
      <c r="L562" s="4"/>
      <c r="M562" s="4"/>
      <c r="N562" s="24"/>
      <c r="X562" s="27"/>
    </row>
    <row r="563">
      <c r="F563" s="27"/>
      <c r="I563" s="6"/>
      <c r="J563" s="28"/>
      <c r="K563" s="28"/>
      <c r="L563" s="4"/>
      <c r="M563" s="4"/>
      <c r="X563" s="27"/>
    </row>
    <row r="564">
      <c r="F564" s="27"/>
      <c r="I564" s="6"/>
      <c r="J564" s="28"/>
      <c r="K564" s="28"/>
      <c r="L564" s="4"/>
      <c r="M564" s="4"/>
      <c r="X564" s="27"/>
    </row>
    <row r="565">
      <c r="A565" s="23"/>
      <c r="B565" s="45"/>
      <c r="C565" s="45"/>
      <c r="D565" s="45"/>
      <c r="E565" s="45"/>
      <c r="F565" s="27"/>
      <c r="I565" s="6"/>
      <c r="J565" s="28"/>
      <c r="K565" s="28"/>
      <c r="L565" s="4"/>
      <c r="M565" s="4"/>
      <c r="N565" s="24"/>
      <c r="X565" s="27"/>
    </row>
    <row r="566">
      <c r="B566" s="8"/>
      <c r="C566" s="8"/>
      <c r="D566" s="8"/>
      <c r="E566" s="8"/>
      <c r="F566" s="27"/>
      <c r="I566" s="6"/>
      <c r="J566" s="28"/>
      <c r="K566" s="28"/>
      <c r="L566" s="4"/>
      <c r="M566" s="4"/>
      <c r="X566" s="27"/>
    </row>
    <row r="567">
      <c r="B567" s="8"/>
      <c r="C567" s="8"/>
      <c r="D567" s="8"/>
      <c r="E567" s="8"/>
      <c r="F567" s="27"/>
      <c r="I567" s="6"/>
      <c r="J567" s="28"/>
      <c r="K567" s="28"/>
      <c r="L567" s="4"/>
      <c r="M567" s="4"/>
      <c r="X567" s="27"/>
    </row>
    <row r="568">
      <c r="A568" s="23"/>
      <c r="B568" s="45"/>
      <c r="C568" s="45"/>
      <c r="D568" s="45"/>
      <c r="E568" s="45"/>
      <c r="F568" s="27"/>
      <c r="I568" s="6"/>
      <c r="J568" s="28"/>
      <c r="K568" s="28"/>
      <c r="L568" s="4"/>
      <c r="M568" s="4"/>
      <c r="N568" s="24"/>
      <c r="X568" s="27"/>
    </row>
    <row r="569">
      <c r="A569" s="23"/>
      <c r="B569" s="45"/>
      <c r="C569" s="45"/>
      <c r="D569" s="45"/>
      <c r="E569" s="45"/>
      <c r="F569" s="27"/>
      <c r="I569" s="6"/>
      <c r="J569" s="28"/>
      <c r="K569" s="28"/>
      <c r="L569" s="4"/>
      <c r="M569" s="4"/>
      <c r="N569" s="24"/>
      <c r="X569" s="27"/>
    </row>
    <row r="570">
      <c r="F570" s="27"/>
      <c r="I570" s="6"/>
      <c r="J570" s="28"/>
      <c r="K570" s="28"/>
      <c r="L570" s="4"/>
      <c r="M570" s="4"/>
      <c r="X570" s="27"/>
    </row>
    <row r="571">
      <c r="F571" s="27"/>
      <c r="I571" s="6"/>
      <c r="J571" s="28"/>
      <c r="K571" s="28"/>
      <c r="L571" s="4"/>
      <c r="M571" s="4"/>
      <c r="X571" s="27"/>
    </row>
    <row r="572">
      <c r="A572" s="23"/>
      <c r="B572" s="45"/>
      <c r="C572" s="45"/>
      <c r="D572" s="45"/>
      <c r="E572" s="45"/>
      <c r="F572" s="27"/>
      <c r="I572" s="6"/>
      <c r="J572" s="28"/>
      <c r="K572" s="28"/>
      <c r="L572" s="4"/>
      <c r="M572" s="4"/>
      <c r="N572" s="24"/>
      <c r="X572" s="27"/>
    </row>
    <row r="573">
      <c r="A573" s="23"/>
      <c r="B573" s="45"/>
      <c r="C573" s="45"/>
      <c r="D573" s="45"/>
      <c r="E573" s="45"/>
      <c r="F573" s="27"/>
      <c r="I573" s="6"/>
      <c r="J573" s="28"/>
      <c r="K573" s="28"/>
      <c r="L573" s="4"/>
      <c r="M573" s="4"/>
      <c r="N573" s="24"/>
      <c r="X573" s="27"/>
    </row>
    <row r="574">
      <c r="A574" s="23"/>
      <c r="B574" s="45"/>
      <c r="C574" s="45"/>
      <c r="D574" s="45"/>
      <c r="E574" s="45"/>
      <c r="F574" s="27"/>
      <c r="I574" s="6"/>
      <c r="J574" s="28"/>
      <c r="K574" s="28"/>
      <c r="L574" s="4"/>
      <c r="M574" s="4"/>
      <c r="N574" s="24"/>
      <c r="X574" s="27"/>
    </row>
    <row r="575">
      <c r="A575" s="23"/>
      <c r="B575" s="45"/>
      <c r="C575" s="45"/>
      <c r="D575" s="45"/>
      <c r="E575" s="45"/>
      <c r="F575" s="27"/>
      <c r="I575" s="6"/>
      <c r="J575" s="28"/>
      <c r="K575" s="28"/>
      <c r="L575" s="4"/>
      <c r="M575" s="4"/>
      <c r="N575" s="24"/>
      <c r="X575" s="27"/>
    </row>
    <row r="576">
      <c r="F576" s="27"/>
      <c r="I576" s="6"/>
      <c r="J576" s="28"/>
      <c r="K576" s="28"/>
      <c r="L576" s="4"/>
      <c r="M576" s="4"/>
      <c r="X576" s="27"/>
    </row>
    <row r="577">
      <c r="F577" s="27"/>
      <c r="I577" s="6"/>
      <c r="J577" s="28"/>
      <c r="K577" s="28"/>
      <c r="L577" s="4"/>
      <c r="M577" s="4"/>
      <c r="X577" s="27"/>
    </row>
    <row r="578">
      <c r="B578" s="8"/>
      <c r="C578" s="8"/>
      <c r="D578" s="8"/>
      <c r="E578" s="8"/>
      <c r="F578" s="27"/>
      <c r="I578" s="6"/>
      <c r="J578" s="28"/>
      <c r="K578" s="28"/>
      <c r="L578" s="4"/>
      <c r="M578" s="4"/>
      <c r="X578" s="27"/>
    </row>
    <row r="579">
      <c r="B579" s="8"/>
      <c r="C579" s="8"/>
      <c r="D579" s="8"/>
      <c r="E579" s="8"/>
      <c r="F579" s="27"/>
      <c r="I579" s="6"/>
      <c r="J579" s="28"/>
      <c r="K579" s="28"/>
      <c r="L579" s="4"/>
      <c r="M579" s="4"/>
      <c r="X579" s="27"/>
    </row>
    <row r="580">
      <c r="B580" s="8"/>
      <c r="C580" s="8"/>
      <c r="D580" s="8"/>
      <c r="E580" s="8"/>
      <c r="F580" s="27"/>
      <c r="I580" s="6"/>
      <c r="J580" s="28"/>
      <c r="K580" s="28"/>
      <c r="L580" s="4"/>
      <c r="M580" s="4"/>
      <c r="X580" s="27"/>
    </row>
    <row r="581">
      <c r="B581" s="8"/>
      <c r="C581" s="8"/>
      <c r="D581" s="8"/>
      <c r="E581" s="8"/>
      <c r="F581" s="27"/>
      <c r="I581" s="6"/>
      <c r="J581" s="28"/>
      <c r="K581" s="28"/>
      <c r="L581" s="4"/>
      <c r="M581" s="4"/>
      <c r="X581" s="27"/>
    </row>
    <row r="582">
      <c r="F582" s="27"/>
      <c r="I582" s="6"/>
      <c r="J582" s="28"/>
      <c r="K582" s="28"/>
      <c r="L582" s="4"/>
      <c r="M582" s="4"/>
      <c r="X582" s="27"/>
    </row>
    <row r="583">
      <c r="F583" s="27"/>
      <c r="I583" s="6"/>
      <c r="J583" s="28"/>
      <c r="K583" s="28"/>
      <c r="L583" s="4"/>
      <c r="M583" s="4"/>
      <c r="X583" s="27"/>
    </row>
    <row r="584">
      <c r="F584" s="27"/>
      <c r="I584" s="6"/>
      <c r="J584" s="28"/>
      <c r="K584" s="28"/>
      <c r="L584" s="4"/>
      <c r="M584" s="4"/>
      <c r="X584" s="27"/>
    </row>
    <row r="585">
      <c r="F585" s="27"/>
      <c r="I585" s="6"/>
      <c r="J585" s="28"/>
      <c r="K585" s="28"/>
      <c r="L585" s="4"/>
      <c r="M585" s="4"/>
      <c r="X585" s="27"/>
    </row>
    <row r="586">
      <c r="F586" s="27"/>
      <c r="I586" s="6"/>
      <c r="J586" s="28"/>
      <c r="K586" s="28"/>
      <c r="L586" s="4"/>
      <c r="M586" s="4"/>
      <c r="X586" s="27"/>
    </row>
    <row r="587">
      <c r="F587" s="27"/>
      <c r="I587" s="6"/>
      <c r="J587" s="28"/>
      <c r="K587" s="28"/>
      <c r="L587" s="4"/>
      <c r="M587" s="4"/>
      <c r="X587" s="27"/>
    </row>
    <row r="588">
      <c r="F588" s="27"/>
      <c r="I588" s="6"/>
      <c r="J588" s="28"/>
      <c r="K588" s="28"/>
      <c r="L588" s="4"/>
      <c r="M588" s="4"/>
      <c r="X588" s="27"/>
    </row>
    <row r="589">
      <c r="F589" s="27"/>
      <c r="I589" s="6"/>
      <c r="J589" s="28"/>
      <c r="K589" s="28"/>
      <c r="L589" s="4"/>
      <c r="M589" s="4"/>
      <c r="X589" s="27"/>
    </row>
    <row r="590">
      <c r="F590" s="27"/>
      <c r="I590" s="6"/>
      <c r="J590" s="28"/>
      <c r="K590" s="28"/>
      <c r="L590" s="4"/>
      <c r="M590" s="4"/>
      <c r="X590" s="27"/>
    </row>
    <row r="591">
      <c r="F591" s="27"/>
      <c r="I591" s="6"/>
      <c r="J591" s="28"/>
      <c r="K591" s="28"/>
      <c r="L591" s="4"/>
      <c r="M591" s="4"/>
      <c r="X591" s="27"/>
    </row>
    <row r="592">
      <c r="F592" s="27"/>
      <c r="I592" s="6"/>
      <c r="J592" s="28"/>
      <c r="K592" s="28"/>
      <c r="L592" s="4"/>
      <c r="M592" s="4"/>
      <c r="X592" s="27"/>
    </row>
    <row r="593">
      <c r="F593" s="27"/>
      <c r="I593" s="6"/>
      <c r="J593" s="28"/>
      <c r="K593" s="28"/>
      <c r="L593" s="4"/>
      <c r="M593" s="4"/>
      <c r="X593" s="27"/>
    </row>
    <row r="594">
      <c r="F594" s="27"/>
      <c r="I594" s="6"/>
      <c r="J594" s="28"/>
      <c r="K594" s="28"/>
      <c r="L594" s="4"/>
      <c r="M594" s="4"/>
      <c r="X594" s="27"/>
    </row>
    <row r="595">
      <c r="A595" s="23"/>
      <c r="B595" s="45"/>
      <c r="C595" s="45"/>
      <c r="D595" s="45"/>
      <c r="E595" s="45"/>
      <c r="F595" s="27"/>
      <c r="I595" s="6"/>
      <c r="J595" s="28"/>
      <c r="K595" s="28"/>
      <c r="L595" s="4"/>
      <c r="M595" s="4"/>
      <c r="N595" s="24"/>
      <c r="X595" s="27"/>
    </row>
    <row r="596">
      <c r="B596" s="8"/>
      <c r="C596" s="8"/>
      <c r="D596" s="8"/>
      <c r="E596" s="8"/>
      <c r="F596" s="27"/>
      <c r="I596" s="6"/>
      <c r="J596" s="28"/>
      <c r="K596" s="28"/>
      <c r="L596" s="4"/>
      <c r="M596" s="4"/>
      <c r="X596" s="27"/>
    </row>
    <row r="597">
      <c r="F597" s="27"/>
      <c r="I597" s="6"/>
      <c r="J597" s="28"/>
      <c r="K597" s="28"/>
      <c r="L597" s="4"/>
      <c r="M597" s="4"/>
      <c r="X597" s="27"/>
    </row>
    <row r="598">
      <c r="F598" s="27"/>
      <c r="I598" s="6"/>
      <c r="J598" s="28"/>
      <c r="K598" s="28"/>
      <c r="L598" s="4"/>
      <c r="M598" s="4"/>
      <c r="X598" s="27"/>
    </row>
    <row r="599">
      <c r="F599" s="27"/>
      <c r="I599" s="6"/>
      <c r="J599" s="28"/>
      <c r="K599" s="28"/>
      <c r="L599" s="4"/>
      <c r="M599" s="4"/>
      <c r="X599" s="27"/>
    </row>
    <row r="600">
      <c r="F600" s="27"/>
      <c r="I600" s="6"/>
      <c r="J600" s="28"/>
      <c r="K600" s="28"/>
      <c r="L600" s="4"/>
      <c r="M600" s="4"/>
      <c r="X600" s="27"/>
    </row>
    <row r="601">
      <c r="F601" s="27"/>
      <c r="I601" s="6"/>
      <c r="J601" s="28"/>
      <c r="K601" s="28"/>
      <c r="L601" s="4"/>
      <c r="M601" s="4"/>
      <c r="X601" s="27"/>
    </row>
    <row r="602">
      <c r="B602" s="8"/>
      <c r="C602" s="8"/>
      <c r="D602" s="8"/>
      <c r="E602" s="8"/>
      <c r="F602" s="27"/>
      <c r="I602" s="6"/>
      <c r="J602" s="28"/>
      <c r="K602" s="28"/>
      <c r="L602" s="4"/>
      <c r="M602" s="4"/>
      <c r="X602" s="27"/>
    </row>
    <row r="603">
      <c r="B603" s="8"/>
      <c r="C603" s="8"/>
      <c r="D603" s="8"/>
      <c r="E603" s="8"/>
      <c r="F603" s="27"/>
      <c r="I603" s="6"/>
      <c r="J603" s="28"/>
      <c r="K603" s="28"/>
      <c r="L603" s="4"/>
      <c r="M603" s="4"/>
      <c r="X603" s="27"/>
    </row>
    <row r="604">
      <c r="B604" s="8"/>
      <c r="C604" s="8"/>
      <c r="D604" s="8"/>
      <c r="E604" s="8"/>
      <c r="F604" s="27"/>
      <c r="I604" s="6"/>
      <c r="J604" s="28"/>
      <c r="K604" s="28"/>
      <c r="L604" s="4"/>
      <c r="M604" s="4"/>
      <c r="X604" s="27"/>
    </row>
    <row r="605">
      <c r="B605" s="8"/>
      <c r="C605" s="8"/>
      <c r="D605" s="8"/>
      <c r="E605" s="8"/>
      <c r="F605" s="27"/>
      <c r="I605" s="6"/>
      <c r="J605" s="28"/>
      <c r="K605" s="28"/>
      <c r="L605" s="4"/>
      <c r="M605" s="4"/>
      <c r="X605" s="27"/>
    </row>
    <row r="606">
      <c r="B606" s="8"/>
      <c r="C606" s="8"/>
      <c r="D606" s="8"/>
      <c r="E606" s="8"/>
      <c r="F606" s="27"/>
      <c r="I606" s="6"/>
      <c r="J606" s="28"/>
      <c r="K606" s="28"/>
      <c r="L606" s="4"/>
      <c r="M606" s="4"/>
      <c r="X606" s="27"/>
    </row>
    <row r="607">
      <c r="B607" s="8"/>
      <c r="C607" s="8"/>
      <c r="D607" s="8"/>
      <c r="E607" s="8"/>
      <c r="F607" s="27"/>
      <c r="I607" s="6"/>
      <c r="J607" s="28"/>
      <c r="K607" s="28"/>
      <c r="L607" s="4"/>
      <c r="M607" s="4"/>
      <c r="X607" s="27"/>
    </row>
    <row r="608">
      <c r="B608" s="8"/>
      <c r="C608" s="8"/>
      <c r="D608" s="8"/>
      <c r="E608" s="8"/>
      <c r="F608" s="27"/>
      <c r="I608" s="6"/>
      <c r="J608" s="28"/>
      <c r="K608" s="28"/>
      <c r="L608" s="4"/>
      <c r="M608" s="4"/>
      <c r="X608" s="27"/>
    </row>
    <row r="609">
      <c r="B609" s="8"/>
      <c r="C609" s="8"/>
      <c r="D609" s="8"/>
      <c r="E609" s="8"/>
      <c r="F609" s="27"/>
      <c r="I609" s="6"/>
      <c r="J609" s="28"/>
      <c r="K609" s="28"/>
      <c r="L609" s="4"/>
      <c r="M609" s="4"/>
      <c r="X609" s="27"/>
    </row>
    <row r="610">
      <c r="B610" s="8"/>
      <c r="C610" s="8"/>
      <c r="D610" s="8"/>
      <c r="E610" s="8"/>
      <c r="F610" s="27"/>
      <c r="I610" s="6"/>
      <c r="J610" s="28"/>
      <c r="K610" s="28"/>
      <c r="L610" s="4"/>
      <c r="M610" s="4"/>
      <c r="X610" s="27"/>
    </row>
    <row r="611">
      <c r="B611" s="8"/>
      <c r="C611" s="8"/>
      <c r="D611" s="8"/>
      <c r="E611" s="8"/>
      <c r="F611" s="27"/>
      <c r="I611" s="6"/>
      <c r="J611" s="28"/>
      <c r="K611" s="28"/>
      <c r="L611" s="4"/>
      <c r="M611" s="4"/>
      <c r="X611" s="27"/>
    </row>
    <row r="612">
      <c r="B612" s="8"/>
      <c r="C612" s="8"/>
      <c r="D612" s="8"/>
      <c r="E612" s="8"/>
      <c r="F612" s="27"/>
      <c r="I612" s="6"/>
      <c r="J612" s="28"/>
      <c r="K612" s="28"/>
      <c r="L612" s="4"/>
      <c r="M612" s="4"/>
      <c r="X612" s="27"/>
    </row>
    <row r="613">
      <c r="B613" s="8"/>
      <c r="C613" s="8"/>
      <c r="D613" s="8"/>
      <c r="E613" s="8"/>
      <c r="F613" s="27"/>
      <c r="I613" s="6"/>
      <c r="J613" s="28"/>
      <c r="K613" s="28"/>
      <c r="L613" s="4"/>
      <c r="M613" s="4"/>
      <c r="X613" s="27"/>
    </row>
    <row r="614">
      <c r="B614" s="8"/>
      <c r="C614" s="8"/>
      <c r="D614" s="8"/>
      <c r="E614" s="8"/>
      <c r="F614" s="27"/>
      <c r="I614" s="6"/>
      <c r="J614" s="28"/>
      <c r="K614" s="28"/>
      <c r="L614" s="4"/>
      <c r="M614" s="4"/>
      <c r="X614" s="27"/>
    </row>
    <row r="615">
      <c r="B615" s="8"/>
      <c r="C615" s="8"/>
      <c r="D615" s="8"/>
      <c r="E615" s="8"/>
      <c r="F615" s="27"/>
      <c r="I615" s="6"/>
      <c r="J615" s="28"/>
      <c r="K615" s="28"/>
      <c r="L615" s="4"/>
      <c r="M615" s="4"/>
      <c r="X615" s="27"/>
    </row>
    <row r="616">
      <c r="F616" s="27"/>
      <c r="I616" s="6"/>
      <c r="J616" s="28"/>
      <c r="K616" s="28"/>
      <c r="L616" s="4"/>
      <c r="M616" s="4"/>
      <c r="X616" s="27"/>
    </row>
    <row r="617">
      <c r="A617" s="23"/>
      <c r="B617" s="45"/>
      <c r="C617" s="45"/>
      <c r="D617" s="45"/>
      <c r="E617" s="45"/>
      <c r="F617" s="27"/>
      <c r="I617" s="6"/>
      <c r="J617" s="28"/>
      <c r="K617" s="28"/>
      <c r="L617" s="4"/>
      <c r="M617" s="4"/>
      <c r="N617" s="24"/>
      <c r="X617" s="27"/>
    </row>
    <row r="618">
      <c r="F618" s="27"/>
      <c r="I618" s="6"/>
      <c r="J618" s="28"/>
      <c r="K618" s="28"/>
      <c r="L618" s="4"/>
      <c r="M618" s="4"/>
      <c r="X618" s="27"/>
    </row>
    <row r="619">
      <c r="F619" s="27"/>
      <c r="I619" s="6"/>
      <c r="J619" s="28"/>
      <c r="K619" s="28"/>
      <c r="L619" s="4"/>
      <c r="M619" s="4"/>
      <c r="X619" s="27"/>
    </row>
    <row r="620">
      <c r="F620" s="27"/>
      <c r="I620" s="6"/>
      <c r="J620" s="28"/>
      <c r="K620" s="28"/>
      <c r="L620" s="4"/>
      <c r="M620" s="4"/>
      <c r="X620" s="27"/>
    </row>
    <row r="621">
      <c r="F621" s="27"/>
      <c r="I621" s="6"/>
      <c r="J621" s="28"/>
      <c r="K621" s="28"/>
      <c r="L621" s="4"/>
      <c r="M621" s="4"/>
      <c r="X621" s="27"/>
    </row>
    <row r="622">
      <c r="F622" s="27"/>
      <c r="I622" s="6"/>
      <c r="J622" s="28"/>
      <c r="K622" s="28"/>
      <c r="L622" s="4"/>
      <c r="M622" s="4"/>
      <c r="X622" s="27"/>
    </row>
    <row r="623">
      <c r="B623" s="8"/>
      <c r="C623" s="8"/>
      <c r="D623" s="8"/>
      <c r="E623" s="8"/>
      <c r="F623" s="27"/>
      <c r="I623" s="6"/>
      <c r="J623" s="28"/>
      <c r="K623" s="28"/>
      <c r="L623" s="4"/>
      <c r="M623" s="4"/>
      <c r="X623" s="27"/>
    </row>
    <row r="624">
      <c r="F624" s="27"/>
      <c r="I624" s="6"/>
      <c r="J624" s="28"/>
      <c r="K624" s="28"/>
      <c r="L624" s="4"/>
      <c r="M624" s="4"/>
      <c r="X624" s="27"/>
    </row>
    <row r="625">
      <c r="F625" s="27"/>
      <c r="I625" s="6"/>
      <c r="J625" s="28"/>
      <c r="K625" s="28"/>
      <c r="L625" s="4"/>
      <c r="M625" s="4"/>
      <c r="X625" s="27"/>
    </row>
    <row r="626">
      <c r="A626" s="15"/>
      <c r="C626" s="3"/>
      <c r="F626" s="27"/>
      <c r="I626" s="6"/>
      <c r="J626" s="46"/>
      <c r="K626" s="46"/>
      <c r="L626" s="4"/>
      <c r="M626" s="4"/>
      <c r="N626" s="15"/>
      <c r="X626" s="47"/>
    </row>
    <row r="627">
      <c r="F627" s="27"/>
      <c r="I627" s="6"/>
      <c r="J627" s="46"/>
      <c r="K627" s="46"/>
      <c r="L627" s="4"/>
      <c r="M627" s="4"/>
      <c r="X627" s="47"/>
    </row>
    <row r="628">
      <c r="J628" s="46"/>
      <c r="K628" s="46"/>
      <c r="X628" s="47"/>
    </row>
    <row r="629">
      <c r="J629" s="30"/>
      <c r="K629" s="30"/>
      <c r="X629" s="47"/>
    </row>
    <row r="630">
      <c r="J630" s="30"/>
      <c r="K630" s="30"/>
      <c r="X630" s="47"/>
    </row>
    <row r="631">
      <c r="J631" s="30"/>
      <c r="K631" s="30"/>
      <c r="X631" s="47"/>
    </row>
    <row r="632">
      <c r="J632" s="30"/>
      <c r="K632" s="30"/>
      <c r="X632" s="47"/>
    </row>
    <row r="633">
      <c r="J633" s="30"/>
      <c r="K633" s="30"/>
      <c r="X633" s="47"/>
    </row>
    <row r="634">
      <c r="J634" s="30"/>
      <c r="K634" s="30"/>
      <c r="X634" s="47"/>
    </row>
    <row r="635">
      <c r="J635" s="30"/>
      <c r="K635" s="30"/>
      <c r="X635" s="47"/>
    </row>
    <row r="636">
      <c r="J636" s="30"/>
      <c r="K636" s="30"/>
      <c r="X636" s="47"/>
    </row>
    <row r="637">
      <c r="J637" s="30"/>
      <c r="K637" s="30"/>
      <c r="X637" s="47"/>
    </row>
    <row r="638">
      <c r="J638" s="30"/>
      <c r="K638" s="30"/>
      <c r="X638" s="47"/>
    </row>
    <row r="639">
      <c r="J639" s="30"/>
      <c r="K639" s="30"/>
      <c r="X639" s="47"/>
    </row>
    <row r="640">
      <c r="J640" s="30"/>
      <c r="K640" s="30"/>
      <c r="X640" s="47"/>
    </row>
    <row r="641">
      <c r="J641" s="30"/>
      <c r="K641" s="30"/>
      <c r="X641" s="47"/>
    </row>
    <row r="642">
      <c r="J642" s="30"/>
      <c r="K642" s="30"/>
      <c r="X642" s="47"/>
    </row>
    <row r="643">
      <c r="J643" s="30"/>
      <c r="K643" s="30"/>
      <c r="X643" s="47"/>
    </row>
    <row r="644">
      <c r="J644" s="30"/>
      <c r="K644" s="30"/>
      <c r="X644" s="47"/>
    </row>
    <row r="645">
      <c r="J645" s="30"/>
      <c r="K645" s="30"/>
      <c r="X645" s="47"/>
    </row>
    <row r="646">
      <c r="J646" s="30"/>
      <c r="K646" s="30"/>
      <c r="X646" s="47"/>
    </row>
    <row r="647">
      <c r="J647" s="30"/>
      <c r="K647" s="30"/>
      <c r="X647" s="47"/>
    </row>
    <row r="648">
      <c r="J648" s="30"/>
      <c r="K648" s="30"/>
      <c r="X648" s="47"/>
    </row>
    <row r="649">
      <c r="J649" s="30"/>
      <c r="K649" s="30"/>
      <c r="X649" s="47"/>
    </row>
    <row r="650">
      <c r="J650" s="30"/>
      <c r="K650" s="30"/>
      <c r="X650" s="47"/>
    </row>
    <row r="651">
      <c r="J651" s="30"/>
      <c r="K651" s="30"/>
      <c r="X651" s="47"/>
    </row>
    <row r="652">
      <c r="J652" s="30"/>
      <c r="K652" s="30"/>
      <c r="X652" s="47"/>
    </row>
    <row r="653">
      <c r="J653" s="30"/>
      <c r="K653" s="30"/>
      <c r="X653" s="47"/>
    </row>
    <row r="654">
      <c r="J654" s="30"/>
      <c r="K654" s="30"/>
      <c r="X654" s="47"/>
    </row>
    <row r="655">
      <c r="J655" s="30"/>
      <c r="K655" s="30"/>
      <c r="X655" s="47"/>
    </row>
    <row r="656">
      <c r="J656" s="30"/>
      <c r="K656" s="30"/>
      <c r="X656" s="47"/>
    </row>
    <row r="657">
      <c r="J657" s="30"/>
      <c r="K657" s="30"/>
      <c r="X657" s="47"/>
    </row>
    <row r="658">
      <c r="J658" s="30"/>
      <c r="K658" s="30"/>
      <c r="X658" s="47"/>
    </row>
    <row r="659">
      <c r="J659" s="30"/>
      <c r="K659" s="30"/>
      <c r="X659" s="47"/>
    </row>
    <row r="660">
      <c r="J660" s="30"/>
      <c r="K660" s="30"/>
      <c r="X660" s="47"/>
    </row>
    <row r="661">
      <c r="J661" s="30"/>
      <c r="K661" s="30"/>
      <c r="X661" s="47"/>
    </row>
    <row r="662">
      <c r="J662" s="30"/>
      <c r="K662" s="30"/>
      <c r="X662" s="47"/>
    </row>
    <row r="663">
      <c r="J663" s="30"/>
      <c r="K663" s="30"/>
      <c r="X663" s="47"/>
    </row>
    <row r="664">
      <c r="J664" s="30"/>
      <c r="K664" s="30"/>
      <c r="X664" s="47"/>
    </row>
    <row r="665">
      <c r="J665" s="30"/>
      <c r="K665" s="30"/>
      <c r="X665" s="47"/>
    </row>
    <row r="666">
      <c r="J666" s="30"/>
      <c r="K666" s="30"/>
      <c r="X666" s="47"/>
    </row>
    <row r="667">
      <c r="J667" s="30"/>
      <c r="K667" s="30"/>
      <c r="X667" s="47"/>
    </row>
    <row r="668">
      <c r="J668" s="30"/>
      <c r="K668" s="30"/>
      <c r="X668" s="47"/>
    </row>
    <row r="669">
      <c r="J669" s="30"/>
      <c r="K669" s="30"/>
      <c r="X669" s="47"/>
    </row>
    <row r="670">
      <c r="J670" s="30"/>
      <c r="K670" s="30"/>
      <c r="X670" s="47"/>
    </row>
    <row r="671">
      <c r="J671" s="30"/>
      <c r="K671" s="30"/>
      <c r="X671" s="47"/>
    </row>
    <row r="672">
      <c r="J672" s="30"/>
      <c r="K672" s="30"/>
      <c r="X672" s="47"/>
    </row>
    <row r="673">
      <c r="J673" s="30"/>
      <c r="K673" s="30"/>
      <c r="X673" s="47"/>
    </row>
    <row r="674">
      <c r="J674" s="30"/>
      <c r="K674" s="30"/>
      <c r="X674" s="47"/>
    </row>
    <row r="675">
      <c r="J675" s="30"/>
      <c r="K675" s="30"/>
      <c r="X675" s="47"/>
    </row>
    <row r="676">
      <c r="J676" s="30"/>
      <c r="K676" s="30"/>
      <c r="X676" s="47"/>
    </row>
    <row r="677">
      <c r="J677" s="30"/>
      <c r="K677" s="30"/>
      <c r="X677" s="47"/>
    </row>
    <row r="678">
      <c r="J678" s="30"/>
      <c r="K678" s="30"/>
      <c r="X678" s="47"/>
    </row>
    <row r="679">
      <c r="J679" s="30"/>
      <c r="K679" s="30"/>
      <c r="X679" s="47"/>
    </row>
    <row r="680">
      <c r="J680" s="30"/>
      <c r="K680" s="30"/>
      <c r="X680" s="47"/>
    </row>
    <row r="681">
      <c r="J681" s="30"/>
      <c r="K681" s="30"/>
      <c r="X681" s="47"/>
    </row>
    <row r="682">
      <c r="J682" s="30"/>
      <c r="K682" s="30"/>
      <c r="X682" s="47"/>
    </row>
    <row r="683">
      <c r="J683" s="30"/>
      <c r="K683" s="30"/>
      <c r="X683" s="47"/>
    </row>
    <row r="684">
      <c r="J684" s="30"/>
      <c r="K684" s="30"/>
      <c r="X684" s="47"/>
    </row>
    <row r="685">
      <c r="J685" s="30"/>
      <c r="K685" s="30"/>
      <c r="X685" s="47"/>
    </row>
    <row r="686">
      <c r="J686" s="30"/>
      <c r="K686" s="30"/>
      <c r="X686" s="47"/>
    </row>
    <row r="687">
      <c r="J687" s="30"/>
      <c r="K687" s="30"/>
      <c r="X687" s="47"/>
    </row>
    <row r="688">
      <c r="J688" s="30"/>
      <c r="K688" s="30"/>
      <c r="X688" s="47"/>
    </row>
    <row r="689">
      <c r="J689" s="30"/>
      <c r="K689" s="30"/>
      <c r="X689" s="47"/>
    </row>
    <row r="690">
      <c r="J690" s="30"/>
      <c r="K690" s="30"/>
      <c r="X690" s="47"/>
    </row>
    <row r="691">
      <c r="J691" s="30"/>
      <c r="K691" s="30"/>
      <c r="X691" s="47"/>
    </row>
    <row r="692">
      <c r="J692" s="30"/>
      <c r="K692" s="30"/>
      <c r="X692" s="47"/>
    </row>
    <row r="693">
      <c r="J693" s="30"/>
      <c r="K693" s="30"/>
      <c r="X693" s="47"/>
    </row>
    <row r="694">
      <c r="J694" s="30"/>
      <c r="K694" s="30"/>
      <c r="X694" s="47"/>
    </row>
    <row r="695">
      <c r="J695" s="30"/>
      <c r="K695" s="30"/>
      <c r="X695" s="47"/>
    </row>
    <row r="696">
      <c r="J696" s="30"/>
      <c r="K696" s="30"/>
      <c r="X696" s="47"/>
    </row>
    <row r="697">
      <c r="J697" s="30"/>
      <c r="K697" s="30"/>
      <c r="X697" s="47"/>
    </row>
    <row r="698">
      <c r="J698" s="30"/>
      <c r="K698" s="30"/>
      <c r="X698" s="47"/>
    </row>
    <row r="699">
      <c r="J699" s="30"/>
      <c r="K699" s="30"/>
      <c r="X699" s="47"/>
    </row>
    <row r="700">
      <c r="J700" s="30"/>
      <c r="K700" s="30"/>
      <c r="X700" s="47"/>
    </row>
    <row r="701">
      <c r="J701" s="30"/>
      <c r="K701" s="30"/>
      <c r="X701" s="47"/>
    </row>
    <row r="702">
      <c r="J702" s="30"/>
      <c r="K702" s="30"/>
      <c r="X702" s="47"/>
    </row>
    <row r="703">
      <c r="J703" s="30"/>
      <c r="K703" s="30"/>
      <c r="X703" s="47"/>
    </row>
    <row r="704">
      <c r="J704" s="30"/>
      <c r="K704" s="30"/>
      <c r="X704" s="47"/>
    </row>
    <row r="705">
      <c r="J705" s="30"/>
      <c r="K705" s="30"/>
      <c r="X705" s="47"/>
    </row>
    <row r="706">
      <c r="J706" s="30"/>
      <c r="K706" s="30"/>
      <c r="X706" s="47"/>
    </row>
    <row r="707">
      <c r="J707" s="30"/>
      <c r="K707" s="30"/>
      <c r="X707" s="47"/>
    </row>
    <row r="708">
      <c r="J708" s="30"/>
      <c r="K708" s="30"/>
      <c r="X708" s="47"/>
    </row>
    <row r="709">
      <c r="J709" s="30"/>
      <c r="K709" s="30"/>
      <c r="X709" s="47"/>
    </row>
    <row r="710">
      <c r="J710" s="30"/>
      <c r="K710" s="30"/>
      <c r="X710" s="47"/>
    </row>
    <row r="711">
      <c r="J711" s="30"/>
      <c r="K711" s="30"/>
      <c r="X711" s="47"/>
    </row>
    <row r="712">
      <c r="J712" s="30"/>
      <c r="K712" s="30"/>
      <c r="X712" s="47"/>
    </row>
    <row r="713">
      <c r="J713" s="30"/>
      <c r="K713" s="30"/>
      <c r="X713" s="47"/>
    </row>
    <row r="714">
      <c r="J714" s="30"/>
      <c r="K714" s="30"/>
      <c r="X714" s="47"/>
    </row>
    <row r="715">
      <c r="J715" s="30"/>
      <c r="K715" s="30"/>
      <c r="X715" s="47"/>
    </row>
    <row r="716">
      <c r="J716" s="30"/>
      <c r="K716" s="30"/>
      <c r="X716" s="47"/>
    </row>
    <row r="717">
      <c r="J717" s="30"/>
      <c r="K717" s="30"/>
      <c r="X717" s="47"/>
    </row>
    <row r="718">
      <c r="J718" s="30"/>
      <c r="K718" s="30"/>
      <c r="X718" s="47"/>
    </row>
    <row r="719">
      <c r="J719" s="30"/>
      <c r="K719" s="30"/>
      <c r="X719" s="47"/>
    </row>
    <row r="720">
      <c r="J720" s="30"/>
      <c r="K720" s="30"/>
      <c r="X720" s="47"/>
    </row>
    <row r="721">
      <c r="J721" s="30"/>
      <c r="K721" s="30"/>
      <c r="X721" s="47"/>
    </row>
    <row r="722">
      <c r="J722" s="30"/>
      <c r="K722" s="30"/>
      <c r="X722" s="47"/>
    </row>
    <row r="723">
      <c r="J723" s="30"/>
      <c r="K723" s="30"/>
      <c r="X723" s="47"/>
    </row>
    <row r="724">
      <c r="J724" s="30"/>
      <c r="K724" s="30"/>
      <c r="X724" s="47"/>
    </row>
    <row r="725">
      <c r="J725" s="30"/>
      <c r="K725" s="30"/>
      <c r="X725" s="47"/>
    </row>
    <row r="726">
      <c r="J726" s="30"/>
      <c r="K726" s="30"/>
      <c r="X726" s="47"/>
    </row>
    <row r="727">
      <c r="J727" s="30"/>
      <c r="K727" s="30"/>
      <c r="X727" s="47"/>
    </row>
    <row r="728">
      <c r="J728" s="30"/>
      <c r="K728" s="30"/>
      <c r="X728" s="47"/>
    </row>
    <row r="729">
      <c r="J729" s="30"/>
      <c r="K729" s="30"/>
      <c r="X729" s="47"/>
    </row>
    <row r="730">
      <c r="J730" s="30"/>
      <c r="K730" s="30"/>
      <c r="X730" s="47"/>
    </row>
    <row r="731">
      <c r="J731" s="30"/>
      <c r="K731" s="30"/>
      <c r="X731" s="47"/>
    </row>
    <row r="732">
      <c r="J732" s="30"/>
      <c r="K732" s="30"/>
      <c r="X732" s="47"/>
    </row>
    <row r="733">
      <c r="J733" s="30"/>
      <c r="K733" s="30"/>
      <c r="X733" s="47"/>
    </row>
    <row r="734">
      <c r="J734" s="30"/>
      <c r="K734" s="30"/>
      <c r="X734" s="47"/>
    </row>
    <row r="735">
      <c r="J735" s="30"/>
      <c r="K735" s="30"/>
      <c r="X735" s="47"/>
    </row>
    <row r="736">
      <c r="J736" s="30"/>
      <c r="K736" s="30"/>
      <c r="X736" s="47"/>
    </row>
    <row r="737">
      <c r="J737" s="30"/>
      <c r="K737" s="30"/>
      <c r="X737" s="47"/>
    </row>
    <row r="738">
      <c r="J738" s="30"/>
      <c r="K738" s="30"/>
      <c r="X738" s="47"/>
    </row>
    <row r="739">
      <c r="J739" s="30"/>
      <c r="K739" s="30"/>
      <c r="X739" s="47"/>
    </row>
    <row r="740">
      <c r="J740" s="30"/>
      <c r="K740" s="30"/>
      <c r="X740" s="47"/>
    </row>
    <row r="741">
      <c r="J741" s="30"/>
      <c r="K741" s="30"/>
      <c r="X741" s="47"/>
    </row>
    <row r="742">
      <c r="J742" s="30"/>
      <c r="K742" s="30"/>
      <c r="X742" s="47"/>
    </row>
    <row r="743">
      <c r="J743" s="30"/>
      <c r="K743" s="30"/>
      <c r="X743" s="47"/>
    </row>
    <row r="744">
      <c r="J744" s="30"/>
      <c r="K744" s="30"/>
      <c r="X744" s="47"/>
    </row>
    <row r="745">
      <c r="J745" s="30"/>
      <c r="K745" s="30"/>
      <c r="X745" s="47"/>
    </row>
    <row r="746">
      <c r="J746" s="30"/>
      <c r="K746" s="30"/>
      <c r="X746" s="47"/>
    </row>
    <row r="747">
      <c r="J747" s="30"/>
      <c r="K747" s="30"/>
      <c r="X747" s="47"/>
    </row>
    <row r="748">
      <c r="J748" s="30"/>
      <c r="K748" s="30"/>
      <c r="X748" s="47"/>
    </row>
    <row r="749">
      <c r="J749" s="30"/>
      <c r="K749" s="30"/>
      <c r="X749" s="47"/>
    </row>
    <row r="750">
      <c r="J750" s="30"/>
      <c r="K750" s="30"/>
      <c r="X750" s="47"/>
    </row>
    <row r="751">
      <c r="J751" s="30"/>
      <c r="K751" s="30"/>
      <c r="X751" s="47"/>
    </row>
    <row r="752">
      <c r="J752" s="30"/>
      <c r="K752" s="30"/>
      <c r="X752" s="47"/>
    </row>
    <row r="753">
      <c r="J753" s="30"/>
      <c r="K753" s="30"/>
      <c r="X753" s="47"/>
    </row>
    <row r="754">
      <c r="J754" s="30"/>
      <c r="K754" s="30"/>
      <c r="X754" s="47"/>
    </row>
    <row r="755">
      <c r="J755" s="30"/>
      <c r="K755" s="30"/>
      <c r="X755" s="47"/>
    </row>
    <row r="756">
      <c r="J756" s="30"/>
      <c r="K756" s="30"/>
      <c r="X756" s="47"/>
    </row>
    <row r="757">
      <c r="J757" s="30"/>
      <c r="K757" s="30"/>
      <c r="X757" s="47"/>
    </row>
    <row r="758">
      <c r="J758" s="30"/>
      <c r="K758" s="30"/>
      <c r="X758" s="47"/>
    </row>
    <row r="759">
      <c r="J759" s="30"/>
      <c r="K759" s="30"/>
      <c r="X759" s="47"/>
    </row>
    <row r="760">
      <c r="J760" s="30"/>
      <c r="K760" s="30"/>
      <c r="X760" s="47"/>
    </row>
    <row r="761">
      <c r="J761" s="30"/>
      <c r="K761" s="30"/>
      <c r="X761" s="47"/>
    </row>
    <row r="762">
      <c r="J762" s="30"/>
      <c r="K762" s="30"/>
      <c r="X762" s="47"/>
    </row>
    <row r="763">
      <c r="J763" s="30"/>
      <c r="K763" s="30"/>
      <c r="X763" s="47"/>
    </row>
    <row r="764">
      <c r="J764" s="30"/>
      <c r="K764" s="30"/>
      <c r="X764" s="47"/>
    </row>
    <row r="765">
      <c r="J765" s="30"/>
      <c r="K765" s="30"/>
      <c r="X765" s="47"/>
    </row>
    <row r="766">
      <c r="J766" s="30"/>
      <c r="K766" s="30"/>
      <c r="X766" s="47"/>
    </row>
    <row r="767">
      <c r="J767" s="30"/>
      <c r="K767" s="30"/>
      <c r="X767" s="47"/>
    </row>
    <row r="768">
      <c r="J768" s="30"/>
      <c r="K768" s="30"/>
      <c r="X768" s="47"/>
    </row>
    <row r="769">
      <c r="J769" s="30"/>
      <c r="K769" s="30"/>
      <c r="X769" s="47"/>
    </row>
    <row r="770">
      <c r="J770" s="30"/>
      <c r="K770" s="30"/>
      <c r="X770" s="47"/>
    </row>
    <row r="771">
      <c r="J771" s="30"/>
      <c r="K771" s="30"/>
      <c r="X771" s="47"/>
    </row>
    <row r="772">
      <c r="J772" s="30"/>
      <c r="K772" s="30"/>
      <c r="X772" s="47"/>
    </row>
    <row r="773">
      <c r="J773" s="30"/>
      <c r="K773" s="30"/>
      <c r="X773" s="47"/>
    </row>
    <row r="774">
      <c r="J774" s="30"/>
      <c r="K774" s="30"/>
      <c r="X774" s="47"/>
    </row>
    <row r="775">
      <c r="J775" s="30"/>
      <c r="K775" s="30"/>
      <c r="X775" s="47"/>
    </row>
    <row r="776">
      <c r="J776" s="30"/>
      <c r="K776" s="30"/>
      <c r="X776" s="47"/>
    </row>
    <row r="777">
      <c r="J777" s="30"/>
      <c r="K777" s="30"/>
      <c r="X777" s="47"/>
    </row>
    <row r="778">
      <c r="J778" s="30"/>
      <c r="K778" s="30"/>
      <c r="X778" s="47"/>
    </row>
    <row r="779">
      <c r="J779" s="30"/>
      <c r="K779" s="30"/>
      <c r="X779" s="47"/>
    </row>
    <row r="780">
      <c r="J780" s="30"/>
      <c r="K780" s="30"/>
      <c r="X780" s="47"/>
    </row>
    <row r="781">
      <c r="J781" s="30"/>
      <c r="K781" s="30"/>
      <c r="X781" s="47"/>
    </row>
    <row r="782">
      <c r="J782" s="30"/>
      <c r="K782" s="30"/>
      <c r="X782" s="47"/>
    </row>
    <row r="783">
      <c r="J783" s="30"/>
      <c r="K783" s="30"/>
      <c r="X783" s="47"/>
    </row>
    <row r="784">
      <c r="J784" s="30"/>
      <c r="K784" s="30"/>
      <c r="X784" s="47"/>
    </row>
    <row r="785">
      <c r="J785" s="30"/>
      <c r="K785" s="30"/>
      <c r="X785" s="47"/>
    </row>
    <row r="786">
      <c r="J786" s="30"/>
      <c r="K786" s="30"/>
      <c r="X786" s="47"/>
    </row>
    <row r="787">
      <c r="J787" s="30"/>
      <c r="K787" s="30"/>
      <c r="X787" s="47"/>
    </row>
    <row r="788">
      <c r="J788" s="30"/>
      <c r="K788" s="30"/>
      <c r="X788" s="47"/>
    </row>
    <row r="789">
      <c r="J789" s="30"/>
      <c r="K789" s="30"/>
      <c r="X789" s="47"/>
    </row>
    <row r="790">
      <c r="J790" s="30"/>
      <c r="K790" s="30"/>
      <c r="X790" s="47"/>
    </row>
    <row r="791">
      <c r="J791" s="30"/>
      <c r="K791" s="30"/>
      <c r="X791" s="47"/>
    </row>
    <row r="792">
      <c r="J792" s="30"/>
      <c r="K792" s="30"/>
      <c r="X792" s="47"/>
    </row>
    <row r="793">
      <c r="J793" s="30"/>
      <c r="K793" s="30"/>
      <c r="X793" s="47"/>
    </row>
    <row r="794">
      <c r="J794" s="30"/>
      <c r="K794" s="30"/>
      <c r="X794" s="47"/>
    </row>
    <row r="795">
      <c r="J795" s="30"/>
      <c r="K795" s="30"/>
      <c r="X795" s="47"/>
    </row>
    <row r="796">
      <c r="J796" s="30"/>
      <c r="K796" s="30"/>
      <c r="X796" s="47"/>
    </row>
    <row r="797">
      <c r="J797" s="30"/>
      <c r="K797" s="30"/>
      <c r="X797" s="47"/>
    </row>
    <row r="798">
      <c r="J798" s="30"/>
      <c r="K798" s="30"/>
      <c r="X798" s="47"/>
    </row>
    <row r="799">
      <c r="J799" s="30"/>
      <c r="K799" s="30"/>
      <c r="X799" s="47"/>
    </row>
    <row r="800">
      <c r="J800" s="30"/>
      <c r="K800" s="30"/>
      <c r="X800" s="47"/>
    </row>
    <row r="801">
      <c r="J801" s="30"/>
      <c r="K801" s="30"/>
      <c r="X801" s="47"/>
    </row>
    <row r="802">
      <c r="J802" s="30"/>
      <c r="K802" s="30"/>
      <c r="X802" s="47"/>
    </row>
    <row r="803">
      <c r="J803" s="30"/>
      <c r="K803" s="30"/>
      <c r="X803" s="47"/>
    </row>
    <row r="804">
      <c r="J804" s="30"/>
      <c r="K804" s="30"/>
      <c r="X804" s="47"/>
    </row>
    <row r="805">
      <c r="J805" s="30"/>
      <c r="K805" s="30"/>
      <c r="X805" s="47"/>
    </row>
    <row r="806">
      <c r="J806" s="30"/>
      <c r="K806" s="30"/>
      <c r="X806" s="47"/>
    </row>
    <row r="807">
      <c r="J807" s="30"/>
      <c r="K807" s="30"/>
      <c r="X807" s="47"/>
    </row>
    <row r="808">
      <c r="J808" s="30"/>
      <c r="K808" s="30"/>
      <c r="X808" s="47"/>
    </row>
    <row r="809">
      <c r="J809" s="30"/>
      <c r="K809" s="30"/>
      <c r="X809" s="47"/>
    </row>
    <row r="810">
      <c r="J810" s="30"/>
      <c r="K810" s="30"/>
      <c r="X810" s="47"/>
    </row>
    <row r="811">
      <c r="J811" s="30"/>
      <c r="K811" s="30"/>
      <c r="X811" s="47"/>
    </row>
    <row r="812">
      <c r="J812" s="30"/>
      <c r="K812" s="30"/>
      <c r="X812" s="47"/>
    </row>
    <row r="813">
      <c r="J813" s="30"/>
      <c r="K813" s="30"/>
      <c r="X813" s="47"/>
    </row>
    <row r="814">
      <c r="J814" s="30"/>
      <c r="K814" s="30"/>
      <c r="X814" s="47"/>
    </row>
    <row r="815">
      <c r="J815" s="30"/>
      <c r="K815" s="30"/>
      <c r="X815" s="47"/>
    </row>
    <row r="816">
      <c r="J816" s="30"/>
      <c r="K816" s="30"/>
      <c r="X816" s="47"/>
    </row>
    <row r="817">
      <c r="J817" s="30"/>
      <c r="K817" s="30"/>
      <c r="X817" s="47"/>
    </row>
    <row r="818">
      <c r="J818" s="30"/>
      <c r="K818" s="30"/>
      <c r="X818" s="47"/>
    </row>
    <row r="819">
      <c r="J819" s="30"/>
      <c r="K819" s="30"/>
      <c r="X819" s="47"/>
    </row>
    <row r="820">
      <c r="J820" s="30"/>
      <c r="K820" s="30"/>
      <c r="X820" s="47"/>
    </row>
    <row r="821">
      <c r="J821" s="30"/>
      <c r="K821" s="30"/>
      <c r="X821" s="47"/>
    </row>
    <row r="822">
      <c r="J822" s="30"/>
      <c r="K822" s="30"/>
      <c r="X822" s="47"/>
    </row>
    <row r="823">
      <c r="J823" s="30"/>
      <c r="K823" s="30"/>
      <c r="X823" s="47"/>
    </row>
    <row r="824">
      <c r="J824" s="30"/>
      <c r="K824" s="30"/>
      <c r="X824" s="47"/>
    </row>
    <row r="825">
      <c r="J825" s="30"/>
      <c r="K825" s="30"/>
      <c r="X825" s="47"/>
    </row>
    <row r="826">
      <c r="J826" s="30"/>
      <c r="K826" s="30"/>
      <c r="X826" s="47"/>
    </row>
    <row r="827">
      <c r="J827" s="30"/>
      <c r="K827" s="30"/>
      <c r="X827" s="47"/>
    </row>
    <row r="828">
      <c r="J828" s="30"/>
      <c r="K828" s="30"/>
      <c r="X828" s="47"/>
    </row>
    <row r="829">
      <c r="J829" s="30"/>
      <c r="K829" s="30"/>
      <c r="X829" s="47"/>
    </row>
    <row r="830">
      <c r="J830" s="30"/>
      <c r="K830" s="30"/>
      <c r="X830" s="47"/>
    </row>
    <row r="831">
      <c r="J831" s="30"/>
      <c r="K831" s="30"/>
      <c r="X831" s="47"/>
    </row>
    <row r="832">
      <c r="J832" s="30"/>
      <c r="K832" s="30"/>
      <c r="X832" s="47"/>
    </row>
    <row r="833">
      <c r="J833" s="30"/>
      <c r="K833" s="30"/>
      <c r="X833" s="47"/>
    </row>
    <row r="834">
      <c r="J834" s="30"/>
      <c r="K834" s="30"/>
      <c r="X834" s="47"/>
    </row>
    <row r="835">
      <c r="J835" s="30"/>
      <c r="K835" s="30"/>
      <c r="X835" s="47"/>
    </row>
    <row r="836">
      <c r="J836" s="30"/>
      <c r="K836" s="30"/>
      <c r="X836" s="47"/>
    </row>
    <row r="837">
      <c r="J837" s="30"/>
      <c r="K837" s="30"/>
      <c r="X837" s="47"/>
    </row>
    <row r="838">
      <c r="J838" s="30"/>
      <c r="K838" s="30"/>
      <c r="X838" s="47"/>
    </row>
    <row r="839">
      <c r="J839" s="30"/>
      <c r="K839" s="30"/>
      <c r="X839" s="47"/>
    </row>
    <row r="840">
      <c r="J840" s="30"/>
      <c r="K840" s="30"/>
      <c r="X840" s="47"/>
    </row>
    <row r="841">
      <c r="J841" s="30"/>
      <c r="K841" s="30"/>
      <c r="X841" s="47"/>
    </row>
    <row r="842">
      <c r="J842" s="30"/>
      <c r="K842" s="30"/>
      <c r="X842" s="47"/>
    </row>
    <row r="843">
      <c r="J843" s="30"/>
      <c r="K843" s="30"/>
      <c r="X843" s="47"/>
    </row>
    <row r="844">
      <c r="J844" s="30"/>
      <c r="K844" s="30"/>
      <c r="X844" s="47"/>
    </row>
    <row r="845">
      <c r="J845" s="30"/>
      <c r="K845" s="30"/>
      <c r="X845" s="47"/>
    </row>
    <row r="846">
      <c r="J846" s="30"/>
      <c r="K846" s="30"/>
      <c r="X846" s="47"/>
    </row>
    <row r="847">
      <c r="J847" s="30"/>
      <c r="K847" s="30"/>
      <c r="X847" s="47"/>
    </row>
    <row r="848">
      <c r="J848" s="30"/>
      <c r="K848" s="30"/>
      <c r="X848" s="47"/>
    </row>
    <row r="849">
      <c r="J849" s="30"/>
      <c r="K849" s="30"/>
      <c r="X849" s="47"/>
    </row>
    <row r="850">
      <c r="J850" s="30"/>
      <c r="K850" s="30"/>
      <c r="X850" s="47"/>
    </row>
    <row r="851">
      <c r="J851" s="30"/>
      <c r="K851" s="30"/>
      <c r="X851" s="47"/>
    </row>
    <row r="852">
      <c r="J852" s="30"/>
      <c r="K852" s="30"/>
      <c r="X852" s="47"/>
    </row>
    <row r="853">
      <c r="J853" s="30"/>
      <c r="K853" s="30"/>
      <c r="X853" s="47"/>
    </row>
    <row r="854">
      <c r="J854" s="30"/>
      <c r="K854" s="30"/>
      <c r="X854" s="47"/>
    </row>
    <row r="855">
      <c r="J855" s="30"/>
      <c r="K855" s="30"/>
      <c r="X855" s="47"/>
    </row>
    <row r="856">
      <c r="J856" s="30"/>
      <c r="K856" s="30"/>
      <c r="X856" s="47"/>
    </row>
    <row r="857">
      <c r="J857" s="30"/>
      <c r="K857" s="30"/>
      <c r="X857" s="47"/>
    </row>
    <row r="858">
      <c r="J858" s="30"/>
      <c r="K858" s="30"/>
      <c r="X858" s="47"/>
    </row>
    <row r="859">
      <c r="J859" s="30"/>
      <c r="K859" s="30"/>
      <c r="X859" s="47"/>
    </row>
    <row r="860">
      <c r="J860" s="30"/>
      <c r="K860" s="30"/>
      <c r="X860" s="47"/>
    </row>
    <row r="861">
      <c r="J861" s="30"/>
      <c r="K861" s="30"/>
      <c r="X861" s="47"/>
    </row>
    <row r="862">
      <c r="J862" s="30"/>
      <c r="K862" s="30"/>
      <c r="X862" s="47"/>
    </row>
    <row r="863">
      <c r="J863" s="30"/>
      <c r="K863" s="30"/>
      <c r="X863" s="47"/>
    </row>
    <row r="864">
      <c r="J864" s="30"/>
      <c r="K864" s="30"/>
      <c r="X864" s="47"/>
    </row>
    <row r="865">
      <c r="J865" s="30"/>
      <c r="K865" s="30"/>
      <c r="X865" s="47"/>
    </row>
    <row r="866">
      <c r="J866" s="30"/>
      <c r="K866" s="30"/>
      <c r="X866" s="47"/>
    </row>
    <row r="867">
      <c r="J867" s="30"/>
      <c r="K867" s="30"/>
      <c r="X867" s="47"/>
    </row>
    <row r="868">
      <c r="J868" s="30"/>
      <c r="K868" s="30"/>
      <c r="X868" s="47"/>
    </row>
    <row r="869">
      <c r="J869" s="30"/>
      <c r="K869" s="30"/>
      <c r="X869" s="47"/>
    </row>
    <row r="870">
      <c r="J870" s="30"/>
      <c r="K870" s="30"/>
      <c r="X870" s="47"/>
    </row>
    <row r="871">
      <c r="J871" s="30"/>
      <c r="K871" s="30"/>
      <c r="X871" s="47"/>
    </row>
    <row r="872">
      <c r="J872" s="30"/>
      <c r="K872" s="30"/>
      <c r="X872" s="47"/>
    </row>
    <row r="873">
      <c r="J873" s="30"/>
      <c r="K873" s="30"/>
      <c r="X873" s="47"/>
    </row>
    <row r="874">
      <c r="J874" s="30"/>
      <c r="K874" s="30"/>
      <c r="X874" s="47"/>
    </row>
    <row r="875">
      <c r="J875" s="30"/>
      <c r="K875" s="30"/>
      <c r="X875" s="47"/>
    </row>
    <row r="876">
      <c r="J876" s="30"/>
      <c r="K876" s="30"/>
      <c r="X876" s="47"/>
    </row>
    <row r="877">
      <c r="J877" s="30"/>
      <c r="K877" s="30"/>
      <c r="X877" s="47"/>
    </row>
    <row r="878">
      <c r="J878" s="30"/>
      <c r="K878" s="30"/>
      <c r="X878" s="47"/>
    </row>
    <row r="879">
      <c r="J879" s="30"/>
      <c r="K879" s="30"/>
      <c r="X879" s="47"/>
    </row>
    <row r="880">
      <c r="J880" s="30"/>
      <c r="K880" s="30"/>
      <c r="X880" s="47"/>
    </row>
    <row r="881">
      <c r="J881" s="30"/>
      <c r="K881" s="30"/>
      <c r="X881" s="47"/>
    </row>
    <row r="882">
      <c r="J882" s="30"/>
      <c r="K882" s="30"/>
      <c r="X882" s="47"/>
    </row>
    <row r="883">
      <c r="J883" s="30"/>
      <c r="K883" s="30"/>
      <c r="X883" s="47"/>
    </row>
    <row r="884">
      <c r="J884" s="30"/>
      <c r="K884" s="30"/>
      <c r="X884" s="47"/>
    </row>
    <row r="885">
      <c r="J885" s="30"/>
      <c r="K885" s="30"/>
      <c r="X885" s="47"/>
    </row>
    <row r="886">
      <c r="J886" s="30"/>
      <c r="K886" s="30"/>
      <c r="X886" s="47"/>
    </row>
    <row r="887">
      <c r="J887" s="30"/>
      <c r="K887" s="30"/>
      <c r="X887" s="47"/>
    </row>
    <row r="888">
      <c r="J888" s="30"/>
      <c r="K888" s="30"/>
      <c r="X888" s="47"/>
    </row>
    <row r="889">
      <c r="J889" s="30"/>
      <c r="K889" s="30"/>
      <c r="X889" s="47"/>
    </row>
    <row r="890">
      <c r="J890" s="30"/>
      <c r="K890" s="30"/>
      <c r="X890" s="47"/>
    </row>
    <row r="891">
      <c r="J891" s="30"/>
      <c r="K891" s="30"/>
      <c r="X891" s="47"/>
    </row>
    <row r="892">
      <c r="J892" s="30"/>
      <c r="K892" s="30"/>
      <c r="X892" s="47"/>
    </row>
    <row r="893">
      <c r="J893" s="30"/>
      <c r="K893" s="30"/>
      <c r="X893" s="47"/>
    </row>
    <row r="894">
      <c r="J894" s="30"/>
      <c r="K894" s="30"/>
      <c r="X894" s="47"/>
    </row>
    <row r="895">
      <c r="J895" s="30"/>
      <c r="K895" s="30"/>
      <c r="X895" s="47"/>
    </row>
    <row r="896">
      <c r="J896" s="30"/>
      <c r="K896" s="30"/>
      <c r="X896" s="47"/>
    </row>
    <row r="897">
      <c r="J897" s="30"/>
      <c r="K897" s="30"/>
      <c r="X897" s="47"/>
    </row>
    <row r="898">
      <c r="J898" s="30"/>
      <c r="K898" s="30"/>
      <c r="X898" s="47"/>
    </row>
    <row r="899">
      <c r="J899" s="30"/>
      <c r="K899" s="30"/>
      <c r="X899" s="47"/>
    </row>
    <row r="900">
      <c r="J900" s="30"/>
      <c r="K900" s="30"/>
      <c r="X900" s="47"/>
    </row>
    <row r="901">
      <c r="J901" s="30"/>
      <c r="K901" s="30"/>
      <c r="X901" s="47"/>
    </row>
    <row r="902">
      <c r="J902" s="30"/>
      <c r="K902" s="30"/>
      <c r="X902" s="47"/>
    </row>
    <row r="903">
      <c r="J903" s="30"/>
      <c r="K903" s="30"/>
      <c r="X903" s="47"/>
    </row>
    <row r="904">
      <c r="J904" s="30"/>
      <c r="K904" s="30"/>
      <c r="X904" s="47"/>
    </row>
    <row r="905">
      <c r="J905" s="30"/>
      <c r="K905" s="30"/>
      <c r="X905" s="47"/>
    </row>
    <row r="906">
      <c r="J906" s="30"/>
      <c r="K906" s="30"/>
      <c r="X906" s="47"/>
    </row>
    <row r="907">
      <c r="J907" s="30"/>
      <c r="K907" s="30"/>
      <c r="X907" s="47"/>
    </row>
    <row r="908">
      <c r="J908" s="30"/>
      <c r="K908" s="30"/>
      <c r="X908" s="47"/>
    </row>
    <row r="909">
      <c r="J909" s="30"/>
      <c r="K909" s="30"/>
      <c r="X909" s="47"/>
    </row>
    <row r="910">
      <c r="J910" s="30"/>
      <c r="K910" s="30"/>
      <c r="X910" s="47"/>
    </row>
    <row r="911">
      <c r="J911" s="30"/>
      <c r="K911" s="30"/>
      <c r="X911" s="47"/>
    </row>
    <row r="912">
      <c r="J912" s="30"/>
      <c r="K912" s="30"/>
      <c r="X912" s="47"/>
    </row>
    <row r="913">
      <c r="J913" s="30"/>
      <c r="K913" s="30"/>
      <c r="X913" s="47"/>
    </row>
    <row r="914">
      <c r="J914" s="30"/>
      <c r="K914" s="30"/>
      <c r="X914" s="47"/>
    </row>
    <row r="915">
      <c r="J915" s="30"/>
      <c r="K915" s="30"/>
      <c r="X915" s="47"/>
    </row>
    <row r="916">
      <c r="J916" s="30"/>
      <c r="K916" s="30"/>
      <c r="X916" s="47"/>
    </row>
    <row r="917">
      <c r="J917" s="30"/>
      <c r="K917" s="30"/>
      <c r="X917" s="47"/>
    </row>
    <row r="918">
      <c r="J918" s="30"/>
      <c r="K918" s="30"/>
      <c r="X918" s="47"/>
    </row>
    <row r="919">
      <c r="J919" s="30"/>
      <c r="K919" s="30"/>
      <c r="X919" s="47"/>
    </row>
    <row r="920">
      <c r="J920" s="30"/>
      <c r="K920" s="30"/>
      <c r="X920" s="47"/>
    </row>
    <row r="921">
      <c r="J921" s="30"/>
      <c r="K921" s="30"/>
      <c r="X921" s="47"/>
    </row>
    <row r="922">
      <c r="J922" s="30"/>
      <c r="K922" s="30"/>
      <c r="X922" s="47"/>
    </row>
    <row r="923">
      <c r="J923" s="30"/>
      <c r="K923" s="30"/>
      <c r="X923" s="47"/>
    </row>
    <row r="924">
      <c r="J924" s="30"/>
      <c r="K924" s="30"/>
      <c r="X924" s="47"/>
    </row>
    <row r="925">
      <c r="J925" s="30"/>
      <c r="K925" s="30"/>
      <c r="X925" s="47"/>
    </row>
    <row r="926">
      <c r="J926" s="30"/>
      <c r="K926" s="30"/>
      <c r="X926" s="47"/>
    </row>
    <row r="927">
      <c r="J927" s="30"/>
      <c r="K927" s="30"/>
      <c r="X927" s="47"/>
    </row>
    <row r="928">
      <c r="J928" s="30"/>
      <c r="K928" s="30"/>
      <c r="X928" s="47"/>
    </row>
    <row r="929">
      <c r="J929" s="30"/>
      <c r="K929" s="30"/>
      <c r="X929" s="47"/>
    </row>
    <row r="930">
      <c r="J930" s="30"/>
      <c r="K930" s="30"/>
      <c r="X930" s="47"/>
    </row>
    <row r="931">
      <c r="J931" s="30"/>
      <c r="K931" s="30"/>
      <c r="X931" s="47"/>
    </row>
    <row r="932">
      <c r="J932" s="30"/>
      <c r="K932" s="30"/>
      <c r="X932" s="47"/>
    </row>
    <row r="933">
      <c r="J933" s="30"/>
      <c r="K933" s="30"/>
      <c r="X933" s="47"/>
    </row>
    <row r="934">
      <c r="J934" s="30"/>
      <c r="K934" s="30"/>
      <c r="X934" s="47"/>
    </row>
    <row r="935">
      <c r="J935" s="30"/>
      <c r="K935" s="30"/>
      <c r="X935" s="47"/>
    </row>
    <row r="936">
      <c r="J936" s="30"/>
      <c r="K936" s="30"/>
      <c r="X936" s="47"/>
    </row>
    <row r="937">
      <c r="J937" s="30"/>
      <c r="K937" s="30"/>
      <c r="X937" s="47"/>
    </row>
    <row r="938">
      <c r="J938" s="30"/>
      <c r="K938" s="30"/>
      <c r="X938" s="47"/>
    </row>
    <row r="939">
      <c r="J939" s="30"/>
      <c r="K939" s="30"/>
      <c r="X939" s="47"/>
    </row>
    <row r="940">
      <c r="J940" s="30"/>
      <c r="K940" s="30"/>
      <c r="X940" s="47"/>
    </row>
    <row r="941">
      <c r="J941" s="30"/>
      <c r="K941" s="30"/>
      <c r="X941" s="47"/>
    </row>
    <row r="942">
      <c r="J942" s="30"/>
      <c r="K942" s="30"/>
      <c r="X942" s="47"/>
    </row>
    <row r="943">
      <c r="J943" s="30"/>
      <c r="K943" s="30"/>
      <c r="X943" s="47"/>
    </row>
    <row r="944">
      <c r="J944" s="30"/>
      <c r="K944" s="30"/>
      <c r="X944" s="47"/>
    </row>
    <row r="945">
      <c r="J945" s="30"/>
      <c r="K945" s="30"/>
      <c r="X945" s="47"/>
    </row>
    <row r="946">
      <c r="J946" s="30"/>
      <c r="K946" s="30"/>
      <c r="X946" s="47"/>
    </row>
    <row r="947">
      <c r="J947" s="30"/>
      <c r="K947" s="30"/>
      <c r="X947" s="47"/>
    </row>
    <row r="948">
      <c r="J948" s="30"/>
      <c r="K948" s="30"/>
      <c r="X948" s="47"/>
    </row>
    <row r="949">
      <c r="J949" s="30"/>
      <c r="K949" s="30"/>
      <c r="X949" s="47"/>
    </row>
    <row r="950">
      <c r="J950" s="30"/>
      <c r="K950" s="30"/>
      <c r="X950" s="47"/>
    </row>
    <row r="951">
      <c r="J951" s="30"/>
      <c r="K951" s="30"/>
      <c r="X951" s="47"/>
    </row>
    <row r="952">
      <c r="J952" s="30"/>
      <c r="K952" s="30"/>
      <c r="X952" s="47"/>
    </row>
    <row r="953">
      <c r="J953" s="30"/>
      <c r="K953" s="30"/>
      <c r="X953" s="47"/>
    </row>
    <row r="954">
      <c r="J954" s="30"/>
      <c r="K954" s="30"/>
      <c r="X954" s="47"/>
    </row>
    <row r="955">
      <c r="J955" s="30"/>
      <c r="K955" s="30"/>
      <c r="X955" s="47"/>
    </row>
    <row r="956">
      <c r="J956" s="30"/>
      <c r="K956" s="30"/>
      <c r="X956" s="47"/>
    </row>
    <row r="957">
      <c r="J957" s="30"/>
      <c r="K957" s="30"/>
      <c r="X957" s="47"/>
    </row>
    <row r="958">
      <c r="J958" s="30"/>
      <c r="K958" s="30"/>
      <c r="X958" s="47"/>
    </row>
    <row r="959">
      <c r="J959" s="30"/>
      <c r="K959" s="30"/>
      <c r="X959" s="47"/>
    </row>
    <row r="960">
      <c r="J960" s="30"/>
      <c r="K960" s="30"/>
      <c r="X960" s="47"/>
    </row>
    <row r="961">
      <c r="J961" s="30"/>
      <c r="K961" s="30"/>
      <c r="X961" s="47"/>
    </row>
    <row r="962">
      <c r="J962" s="30"/>
      <c r="K962" s="30"/>
      <c r="X962" s="47"/>
    </row>
    <row r="963">
      <c r="J963" s="30"/>
      <c r="K963" s="30"/>
      <c r="X963" s="47"/>
    </row>
    <row r="964">
      <c r="J964" s="30"/>
      <c r="K964" s="30"/>
      <c r="X964" s="47"/>
    </row>
    <row r="965">
      <c r="J965" s="30"/>
      <c r="K965" s="30"/>
      <c r="X965" s="47"/>
    </row>
    <row r="966">
      <c r="J966" s="30"/>
      <c r="K966" s="30"/>
      <c r="X966" s="47"/>
    </row>
    <row r="967">
      <c r="J967" s="30"/>
      <c r="K967" s="30"/>
      <c r="X967" s="47"/>
    </row>
    <row r="968">
      <c r="J968" s="30"/>
      <c r="K968" s="30"/>
      <c r="X968" s="47"/>
    </row>
    <row r="969">
      <c r="J969" s="30"/>
      <c r="K969" s="30"/>
      <c r="X969" s="47"/>
    </row>
    <row r="970">
      <c r="J970" s="30"/>
      <c r="K970" s="30"/>
      <c r="X970" s="47"/>
    </row>
    <row r="971">
      <c r="J971" s="30"/>
      <c r="K971" s="30"/>
      <c r="X971" s="47"/>
    </row>
    <row r="972">
      <c r="J972" s="30"/>
      <c r="K972" s="30"/>
      <c r="X972" s="47"/>
    </row>
    <row r="973">
      <c r="J973" s="30"/>
      <c r="K973" s="30"/>
      <c r="X973" s="47"/>
    </row>
    <row r="974">
      <c r="J974" s="30"/>
      <c r="K974" s="30"/>
      <c r="X974" s="47"/>
    </row>
    <row r="975">
      <c r="J975" s="30"/>
      <c r="K975" s="30"/>
      <c r="X975" s="47"/>
    </row>
    <row r="976">
      <c r="J976" s="30"/>
      <c r="K976" s="30"/>
      <c r="X976" s="47"/>
    </row>
    <row r="977">
      <c r="J977" s="30"/>
      <c r="K977" s="30"/>
      <c r="X977" s="47"/>
    </row>
    <row r="978">
      <c r="J978" s="30"/>
      <c r="K978" s="30"/>
      <c r="X978" s="47"/>
    </row>
    <row r="979">
      <c r="J979" s="30"/>
      <c r="K979" s="30"/>
      <c r="X979" s="47"/>
    </row>
    <row r="980">
      <c r="J980" s="30"/>
      <c r="K980" s="30"/>
      <c r="X980" s="47"/>
    </row>
    <row r="981">
      <c r="J981" s="30"/>
      <c r="K981" s="30"/>
      <c r="X981" s="47"/>
    </row>
    <row r="982">
      <c r="J982" s="30"/>
      <c r="K982" s="30"/>
      <c r="X982" s="47"/>
    </row>
    <row r="983">
      <c r="J983" s="30"/>
      <c r="K983" s="30"/>
      <c r="X983" s="47"/>
    </row>
    <row r="984">
      <c r="J984" s="30"/>
      <c r="K984" s="30"/>
      <c r="X984" s="47"/>
    </row>
    <row r="985">
      <c r="J985" s="30"/>
      <c r="K985" s="30"/>
      <c r="X985" s="47"/>
    </row>
    <row r="986">
      <c r="J986" s="30"/>
      <c r="K986" s="30"/>
      <c r="X986" s="47"/>
    </row>
    <row r="987">
      <c r="J987" s="30"/>
      <c r="K987" s="30"/>
      <c r="X987" s="47"/>
    </row>
    <row r="988">
      <c r="J988" s="30"/>
      <c r="K988" s="30"/>
      <c r="X988" s="47"/>
    </row>
    <row r="989">
      <c r="J989" s="30"/>
      <c r="K989" s="30"/>
      <c r="X989" s="47"/>
    </row>
    <row r="990">
      <c r="J990" s="30"/>
      <c r="K990" s="30"/>
      <c r="X990" s="47"/>
    </row>
    <row r="991">
      <c r="J991" s="30"/>
      <c r="K991" s="30"/>
      <c r="X991" s="47"/>
    </row>
    <row r="992">
      <c r="J992" s="30"/>
      <c r="K992" s="30"/>
      <c r="X992" s="47"/>
    </row>
    <row r="993">
      <c r="J993" s="30"/>
      <c r="K993" s="30"/>
      <c r="X993" s="47"/>
    </row>
    <row r="994">
      <c r="J994" s="30"/>
      <c r="K994" s="30"/>
      <c r="X994" s="47"/>
    </row>
    <row r="995">
      <c r="J995" s="30"/>
      <c r="K995" s="30"/>
      <c r="X995" s="47"/>
    </row>
    <row r="996">
      <c r="J996" s="30"/>
      <c r="K996" s="30"/>
      <c r="X996" s="47"/>
    </row>
    <row r="997">
      <c r="J997" s="30"/>
      <c r="K997" s="30"/>
      <c r="X997" s="47"/>
    </row>
    <row r="998">
      <c r="J998" s="30"/>
      <c r="K998" s="30"/>
      <c r="X998" s="47"/>
    </row>
    <row r="999">
      <c r="J999" s="30"/>
      <c r="K999" s="30"/>
      <c r="X999" s="47"/>
    </row>
    <row r="1000">
      <c r="J1000" s="30"/>
      <c r="K1000" s="30"/>
      <c r="X1000" s="47"/>
    </row>
    <row r="1001">
      <c r="J1001" s="30"/>
      <c r="K1001" s="30"/>
      <c r="X1001" s="47"/>
    </row>
    <row r="1002">
      <c r="J1002" s="30"/>
      <c r="K1002" s="30"/>
      <c r="X1002" s="47"/>
    </row>
    <row r="1003">
      <c r="J1003" s="30"/>
      <c r="K1003" s="30"/>
      <c r="X1003" s="47"/>
    </row>
    <row r="1004">
      <c r="J1004" s="30"/>
      <c r="K1004" s="30"/>
      <c r="X1004" s="47"/>
    </row>
    <row r="1005">
      <c r="J1005" s="30"/>
      <c r="K1005" s="30"/>
      <c r="X1005" s="47"/>
    </row>
    <row r="1006">
      <c r="J1006" s="30"/>
      <c r="K1006" s="30"/>
      <c r="X1006" s="47"/>
    </row>
    <row r="1007">
      <c r="J1007" s="30"/>
      <c r="K1007" s="30"/>
      <c r="X1007" s="47"/>
    </row>
    <row r="1008">
      <c r="J1008" s="30"/>
      <c r="K1008" s="30"/>
      <c r="X1008" s="47"/>
    </row>
    <row r="1009">
      <c r="J1009" s="30"/>
      <c r="K1009" s="30"/>
      <c r="X1009" s="47"/>
    </row>
    <row r="1010">
      <c r="J1010" s="30"/>
      <c r="K1010" s="30"/>
      <c r="X1010" s="47"/>
    </row>
    <row r="1011">
      <c r="J1011" s="30"/>
      <c r="K1011" s="30"/>
      <c r="X1011" s="47"/>
    </row>
    <row r="1012">
      <c r="J1012" s="30"/>
      <c r="K1012" s="30"/>
      <c r="X1012" s="47"/>
    </row>
    <row r="1013">
      <c r="J1013" s="30"/>
      <c r="K1013" s="30"/>
      <c r="X1013" s="47"/>
    </row>
    <row r="1014">
      <c r="J1014" s="30"/>
      <c r="K1014" s="30"/>
      <c r="X1014" s="47"/>
    </row>
    <row r="1015">
      <c r="J1015" s="30"/>
      <c r="K1015" s="30"/>
      <c r="X1015" s="47"/>
    </row>
    <row r="1016">
      <c r="J1016" s="30"/>
      <c r="K1016" s="30"/>
      <c r="X1016" s="47"/>
    </row>
    <row r="1017">
      <c r="J1017" s="30"/>
      <c r="K1017" s="30"/>
      <c r="X1017" s="47"/>
    </row>
    <row r="1018">
      <c r="J1018" s="30"/>
      <c r="K1018" s="30"/>
      <c r="X1018" s="47"/>
    </row>
    <row r="1019">
      <c r="J1019" s="30"/>
      <c r="K1019" s="30"/>
      <c r="X1019" s="47"/>
    </row>
    <row r="1020">
      <c r="J1020" s="30"/>
      <c r="K1020" s="30"/>
      <c r="X1020" s="47"/>
    </row>
    <row r="1021">
      <c r="J1021" s="30"/>
      <c r="K1021" s="30"/>
      <c r="X1021" s="47"/>
    </row>
    <row r="1022">
      <c r="J1022" s="30"/>
      <c r="K1022" s="30"/>
      <c r="X1022" s="47"/>
    </row>
    <row r="1023">
      <c r="J1023" s="30"/>
      <c r="K1023" s="30"/>
      <c r="X1023" s="47"/>
    </row>
    <row r="1024">
      <c r="J1024" s="30"/>
      <c r="K1024" s="30"/>
      <c r="X1024" s="47"/>
    </row>
    <row r="1025">
      <c r="J1025" s="30"/>
      <c r="K1025" s="30"/>
      <c r="X1025" s="47"/>
    </row>
    <row r="1026">
      <c r="J1026" s="30"/>
      <c r="K1026" s="30"/>
      <c r="X1026" s="47"/>
    </row>
    <row r="1027">
      <c r="J1027" s="30"/>
      <c r="K1027" s="30"/>
      <c r="X1027" s="47"/>
    </row>
    <row r="1028">
      <c r="J1028" s="30"/>
      <c r="K1028" s="30"/>
      <c r="X1028" s="47"/>
    </row>
    <row r="1029">
      <c r="J1029" s="30"/>
      <c r="K1029" s="30"/>
      <c r="X1029" s="47"/>
    </row>
    <row r="1030">
      <c r="J1030" s="30"/>
      <c r="K1030" s="30"/>
      <c r="X1030" s="47"/>
    </row>
    <row r="1031">
      <c r="J1031" s="30"/>
      <c r="K1031" s="30"/>
      <c r="X1031" s="47"/>
    </row>
    <row r="1032">
      <c r="J1032" s="30"/>
      <c r="K1032" s="30"/>
      <c r="X1032" s="47"/>
    </row>
    <row r="1033">
      <c r="J1033" s="30"/>
      <c r="K1033" s="30"/>
      <c r="X1033" s="47"/>
    </row>
    <row r="1034">
      <c r="J1034" s="30"/>
      <c r="K1034" s="30"/>
      <c r="X1034" s="47"/>
    </row>
    <row r="1035">
      <c r="J1035" s="30"/>
      <c r="K1035" s="30"/>
      <c r="X1035" s="47"/>
    </row>
    <row r="1036">
      <c r="J1036" s="30"/>
      <c r="K1036" s="30"/>
      <c r="X1036" s="47"/>
    </row>
    <row r="1037">
      <c r="J1037" s="30"/>
      <c r="K1037" s="30"/>
      <c r="X1037" s="47"/>
    </row>
    <row r="1038">
      <c r="J1038" s="30"/>
      <c r="K1038" s="30"/>
      <c r="X1038" s="47"/>
    </row>
    <row r="1039">
      <c r="J1039" s="30"/>
      <c r="K1039" s="30"/>
      <c r="X1039" s="47"/>
    </row>
    <row r="1040">
      <c r="J1040" s="30"/>
      <c r="K1040" s="30"/>
      <c r="X1040" s="47"/>
    </row>
    <row r="1041">
      <c r="J1041" s="30"/>
      <c r="K1041" s="30"/>
      <c r="X1041" s="47"/>
    </row>
    <row r="1042">
      <c r="J1042" s="30"/>
      <c r="K1042" s="30"/>
      <c r="X1042" s="47"/>
    </row>
    <row r="1043">
      <c r="J1043" s="30"/>
      <c r="K1043" s="30"/>
      <c r="X1043" s="47"/>
    </row>
    <row r="1044">
      <c r="J1044" s="30"/>
      <c r="K1044" s="30"/>
      <c r="X1044" s="47"/>
    </row>
    <row r="1045">
      <c r="J1045" s="30"/>
      <c r="K1045" s="30"/>
      <c r="X1045" s="47"/>
    </row>
    <row r="1046">
      <c r="J1046" s="30"/>
      <c r="K1046" s="30"/>
      <c r="X1046" s="47"/>
    </row>
    <row r="1047">
      <c r="J1047" s="30"/>
      <c r="K1047" s="30"/>
      <c r="X1047" s="47"/>
    </row>
    <row r="1048">
      <c r="J1048" s="30"/>
      <c r="K1048" s="30"/>
      <c r="X1048" s="47"/>
    </row>
    <row r="1049">
      <c r="J1049" s="30"/>
      <c r="K1049" s="30"/>
      <c r="X1049" s="47"/>
    </row>
    <row r="1050">
      <c r="J1050" s="30"/>
      <c r="K1050" s="30"/>
      <c r="X1050" s="47"/>
    </row>
    <row r="1051">
      <c r="J1051" s="30"/>
      <c r="K1051" s="30"/>
      <c r="X1051" s="47"/>
    </row>
    <row r="1052">
      <c r="J1052" s="30"/>
      <c r="K1052" s="30"/>
      <c r="X1052" s="47"/>
    </row>
    <row r="1053">
      <c r="J1053" s="30"/>
      <c r="K1053" s="30"/>
      <c r="X1053" s="47"/>
    </row>
    <row r="1054">
      <c r="J1054" s="30"/>
      <c r="K1054" s="30"/>
      <c r="X1054" s="47"/>
    </row>
    <row r="1055">
      <c r="J1055" s="30"/>
      <c r="K1055" s="30"/>
      <c r="X1055" s="47"/>
    </row>
    <row r="1056">
      <c r="J1056" s="30"/>
      <c r="K1056" s="30"/>
      <c r="X1056" s="47"/>
    </row>
    <row r="1057">
      <c r="J1057" s="30"/>
      <c r="K1057" s="30"/>
      <c r="X1057" s="47"/>
    </row>
    <row r="1058">
      <c r="J1058" s="30"/>
      <c r="K1058" s="30"/>
      <c r="X1058" s="47"/>
    </row>
    <row r="1059">
      <c r="J1059" s="30"/>
      <c r="K1059" s="30"/>
      <c r="X1059" s="47"/>
    </row>
    <row r="1060">
      <c r="J1060" s="30"/>
      <c r="K1060" s="30"/>
      <c r="X1060" s="47"/>
    </row>
    <row r="1061">
      <c r="J1061" s="30"/>
      <c r="K1061" s="30"/>
      <c r="X1061" s="47"/>
    </row>
    <row r="1062">
      <c r="J1062" s="30"/>
      <c r="K1062" s="30"/>
      <c r="X1062" s="47"/>
    </row>
    <row r="1063">
      <c r="J1063" s="30"/>
      <c r="K1063" s="30"/>
      <c r="X1063" s="47"/>
    </row>
    <row r="1064">
      <c r="J1064" s="30"/>
      <c r="K1064" s="30"/>
      <c r="X1064" s="47"/>
    </row>
    <row r="1065">
      <c r="J1065" s="30"/>
      <c r="K1065" s="30"/>
      <c r="X1065" s="47"/>
    </row>
    <row r="1066">
      <c r="J1066" s="30"/>
      <c r="K1066" s="30"/>
      <c r="X1066" s="47"/>
    </row>
    <row r="1067">
      <c r="J1067" s="30"/>
      <c r="K1067" s="30"/>
      <c r="X1067" s="47"/>
    </row>
    <row r="1068">
      <c r="J1068" s="30"/>
      <c r="K1068" s="30"/>
      <c r="X1068" s="47"/>
    </row>
    <row r="1069">
      <c r="J1069" s="30"/>
      <c r="K1069" s="30"/>
      <c r="X1069" s="47"/>
    </row>
    <row r="1070">
      <c r="J1070" s="30"/>
      <c r="K1070" s="30"/>
      <c r="X1070" s="47"/>
    </row>
    <row r="1071">
      <c r="J1071" s="30"/>
      <c r="K1071" s="30"/>
      <c r="X1071" s="47"/>
    </row>
    <row r="1072">
      <c r="J1072" s="30"/>
      <c r="K1072" s="30"/>
      <c r="X1072" s="47"/>
    </row>
    <row r="1073">
      <c r="J1073" s="30"/>
      <c r="K1073" s="30"/>
      <c r="X1073" s="47"/>
    </row>
    <row r="1074">
      <c r="J1074" s="30"/>
      <c r="K1074" s="30"/>
      <c r="X1074" s="47"/>
    </row>
    <row r="1075">
      <c r="J1075" s="30"/>
      <c r="K1075" s="30"/>
      <c r="X1075" s="47"/>
    </row>
    <row r="1076">
      <c r="J1076" s="30"/>
      <c r="K1076" s="30"/>
      <c r="X1076" s="47"/>
    </row>
    <row r="1077">
      <c r="J1077" s="30"/>
      <c r="K1077" s="30"/>
      <c r="X1077" s="47"/>
    </row>
    <row r="1078">
      <c r="J1078" s="30"/>
      <c r="K1078" s="30"/>
      <c r="X1078" s="47"/>
    </row>
    <row r="1079">
      <c r="J1079" s="30"/>
      <c r="K1079" s="30"/>
      <c r="X1079" s="47"/>
    </row>
    <row r="1080">
      <c r="J1080" s="30"/>
      <c r="K1080" s="30"/>
      <c r="X1080" s="47"/>
    </row>
    <row r="1081">
      <c r="J1081" s="30"/>
      <c r="K1081" s="30"/>
      <c r="X1081" s="47"/>
    </row>
    <row r="1082">
      <c r="J1082" s="30"/>
      <c r="K1082" s="30"/>
      <c r="X1082" s="47"/>
    </row>
    <row r="1083">
      <c r="J1083" s="30"/>
      <c r="K1083" s="30"/>
      <c r="X1083" s="47"/>
    </row>
    <row r="1084">
      <c r="J1084" s="30"/>
      <c r="K1084" s="30"/>
      <c r="X1084" s="47"/>
    </row>
    <row r="1085">
      <c r="J1085" s="30"/>
      <c r="K1085" s="30"/>
      <c r="X1085" s="47"/>
    </row>
    <row r="1086">
      <c r="J1086" s="30"/>
      <c r="K1086" s="30"/>
      <c r="X1086" s="47"/>
    </row>
    <row r="1087">
      <c r="J1087" s="30"/>
      <c r="K1087" s="30"/>
      <c r="X1087" s="47"/>
    </row>
    <row r="1088">
      <c r="J1088" s="30"/>
      <c r="K1088" s="30"/>
      <c r="X1088" s="47"/>
    </row>
    <row r="1089">
      <c r="J1089" s="30"/>
      <c r="K1089" s="30"/>
      <c r="X1089" s="47"/>
    </row>
    <row r="1090">
      <c r="J1090" s="30"/>
      <c r="K1090" s="30"/>
      <c r="X1090" s="47"/>
    </row>
    <row r="1091">
      <c r="J1091" s="30"/>
      <c r="K1091" s="30"/>
      <c r="X1091" s="47"/>
    </row>
    <row r="1092">
      <c r="J1092" s="30"/>
      <c r="K1092" s="30"/>
      <c r="X1092" s="47"/>
    </row>
    <row r="1093">
      <c r="J1093" s="30"/>
      <c r="K1093" s="30"/>
      <c r="X1093" s="47"/>
    </row>
    <row r="1094">
      <c r="J1094" s="30"/>
      <c r="K1094" s="30"/>
      <c r="X1094" s="47"/>
    </row>
    <row r="1095">
      <c r="J1095" s="30"/>
      <c r="K1095" s="30"/>
      <c r="X1095" s="47"/>
    </row>
    <row r="1096">
      <c r="J1096" s="30"/>
      <c r="K1096" s="30"/>
      <c r="X1096" s="47"/>
    </row>
    <row r="1097">
      <c r="J1097" s="30"/>
      <c r="K1097" s="30"/>
      <c r="X1097" s="47"/>
    </row>
    <row r="1098">
      <c r="J1098" s="30"/>
      <c r="K1098" s="30"/>
      <c r="X1098" s="47"/>
    </row>
    <row r="1099">
      <c r="J1099" s="30"/>
      <c r="K1099" s="30"/>
      <c r="X1099" s="47"/>
    </row>
    <row r="1100">
      <c r="J1100" s="30"/>
      <c r="K1100" s="30"/>
      <c r="X1100" s="47"/>
    </row>
    <row r="1101">
      <c r="J1101" s="30"/>
      <c r="K1101" s="30"/>
      <c r="X1101" s="47"/>
    </row>
    <row r="1102">
      <c r="J1102" s="30"/>
      <c r="K1102" s="30"/>
      <c r="X1102" s="47"/>
    </row>
    <row r="1103">
      <c r="J1103" s="30"/>
      <c r="K1103" s="30"/>
      <c r="X1103" s="47"/>
    </row>
    <row r="1104">
      <c r="J1104" s="30"/>
      <c r="K1104" s="30"/>
      <c r="X1104" s="47"/>
    </row>
    <row r="1105">
      <c r="J1105" s="30"/>
      <c r="K1105" s="30"/>
      <c r="X1105" s="47"/>
    </row>
    <row r="1106">
      <c r="J1106" s="30"/>
      <c r="K1106" s="30"/>
      <c r="X1106" s="47"/>
    </row>
    <row r="1107">
      <c r="J1107" s="30"/>
      <c r="K1107" s="30"/>
      <c r="X1107" s="47"/>
    </row>
    <row r="1108">
      <c r="J1108" s="30"/>
      <c r="K1108" s="30"/>
      <c r="X1108" s="47"/>
    </row>
    <row r="1109">
      <c r="J1109" s="30"/>
      <c r="K1109" s="30"/>
      <c r="X1109" s="47"/>
    </row>
    <row r="1110">
      <c r="J1110" s="30"/>
      <c r="K1110" s="30"/>
      <c r="X1110" s="47"/>
    </row>
    <row r="1111">
      <c r="J1111" s="30"/>
      <c r="K1111" s="30"/>
      <c r="X1111" s="47"/>
    </row>
    <row r="1112">
      <c r="J1112" s="30"/>
      <c r="K1112" s="30"/>
      <c r="X1112" s="47"/>
    </row>
    <row r="1113">
      <c r="J1113" s="30"/>
      <c r="K1113" s="30"/>
      <c r="X1113" s="47"/>
    </row>
    <row r="1114">
      <c r="J1114" s="30"/>
      <c r="K1114" s="30"/>
      <c r="X1114" s="47"/>
    </row>
    <row r="1115">
      <c r="J1115" s="30"/>
      <c r="K1115" s="30"/>
      <c r="X1115" s="47"/>
    </row>
    <row r="1116">
      <c r="J1116" s="30"/>
      <c r="K1116" s="30"/>
      <c r="X1116" s="47"/>
    </row>
    <row r="1117">
      <c r="J1117" s="30"/>
      <c r="K1117" s="30"/>
      <c r="X1117" s="47"/>
    </row>
    <row r="1118">
      <c r="J1118" s="30"/>
      <c r="K1118" s="30"/>
      <c r="X1118" s="47"/>
    </row>
    <row r="1119">
      <c r="J1119" s="30"/>
      <c r="K1119" s="30"/>
      <c r="X1119" s="47"/>
    </row>
    <row r="1120">
      <c r="J1120" s="30"/>
      <c r="K1120" s="30"/>
      <c r="X1120" s="47"/>
    </row>
    <row r="1121">
      <c r="J1121" s="30"/>
      <c r="K1121" s="30"/>
      <c r="X1121" s="47"/>
    </row>
    <row r="1122">
      <c r="J1122" s="30"/>
      <c r="K1122" s="30"/>
      <c r="X1122" s="47"/>
    </row>
    <row r="1123">
      <c r="J1123" s="30"/>
      <c r="K1123" s="30"/>
      <c r="X1123" s="47"/>
    </row>
    <row r="1124">
      <c r="J1124" s="30"/>
      <c r="K1124" s="30"/>
      <c r="X1124" s="47"/>
    </row>
    <row r="1125">
      <c r="J1125" s="30"/>
      <c r="K1125" s="30"/>
      <c r="X1125" s="47"/>
    </row>
    <row r="1126">
      <c r="J1126" s="30"/>
      <c r="K1126" s="30"/>
      <c r="X1126" s="47"/>
    </row>
    <row r="1127">
      <c r="J1127" s="30"/>
      <c r="K1127" s="30"/>
      <c r="X1127" s="47"/>
    </row>
    <row r="1128">
      <c r="J1128" s="30"/>
      <c r="K1128" s="30"/>
      <c r="X1128" s="47"/>
    </row>
    <row r="1129">
      <c r="J1129" s="30"/>
      <c r="K1129" s="30"/>
      <c r="X1129" s="47"/>
    </row>
    <row r="1130">
      <c r="J1130" s="30"/>
      <c r="K1130" s="30"/>
      <c r="X1130" s="47"/>
    </row>
    <row r="1131">
      <c r="J1131" s="30"/>
      <c r="K1131" s="30"/>
      <c r="X1131" s="47"/>
    </row>
    <row r="1132">
      <c r="J1132" s="30"/>
      <c r="K1132" s="30"/>
      <c r="X1132" s="47"/>
    </row>
    <row r="1133">
      <c r="J1133" s="30"/>
      <c r="K1133" s="30"/>
      <c r="X1133" s="47"/>
    </row>
    <row r="1134">
      <c r="J1134" s="30"/>
      <c r="K1134" s="30"/>
      <c r="X1134" s="47"/>
    </row>
    <row r="1135">
      <c r="J1135" s="30"/>
      <c r="K1135" s="30"/>
      <c r="X1135" s="47"/>
    </row>
    <row r="1136">
      <c r="J1136" s="30"/>
      <c r="K1136" s="30"/>
      <c r="X1136" s="47"/>
    </row>
    <row r="1137">
      <c r="J1137" s="30"/>
      <c r="K1137" s="30"/>
      <c r="X1137" s="47"/>
    </row>
    <row r="1138">
      <c r="J1138" s="30"/>
      <c r="K1138" s="30"/>
      <c r="X1138" s="47"/>
    </row>
    <row r="1139">
      <c r="J1139" s="30"/>
      <c r="K1139" s="30"/>
      <c r="X1139" s="47"/>
    </row>
    <row r="1140">
      <c r="J1140" s="30"/>
      <c r="K1140" s="30"/>
      <c r="X1140" s="47"/>
    </row>
    <row r="1141">
      <c r="J1141" s="30"/>
      <c r="K1141" s="30"/>
      <c r="X1141" s="47"/>
    </row>
    <row r="1142">
      <c r="J1142" s="30"/>
      <c r="K1142" s="30"/>
      <c r="X1142" s="47"/>
    </row>
    <row r="1143">
      <c r="J1143" s="30"/>
      <c r="K1143" s="30"/>
      <c r="X1143" s="47"/>
    </row>
    <row r="1144">
      <c r="J1144" s="30"/>
      <c r="K1144" s="30"/>
      <c r="X1144" s="47"/>
    </row>
    <row r="1145">
      <c r="J1145" s="30"/>
      <c r="K1145" s="30"/>
      <c r="X1145" s="47"/>
    </row>
    <row r="1146">
      <c r="J1146" s="30"/>
      <c r="K1146" s="30"/>
      <c r="X1146" s="47"/>
    </row>
    <row r="1147">
      <c r="J1147" s="30"/>
      <c r="K1147" s="30"/>
      <c r="X1147" s="47"/>
    </row>
    <row r="1148">
      <c r="J1148" s="30"/>
      <c r="K1148" s="30"/>
      <c r="X1148" s="47"/>
    </row>
    <row r="1149">
      <c r="J1149" s="30"/>
      <c r="K1149" s="30"/>
      <c r="X1149" s="47"/>
    </row>
    <row r="1150">
      <c r="J1150" s="30"/>
      <c r="K1150" s="30"/>
      <c r="X1150" s="47"/>
    </row>
    <row r="1151">
      <c r="J1151" s="30"/>
      <c r="K1151" s="30"/>
      <c r="X1151" s="47"/>
    </row>
    <row r="1152">
      <c r="J1152" s="30"/>
      <c r="K1152" s="30"/>
      <c r="X1152" s="47"/>
    </row>
    <row r="1153">
      <c r="J1153" s="30"/>
      <c r="K1153" s="30"/>
      <c r="X1153" s="47"/>
    </row>
    <row r="1154">
      <c r="J1154" s="30"/>
      <c r="K1154" s="30"/>
      <c r="X1154" s="47"/>
    </row>
    <row r="1155">
      <c r="J1155" s="30"/>
      <c r="K1155" s="30"/>
      <c r="X1155" s="47"/>
    </row>
    <row r="1156">
      <c r="J1156" s="30"/>
      <c r="K1156" s="30"/>
      <c r="X1156" s="47"/>
    </row>
    <row r="1157">
      <c r="J1157" s="30"/>
      <c r="K1157" s="30"/>
      <c r="X1157" s="47"/>
    </row>
    <row r="1158">
      <c r="J1158" s="30"/>
      <c r="K1158" s="30"/>
      <c r="X1158" s="47"/>
    </row>
    <row r="1159">
      <c r="J1159" s="30"/>
      <c r="K1159" s="30"/>
      <c r="X1159" s="47"/>
    </row>
    <row r="1160">
      <c r="J1160" s="30"/>
      <c r="K1160" s="30"/>
      <c r="X1160" s="47"/>
    </row>
    <row r="1161">
      <c r="J1161" s="30"/>
      <c r="K1161" s="30"/>
      <c r="X1161" s="47"/>
    </row>
    <row r="1162">
      <c r="J1162" s="30"/>
      <c r="K1162" s="30"/>
      <c r="X1162" s="47"/>
    </row>
    <row r="1163">
      <c r="J1163" s="30"/>
      <c r="K1163" s="30"/>
      <c r="X1163" s="47"/>
    </row>
    <row r="1164">
      <c r="J1164" s="30"/>
      <c r="K1164" s="30"/>
      <c r="X1164" s="47"/>
    </row>
    <row r="1165">
      <c r="J1165" s="30"/>
      <c r="K1165" s="30"/>
      <c r="X1165" s="47"/>
    </row>
    <row r="1166">
      <c r="J1166" s="30"/>
      <c r="K1166" s="30"/>
      <c r="X1166" s="47"/>
    </row>
    <row r="1167">
      <c r="J1167" s="30"/>
      <c r="K1167" s="30"/>
      <c r="X1167" s="47"/>
    </row>
    <row r="1168">
      <c r="J1168" s="30"/>
      <c r="K1168" s="30"/>
      <c r="X1168" s="47"/>
    </row>
    <row r="1169">
      <c r="J1169" s="30"/>
      <c r="K1169" s="30"/>
      <c r="X1169" s="47"/>
    </row>
    <row r="1170">
      <c r="J1170" s="30"/>
      <c r="K1170" s="30"/>
      <c r="X1170" s="47"/>
    </row>
    <row r="1171">
      <c r="J1171" s="30"/>
      <c r="K1171" s="30"/>
      <c r="X1171" s="47"/>
    </row>
    <row r="1172">
      <c r="J1172" s="30"/>
      <c r="K1172" s="30"/>
      <c r="X1172" s="47"/>
    </row>
    <row r="1173">
      <c r="J1173" s="30"/>
      <c r="K1173" s="30"/>
      <c r="X1173" s="47"/>
    </row>
    <row r="1174">
      <c r="J1174" s="30"/>
      <c r="K1174" s="30"/>
      <c r="X1174" s="47"/>
    </row>
    <row r="1175">
      <c r="J1175" s="30"/>
      <c r="K1175" s="30"/>
      <c r="X1175" s="47"/>
    </row>
    <row r="1176">
      <c r="J1176" s="30"/>
      <c r="K1176" s="30"/>
      <c r="X1176" s="47"/>
    </row>
    <row r="1177">
      <c r="J1177" s="30"/>
      <c r="K1177" s="30"/>
      <c r="X1177" s="47"/>
    </row>
    <row r="1178">
      <c r="J1178" s="30"/>
      <c r="K1178" s="30"/>
      <c r="X1178" s="47"/>
    </row>
    <row r="1179">
      <c r="J1179" s="30"/>
      <c r="K1179" s="30"/>
      <c r="X1179" s="47"/>
    </row>
    <row r="1180">
      <c r="J1180" s="30"/>
      <c r="K1180" s="30"/>
      <c r="X1180" s="47"/>
    </row>
    <row r="1181">
      <c r="J1181" s="30"/>
      <c r="K1181" s="30"/>
      <c r="X1181" s="47"/>
    </row>
    <row r="1182">
      <c r="J1182" s="30"/>
      <c r="K1182" s="30"/>
      <c r="X1182" s="47"/>
    </row>
    <row r="1183">
      <c r="J1183" s="30"/>
      <c r="K1183" s="30"/>
      <c r="X1183" s="47"/>
    </row>
    <row r="1184">
      <c r="J1184" s="30"/>
      <c r="K1184" s="30"/>
      <c r="X1184" s="47"/>
    </row>
    <row r="1185">
      <c r="J1185" s="30"/>
      <c r="K1185" s="30"/>
      <c r="X1185" s="47"/>
    </row>
    <row r="1186">
      <c r="J1186" s="30"/>
      <c r="K1186" s="30"/>
      <c r="X1186" s="47"/>
    </row>
    <row r="1187">
      <c r="J1187" s="30"/>
      <c r="K1187" s="30"/>
      <c r="X1187" s="47"/>
    </row>
    <row r="1188">
      <c r="J1188" s="30"/>
      <c r="K1188" s="30"/>
      <c r="X1188" s="47"/>
    </row>
    <row r="1189">
      <c r="J1189" s="30"/>
      <c r="K1189" s="30"/>
      <c r="X1189" s="47"/>
    </row>
    <row r="1190">
      <c r="J1190" s="30"/>
      <c r="K1190" s="30"/>
      <c r="X1190" s="47"/>
    </row>
    <row r="1191">
      <c r="J1191" s="30"/>
      <c r="K1191" s="30"/>
      <c r="X1191" s="47"/>
    </row>
    <row r="1192">
      <c r="J1192" s="30"/>
      <c r="K1192" s="30"/>
      <c r="X1192" s="47"/>
    </row>
    <row r="1193">
      <c r="J1193" s="30"/>
      <c r="K1193" s="30"/>
      <c r="X1193" s="47"/>
    </row>
    <row r="1194">
      <c r="J1194" s="30"/>
      <c r="K1194" s="30"/>
      <c r="X1194" s="47"/>
    </row>
    <row r="1195">
      <c r="J1195" s="30"/>
      <c r="K1195" s="30"/>
      <c r="X1195" s="47"/>
    </row>
    <row r="1196">
      <c r="J1196" s="30"/>
      <c r="K1196" s="30"/>
      <c r="X1196" s="47"/>
    </row>
    <row r="1197">
      <c r="J1197" s="30"/>
      <c r="K1197" s="30"/>
      <c r="X1197" s="47"/>
    </row>
    <row r="1198">
      <c r="J1198" s="30"/>
      <c r="K1198" s="30"/>
      <c r="X1198" s="47"/>
    </row>
    <row r="1199">
      <c r="J1199" s="30"/>
      <c r="K1199" s="30"/>
      <c r="X1199" s="47"/>
    </row>
    <row r="1200">
      <c r="J1200" s="30"/>
      <c r="K1200" s="30"/>
      <c r="X1200" s="47"/>
    </row>
    <row r="1201">
      <c r="J1201" s="30"/>
      <c r="K1201" s="30"/>
      <c r="X1201" s="47"/>
    </row>
    <row r="1202">
      <c r="J1202" s="30"/>
      <c r="K1202" s="30"/>
      <c r="X1202" s="47"/>
    </row>
    <row r="1203">
      <c r="J1203" s="30"/>
      <c r="K1203" s="30"/>
      <c r="X1203" s="47"/>
    </row>
    <row r="1204">
      <c r="J1204" s="30"/>
      <c r="K1204" s="30"/>
      <c r="X1204" s="47"/>
    </row>
    <row r="1205">
      <c r="J1205" s="30"/>
      <c r="K1205" s="30"/>
      <c r="X1205" s="47"/>
    </row>
    <row r="1206">
      <c r="J1206" s="30"/>
      <c r="K1206" s="30"/>
      <c r="X1206" s="47"/>
    </row>
    <row r="1207">
      <c r="J1207" s="30"/>
      <c r="K1207" s="30"/>
      <c r="X1207" s="47"/>
    </row>
    <row r="1208">
      <c r="J1208" s="30"/>
      <c r="K1208" s="30"/>
      <c r="X1208" s="47"/>
    </row>
    <row r="1209">
      <c r="J1209" s="30"/>
      <c r="K1209" s="30"/>
      <c r="X1209" s="47"/>
    </row>
    <row r="1210">
      <c r="J1210" s="30"/>
      <c r="K1210" s="30"/>
      <c r="X1210" s="47"/>
    </row>
    <row r="1211">
      <c r="J1211" s="30"/>
      <c r="K1211" s="30"/>
      <c r="X1211" s="47"/>
    </row>
    <row r="1212">
      <c r="J1212" s="30"/>
      <c r="K1212" s="30"/>
      <c r="X1212" s="47"/>
    </row>
    <row r="1213">
      <c r="J1213" s="30"/>
      <c r="K1213" s="30"/>
      <c r="X1213" s="47"/>
    </row>
    <row r="1214">
      <c r="J1214" s="30"/>
      <c r="K1214" s="30"/>
      <c r="X1214" s="47"/>
    </row>
    <row r="1215">
      <c r="J1215" s="30"/>
      <c r="K1215" s="30"/>
      <c r="X1215" s="47"/>
    </row>
    <row r="1216">
      <c r="J1216" s="30"/>
      <c r="K1216" s="30"/>
      <c r="X1216" s="47"/>
    </row>
    <row r="1217">
      <c r="J1217" s="30"/>
      <c r="K1217" s="30"/>
      <c r="X1217" s="47"/>
    </row>
    <row r="1218">
      <c r="J1218" s="30"/>
      <c r="K1218" s="30"/>
      <c r="X1218" s="47"/>
    </row>
    <row r="1219">
      <c r="J1219" s="30"/>
      <c r="K1219" s="30"/>
      <c r="X1219" s="47"/>
    </row>
    <row r="1220">
      <c r="J1220" s="30"/>
      <c r="K1220" s="30"/>
      <c r="X1220" s="47"/>
    </row>
    <row r="1221">
      <c r="J1221" s="30"/>
      <c r="K1221" s="30"/>
      <c r="X1221" s="47"/>
    </row>
    <row r="1222">
      <c r="J1222" s="30"/>
      <c r="K1222" s="30"/>
      <c r="X1222" s="47"/>
    </row>
    <row r="1223">
      <c r="J1223" s="30"/>
      <c r="K1223" s="30"/>
      <c r="X1223" s="47"/>
    </row>
    <row r="1224">
      <c r="J1224" s="30"/>
      <c r="K1224" s="30"/>
      <c r="X1224" s="47"/>
    </row>
    <row r="1225">
      <c r="J1225" s="30"/>
      <c r="K1225" s="30"/>
      <c r="X1225" s="47"/>
    </row>
    <row r="1226">
      <c r="J1226" s="30"/>
      <c r="K1226" s="30"/>
      <c r="X1226" s="47"/>
    </row>
    <row r="1227">
      <c r="J1227" s="30"/>
      <c r="K1227" s="30"/>
      <c r="X1227" s="47"/>
    </row>
    <row r="1228">
      <c r="J1228" s="30"/>
      <c r="K1228" s="30"/>
      <c r="X1228" s="47"/>
    </row>
    <row r="1229">
      <c r="J1229" s="30"/>
      <c r="K1229" s="30"/>
      <c r="X1229" s="47"/>
    </row>
    <row r="1230">
      <c r="J1230" s="30"/>
      <c r="K1230" s="30"/>
      <c r="X1230" s="47"/>
    </row>
    <row r="1231">
      <c r="J1231" s="30"/>
      <c r="K1231" s="30"/>
      <c r="X1231" s="47"/>
    </row>
    <row r="1232">
      <c r="J1232" s="30"/>
      <c r="K1232" s="30"/>
      <c r="X1232" s="47"/>
    </row>
    <row r="1233">
      <c r="J1233" s="30"/>
      <c r="K1233" s="30"/>
      <c r="X1233" s="47"/>
    </row>
    <row r="1234">
      <c r="J1234" s="30"/>
      <c r="K1234" s="30"/>
      <c r="X1234" s="47"/>
    </row>
    <row r="1235">
      <c r="J1235" s="30"/>
      <c r="K1235" s="30"/>
      <c r="X1235" s="47"/>
    </row>
    <row r="1236">
      <c r="J1236" s="30"/>
      <c r="K1236" s="30"/>
      <c r="X1236" s="47"/>
    </row>
    <row r="1237">
      <c r="J1237" s="30"/>
      <c r="K1237" s="30"/>
      <c r="X1237" s="47"/>
    </row>
    <row r="1238">
      <c r="J1238" s="30"/>
      <c r="K1238" s="30"/>
      <c r="X1238" s="47"/>
    </row>
    <row r="1239">
      <c r="J1239" s="30"/>
      <c r="K1239" s="30"/>
      <c r="X1239" s="47"/>
    </row>
    <row r="1240">
      <c r="J1240" s="30"/>
      <c r="K1240" s="30"/>
      <c r="X1240" s="47"/>
    </row>
    <row r="1241">
      <c r="J1241" s="30"/>
      <c r="K1241" s="30"/>
      <c r="X1241" s="47"/>
    </row>
    <row r="1242">
      <c r="J1242" s="30"/>
      <c r="K1242" s="30"/>
      <c r="X1242" s="47"/>
    </row>
    <row r="1243">
      <c r="J1243" s="30"/>
      <c r="K1243" s="30"/>
      <c r="X1243" s="47"/>
    </row>
    <row r="1244">
      <c r="J1244" s="30"/>
      <c r="K1244" s="30"/>
      <c r="X1244" s="47"/>
    </row>
    <row r="1245">
      <c r="J1245" s="30"/>
      <c r="K1245" s="30"/>
      <c r="X1245" s="47"/>
    </row>
    <row r="1246">
      <c r="J1246" s="30"/>
      <c r="K1246" s="30"/>
      <c r="X1246" s="47"/>
    </row>
    <row r="1247">
      <c r="J1247" s="30"/>
      <c r="K1247" s="30"/>
      <c r="X1247" s="47"/>
    </row>
    <row r="1248">
      <c r="J1248" s="30"/>
      <c r="K1248" s="30"/>
      <c r="X1248" s="47"/>
    </row>
    <row r="1249">
      <c r="J1249" s="30"/>
      <c r="K1249" s="30"/>
      <c r="X1249" s="47"/>
    </row>
    <row r="1250">
      <c r="J1250" s="30"/>
      <c r="K1250" s="30"/>
      <c r="X1250" s="47"/>
    </row>
    <row r="1251">
      <c r="J1251" s="30"/>
      <c r="K1251" s="30"/>
      <c r="X1251" s="47"/>
    </row>
    <row r="1252">
      <c r="J1252" s="30"/>
      <c r="K1252" s="30"/>
      <c r="X1252" s="47"/>
    </row>
    <row r="1253">
      <c r="J1253" s="30"/>
      <c r="K1253" s="30"/>
      <c r="X1253" s="47"/>
    </row>
    <row r="1254">
      <c r="J1254" s="30"/>
      <c r="K1254" s="30"/>
      <c r="X1254" s="47"/>
    </row>
    <row r="1255">
      <c r="J1255" s="30"/>
      <c r="K1255" s="30"/>
      <c r="X1255" s="47"/>
    </row>
    <row r="1256">
      <c r="J1256" s="30"/>
      <c r="K1256" s="30"/>
      <c r="X1256" s="47"/>
    </row>
    <row r="1257">
      <c r="J1257" s="30"/>
      <c r="K1257" s="30"/>
      <c r="X1257" s="47"/>
    </row>
    <row r="1258">
      <c r="J1258" s="30"/>
      <c r="K1258" s="30"/>
      <c r="X1258" s="47"/>
    </row>
    <row r="1259">
      <c r="J1259" s="30"/>
      <c r="K1259" s="30"/>
      <c r="X1259" s="47"/>
    </row>
    <row r="1260">
      <c r="J1260" s="30"/>
      <c r="K1260" s="30"/>
      <c r="X1260" s="47"/>
    </row>
    <row r="1261">
      <c r="J1261" s="30"/>
      <c r="K1261" s="30"/>
      <c r="X1261" s="47"/>
    </row>
    <row r="1262">
      <c r="J1262" s="30"/>
      <c r="K1262" s="30"/>
      <c r="X1262" s="47"/>
    </row>
    <row r="1263">
      <c r="J1263" s="30"/>
      <c r="K1263" s="30"/>
      <c r="X1263" s="47"/>
    </row>
    <row r="1264">
      <c r="J1264" s="30"/>
      <c r="K1264" s="30"/>
      <c r="X1264" s="47"/>
    </row>
    <row r="1265">
      <c r="J1265" s="30"/>
      <c r="K1265" s="30"/>
      <c r="X1265" s="47"/>
    </row>
    <row r="1266">
      <c r="J1266" s="30"/>
      <c r="K1266" s="30"/>
      <c r="X1266" s="47"/>
    </row>
    <row r="1267">
      <c r="J1267" s="30"/>
      <c r="K1267" s="30"/>
      <c r="X1267" s="47"/>
    </row>
    <row r="1268">
      <c r="J1268" s="30"/>
      <c r="K1268" s="30"/>
      <c r="X1268" s="47"/>
    </row>
    <row r="1269">
      <c r="J1269" s="30"/>
      <c r="K1269" s="30"/>
      <c r="X1269" s="47"/>
    </row>
    <row r="1270">
      <c r="J1270" s="30"/>
      <c r="K1270" s="30"/>
      <c r="X1270" s="47"/>
    </row>
    <row r="1271">
      <c r="J1271" s="30"/>
      <c r="K1271" s="30"/>
      <c r="X1271" s="47"/>
    </row>
    <row r="1272">
      <c r="J1272" s="30"/>
      <c r="K1272" s="30"/>
      <c r="X1272" s="47"/>
    </row>
    <row r="1273">
      <c r="J1273" s="30"/>
      <c r="K1273" s="30"/>
      <c r="X1273" s="47"/>
    </row>
    <row r="1274">
      <c r="J1274" s="30"/>
      <c r="K1274" s="30"/>
      <c r="X1274" s="47"/>
    </row>
    <row r="1275">
      <c r="J1275" s="30"/>
      <c r="K1275" s="30"/>
      <c r="X1275" s="47"/>
    </row>
    <row r="1276">
      <c r="J1276" s="30"/>
      <c r="K1276" s="30"/>
      <c r="X1276" s="47"/>
    </row>
    <row r="1277">
      <c r="J1277" s="30"/>
      <c r="K1277" s="30"/>
      <c r="X1277" s="47"/>
    </row>
    <row r="1278">
      <c r="J1278" s="30"/>
      <c r="K1278" s="30"/>
      <c r="X1278" s="47"/>
    </row>
    <row r="1279">
      <c r="J1279" s="30"/>
      <c r="K1279" s="30"/>
      <c r="X1279" s="47"/>
    </row>
    <row r="1280">
      <c r="J1280" s="30"/>
      <c r="K1280" s="30"/>
      <c r="X1280" s="47"/>
    </row>
    <row r="1281">
      <c r="J1281" s="30"/>
      <c r="K1281" s="30"/>
      <c r="X1281" s="47"/>
    </row>
    <row r="1282">
      <c r="J1282" s="30"/>
      <c r="K1282" s="30"/>
      <c r="X1282" s="47"/>
    </row>
    <row r="1283">
      <c r="J1283" s="30"/>
      <c r="K1283" s="30"/>
      <c r="X1283" s="47"/>
    </row>
    <row r="1284">
      <c r="J1284" s="30"/>
      <c r="K1284" s="30"/>
      <c r="X1284" s="47"/>
    </row>
    <row r="1285">
      <c r="J1285" s="30"/>
      <c r="K1285" s="30"/>
      <c r="X1285" s="47"/>
    </row>
    <row r="1286">
      <c r="J1286" s="30"/>
      <c r="K1286" s="30"/>
      <c r="X1286" s="47"/>
    </row>
    <row r="1287">
      <c r="J1287" s="30"/>
      <c r="K1287" s="30"/>
      <c r="X1287" s="47"/>
    </row>
    <row r="1288">
      <c r="J1288" s="30"/>
      <c r="K1288" s="30"/>
      <c r="X1288" s="47"/>
    </row>
    <row r="1289">
      <c r="J1289" s="30"/>
      <c r="K1289" s="30"/>
      <c r="X1289" s="47"/>
    </row>
    <row r="1290">
      <c r="J1290" s="30"/>
      <c r="K1290" s="30"/>
      <c r="X1290" s="47"/>
    </row>
    <row r="1291">
      <c r="J1291" s="30"/>
      <c r="K1291" s="30"/>
      <c r="X1291" s="47"/>
    </row>
    <row r="1292">
      <c r="J1292" s="30"/>
      <c r="K1292" s="30"/>
      <c r="X1292" s="47"/>
    </row>
    <row r="1293">
      <c r="J1293" s="30"/>
      <c r="K1293" s="30"/>
      <c r="X1293" s="47"/>
    </row>
    <row r="1294">
      <c r="J1294" s="30"/>
      <c r="K1294" s="30"/>
      <c r="X1294" s="47"/>
    </row>
    <row r="1295">
      <c r="J1295" s="30"/>
      <c r="K1295" s="30"/>
      <c r="X1295" s="47"/>
    </row>
    <row r="1296">
      <c r="J1296" s="30"/>
      <c r="K1296" s="30"/>
      <c r="X1296" s="47"/>
    </row>
    <row r="1297">
      <c r="J1297" s="30"/>
      <c r="K1297" s="30"/>
      <c r="X1297" s="47"/>
    </row>
    <row r="1298">
      <c r="J1298" s="30"/>
      <c r="K1298" s="30"/>
      <c r="X1298" s="47"/>
    </row>
    <row r="1299">
      <c r="J1299" s="30"/>
      <c r="K1299" s="30"/>
      <c r="X1299" s="47"/>
    </row>
    <row r="1300">
      <c r="J1300" s="30"/>
      <c r="K1300" s="30"/>
      <c r="X1300" s="47"/>
    </row>
    <row r="1301">
      <c r="J1301" s="30"/>
      <c r="K1301" s="30"/>
      <c r="X1301" s="47"/>
    </row>
    <row r="1302">
      <c r="J1302" s="30"/>
      <c r="K1302" s="30"/>
      <c r="X1302" s="47"/>
    </row>
    <row r="1303">
      <c r="J1303" s="30"/>
      <c r="K1303" s="30"/>
      <c r="X1303" s="47"/>
    </row>
    <row r="1304">
      <c r="J1304" s="30"/>
      <c r="K1304" s="30"/>
      <c r="X1304" s="47"/>
    </row>
    <row r="1305">
      <c r="J1305" s="30"/>
      <c r="K1305" s="30"/>
      <c r="X1305" s="47"/>
    </row>
    <row r="1306">
      <c r="J1306" s="30"/>
      <c r="K1306" s="30"/>
      <c r="X1306" s="47"/>
    </row>
    <row r="1307">
      <c r="J1307" s="30"/>
      <c r="K1307" s="30"/>
      <c r="X1307" s="47"/>
    </row>
    <row r="1308">
      <c r="J1308" s="30"/>
      <c r="K1308" s="30"/>
      <c r="X1308" s="47"/>
    </row>
    <row r="1309">
      <c r="J1309" s="30"/>
      <c r="K1309" s="30"/>
      <c r="X1309" s="47"/>
    </row>
    <row r="1310">
      <c r="J1310" s="30"/>
      <c r="K1310" s="30"/>
      <c r="X1310" s="47"/>
    </row>
    <row r="1311">
      <c r="J1311" s="30"/>
      <c r="K1311" s="30"/>
      <c r="X1311" s="47"/>
    </row>
    <row r="1312">
      <c r="J1312" s="30"/>
      <c r="K1312" s="30"/>
      <c r="X1312" s="47"/>
    </row>
    <row r="1313">
      <c r="J1313" s="30"/>
      <c r="K1313" s="30"/>
      <c r="X1313" s="47"/>
    </row>
    <row r="1314">
      <c r="J1314" s="30"/>
      <c r="K1314" s="30"/>
      <c r="X1314" s="47"/>
    </row>
    <row r="1315">
      <c r="J1315" s="30"/>
      <c r="K1315" s="30"/>
      <c r="X1315" s="47"/>
    </row>
    <row r="1316">
      <c r="J1316" s="30"/>
      <c r="K1316" s="30"/>
      <c r="X1316" s="47"/>
    </row>
    <row r="1317">
      <c r="J1317" s="30"/>
      <c r="K1317" s="30"/>
      <c r="X1317" s="47"/>
    </row>
    <row r="1318">
      <c r="J1318" s="30"/>
      <c r="K1318" s="30"/>
      <c r="X1318" s="47"/>
    </row>
    <row r="1319">
      <c r="J1319" s="30"/>
      <c r="K1319" s="30"/>
      <c r="X1319" s="47"/>
    </row>
    <row r="1320">
      <c r="J1320" s="30"/>
      <c r="K1320" s="30"/>
      <c r="X1320" s="47"/>
    </row>
    <row r="1321">
      <c r="J1321" s="30"/>
      <c r="K1321" s="30"/>
      <c r="X1321" s="47"/>
    </row>
    <row r="1322">
      <c r="J1322" s="30"/>
      <c r="K1322" s="30"/>
      <c r="X1322" s="47"/>
    </row>
    <row r="1323">
      <c r="J1323" s="30"/>
      <c r="K1323" s="30"/>
      <c r="X1323" s="47"/>
    </row>
    <row r="1324">
      <c r="J1324" s="30"/>
      <c r="K1324" s="30"/>
      <c r="X1324" s="47"/>
    </row>
    <row r="1325">
      <c r="J1325" s="30"/>
      <c r="K1325" s="30"/>
      <c r="X1325" s="47"/>
    </row>
    <row r="1326">
      <c r="J1326" s="30"/>
      <c r="K1326" s="30"/>
      <c r="X1326" s="47"/>
    </row>
    <row r="1327">
      <c r="J1327" s="30"/>
      <c r="K1327" s="30"/>
      <c r="X1327" s="47"/>
    </row>
    <row r="1328">
      <c r="J1328" s="30"/>
      <c r="K1328" s="30"/>
      <c r="X1328" s="47"/>
    </row>
    <row r="1329">
      <c r="J1329" s="30"/>
      <c r="K1329" s="30"/>
      <c r="X1329" s="47"/>
    </row>
    <row r="1330">
      <c r="J1330" s="30"/>
      <c r="K1330" s="30"/>
      <c r="X1330" s="47"/>
    </row>
    <row r="1331">
      <c r="J1331" s="30"/>
      <c r="K1331" s="30"/>
      <c r="X1331" s="47"/>
    </row>
    <row r="1332">
      <c r="J1332" s="30"/>
      <c r="K1332" s="30"/>
      <c r="X1332" s="47"/>
    </row>
    <row r="1333">
      <c r="J1333" s="30"/>
      <c r="K1333" s="30"/>
      <c r="X1333" s="47"/>
    </row>
    <row r="1334">
      <c r="J1334" s="30"/>
      <c r="K1334" s="30"/>
      <c r="X1334" s="47"/>
    </row>
    <row r="1335">
      <c r="J1335" s="30"/>
      <c r="K1335" s="30"/>
      <c r="X1335" s="47"/>
    </row>
    <row r="1336">
      <c r="J1336" s="30"/>
      <c r="K1336" s="30"/>
      <c r="X1336" s="47"/>
    </row>
    <row r="1337">
      <c r="J1337" s="30"/>
      <c r="K1337" s="30"/>
      <c r="X1337" s="47"/>
    </row>
    <row r="1338">
      <c r="J1338" s="30"/>
      <c r="K1338" s="30"/>
      <c r="X1338" s="47"/>
    </row>
    <row r="1339">
      <c r="J1339" s="30"/>
      <c r="K1339" s="30"/>
      <c r="X1339" s="47"/>
    </row>
    <row r="1340">
      <c r="J1340" s="30"/>
      <c r="K1340" s="30"/>
      <c r="X1340" s="47"/>
    </row>
    <row r="1341">
      <c r="J1341" s="30"/>
      <c r="K1341" s="30"/>
      <c r="X1341" s="47"/>
    </row>
    <row r="1342">
      <c r="J1342" s="30"/>
      <c r="K1342" s="30"/>
      <c r="X1342" s="47"/>
    </row>
    <row r="1343">
      <c r="J1343" s="30"/>
      <c r="K1343" s="30"/>
      <c r="X1343" s="47"/>
    </row>
    <row r="1344">
      <c r="J1344" s="30"/>
      <c r="K1344" s="30"/>
      <c r="X1344" s="47"/>
    </row>
    <row r="1345">
      <c r="J1345" s="30"/>
      <c r="K1345" s="30"/>
      <c r="X1345" s="47"/>
    </row>
    <row r="1346">
      <c r="J1346" s="30"/>
      <c r="K1346" s="30"/>
      <c r="X1346" s="47"/>
    </row>
    <row r="1347">
      <c r="J1347" s="30"/>
      <c r="K1347" s="30"/>
      <c r="X1347" s="47"/>
    </row>
    <row r="1348">
      <c r="J1348" s="30"/>
      <c r="K1348" s="30"/>
      <c r="X1348" s="47"/>
    </row>
    <row r="1349">
      <c r="J1349" s="30"/>
      <c r="K1349" s="30"/>
      <c r="X1349" s="47"/>
    </row>
    <row r="1350">
      <c r="J1350" s="30"/>
      <c r="K1350" s="30"/>
      <c r="X1350" s="47"/>
    </row>
    <row r="1351">
      <c r="J1351" s="30"/>
      <c r="K1351" s="30"/>
      <c r="X1351" s="47"/>
    </row>
    <row r="1352">
      <c r="J1352" s="30"/>
      <c r="K1352" s="30"/>
      <c r="X1352" s="47"/>
    </row>
    <row r="1353">
      <c r="J1353" s="30"/>
      <c r="K1353" s="30"/>
      <c r="X1353" s="47"/>
    </row>
    <row r="1354">
      <c r="J1354" s="30"/>
      <c r="K1354" s="30"/>
      <c r="X1354" s="47"/>
    </row>
    <row r="1355">
      <c r="J1355" s="30"/>
      <c r="K1355" s="30"/>
      <c r="X1355" s="47"/>
    </row>
    <row r="1356">
      <c r="J1356" s="30"/>
      <c r="K1356" s="30"/>
      <c r="X1356" s="47"/>
    </row>
    <row r="1357">
      <c r="J1357" s="30"/>
      <c r="K1357" s="30"/>
      <c r="X1357" s="47"/>
    </row>
    <row r="1358">
      <c r="J1358" s="30"/>
      <c r="K1358" s="30"/>
      <c r="X1358" s="47"/>
    </row>
    <row r="1359">
      <c r="J1359" s="30"/>
      <c r="K1359" s="30"/>
      <c r="X1359" s="47"/>
    </row>
    <row r="1360">
      <c r="J1360" s="30"/>
      <c r="K1360" s="30"/>
      <c r="X1360" s="47"/>
    </row>
    <row r="1361">
      <c r="J1361" s="30"/>
      <c r="K1361" s="30"/>
      <c r="X1361" s="47"/>
    </row>
    <row r="1362">
      <c r="J1362" s="30"/>
      <c r="K1362" s="30"/>
      <c r="X1362" s="47"/>
    </row>
    <row r="1363">
      <c r="J1363" s="30"/>
      <c r="K1363" s="30"/>
      <c r="X1363" s="47"/>
    </row>
    <row r="1364">
      <c r="J1364" s="30"/>
      <c r="K1364" s="30"/>
      <c r="X1364" s="47"/>
    </row>
    <row r="1365">
      <c r="J1365" s="30"/>
      <c r="K1365" s="30"/>
      <c r="X1365" s="47"/>
    </row>
    <row r="1366">
      <c r="J1366" s="30"/>
      <c r="K1366" s="30"/>
      <c r="X1366" s="47"/>
    </row>
    <row r="1367">
      <c r="J1367" s="30"/>
      <c r="K1367" s="30"/>
      <c r="X1367" s="47"/>
    </row>
    <row r="1368">
      <c r="J1368" s="30"/>
      <c r="K1368" s="30"/>
      <c r="X1368" s="47"/>
    </row>
    <row r="1369">
      <c r="J1369" s="30"/>
      <c r="K1369" s="30"/>
      <c r="X1369" s="47"/>
    </row>
    <row r="1370">
      <c r="J1370" s="30"/>
      <c r="K1370" s="30"/>
      <c r="X1370" s="47"/>
    </row>
    <row r="1371">
      <c r="J1371" s="30"/>
      <c r="K1371" s="30"/>
      <c r="X1371" s="47"/>
    </row>
    <row r="1372">
      <c r="J1372" s="30"/>
      <c r="K1372" s="30"/>
      <c r="X1372" s="47"/>
    </row>
    <row r="1373">
      <c r="J1373" s="30"/>
      <c r="K1373" s="30"/>
      <c r="X1373" s="47"/>
    </row>
    <row r="1374">
      <c r="J1374" s="30"/>
      <c r="K1374" s="30"/>
      <c r="X1374" s="47"/>
    </row>
    <row r="1375">
      <c r="J1375" s="30"/>
      <c r="K1375" s="30"/>
      <c r="X1375" s="47"/>
    </row>
    <row r="1376">
      <c r="J1376" s="30"/>
      <c r="K1376" s="30"/>
      <c r="X1376" s="47"/>
    </row>
    <row r="1377">
      <c r="J1377" s="30"/>
      <c r="K1377" s="30"/>
      <c r="X1377" s="47"/>
    </row>
    <row r="1378">
      <c r="J1378" s="30"/>
      <c r="K1378" s="30"/>
      <c r="X1378" s="47"/>
    </row>
    <row r="1379">
      <c r="J1379" s="30"/>
      <c r="K1379" s="30"/>
      <c r="X1379" s="47"/>
    </row>
    <row r="1380">
      <c r="J1380" s="30"/>
      <c r="K1380" s="30"/>
      <c r="X1380" s="47"/>
    </row>
    <row r="1381">
      <c r="J1381" s="30"/>
      <c r="K1381" s="30"/>
      <c r="X1381" s="47"/>
    </row>
    <row r="1382">
      <c r="J1382" s="30"/>
      <c r="K1382" s="30"/>
      <c r="X1382" s="47"/>
    </row>
    <row r="1383">
      <c r="J1383" s="30"/>
      <c r="K1383" s="30"/>
      <c r="X1383" s="47"/>
    </row>
    <row r="1384">
      <c r="J1384" s="30"/>
      <c r="K1384" s="30"/>
      <c r="X1384" s="47"/>
    </row>
    <row r="1385">
      <c r="J1385" s="30"/>
      <c r="K1385" s="30"/>
      <c r="X1385" s="47"/>
    </row>
    <row r="1386">
      <c r="J1386" s="30"/>
      <c r="K1386" s="30"/>
      <c r="X1386" s="47"/>
    </row>
    <row r="1387">
      <c r="J1387" s="30"/>
      <c r="K1387" s="30"/>
      <c r="X1387" s="47"/>
    </row>
    <row r="1388">
      <c r="J1388" s="30"/>
      <c r="K1388" s="30"/>
      <c r="X1388" s="47"/>
    </row>
    <row r="1389">
      <c r="J1389" s="30"/>
      <c r="K1389" s="30"/>
      <c r="X1389" s="47"/>
    </row>
    <row r="1390">
      <c r="J1390" s="30"/>
      <c r="K1390" s="30"/>
      <c r="X1390" s="47"/>
    </row>
    <row r="1391">
      <c r="J1391" s="30"/>
      <c r="K1391" s="30"/>
      <c r="X1391" s="47"/>
    </row>
    <row r="1392">
      <c r="J1392" s="30"/>
      <c r="K1392" s="30"/>
      <c r="X1392" s="47"/>
    </row>
    <row r="1393">
      <c r="J1393" s="30"/>
      <c r="K1393" s="30"/>
      <c r="X1393" s="47"/>
    </row>
    <row r="1394">
      <c r="J1394" s="30"/>
      <c r="K1394" s="30"/>
      <c r="X1394" s="47"/>
    </row>
    <row r="1395">
      <c r="J1395" s="30"/>
      <c r="K1395" s="30"/>
      <c r="X1395" s="47"/>
    </row>
    <row r="1396">
      <c r="J1396" s="30"/>
      <c r="K1396" s="30"/>
      <c r="X1396" s="47"/>
    </row>
    <row r="1397">
      <c r="J1397" s="30"/>
      <c r="K1397" s="30"/>
      <c r="X1397" s="47"/>
    </row>
    <row r="1398">
      <c r="J1398" s="30"/>
      <c r="K1398" s="30"/>
      <c r="X1398" s="47"/>
    </row>
    <row r="1399">
      <c r="J1399" s="30"/>
      <c r="K1399" s="30"/>
      <c r="X1399" s="47"/>
    </row>
    <row r="1400">
      <c r="J1400" s="30"/>
      <c r="K1400" s="30"/>
      <c r="X1400" s="47"/>
    </row>
    <row r="1401">
      <c r="J1401" s="30"/>
      <c r="K1401" s="30"/>
      <c r="X1401" s="47"/>
    </row>
    <row r="1402">
      <c r="J1402" s="30"/>
      <c r="K1402" s="30"/>
      <c r="X1402" s="47"/>
    </row>
    <row r="1403">
      <c r="J1403" s="30"/>
      <c r="K1403" s="30"/>
      <c r="X1403" s="47"/>
    </row>
    <row r="1404">
      <c r="J1404" s="30"/>
      <c r="K1404" s="30"/>
      <c r="X1404" s="47"/>
    </row>
    <row r="1405">
      <c r="J1405" s="30"/>
      <c r="K1405" s="30"/>
      <c r="X1405" s="47"/>
    </row>
    <row r="1406">
      <c r="J1406" s="30"/>
      <c r="K1406" s="30"/>
      <c r="X1406" s="47"/>
    </row>
    <row r="1407">
      <c r="J1407" s="30"/>
      <c r="K1407" s="30"/>
      <c r="X1407" s="47"/>
    </row>
    <row r="1408">
      <c r="J1408" s="30"/>
      <c r="K1408" s="30"/>
      <c r="X1408" s="47"/>
    </row>
    <row r="1409">
      <c r="J1409" s="30"/>
      <c r="K1409" s="30"/>
      <c r="X1409" s="47"/>
    </row>
    <row r="1410">
      <c r="J1410" s="30"/>
      <c r="K1410" s="30"/>
      <c r="X1410" s="47"/>
    </row>
    <row r="1411">
      <c r="J1411" s="30"/>
      <c r="K1411" s="30"/>
      <c r="X1411" s="47"/>
    </row>
    <row r="1412">
      <c r="J1412" s="30"/>
      <c r="K1412" s="30"/>
      <c r="X1412" s="47"/>
    </row>
    <row r="1413">
      <c r="J1413" s="30"/>
      <c r="K1413" s="30"/>
      <c r="X1413" s="47"/>
    </row>
    <row r="1414">
      <c r="J1414" s="30"/>
      <c r="K1414" s="30"/>
      <c r="X1414" s="47"/>
    </row>
    <row r="1415">
      <c r="J1415" s="30"/>
      <c r="K1415" s="30"/>
      <c r="X1415" s="47"/>
    </row>
    <row r="1416">
      <c r="J1416" s="30"/>
      <c r="K1416" s="30"/>
      <c r="X1416" s="47"/>
    </row>
    <row r="1417">
      <c r="J1417" s="30"/>
      <c r="K1417" s="30"/>
      <c r="X1417" s="47"/>
    </row>
    <row r="1418">
      <c r="J1418" s="30"/>
      <c r="K1418" s="30"/>
      <c r="X1418" s="47"/>
    </row>
    <row r="1419">
      <c r="J1419" s="30"/>
      <c r="K1419" s="30"/>
      <c r="X1419" s="47"/>
    </row>
    <row r="1420">
      <c r="J1420" s="30"/>
      <c r="K1420" s="30"/>
      <c r="X1420" s="47"/>
    </row>
    <row r="1421">
      <c r="J1421" s="30"/>
      <c r="K1421" s="30"/>
      <c r="X1421" s="47"/>
    </row>
    <row r="1422">
      <c r="J1422" s="30"/>
      <c r="K1422" s="30"/>
      <c r="X1422" s="47"/>
    </row>
    <row r="1423">
      <c r="J1423" s="30"/>
      <c r="K1423" s="30"/>
      <c r="X1423" s="47"/>
    </row>
    <row r="1424">
      <c r="J1424" s="30"/>
      <c r="K1424" s="30"/>
      <c r="X1424" s="47"/>
    </row>
    <row r="1425">
      <c r="J1425" s="30"/>
      <c r="K1425" s="30"/>
      <c r="X1425" s="47"/>
    </row>
    <row r="1426">
      <c r="J1426" s="30"/>
      <c r="K1426" s="30"/>
      <c r="X1426" s="47"/>
    </row>
    <row r="1427">
      <c r="J1427" s="30"/>
      <c r="K1427" s="30"/>
      <c r="X1427" s="47"/>
    </row>
    <row r="1428">
      <c r="J1428" s="30"/>
      <c r="K1428" s="30"/>
      <c r="X1428" s="47"/>
    </row>
    <row r="1429">
      <c r="J1429" s="30"/>
      <c r="K1429" s="30"/>
      <c r="X1429" s="47"/>
    </row>
    <row r="1430">
      <c r="J1430" s="30"/>
      <c r="K1430" s="30"/>
      <c r="X1430" s="47"/>
    </row>
    <row r="1431">
      <c r="J1431" s="30"/>
      <c r="K1431" s="30"/>
      <c r="X1431" s="47"/>
    </row>
    <row r="1432">
      <c r="J1432" s="30"/>
      <c r="K1432" s="30"/>
      <c r="X1432" s="47"/>
    </row>
    <row r="1433">
      <c r="J1433" s="30"/>
      <c r="K1433" s="30"/>
      <c r="X1433" s="47"/>
    </row>
    <row r="1434">
      <c r="J1434" s="30"/>
      <c r="K1434" s="30"/>
      <c r="X1434" s="47"/>
    </row>
    <row r="1435">
      <c r="J1435" s="30"/>
      <c r="K1435" s="30"/>
      <c r="X1435" s="47"/>
    </row>
    <row r="1436">
      <c r="J1436" s="30"/>
      <c r="K1436" s="30"/>
      <c r="X1436" s="47"/>
    </row>
    <row r="1437">
      <c r="J1437" s="30"/>
      <c r="K1437" s="30"/>
      <c r="X1437" s="47"/>
    </row>
    <row r="1438">
      <c r="J1438" s="30"/>
      <c r="K1438" s="30"/>
      <c r="X1438" s="47"/>
    </row>
    <row r="1439">
      <c r="J1439" s="30"/>
      <c r="K1439" s="30"/>
      <c r="X1439" s="47"/>
    </row>
    <row r="1440">
      <c r="J1440" s="30"/>
      <c r="K1440" s="30"/>
      <c r="X1440" s="47"/>
    </row>
    <row r="1441">
      <c r="J1441" s="30"/>
      <c r="K1441" s="30"/>
      <c r="X1441" s="47"/>
    </row>
    <row r="1442">
      <c r="J1442" s="30"/>
      <c r="K1442" s="30"/>
      <c r="X1442" s="47"/>
    </row>
    <row r="1443">
      <c r="J1443" s="30"/>
      <c r="K1443" s="30"/>
      <c r="X1443" s="47"/>
    </row>
    <row r="1444">
      <c r="J1444" s="30"/>
      <c r="K1444" s="30"/>
      <c r="X1444" s="47"/>
    </row>
    <row r="1445">
      <c r="J1445" s="30"/>
      <c r="K1445" s="30"/>
      <c r="X1445" s="47"/>
    </row>
    <row r="1446">
      <c r="J1446" s="30"/>
      <c r="K1446" s="30"/>
      <c r="X1446" s="47"/>
    </row>
    <row r="1447">
      <c r="J1447" s="30"/>
      <c r="K1447" s="30"/>
      <c r="X1447" s="47"/>
    </row>
    <row r="1448">
      <c r="J1448" s="30"/>
      <c r="K1448" s="30"/>
      <c r="X1448" s="47"/>
    </row>
    <row r="1449">
      <c r="J1449" s="30"/>
      <c r="K1449" s="30"/>
      <c r="X1449" s="47"/>
    </row>
    <row r="1450">
      <c r="J1450" s="30"/>
      <c r="K1450" s="30"/>
      <c r="X1450" s="47"/>
    </row>
    <row r="1451">
      <c r="J1451" s="30"/>
      <c r="K1451" s="30"/>
      <c r="X1451" s="47"/>
    </row>
    <row r="1452">
      <c r="J1452" s="30"/>
      <c r="K1452" s="30"/>
      <c r="X1452" s="47"/>
    </row>
    <row r="1453">
      <c r="J1453" s="30"/>
      <c r="K1453" s="30"/>
      <c r="X1453" s="47"/>
    </row>
    <row r="1454">
      <c r="J1454" s="30"/>
      <c r="K1454" s="30"/>
      <c r="X1454" s="47"/>
    </row>
    <row r="1455">
      <c r="J1455" s="30"/>
      <c r="K1455" s="30"/>
      <c r="X1455" s="47"/>
    </row>
    <row r="1456">
      <c r="J1456" s="30"/>
      <c r="K1456" s="30"/>
      <c r="X1456" s="47"/>
    </row>
    <row r="1457">
      <c r="J1457" s="30"/>
      <c r="K1457" s="30"/>
      <c r="X1457" s="47"/>
    </row>
    <row r="1458">
      <c r="J1458" s="30"/>
      <c r="K1458" s="30"/>
      <c r="X1458" s="47"/>
    </row>
    <row r="1459">
      <c r="J1459" s="30"/>
      <c r="K1459" s="30"/>
      <c r="X1459" s="47"/>
    </row>
    <row r="1460">
      <c r="J1460" s="30"/>
      <c r="K1460" s="30"/>
      <c r="X1460" s="47"/>
    </row>
    <row r="1461">
      <c r="J1461" s="30"/>
      <c r="K1461" s="30"/>
      <c r="X1461" s="47"/>
    </row>
    <row r="1462">
      <c r="J1462" s="30"/>
      <c r="K1462" s="30"/>
      <c r="X1462" s="47"/>
    </row>
    <row r="1463">
      <c r="J1463" s="30"/>
      <c r="K1463" s="30"/>
      <c r="X1463" s="47"/>
    </row>
    <row r="1464">
      <c r="J1464" s="30"/>
      <c r="K1464" s="30"/>
      <c r="X1464" s="47"/>
    </row>
    <row r="1465">
      <c r="J1465" s="30"/>
      <c r="K1465" s="30"/>
      <c r="X1465" s="47"/>
    </row>
    <row r="1466">
      <c r="J1466" s="30"/>
      <c r="K1466" s="30"/>
      <c r="X1466" s="47"/>
    </row>
    <row r="1467">
      <c r="J1467" s="30"/>
      <c r="K1467" s="30"/>
      <c r="X1467" s="47"/>
    </row>
    <row r="1468">
      <c r="J1468" s="30"/>
      <c r="K1468" s="30"/>
      <c r="X1468" s="47"/>
    </row>
    <row r="1469">
      <c r="J1469" s="30"/>
      <c r="K1469" s="30"/>
      <c r="X1469" s="47"/>
    </row>
    <row r="1470">
      <c r="J1470" s="30"/>
      <c r="K1470" s="30"/>
      <c r="X1470" s="47"/>
    </row>
    <row r="1471">
      <c r="J1471" s="30"/>
      <c r="K1471" s="30"/>
      <c r="X1471" s="47"/>
    </row>
    <row r="1472">
      <c r="J1472" s="30"/>
      <c r="K1472" s="30"/>
      <c r="X1472" s="47"/>
    </row>
    <row r="1473">
      <c r="J1473" s="30"/>
      <c r="K1473" s="30"/>
      <c r="X1473" s="47"/>
    </row>
    <row r="1474">
      <c r="J1474" s="30"/>
      <c r="K1474" s="30"/>
      <c r="X1474" s="47"/>
    </row>
    <row r="1475">
      <c r="J1475" s="30"/>
      <c r="K1475" s="30"/>
      <c r="X1475" s="47"/>
    </row>
    <row r="1476">
      <c r="J1476" s="30"/>
      <c r="K1476" s="30"/>
      <c r="X1476" s="47"/>
    </row>
    <row r="1477">
      <c r="J1477" s="30"/>
      <c r="K1477" s="30"/>
      <c r="X1477" s="47"/>
    </row>
    <row r="1478">
      <c r="J1478" s="30"/>
      <c r="K1478" s="30"/>
      <c r="X1478" s="47"/>
    </row>
    <row r="1479">
      <c r="J1479" s="30"/>
      <c r="K1479" s="30"/>
      <c r="X1479" s="47"/>
    </row>
    <row r="1480">
      <c r="J1480" s="30"/>
      <c r="K1480" s="30"/>
      <c r="X1480" s="47"/>
    </row>
    <row r="1481">
      <c r="J1481" s="30"/>
      <c r="K1481" s="30"/>
      <c r="X1481" s="47"/>
    </row>
    <row r="1482">
      <c r="J1482" s="30"/>
      <c r="K1482" s="30"/>
      <c r="X1482" s="47"/>
    </row>
    <row r="1483">
      <c r="J1483" s="30"/>
      <c r="K1483" s="30"/>
      <c r="X1483" s="47"/>
    </row>
    <row r="1484">
      <c r="J1484" s="30"/>
      <c r="K1484" s="30"/>
      <c r="X1484" s="47"/>
    </row>
    <row r="1485">
      <c r="J1485" s="30"/>
      <c r="K1485" s="30"/>
      <c r="X1485" s="47"/>
    </row>
    <row r="1486">
      <c r="J1486" s="30"/>
      <c r="K1486" s="30"/>
      <c r="X1486" s="47"/>
    </row>
    <row r="1487">
      <c r="J1487" s="30"/>
      <c r="K1487" s="30"/>
      <c r="X1487" s="47"/>
    </row>
    <row r="1488">
      <c r="J1488" s="30"/>
      <c r="K1488" s="30"/>
      <c r="X1488" s="47"/>
    </row>
    <row r="1489">
      <c r="J1489" s="30"/>
      <c r="K1489" s="30"/>
      <c r="X1489" s="47"/>
    </row>
    <row r="1490">
      <c r="J1490" s="30"/>
      <c r="K1490" s="30"/>
      <c r="X1490" s="47"/>
    </row>
    <row r="1491">
      <c r="J1491" s="30"/>
      <c r="K1491" s="30"/>
      <c r="X1491" s="47"/>
    </row>
    <row r="1492">
      <c r="J1492" s="30"/>
      <c r="K1492" s="30"/>
      <c r="X1492" s="47"/>
    </row>
    <row r="1493">
      <c r="J1493" s="30"/>
      <c r="K1493" s="30"/>
      <c r="X1493" s="47"/>
    </row>
    <row r="1494">
      <c r="J1494" s="30"/>
      <c r="K1494" s="30"/>
      <c r="X1494" s="47"/>
    </row>
    <row r="1495">
      <c r="J1495" s="30"/>
      <c r="K1495" s="30"/>
      <c r="X1495" s="47"/>
    </row>
    <row r="1496">
      <c r="J1496" s="30"/>
      <c r="K1496" s="30"/>
      <c r="X1496" s="47"/>
    </row>
    <row r="1497">
      <c r="J1497" s="30"/>
      <c r="K1497" s="30"/>
      <c r="X1497" s="47"/>
    </row>
    <row r="1498">
      <c r="J1498" s="30"/>
      <c r="K1498" s="30"/>
      <c r="X1498" s="47"/>
    </row>
    <row r="1499">
      <c r="J1499" s="30"/>
      <c r="K1499" s="30"/>
      <c r="X1499" s="47"/>
    </row>
    <row r="1500">
      <c r="J1500" s="30"/>
      <c r="K1500" s="30"/>
      <c r="X1500" s="47"/>
    </row>
    <row r="1501">
      <c r="J1501" s="30"/>
      <c r="K1501" s="30"/>
      <c r="X1501" s="47"/>
    </row>
    <row r="1502">
      <c r="J1502" s="30"/>
      <c r="K1502" s="30"/>
      <c r="X1502" s="47"/>
    </row>
    <row r="1503">
      <c r="J1503" s="30"/>
      <c r="K1503" s="30"/>
      <c r="X1503" s="47"/>
    </row>
    <row r="1504">
      <c r="J1504" s="30"/>
      <c r="K1504" s="30"/>
      <c r="X1504" s="47"/>
    </row>
    <row r="1505">
      <c r="J1505" s="30"/>
      <c r="K1505" s="30"/>
      <c r="X1505" s="47"/>
    </row>
    <row r="1506">
      <c r="J1506" s="30"/>
      <c r="K1506" s="30"/>
      <c r="X1506" s="47"/>
    </row>
    <row r="1507">
      <c r="J1507" s="30"/>
      <c r="K1507" s="30"/>
      <c r="X1507" s="47"/>
    </row>
    <row r="1508">
      <c r="J1508" s="30"/>
      <c r="K1508" s="30"/>
      <c r="X1508" s="47"/>
    </row>
    <row r="1509">
      <c r="J1509" s="30"/>
      <c r="K1509" s="30"/>
      <c r="X1509" s="47"/>
    </row>
    <row r="1510">
      <c r="J1510" s="30"/>
      <c r="K1510" s="30"/>
      <c r="X1510" s="47"/>
    </row>
    <row r="1511">
      <c r="J1511" s="30"/>
      <c r="K1511" s="30"/>
      <c r="X1511" s="47"/>
    </row>
    <row r="1512">
      <c r="J1512" s="30"/>
      <c r="K1512" s="30"/>
      <c r="X1512" s="47"/>
    </row>
    <row r="1513">
      <c r="J1513" s="30"/>
      <c r="K1513" s="30"/>
      <c r="X1513" s="47"/>
    </row>
    <row r="1514">
      <c r="J1514" s="30"/>
      <c r="K1514" s="30"/>
      <c r="X1514" s="47"/>
    </row>
    <row r="1515">
      <c r="J1515" s="30"/>
      <c r="K1515" s="30"/>
      <c r="X1515" s="47"/>
    </row>
    <row r="1516">
      <c r="J1516" s="30"/>
      <c r="K1516" s="30"/>
      <c r="X1516" s="47"/>
    </row>
    <row r="1517">
      <c r="J1517" s="30"/>
      <c r="K1517" s="30"/>
      <c r="X1517" s="47"/>
    </row>
    <row r="1518">
      <c r="J1518" s="30"/>
      <c r="K1518" s="30"/>
      <c r="X1518" s="47"/>
    </row>
    <row r="1519">
      <c r="J1519" s="30"/>
      <c r="K1519" s="30"/>
      <c r="X1519" s="47"/>
    </row>
    <row r="1520">
      <c r="J1520" s="30"/>
      <c r="K1520" s="30"/>
      <c r="X1520" s="47"/>
    </row>
    <row r="1521">
      <c r="J1521" s="30"/>
      <c r="K1521" s="30"/>
      <c r="X1521" s="47"/>
    </row>
    <row r="1522">
      <c r="J1522" s="30"/>
      <c r="K1522" s="30"/>
      <c r="X1522" s="47"/>
    </row>
    <row r="1523">
      <c r="J1523" s="30"/>
      <c r="K1523" s="30"/>
      <c r="X1523" s="47"/>
    </row>
    <row r="1524">
      <c r="J1524" s="30"/>
      <c r="K1524" s="30"/>
      <c r="X1524" s="47"/>
    </row>
    <row r="1525">
      <c r="J1525" s="30"/>
      <c r="K1525" s="30"/>
      <c r="X1525" s="47"/>
    </row>
    <row r="1526">
      <c r="J1526" s="30"/>
      <c r="K1526" s="30"/>
      <c r="X1526" s="47"/>
    </row>
    <row r="1527">
      <c r="J1527" s="30"/>
      <c r="K1527" s="30"/>
      <c r="X1527" s="47"/>
    </row>
    <row r="1528">
      <c r="J1528" s="30"/>
      <c r="K1528" s="30"/>
      <c r="X1528" s="47"/>
    </row>
    <row r="1529">
      <c r="J1529" s="30"/>
      <c r="K1529" s="30"/>
      <c r="X1529" s="47"/>
    </row>
    <row r="1530">
      <c r="J1530" s="30"/>
      <c r="K1530" s="30"/>
      <c r="X1530" s="47"/>
    </row>
    <row r="1531">
      <c r="J1531" s="30"/>
      <c r="K1531" s="30"/>
      <c r="X1531" s="47"/>
    </row>
    <row r="1532">
      <c r="J1532" s="30"/>
      <c r="K1532" s="30"/>
      <c r="X1532" s="47"/>
    </row>
    <row r="1533">
      <c r="J1533" s="30"/>
      <c r="K1533" s="30"/>
      <c r="X1533" s="47"/>
    </row>
    <row r="1534">
      <c r="J1534" s="30"/>
      <c r="K1534" s="30"/>
      <c r="X1534" s="47"/>
    </row>
    <row r="1535">
      <c r="J1535" s="30"/>
      <c r="K1535" s="30"/>
      <c r="X1535" s="47"/>
    </row>
    <row r="1536">
      <c r="J1536" s="30"/>
      <c r="K1536" s="30"/>
      <c r="X1536" s="47"/>
    </row>
    <row r="1537">
      <c r="J1537" s="30"/>
      <c r="K1537" s="30"/>
      <c r="X1537" s="47"/>
    </row>
    <row r="1538">
      <c r="J1538" s="30"/>
      <c r="K1538" s="30"/>
      <c r="X1538" s="47"/>
    </row>
    <row r="1539">
      <c r="J1539" s="30"/>
      <c r="K1539" s="30"/>
      <c r="X1539" s="47"/>
    </row>
    <row r="1540">
      <c r="J1540" s="30"/>
      <c r="K1540" s="30"/>
      <c r="X1540" s="47"/>
    </row>
    <row r="1541">
      <c r="J1541" s="30"/>
      <c r="K1541" s="30"/>
      <c r="X1541" s="47"/>
    </row>
    <row r="1542">
      <c r="J1542" s="30"/>
      <c r="K1542" s="30"/>
      <c r="X1542" s="47"/>
    </row>
    <row r="1543">
      <c r="J1543" s="30"/>
      <c r="K1543" s="30"/>
      <c r="X1543" s="47"/>
    </row>
    <row r="1544">
      <c r="J1544" s="30"/>
      <c r="K1544" s="30"/>
      <c r="X1544" s="47"/>
    </row>
    <row r="1545">
      <c r="J1545" s="30"/>
      <c r="K1545" s="30"/>
      <c r="X1545" s="47"/>
    </row>
    <row r="1546">
      <c r="J1546" s="30"/>
      <c r="K1546" s="30"/>
      <c r="X1546" s="47"/>
    </row>
    <row r="1547">
      <c r="J1547" s="30"/>
      <c r="K1547" s="30"/>
      <c r="X1547" s="47"/>
    </row>
    <row r="1548">
      <c r="J1548" s="30"/>
      <c r="K1548" s="30"/>
      <c r="X1548" s="47"/>
    </row>
    <row r="1549">
      <c r="J1549" s="30"/>
      <c r="K1549" s="30"/>
      <c r="X1549" s="47"/>
    </row>
    <row r="1550">
      <c r="J1550" s="30"/>
      <c r="K1550" s="30"/>
      <c r="X1550" s="47"/>
    </row>
    <row r="1551">
      <c r="J1551" s="30"/>
      <c r="K1551" s="30"/>
      <c r="X1551" s="47"/>
    </row>
    <row r="1552">
      <c r="J1552" s="30"/>
      <c r="K1552" s="30"/>
      <c r="X1552" s="47"/>
    </row>
    <row r="1553">
      <c r="J1553" s="30"/>
      <c r="K1553" s="30"/>
      <c r="X1553" s="47"/>
    </row>
    <row r="1554">
      <c r="J1554" s="30"/>
      <c r="K1554" s="30"/>
      <c r="X1554" s="47"/>
    </row>
    <row r="1555">
      <c r="J1555" s="30"/>
      <c r="K1555" s="30"/>
      <c r="X1555" s="47"/>
    </row>
    <row r="1556">
      <c r="J1556" s="30"/>
      <c r="K1556" s="30"/>
      <c r="X1556" s="47"/>
    </row>
    <row r="1557">
      <c r="J1557" s="30"/>
      <c r="K1557" s="30"/>
      <c r="X1557" s="47"/>
    </row>
    <row r="1558">
      <c r="J1558" s="30"/>
      <c r="K1558" s="30"/>
      <c r="X1558" s="47"/>
    </row>
    <row r="1559">
      <c r="J1559" s="30"/>
      <c r="K1559" s="30"/>
      <c r="X1559" s="47"/>
    </row>
    <row r="1560">
      <c r="J1560" s="30"/>
      <c r="K1560" s="30"/>
      <c r="X1560" s="47"/>
    </row>
    <row r="1561">
      <c r="J1561" s="30"/>
      <c r="K1561" s="30"/>
      <c r="X1561" s="47"/>
    </row>
    <row r="1562">
      <c r="J1562" s="30"/>
      <c r="K1562" s="30"/>
      <c r="X1562" s="47"/>
    </row>
    <row r="1563">
      <c r="J1563" s="30"/>
      <c r="K1563" s="30"/>
      <c r="X1563" s="47"/>
    </row>
    <row r="1564">
      <c r="J1564" s="30"/>
      <c r="K1564" s="30"/>
      <c r="X1564" s="47"/>
    </row>
    <row r="1565">
      <c r="J1565" s="30"/>
      <c r="K1565" s="30"/>
      <c r="X1565" s="47"/>
    </row>
    <row r="1566">
      <c r="J1566" s="30"/>
      <c r="K1566" s="30"/>
      <c r="X1566" s="47"/>
    </row>
    <row r="1567">
      <c r="J1567" s="30"/>
      <c r="K1567" s="30"/>
      <c r="X1567" s="47"/>
    </row>
    <row r="1568">
      <c r="J1568" s="30"/>
      <c r="K1568" s="30"/>
      <c r="X1568" s="47"/>
    </row>
    <row r="1569">
      <c r="J1569" s="30"/>
      <c r="K1569" s="30"/>
      <c r="X1569" s="47"/>
    </row>
    <row r="1570">
      <c r="J1570" s="30"/>
      <c r="K1570" s="30"/>
      <c r="X1570" s="47"/>
    </row>
    <row r="1571">
      <c r="J1571" s="30"/>
      <c r="K1571" s="30"/>
      <c r="X1571" s="47"/>
    </row>
    <row r="1572">
      <c r="J1572" s="30"/>
      <c r="K1572" s="30"/>
      <c r="X1572" s="47"/>
    </row>
    <row r="1573">
      <c r="J1573" s="30"/>
      <c r="K1573" s="30"/>
      <c r="X1573" s="47"/>
    </row>
    <row r="1574">
      <c r="J1574" s="30"/>
      <c r="K1574" s="30"/>
      <c r="X1574" s="47"/>
    </row>
    <row r="1575">
      <c r="J1575" s="30"/>
      <c r="K1575" s="30"/>
      <c r="X1575" s="47"/>
    </row>
    <row r="1576">
      <c r="J1576" s="30"/>
      <c r="K1576" s="30"/>
      <c r="X1576" s="47"/>
    </row>
    <row r="1577">
      <c r="J1577" s="30"/>
      <c r="K1577" s="30"/>
      <c r="X1577" s="47"/>
    </row>
    <row r="1578">
      <c r="J1578" s="30"/>
      <c r="K1578" s="30"/>
      <c r="X1578" s="47"/>
    </row>
    <row r="1579">
      <c r="J1579" s="30"/>
      <c r="K1579" s="30"/>
      <c r="X1579" s="47"/>
    </row>
    <row r="1580">
      <c r="J1580" s="30"/>
      <c r="K1580" s="30"/>
      <c r="X1580" s="47"/>
    </row>
    <row r="1581">
      <c r="J1581" s="30"/>
      <c r="K1581" s="30"/>
      <c r="X1581" s="47"/>
    </row>
    <row r="1582">
      <c r="J1582" s="30"/>
      <c r="K1582" s="30"/>
      <c r="X1582" s="47"/>
    </row>
    <row r="1583">
      <c r="J1583" s="30"/>
      <c r="K1583" s="30"/>
      <c r="X1583" s="47"/>
    </row>
    <row r="1584">
      <c r="J1584" s="30"/>
      <c r="K1584" s="30"/>
      <c r="X1584" s="47"/>
    </row>
    <row r="1585">
      <c r="J1585" s="30"/>
      <c r="K1585" s="30"/>
      <c r="X1585" s="47"/>
    </row>
    <row r="1586">
      <c r="J1586" s="30"/>
      <c r="K1586" s="30"/>
      <c r="X1586" s="47"/>
    </row>
    <row r="1587">
      <c r="J1587" s="30"/>
      <c r="K1587" s="30"/>
      <c r="X1587" s="47"/>
    </row>
    <row r="1588">
      <c r="J1588" s="30"/>
      <c r="K1588" s="30"/>
      <c r="X1588" s="47"/>
    </row>
    <row r="1589">
      <c r="J1589" s="30"/>
      <c r="K1589" s="30"/>
      <c r="X1589" s="47"/>
    </row>
    <row r="1590">
      <c r="J1590" s="30"/>
      <c r="K1590" s="30"/>
      <c r="X1590" s="47"/>
    </row>
    <row r="1591">
      <c r="J1591" s="30"/>
      <c r="K1591" s="30"/>
      <c r="X1591" s="47"/>
    </row>
    <row r="1592">
      <c r="J1592" s="30"/>
      <c r="K1592" s="30"/>
      <c r="X1592" s="47"/>
    </row>
    <row r="1593">
      <c r="J1593" s="30"/>
      <c r="K1593" s="30"/>
      <c r="X1593" s="47"/>
    </row>
    <row r="1594">
      <c r="J1594" s="30"/>
      <c r="K1594" s="30"/>
      <c r="X1594" s="47"/>
    </row>
    <row r="1595">
      <c r="J1595" s="30"/>
      <c r="K1595" s="30"/>
      <c r="X1595" s="47"/>
    </row>
    <row r="1596">
      <c r="J1596" s="30"/>
      <c r="K1596" s="30"/>
      <c r="X1596" s="47"/>
    </row>
    <row r="1597">
      <c r="J1597" s="30"/>
      <c r="K1597" s="30"/>
      <c r="X1597" s="47"/>
    </row>
    <row r="1598">
      <c r="J1598" s="30"/>
      <c r="K1598" s="30"/>
      <c r="X1598" s="47"/>
    </row>
    <row r="1599">
      <c r="J1599" s="30"/>
      <c r="K1599" s="30"/>
      <c r="X1599" s="47"/>
    </row>
    <row r="1600">
      <c r="J1600" s="30"/>
      <c r="K1600" s="30"/>
      <c r="X1600" s="47"/>
    </row>
    <row r="1601">
      <c r="J1601" s="30"/>
      <c r="K1601" s="30"/>
      <c r="X1601" s="47"/>
    </row>
    <row r="1602">
      <c r="J1602" s="30"/>
      <c r="K1602" s="30"/>
      <c r="X1602" s="47"/>
    </row>
    <row r="1603">
      <c r="J1603" s="30"/>
      <c r="K1603" s="30"/>
      <c r="X1603" s="47"/>
    </row>
    <row r="1604">
      <c r="J1604" s="30"/>
      <c r="K1604" s="30"/>
      <c r="X1604" s="47"/>
    </row>
    <row r="1605">
      <c r="J1605" s="30"/>
      <c r="K1605" s="30"/>
      <c r="X1605" s="47"/>
    </row>
    <row r="1606">
      <c r="J1606" s="30"/>
      <c r="K1606" s="30"/>
      <c r="X1606" s="47"/>
    </row>
    <row r="1607">
      <c r="J1607" s="30"/>
      <c r="K1607" s="30"/>
      <c r="X1607" s="47"/>
    </row>
    <row r="1608">
      <c r="J1608" s="30"/>
      <c r="K1608" s="30"/>
      <c r="X1608" s="47"/>
    </row>
    <row r="1609">
      <c r="J1609" s="30"/>
      <c r="K1609" s="30"/>
      <c r="X1609" s="47"/>
    </row>
    <row r="1610">
      <c r="J1610" s="30"/>
      <c r="K1610" s="30"/>
      <c r="X1610" s="47"/>
    </row>
    <row r="1611">
      <c r="J1611" s="30"/>
      <c r="K1611" s="30"/>
      <c r="X1611" s="47"/>
    </row>
    <row r="1612">
      <c r="J1612" s="30"/>
      <c r="K1612" s="30"/>
      <c r="X1612" s="47"/>
    </row>
    <row r="1613">
      <c r="J1613" s="30"/>
      <c r="K1613" s="30"/>
      <c r="X1613" s="47"/>
    </row>
    <row r="1614">
      <c r="J1614" s="30"/>
      <c r="K1614" s="30"/>
      <c r="X1614" s="47"/>
    </row>
    <row r="1615">
      <c r="J1615" s="30"/>
      <c r="K1615" s="30"/>
      <c r="X1615" s="47"/>
    </row>
    <row r="1616">
      <c r="J1616" s="30"/>
      <c r="K1616" s="30"/>
      <c r="X1616" s="47"/>
    </row>
    <row r="1617">
      <c r="J1617" s="30"/>
      <c r="K1617" s="30"/>
      <c r="X1617" s="47"/>
    </row>
    <row r="1618">
      <c r="J1618" s="30"/>
      <c r="K1618" s="30"/>
      <c r="X1618" s="47"/>
    </row>
    <row r="1619">
      <c r="J1619" s="30"/>
      <c r="K1619" s="30"/>
      <c r="X1619" s="47"/>
    </row>
    <row r="1620">
      <c r="J1620" s="30"/>
      <c r="K1620" s="30"/>
      <c r="X1620" s="47"/>
    </row>
    <row r="1621">
      <c r="J1621" s="30"/>
      <c r="K1621" s="30"/>
      <c r="X1621" s="47"/>
    </row>
    <row r="1622">
      <c r="J1622" s="30"/>
      <c r="K1622" s="30"/>
      <c r="X1622" s="47"/>
    </row>
    <row r="1623">
      <c r="J1623" s="30"/>
      <c r="K1623" s="30"/>
      <c r="X1623" s="47"/>
    </row>
    <row r="1624">
      <c r="J1624" s="30"/>
      <c r="K1624" s="30"/>
      <c r="X1624" s="47"/>
    </row>
    <row r="1625">
      <c r="J1625" s="30"/>
      <c r="K1625" s="30"/>
      <c r="X1625" s="47"/>
    </row>
    <row r="1626">
      <c r="J1626" s="30"/>
      <c r="K1626" s="30"/>
      <c r="X1626" s="47"/>
    </row>
    <row r="1627">
      <c r="J1627" s="30"/>
      <c r="K1627" s="30"/>
      <c r="X1627" s="47"/>
    </row>
    <row r="1628">
      <c r="J1628" s="30"/>
      <c r="K1628" s="30"/>
      <c r="X1628" s="47"/>
    </row>
    <row r="1629">
      <c r="J1629" s="30"/>
      <c r="K1629" s="30"/>
      <c r="X1629" s="47"/>
    </row>
    <row r="1630">
      <c r="J1630" s="30"/>
      <c r="K1630" s="30"/>
      <c r="X1630" s="47"/>
    </row>
    <row r="1631">
      <c r="J1631" s="30"/>
      <c r="K1631" s="30"/>
      <c r="X1631" s="47"/>
    </row>
    <row r="1632">
      <c r="J1632" s="30"/>
      <c r="K1632" s="30"/>
      <c r="X1632" s="47"/>
    </row>
    <row r="1633">
      <c r="J1633" s="30"/>
      <c r="K1633" s="30"/>
      <c r="X1633" s="47"/>
    </row>
    <row r="1634">
      <c r="J1634" s="30"/>
      <c r="K1634" s="30"/>
      <c r="X1634" s="47"/>
    </row>
    <row r="1635">
      <c r="J1635" s="30"/>
      <c r="K1635" s="30"/>
      <c r="X1635" s="47"/>
    </row>
    <row r="1636">
      <c r="J1636" s="30"/>
      <c r="K1636" s="30"/>
      <c r="X1636" s="47"/>
    </row>
    <row r="1637">
      <c r="J1637" s="30"/>
      <c r="K1637" s="30"/>
      <c r="X1637" s="47"/>
    </row>
    <row r="1638">
      <c r="J1638" s="30"/>
      <c r="K1638" s="30"/>
      <c r="X1638" s="47"/>
    </row>
    <row r="1639">
      <c r="J1639" s="30"/>
      <c r="K1639" s="30"/>
      <c r="X1639" s="47"/>
    </row>
    <row r="1640">
      <c r="J1640" s="30"/>
      <c r="K1640" s="30"/>
      <c r="X1640" s="47"/>
    </row>
    <row r="1641">
      <c r="J1641" s="30"/>
      <c r="K1641" s="30"/>
      <c r="X1641" s="47"/>
    </row>
    <row r="1642">
      <c r="J1642" s="30"/>
      <c r="K1642" s="30"/>
      <c r="X1642" s="47"/>
    </row>
    <row r="1643">
      <c r="J1643" s="30"/>
      <c r="K1643" s="30"/>
      <c r="X1643" s="47"/>
    </row>
    <row r="1644">
      <c r="J1644" s="30"/>
      <c r="K1644" s="30"/>
      <c r="X1644" s="47"/>
    </row>
    <row r="1645">
      <c r="J1645" s="30"/>
      <c r="K1645" s="30"/>
      <c r="X1645" s="47"/>
    </row>
    <row r="1646">
      <c r="J1646" s="30"/>
      <c r="K1646" s="30"/>
      <c r="X1646" s="47"/>
    </row>
    <row r="1647">
      <c r="J1647" s="30"/>
      <c r="K1647" s="30"/>
      <c r="X1647" s="47"/>
    </row>
    <row r="1648">
      <c r="J1648" s="30"/>
      <c r="K1648" s="30"/>
      <c r="X1648" s="47"/>
    </row>
    <row r="1649">
      <c r="J1649" s="30"/>
      <c r="K1649" s="30"/>
      <c r="X1649" s="47"/>
    </row>
    <row r="1650">
      <c r="J1650" s="30"/>
      <c r="K1650" s="30"/>
      <c r="X1650" s="47"/>
    </row>
    <row r="1651">
      <c r="J1651" s="30"/>
      <c r="K1651" s="30"/>
      <c r="X1651" s="47"/>
    </row>
    <row r="1652">
      <c r="J1652" s="30"/>
      <c r="K1652" s="30"/>
      <c r="X1652" s="47"/>
    </row>
    <row r="1653">
      <c r="J1653" s="30"/>
      <c r="K1653" s="30"/>
      <c r="X1653" s="47"/>
    </row>
    <row r="1654">
      <c r="J1654" s="30"/>
      <c r="K1654" s="30"/>
      <c r="X1654" s="47"/>
    </row>
    <row r="1655">
      <c r="J1655" s="30"/>
      <c r="K1655" s="30"/>
      <c r="X1655" s="47"/>
    </row>
    <row r="1656">
      <c r="J1656" s="30"/>
      <c r="K1656" s="30"/>
      <c r="X1656" s="47"/>
    </row>
    <row r="1657">
      <c r="J1657" s="30"/>
      <c r="K1657" s="30"/>
      <c r="X1657" s="47"/>
    </row>
    <row r="1658">
      <c r="J1658" s="30"/>
      <c r="K1658" s="30"/>
      <c r="X1658" s="47"/>
    </row>
  </sheetData>
  <hyperlinks>
    <hyperlink r:id="rId1" ref="N3"/>
    <hyperlink r:id="rId2" ref="N4"/>
    <hyperlink r:id="rId3" ref="N5"/>
    <hyperlink r:id="rId4" ref="N6"/>
    <hyperlink r:id="rId5" ref="N7"/>
    <hyperlink r:id="rId6" ref="N8"/>
    <hyperlink r:id="rId7" ref="N9"/>
    <hyperlink r:id="rId8" ref="N10"/>
    <hyperlink r:id="rId9" ref="N11"/>
    <hyperlink r:id="rId10" ref="N12"/>
    <hyperlink r:id="rId11" ref="N13"/>
    <hyperlink r:id="rId12" ref="N14"/>
    <hyperlink r:id="rId13" ref="N15"/>
    <hyperlink r:id="rId14" ref="N16"/>
    <hyperlink r:id="rId15" ref="N17"/>
    <hyperlink r:id="rId16" ref="N18"/>
    <hyperlink r:id="rId17" ref="N19"/>
    <hyperlink r:id="rId18" ref="N20"/>
    <hyperlink r:id="rId19" ref="N21"/>
    <hyperlink r:id="rId20" ref="N22"/>
    <hyperlink r:id="rId21" ref="N23"/>
    <hyperlink r:id="rId22" ref="N24"/>
    <hyperlink r:id="rId23" ref="N25"/>
    <hyperlink r:id="rId24" ref="N26"/>
    <hyperlink r:id="rId25" ref="N27"/>
    <hyperlink r:id="rId26" ref="N28"/>
    <hyperlink r:id="rId27" ref="N29"/>
    <hyperlink r:id="rId28" ref="N30"/>
    <hyperlink r:id="rId29" ref="N31"/>
    <hyperlink r:id="rId30" ref="N32"/>
    <hyperlink r:id="rId31" ref="N33"/>
    <hyperlink r:id="rId32" ref="N34"/>
    <hyperlink r:id="rId33" ref="N35"/>
    <hyperlink r:id="rId34" ref="N36"/>
    <hyperlink r:id="rId35" ref="N37"/>
    <hyperlink r:id="rId36" ref="N38"/>
    <hyperlink r:id="rId37" ref="N39"/>
    <hyperlink r:id="rId38" ref="N40"/>
    <hyperlink r:id="rId39" ref="N41"/>
    <hyperlink r:id="rId40" ref="N42"/>
    <hyperlink r:id="rId41" ref="N43"/>
    <hyperlink r:id="rId42" ref="N44"/>
    <hyperlink r:id="rId43" ref="N45"/>
    <hyperlink r:id="rId44" ref="N46"/>
    <hyperlink r:id="rId45" ref="N47"/>
    <hyperlink r:id="rId46" ref="N48"/>
    <hyperlink r:id="rId47" ref="N49"/>
    <hyperlink r:id="rId48" ref="N50"/>
    <hyperlink r:id="rId49" ref="N51"/>
    <hyperlink r:id="rId50" ref="N52"/>
    <hyperlink r:id="rId51" ref="N53"/>
    <hyperlink r:id="rId52" ref="N54"/>
    <hyperlink r:id="rId53" ref="N55"/>
    <hyperlink r:id="rId54" ref="N56"/>
    <hyperlink r:id="rId55" ref="N57"/>
    <hyperlink r:id="rId56" ref="N58"/>
    <hyperlink r:id="rId57" ref="N59"/>
    <hyperlink r:id="rId58" ref="N60"/>
    <hyperlink r:id="rId59" ref="N61"/>
    <hyperlink r:id="rId60" ref="N62"/>
    <hyperlink r:id="rId61" ref="N63"/>
    <hyperlink r:id="rId62" ref="N64"/>
    <hyperlink r:id="rId63" ref="N65"/>
    <hyperlink r:id="rId64" ref="N66"/>
    <hyperlink r:id="rId65" ref="N67"/>
    <hyperlink r:id="rId66" ref="N68"/>
    <hyperlink r:id="rId67" ref="N69"/>
    <hyperlink r:id="rId68" ref="N70"/>
    <hyperlink r:id="rId69" ref="N71"/>
    <hyperlink r:id="rId70" ref="N72"/>
    <hyperlink r:id="rId71" ref="N73"/>
    <hyperlink r:id="rId72" ref="N74"/>
    <hyperlink r:id="rId73" ref="N75"/>
    <hyperlink r:id="rId74" ref="N76"/>
    <hyperlink r:id="rId75" ref="N77"/>
    <hyperlink r:id="rId76" ref="N78"/>
    <hyperlink r:id="rId77" ref="N79"/>
    <hyperlink r:id="rId78" ref="N80"/>
    <hyperlink r:id="rId79" ref="N81"/>
    <hyperlink r:id="rId80" ref="N82"/>
    <hyperlink r:id="rId81" ref="N83"/>
    <hyperlink r:id="rId82" ref="N84"/>
    <hyperlink r:id="rId83" ref="N85"/>
    <hyperlink r:id="rId84" ref="N86"/>
    <hyperlink r:id="rId85" ref="N87"/>
    <hyperlink r:id="rId86" ref="N88"/>
    <hyperlink r:id="rId87" ref="N89"/>
    <hyperlink r:id="rId88" ref="N90"/>
    <hyperlink r:id="rId89" ref="N91"/>
    <hyperlink r:id="rId90" ref="N92"/>
    <hyperlink r:id="rId91" ref="N93"/>
    <hyperlink r:id="rId92" ref="N94"/>
    <hyperlink r:id="rId93" ref="N95"/>
    <hyperlink r:id="rId94" ref="N96"/>
    <hyperlink r:id="rId95" ref="N97"/>
    <hyperlink r:id="rId96" ref="N98"/>
    <hyperlink r:id="rId97" ref="N99"/>
    <hyperlink r:id="rId98" ref="N100"/>
    <hyperlink r:id="rId99" ref="N101"/>
    <hyperlink r:id="rId100" ref="N102"/>
    <hyperlink r:id="rId101" ref="N103"/>
    <hyperlink r:id="rId102" ref="N104"/>
    <hyperlink r:id="rId103" ref="N105"/>
    <hyperlink r:id="rId104" ref="N106"/>
    <hyperlink r:id="rId105" ref="N107"/>
    <hyperlink r:id="rId106" ref="N108"/>
    <hyperlink r:id="rId107" ref="N109"/>
    <hyperlink r:id="rId108" ref="N110"/>
    <hyperlink r:id="rId109" ref="N111"/>
    <hyperlink r:id="rId110" ref="N112"/>
    <hyperlink r:id="rId111" ref="N113"/>
    <hyperlink r:id="rId112" ref="N114"/>
    <hyperlink r:id="rId113" ref="N115"/>
    <hyperlink r:id="rId114" ref="N116"/>
    <hyperlink r:id="rId115" ref="N117"/>
    <hyperlink r:id="rId116" ref="N118"/>
    <hyperlink r:id="rId117" ref="N119"/>
    <hyperlink r:id="rId118" ref="N120"/>
    <hyperlink r:id="rId119" ref="N121"/>
    <hyperlink r:id="rId120" ref="N122"/>
    <hyperlink r:id="rId121" ref="N123"/>
    <hyperlink r:id="rId122" ref="N124"/>
    <hyperlink r:id="rId123" ref="N125"/>
    <hyperlink r:id="rId124" ref="N126"/>
    <hyperlink r:id="rId125" ref="N127"/>
    <hyperlink r:id="rId126" ref="N128"/>
    <hyperlink r:id="rId127" ref="N129"/>
    <hyperlink r:id="rId128" ref="N130"/>
    <hyperlink r:id="rId129" ref="N131"/>
    <hyperlink r:id="rId130" ref="N132"/>
    <hyperlink r:id="rId131" ref="N133"/>
    <hyperlink r:id="rId132" ref="N134"/>
    <hyperlink r:id="rId133" ref="N135"/>
    <hyperlink r:id="rId134" ref="N136"/>
    <hyperlink r:id="rId135" ref="N137"/>
    <hyperlink r:id="rId136" ref="N138"/>
    <hyperlink r:id="rId137" ref="N139"/>
    <hyperlink r:id="rId138" ref="N140"/>
    <hyperlink r:id="rId139" ref="N141"/>
    <hyperlink r:id="rId140" ref="N142"/>
    <hyperlink r:id="rId141" ref="N143"/>
    <hyperlink r:id="rId142" ref="N144"/>
    <hyperlink r:id="rId143" ref="N145"/>
    <hyperlink r:id="rId144" ref="N147"/>
    <hyperlink r:id="rId145" ref="N148"/>
    <hyperlink r:id="rId146" ref="N149"/>
    <hyperlink r:id="rId147" ref="N150"/>
    <hyperlink r:id="rId148" ref="N151"/>
    <hyperlink r:id="rId149" ref="N152"/>
    <hyperlink r:id="rId150" ref="N153"/>
    <hyperlink r:id="rId151" ref="N154"/>
    <hyperlink r:id="rId152" ref="N155"/>
    <hyperlink r:id="rId153" ref="N156"/>
    <hyperlink r:id="rId154" ref="N157"/>
    <hyperlink r:id="rId155" ref="N158"/>
    <hyperlink r:id="rId156" ref="N159"/>
    <hyperlink r:id="rId157" ref="N160"/>
    <hyperlink r:id="rId158" ref="N161"/>
    <hyperlink r:id="rId159" ref="N162"/>
    <hyperlink r:id="rId160" ref="N163"/>
    <hyperlink r:id="rId161" ref="N164"/>
    <hyperlink r:id="rId162" ref="N165"/>
    <hyperlink r:id="rId163" ref="N166"/>
    <hyperlink r:id="rId164" ref="N167"/>
    <hyperlink r:id="rId165" ref="N168"/>
    <hyperlink r:id="rId166" ref="N169"/>
    <hyperlink r:id="rId167" ref="N170"/>
    <hyperlink r:id="rId168" ref="N171"/>
    <hyperlink r:id="rId169" ref="N172"/>
    <hyperlink r:id="rId170" ref="N173"/>
    <hyperlink r:id="rId171" ref="N174"/>
    <hyperlink r:id="rId172" ref="N175"/>
    <hyperlink r:id="rId173" ref="N176"/>
    <hyperlink r:id="rId174" ref="N177"/>
    <hyperlink r:id="rId175" ref="N178"/>
    <hyperlink r:id="rId176" ref="N179"/>
    <hyperlink r:id="rId177" ref="N180"/>
    <hyperlink r:id="rId178" ref="N181"/>
    <hyperlink r:id="rId179" ref="N182"/>
    <hyperlink r:id="rId180" ref="N183"/>
    <hyperlink r:id="rId181" ref="N184"/>
    <hyperlink r:id="rId182" ref="N185"/>
    <hyperlink r:id="rId183" ref="N186"/>
    <hyperlink r:id="rId184" ref="N187"/>
    <hyperlink r:id="rId185" ref="N188"/>
    <hyperlink r:id="rId186" ref="N189"/>
    <hyperlink r:id="rId187" ref="N190"/>
    <hyperlink r:id="rId188" ref="N191"/>
    <hyperlink r:id="rId189" ref="N192"/>
    <hyperlink r:id="rId190" ref="N193"/>
    <hyperlink r:id="rId191" ref="N194"/>
    <hyperlink r:id="rId192" ref="N195"/>
    <hyperlink r:id="rId193" ref="N196"/>
    <hyperlink r:id="rId194" ref="N197"/>
    <hyperlink r:id="rId195" ref="N198"/>
    <hyperlink r:id="rId196" ref="N199"/>
    <hyperlink r:id="rId197" ref="N201"/>
    <hyperlink r:id="rId198" ref="N202"/>
    <hyperlink r:id="rId199" ref="N203"/>
    <hyperlink r:id="rId200" ref="N204"/>
    <hyperlink r:id="rId201" ref="N205"/>
    <hyperlink r:id="rId202" ref="N206"/>
    <hyperlink r:id="rId203" ref="N207"/>
    <hyperlink r:id="rId204" ref="N208"/>
    <hyperlink r:id="rId205" ref="N209"/>
    <hyperlink r:id="rId206" ref="N210"/>
    <hyperlink r:id="rId207" ref="N211"/>
    <hyperlink r:id="rId208" ref="N212"/>
    <hyperlink r:id="rId209" ref="N213"/>
    <hyperlink r:id="rId210" ref="N214"/>
    <hyperlink r:id="rId211" ref="N215"/>
    <hyperlink r:id="rId212" ref="N216"/>
    <hyperlink r:id="rId213" ref="N217"/>
    <hyperlink r:id="rId214" ref="N218"/>
    <hyperlink r:id="rId215" ref="N219"/>
    <hyperlink r:id="rId216" ref="N220"/>
    <hyperlink r:id="rId217" ref="N221"/>
    <hyperlink r:id="rId218" ref="N222"/>
    <hyperlink r:id="rId219" ref="N223"/>
    <hyperlink r:id="rId220" ref="N224"/>
    <hyperlink r:id="rId221" ref="N225"/>
    <hyperlink r:id="rId222" ref="N226"/>
    <hyperlink r:id="rId223" ref="N227"/>
    <hyperlink r:id="rId224" ref="N228"/>
    <hyperlink r:id="rId225" ref="N229"/>
    <hyperlink r:id="rId226" ref="N230"/>
    <hyperlink r:id="rId227" ref="N231"/>
    <hyperlink r:id="rId228" ref="N232"/>
    <hyperlink r:id="rId229" ref="N233"/>
    <hyperlink r:id="rId230" ref="N234"/>
    <hyperlink r:id="rId231" ref="N235"/>
    <hyperlink r:id="rId232" ref="N236"/>
    <hyperlink r:id="rId233" ref="N237"/>
    <hyperlink r:id="rId234" ref="N238"/>
    <hyperlink r:id="rId235" ref="N239"/>
    <hyperlink r:id="rId236" ref="N240"/>
    <hyperlink r:id="rId237" ref="N241"/>
    <hyperlink r:id="rId238" ref="N242"/>
    <hyperlink r:id="rId239" ref="N243"/>
    <hyperlink r:id="rId240" ref="N244"/>
    <hyperlink r:id="rId241" ref="N245"/>
    <hyperlink r:id="rId242" ref="N247"/>
    <hyperlink r:id="rId243" ref="N248"/>
    <hyperlink r:id="rId244" ref="N250"/>
    <hyperlink r:id="rId245" ref="N251"/>
    <hyperlink r:id="rId246" ref="N252"/>
    <hyperlink r:id="rId247" ref="N253"/>
    <hyperlink r:id="rId248" ref="N254"/>
    <hyperlink r:id="rId249" ref="N255"/>
    <hyperlink r:id="rId250" ref="N256"/>
    <hyperlink r:id="rId251" ref="N257"/>
    <hyperlink r:id="rId252" ref="N258"/>
    <hyperlink r:id="rId253" ref="N259"/>
    <hyperlink r:id="rId254" ref="N260"/>
    <hyperlink r:id="rId255" ref="N261"/>
    <hyperlink r:id="rId256" ref="N262"/>
    <hyperlink r:id="rId257" ref="N263"/>
    <hyperlink r:id="rId258" ref="N264"/>
    <hyperlink r:id="rId259" ref="N265"/>
    <hyperlink r:id="rId260" ref="N266"/>
    <hyperlink r:id="rId261" ref="N267"/>
    <hyperlink r:id="rId262" ref="N268"/>
    <hyperlink r:id="rId263" ref="N269"/>
    <hyperlink r:id="rId264" ref="N270"/>
    <hyperlink r:id="rId265" ref="N271"/>
    <hyperlink r:id="rId266" ref="N272"/>
    <hyperlink r:id="rId267" ref="N273"/>
    <hyperlink r:id="rId268" ref="N274"/>
    <hyperlink r:id="rId269" ref="N275"/>
    <hyperlink r:id="rId270" ref="N276"/>
    <hyperlink r:id="rId271" ref="N277"/>
    <hyperlink r:id="rId272" ref="N278"/>
    <hyperlink r:id="rId273" ref="N279"/>
    <hyperlink r:id="rId274" ref="N280"/>
    <hyperlink r:id="rId275" ref="N281"/>
    <hyperlink r:id="rId276" ref="N282"/>
    <hyperlink r:id="rId277" ref="N283"/>
    <hyperlink r:id="rId278" ref="N284"/>
    <hyperlink r:id="rId279" ref="N285"/>
    <hyperlink r:id="rId280" ref="N286"/>
    <hyperlink r:id="rId281" ref="N287"/>
    <hyperlink r:id="rId282" ref="N288"/>
    <hyperlink r:id="rId283" ref="N289"/>
    <hyperlink r:id="rId284" ref="N290"/>
    <hyperlink r:id="rId285" ref="N291"/>
    <hyperlink r:id="rId286" ref="N292"/>
    <hyperlink r:id="rId287" ref="N293"/>
    <hyperlink r:id="rId288" ref="N294"/>
    <hyperlink r:id="rId289" ref="N295"/>
    <hyperlink r:id="rId290" ref="N296"/>
    <hyperlink r:id="rId291" ref="N298"/>
    <hyperlink r:id="rId292" ref="N299"/>
    <hyperlink r:id="rId293" ref="N300"/>
    <hyperlink r:id="rId294" ref="N301"/>
    <hyperlink r:id="rId295" ref="N302"/>
    <hyperlink r:id="rId296" ref="N303"/>
    <hyperlink r:id="rId297" ref="N304"/>
    <hyperlink r:id="rId298" ref="N305"/>
    <hyperlink r:id="rId299" ref="N306"/>
    <hyperlink r:id="rId300" ref="N307"/>
    <hyperlink r:id="rId301" ref="N308"/>
    <hyperlink r:id="rId302" ref="N310"/>
    <hyperlink r:id="rId303" ref="N311"/>
    <hyperlink r:id="rId304" ref="N312"/>
    <hyperlink r:id="rId305" ref="N313"/>
    <hyperlink r:id="rId306" ref="N314"/>
    <hyperlink r:id="rId307" ref="N315"/>
    <hyperlink r:id="rId308" ref="N316"/>
    <hyperlink r:id="rId309" ref="N317"/>
    <hyperlink r:id="rId310" ref="N318"/>
    <hyperlink r:id="rId311" ref="N319"/>
    <hyperlink r:id="rId312" ref="N320"/>
    <hyperlink r:id="rId313" ref="N321"/>
    <hyperlink r:id="rId314" ref="N322"/>
    <hyperlink r:id="rId315" ref="N323"/>
    <hyperlink r:id="rId316" ref="N324"/>
    <hyperlink r:id="rId317" ref="N325"/>
    <hyperlink r:id="rId318" ref="N326"/>
    <hyperlink r:id="rId319" ref="N327"/>
    <hyperlink r:id="rId320" ref="N328"/>
    <hyperlink r:id="rId321" ref="N329"/>
    <hyperlink r:id="rId322" ref="N330"/>
    <hyperlink r:id="rId323" ref="N331"/>
    <hyperlink r:id="rId324" ref="N332"/>
    <hyperlink r:id="rId325" ref="N333"/>
    <hyperlink r:id="rId326" ref="N334"/>
    <hyperlink r:id="rId327" ref="N335"/>
    <hyperlink r:id="rId328" ref="N336"/>
    <hyperlink r:id="rId329" ref="N337"/>
    <hyperlink r:id="rId330" ref="N338"/>
    <hyperlink r:id="rId331" ref="N339"/>
    <hyperlink r:id="rId332" ref="N340"/>
    <hyperlink r:id="rId333" ref="N341"/>
    <hyperlink r:id="rId334" ref="N342"/>
    <hyperlink r:id="rId335" ref="N343"/>
    <hyperlink r:id="rId336" ref="N344"/>
    <hyperlink r:id="rId337" ref="N345"/>
    <hyperlink r:id="rId338" ref="N346"/>
    <hyperlink r:id="rId339" ref="N347"/>
    <hyperlink r:id="rId340" ref="N348"/>
    <hyperlink r:id="rId341" ref="N349"/>
    <hyperlink r:id="rId342" ref="N350"/>
    <hyperlink r:id="rId343" ref="N351"/>
    <hyperlink r:id="rId344" ref="N352"/>
    <hyperlink r:id="rId345" ref="N353"/>
    <hyperlink r:id="rId346" ref="N354"/>
    <hyperlink r:id="rId347" ref="N355"/>
    <hyperlink r:id="rId348" ref="N356"/>
    <hyperlink r:id="rId349" ref="N357"/>
    <hyperlink r:id="rId350" ref="N358"/>
    <hyperlink r:id="rId351" ref="N360"/>
    <hyperlink r:id="rId352" ref="N361"/>
    <hyperlink r:id="rId353" ref="N362"/>
    <hyperlink r:id="rId354" ref="N363"/>
    <hyperlink r:id="rId355" ref="N364"/>
    <hyperlink r:id="rId356" ref="N365"/>
    <hyperlink r:id="rId357" ref="N366"/>
    <hyperlink r:id="rId358" ref="N367"/>
    <hyperlink r:id="rId359" ref="N368"/>
    <hyperlink r:id="rId360" ref="N369"/>
    <hyperlink r:id="rId361" ref="N370"/>
    <hyperlink r:id="rId362" ref="N371"/>
    <hyperlink r:id="rId363" ref="N372"/>
    <hyperlink r:id="rId364" ref="N373"/>
    <hyperlink r:id="rId365" ref="N374"/>
    <hyperlink r:id="rId366" ref="N375"/>
    <hyperlink r:id="rId367" ref="N376"/>
    <hyperlink r:id="rId368" ref="N377"/>
    <hyperlink r:id="rId369" ref="N378"/>
    <hyperlink r:id="rId370" ref="N379"/>
    <hyperlink r:id="rId371" ref="N380"/>
    <hyperlink r:id="rId372" ref="N381"/>
    <hyperlink r:id="rId373" ref="N382"/>
    <hyperlink r:id="rId374" ref="N383"/>
    <hyperlink r:id="rId375" ref="N384"/>
    <hyperlink r:id="rId376" ref="N385"/>
    <hyperlink r:id="rId377" ref="N386"/>
    <hyperlink r:id="rId378" ref="N387"/>
    <hyperlink r:id="rId379" ref="N388"/>
    <hyperlink r:id="rId380" ref="N389"/>
    <hyperlink r:id="rId381" ref="N390"/>
    <hyperlink r:id="rId382" ref="N391"/>
    <hyperlink r:id="rId383" ref="N392"/>
    <hyperlink r:id="rId384" ref="N393"/>
    <hyperlink r:id="rId385" ref="N394"/>
    <hyperlink r:id="rId386" ref="N395"/>
    <hyperlink r:id="rId387" ref="N399"/>
    <hyperlink r:id="rId388" ref="N400"/>
    <hyperlink r:id="rId389" ref="N401"/>
    <hyperlink r:id="rId390" ref="N402"/>
    <hyperlink r:id="rId391" ref="N403"/>
    <hyperlink r:id="rId392" ref="N404"/>
    <hyperlink r:id="rId393" ref="N405"/>
    <hyperlink r:id="rId394" ref="N406"/>
    <hyperlink r:id="rId395" ref="N407"/>
  </hyperlinks>
  <printOptions gridLines="1" horizontalCentered="1"/>
  <pageMargins bottom="0.75" footer="0.0" header="0.0" left="0.7" right="0.7" top="0.75"/>
  <pageSetup fitToHeight="0" cellComments="atEnd" orientation="landscape" pageOrder="overThenDown"/>
  <drawing r:id="rId39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
        <v>13.0</v>
      </c>
      <c r="B1" s="35">
        <v>27.0</v>
      </c>
      <c r="C1" s="35">
        <v>7.0</v>
      </c>
      <c r="D1" s="35">
        <v>1.0</v>
      </c>
      <c r="E1" s="35">
        <v>37.0</v>
      </c>
      <c r="F1" s="27">
        <f t="shared" ref="F1:F10" si="1">((C1+E1)/(B1+C1+D1+E1))*LOG((E1+D1+C1+B1)/(C1+E1),2)+((B1+D1)/(B1+C1+D1+E1))*LOG((E1+D1+C1+B1)/(B1+D1),2)</f>
        <v>0.9640787648</v>
      </c>
      <c r="G1" s="2">
        <f>(B1+C1)/(B1+C1+D1+E1) * (((B1)/(B1+C1))*LOG((C1+B1)/(B1),2)) + (D1+E1)/(B1+C1+D1+E1)*((((D1)/(D1+E1))*LOG((E1+D1)/(D1),2)) + (((E1)/(E1+D1))*LOG((E1+D1)/(E1),2)))</f>
        <v>0.2173750714</v>
      </c>
      <c r="H1" s="5">
        <f t="shared" ref="H1:H10" si="2">F1-G1</f>
        <v>0.7467036934</v>
      </c>
      <c r="I1" s="6">
        <f t="shared" ref="I1:I10" si="3">H1/F1</f>
        <v>0.77452561</v>
      </c>
      <c r="J1" s="28">
        <f t="shared" ref="J1:J10" si="4">B1/(B1+D1)</f>
        <v>0.9642857143</v>
      </c>
      <c r="K1" s="28">
        <f t="shared" ref="K1:K10" si="5">E1/(E1+C1)</f>
        <v>0.8409090909</v>
      </c>
      <c r="L1" s="4">
        <f>B1/(B1+C1)</f>
        <v>0.7941176471</v>
      </c>
      <c r="M1" s="4">
        <f>E1/(E1+D1)</f>
        <v>0.9736842105</v>
      </c>
      <c r="N1" s="29" t="s">
        <v>1166</v>
      </c>
    </row>
    <row r="2">
      <c r="A2" s="32" t="s">
        <v>1067</v>
      </c>
      <c r="B2" s="34">
        <v>21.0</v>
      </c>
      <c r="C2" s="34">
        <v>0.0</v>
      </c>
      <c r="D2" s="34">
        <v>5.0</v>
      </c>
      <c r="E2" s="34">
        <v>21.0</v>
      </c>
      <c r="F2" s="27">
        <f t="shared" si="1"/>
        <v>0.9918207974</v>
      </c>
      <c r="G2" s="2">
        <f>(B2+C2)/(B2+C2+D2+E2) * (((B2)/(B2+C2))*LOG((C2+B2)/(B2),2)) + (D2+E2)/(B2+C2+D2+E2)*((((E2)/(E2+D2))*LOG((E2+D2)/(E2),2)))</f>
        <v>0.1376716639</v>
      </c>
      <c r="H2" s="5">
        <f t="shared" si="2"/>
        <v>0.8541491335</v>
      </c>
      <c r="I2" s="6">
        <f t="shared" si="3"/>
        <v>0.8611930056</v>
      </c>
      <c r="J2" s="28">
        <f t="shared" si="4"/>
        <v>0.8076923077</v>
      </c>
      <c r="K2" s="28">
        <f t="shared" si="5"/>
        <v>1</v>
      </c>
    </row>
    <row r="3">
      <c r="A3" s="26">
        <v>15.0</v>
      </c>
      <c r="B3" s="26">
        <v>211.0</v>
      </c>
      <c r="C3" s="26">
        <v>3.0</v>
      </c>
      <c r="D3" s="26">
        <v>15.0</v>
      </c>
      <c r="E3" s="26">
        <v>127.0</v>
      </c>
      <c r="F3" s="27">
        <f t="shared" si="1"/>
        <v>0.9468900006</v>
      </c>
      <c r="G3" s="2">
        <f>(B3+C3)/(B3+C3+D3+E3) * ((((B3)/(B3+C3))*LOG((C3+B3)/(B3),2)) + (((C3)/(B3+C3))*LOG((C3+B3)/(C3),2))) + (D3+E3)/(B3+C3+D3+E3)*( (((E3)/(E3+D3))*LOG((E3+D3)/(E3),2)))</f>
        <v>0.1214102464</v>
      </c>
      <c r="H3" s="5">
        <f t="shared" si="2"/>
        <v>0.8254797542</v>
      </c>
      <c r="I3" s="6">
        <f t="shared" si="3"/>
        <v>0.8717799889</v>
      </c>
      <c r="J3" s="28">
        <f t="shared" si="4"/>
        <v>0.9336283186</v>
      </c>
      <c r="K3" s="28">
        <f t="shared" si="5"/>
        <v>0.9769230769</v>
      </c>
      <c r="L3" s="4">
        <f>B3/(B3+C3)</f>
        <v>0.9859813084</v>
      </c>
      <c r="M3" s="4">
        <f>E3/(E3+D3)</f>
        <v>0.8943661972</v>
      </c>
      <c r="N3" s="29" t="s">
        <v>1167</v>
      </c>
    </row>
    <row r="4">
      <c r="A4" s="32" t="s">
        <v>1088</v>
      </c>
      <c r="B4" s="34">
        <v>20.0</v>
      </c>
      <c r="C4" s="34">
        <v>1.0</v>
      </c>
      <c r="D4" s="34">
        <v>0.0</v>
      </c>
      <c r="E4" s="34">
        <v>3.0</v>
      </c>
      <c r="F4" s="27">
        <f t="shared" si="1"/>
        <v>0.6500224216</v>
      </c>
      <c r="G4" s="2">
        <f>(B4+C4)/(B4+C4+D4+E4) * (((B4)/(B4+C4))*LOG((C4+B4)/(B4),2)) + (D4+E4)/(B4+C4+D4+E4)*((((E4)/(E4+D4))*LOG((E4+D4)/(E4),2)))</f>
        <v>0.05865777324</v>
      </c>
      <c r="H4" s="5">
        <f t="shared" si="2"/>
        <v>0.5913646484</v>
      </c>
      <c r="I4" s="6">
        <f t="shared" si="3"/>
        <v>0.9097603847</v>
      </c>
      <c r="J4" s="28">
        <f t="shared" si="4"/>
        <v>1</v>
      </c>
      <c r="K4" s="28">
        <f t="shared" si="5"/>
        <v>0.75</v>
      </c>
    </row>
    <row r="5">
      <c r="A5" s="26" t="s">
        <v>1090</v>
      </c>
      <c r="B5" s="35">
        <v>66.0</v>
      </c>
      <c r="C5" s="35">
        <v>4.0</v>
      </c>
      <c r="D5" s="35">
        <v>0.0</v>
      </c>
      <c r="E5" s="35">
        <v>14.0</v>
      </c>
      <c r="F5" s="27">
        <f t="shared" si="1"/>
        <v>0.7495952573</v>
      </c>
      <c r="G5" s="2">
        <f>(B5+C5)/(B5+C5+D5+E5) * (((B5)/(B5+C5))*LOG((C5+B5)/(B5),2)) + (((D5+E5)/(B5+C5+D5+E5)*((((E5)/(E5+D5))*LOG((E5+D5)/(E5),2)))))</f>
        <v>0.06669841953</v>
      </c>
      <c r="H5" s="5">
        <f t="shared" si="2"/>
        <v>0.6828968377</v>
      </c>
      <c r="I5" s="6">
        <f t="shared" si="3"/>
        <v>0.9110207557</v>
      </c>
      <c r="J5" s="28">
        <f t="shared" si="4"/>
        <v>1</v>
      </c>
      <c r="K5" s="28">
        <f t="shared" si="5"/>
        <v>0.7777777778</v>
      </c>
    </row>
    <row r="6">
      <c r="A6" s="26" t="s">
        <v>1092</v>
      </c>
      <c r="B6" s="35">
        <v>4.0</v>
      </c>
      <c r="C6" s="35">
        <v>0.0</v>
      </c>
      <c r="D6" s="35">
        <v>2.0</v>
      </c>
      <c r="E6" s="35">
        <v>17.0</v>
      </c>
      <c r="F6" s="27">
        <f t="shared" si="1"/>
        <v>0.8280557254</v>
      </c>
      <c r="G6" s="2">
        <f t="shared" ref="G6:G7" si="6">(B6+C6)/(B6+C6+D6+E6) * ((((B6)/(B6+C6))*LOG((C6+B6)/(B6),2)) + (D6+E6)/(B6+C6+D6+E6)*((((D6)/(D6+E6))*LOG((E6+D6)/(D6),2)) + (((E6)/(E6+D6))*LOG((E6+D6)/(E6),2))))</f>
        <v>0.06974483519</v>
      </c>
      <c r="H6" s="5">
        <f t="shared" si="2"/>
        <v>0.7583108902</v>
      </c>
      <c r="I6" s="6">
        <f t="shared" si="3"/>
        <v>0.9157727758</v>
      </c>
      <c r="J6" s="28">
        <f t="shared" si="4"/>
        <v>0.6666666667</v>
      </c>
      <c r="K6" s="28">
        <f t="shared" si="5"/>
        <v>1</v>
      </c>
    </row>
    <row r="7">
      <c r="A7" s="32" t="s">
        <v>1118</v>
      </c>
      <c r="B7" s="34">
        <v>13.0</v>
      </c>
      <c r="C7" s="34">
        <v>0.0</v>
      </c>
      <c r="D7" s="34">
        <v>2.0</v>
      </c>
      <c r="E7" s="34">
        <v>91.0</v>
      </c>
      <c r="F7" s="27">
        <f t="shared" si="1"/>
        <v>0.5881782735</v>
      </c>
      <c r="G7" s="2">
        <f t="shared" si="6"/>
        <v>0.01611978847</v>
      </c>
      <c r="H7" s="5">
        <f t="shared" si="2"/>
        <v>0.572058485</v>
      </c>
      <c r="I7" s="6">
        <f t="shared" si="3"/>
        <v>0.972593703</v>
      </c>
      <c r="J7" s="28">
        <f t="shared" si="4"/>
        <v>0.8666666667</v>
      </c>
      <c r="K7" s="28">
        <f t="shared" si="5"/>
        <v>1</v>
      </c>
    </row>
    <row r="8">
      <c r="A8" s="32" t="s">
        <v>486</v>
      </c>
      <c r="B8" s="34">
        <v>26.0</v>
      </c>
      <c r="C8" s="34">
        <v>0.0</v>
      </c>
      <c r="D8" s="34">
        <v>2.0</v>
      </c>
      <c r="E8" s="34">
        <v>172.0</v>
      </c>
      <c r="F8" s="27">
        <f t="shared" si="1"/>
        <v>0.5842388116</v>
      </c>
      <c r="G8" s="2">
        <f t="shared" ref="G8:G10" si="7">(B8+C8)/(B8+C8+D8+E8) * ((((B8)/(B8+C8))*LOG((C8+B8)/(B8),2)) + (D8+E8)/(B8+C8+D8+E8)*((((E8)/(E8+D8))*LOG((E8+D8)/(E8),2))))</f>
        <v>0.00186468326</v>
      </c>
      <c r="H8" s="5">
        <f t="shared" si="2"/>
        <v>0.5823741284</v>
      </c>
      <c r="I8" s="6">
        <f t="shared" si="3"/>
        <v>0.9968083544</v>
      </c>
      <c r="J8" s="28">
        <f t="shared" si="4"/>
        <v>0.9285714286</v>
      </c>
      <c r="K8" s="28">
        <f t="shared" si="5"/>
        <v>1</v>
      </c>
    </row>
    <row r="9">
      <c r="A9" s="26" t="s">
        <v>1142</v>
      </c>
      <c r="B9" s="26">
        <v>21.0</v>
      </c>
      <c r="C9" s="26">
        <v>0.0</v>
      </c>
      <c r="D9" s="26">
        <v>0.0</v>
      </c>
      <c r="E9" s="26">
        <v>18.0</v>
      </c>
      <c r="F9" s="27">
        <f t="shared" si="1"/>
        <v>0.9957274521</v>
      </c>
      <c r="G9" s="2">
        <f t="shared" si="7"/>
        <v>0</v>
      </c>
      <c r="H9" s="5">
        <f t="shared" si="2"/>
        <v>0.9957274521</v>
      </c>
      <c r="I9" s="6">
        <f t="shared" si="3"/>
        <v>1</v>
      </c>
      <c r="J9" s="28">
        <f t="shared" si="4"/>
        <v>1</v>
      </c>
      <c r="K9" s="28">
        <f t="shared" si="5"/>
        <v>1</v>
      </c>
    </row>
    <row r="10">
      <c r="A10" s="26" t="s">
        <v>1144</v>
      </c>
      <c r="B10" s="26">
        <v>9.0</v>
      </c>
      <c r="C10" s="26">
        <v>0.0</v>
      </c>
      <c r="D10" s="26">
        <v>0.0</v>
      </c>
      <c r="E10" s="26">
        <v>52.0</v>
      </c>
      <c r="F10" s="27">
        <f t="shared" si="1"/>
        <v>0.6036522498</v>
      </c>
      <c r="G10" s="2">
        <f t="shared" si="7"/>
        <v>0</v>
      </c>
      <c r="H10" s="5">
        <f t="shared" si="2"/>
        <v>0.6036522498</v>
      </c>
      <c r="I10" s="6">
        <f t="shared" si="3"/>
        <v>1</v>
      </c>
      <c r="J10" s="28">
        <f t="shared" si="4"/>
        <v>1</v>
      </c>
      <c r="K10" s="28">
        <f t="shared" si="5"/>
        <v>1</v>
      </c>
    </row>
    <row r="12">
      <c r="A12" s="2" t="s">
        <v>1168</v>
      </c>
      <c r="B12" s="2" t="s">
        <v>9</v>
      </c>
      <c r="C12" s="2" t="s">
        <v>10</v>
      </c>
      <c r="D12" s="2" t="s">
        <v>1169</v>
      </c>
    </row>
    <row r="13">
      <c r="A13" s="2" t="s">
        <v>1170</v>
      </c>
      <c r="B13" s="2">
        <v>96.0</v>
      </c>
      <c r="C13" s="2">
        <v>84.0</v>
      </c>
      <c r="D13" s="48">
        <v>77.45</v>
      </c>
    </row>
    <row r="14">
      <c r="A14" s="2" t="s">
        <v>1171</v>
      </c>
      <c r="B14" s="2">
        <v>81.0</v>
      </c>
      <c r="C14" s="2">
        <v>100.0</v>
      </c>
      <c r="D14" s="2">
        <v>86.12</v>
      </c>
    </row>
    <row r="15">
      <c r="A15" s="2" t="s">
        <v>1172</v>
      </c>
      <c r="B15" s="2">
        <v>93.0</v>
      </c>
      <c r="C15" s="2">
        <v>98.0</v>
      </c>
      <c r="D15" s="2">
        <v>87.18</v>
      </c>
    </row>
    <row r="16">
      <c r="A16" s="2" t="s">
        <v>1173</v>
      </c>
      <c r="B16" s="2">
        <v>100.0</v>
      </c>
      <c r="C16" s="2">
        <v>75.0</v>
      </c>
      <c r="D16" s="2">
        <v>90.98</v>
      </c>
    </row>
    <row r="17">
      <c r="A17" s="2" t="s">
        <v>1174</v>
      </c>
      <c r="B17" s="2">
        <v>100.0</v>
      </c>
      <c r="C17" s="2">
        <v>78.0</v>
      </c>
      <c r="D17" s="48">
        <v>91.1</v>
      </c>
    </row>
    <row r="18">
      <c r="A18" s="2" t="s">
        <v>1175</v>
      </c>
      <c r="B18" s="2">
        <v>67.0</v>
      </c>
      <c r="C18" s="2">
        <v>100.0</v>
      </c>
      <c r="D18" s="2">
        <v>91.58</v>
      </c>
    </row>
    <row r="19">
      <c r="A19" s="2" t="s">
        <v>1176</v>
      </c>
      <c r="B19" s="2">
        <v>87.0</v>
      </c>
      <c r="C19" s="2">
        <v>100.0</v>
      </c>
      <c r="D19" s="2">
        <v>97.26</v>
      </c>
    </row>
    <row r="20">
      <c r="A20" s="2" t="s">
        <v>1177</v>
      </c>
      <c r="B20" s="2">
        <v>93.0</v>
      </c>
      <c r="C20" s="2">
        <v>100.0</v>
      </c>
      <c r="D20" s="2">
        <v>99.68</v>
      </c>
    </row>
    <row r="21">
      <c r="A21" s="2" t="s">
        <v>1178</v>
      </c>
      <c r="B21" s="2">
        <v>100.0</v>
      </c>
      <c r="C21" s="2">
        <v>100.0</v>
      </c>
      <c r="D21" s="48">
        <v>100.0</v>
      </c>
    </row>
    <row r="22">
      <c r="A22" s="2" t="s">
        <v>1179</v>
      </c>
      <c r="B22" s="2">
        <v>100.0</v>
      </c>
      <c r="C22" s="2">
        <v>100.0</v>
      </c>
      <c r="D22" s="48">
        <v>100.0</v>
      </c>
    </row>
  </sheetData>
  <hyperlinks>
    <hyperlink r:id="rId1" ref="N1"/>
    <hyperlink r:id="rId2" ref="N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9" t="s">
        <v>8</v>
      </c>
      <c r="B1" s="50" t="s">
        <v>9</v>
      </c>
      <c r="C1" s="51" t="s">
        <v>10</v>
      </c>
      <c r="D1" s="50" t="s">
        <v>11</v>
      </c>
      <c r="E1" s="50" t="s">
        <v>12</v>
      </c>
      <c r="F1" s="52" t="s">
        <v>1180</v>
      </c>
      <c r="G1" s="53" t="s">
        <v>394</v>
      </c>
      <c r="H1" s="54"/>
      <c r="I1" s="50" t="s">
        <v>377</v>
      </c>
      <c r="J1" s="50" t="s">
        <v>378</v>
      </c>
      <c r="K1" s="50" t="s">
        <v>379</v>
      </c>
      <c r="L1" s="50" t="s">
        <v>380</v>
      </c>
      <c r="M1" s="50" t="s">
        <v>378</v>
      </c>
      <c r="N1" s="50" t="s">
        <v>379</v>
      </c>
      <c r="P1" s="50" t="s">
        <v>381</v>
      </c>
      <c r="Q1" s="50" t="s">
        <v>382</v>
      </c>
      <c r="R1" s="50" t="s">
        <v>383</v>
      </c>
      <c r="S1" s="50" t="s">
        <v>384</v>
      </c>
      <c r="T1" s="50" t="s">
        <v>385</v>
      </c>
      <c r="U1" s="51" t="s">
        <v>1181</v>
      </c>
      <c r="V1" s="51" t="s">
        <v>394</v>
      </c>
      <c r="W1" s="54"/>
      <c r="X1" s="55"/>
      <c r="Y1" s="55"/>
      <c r="Z1" s="56"/>
      <c r="AA1" s="54"/>
    </row>
    <row r="2">
      <c r="A2" s="57">
        <f>'Cleaned Data'!I3</f>
        <v>0</v>
      </c>
      <c r="B2" s="30">
        <f>'Cleaned Data'!J3</f>
        <v>1</v>
      </c>
      <c r="C2" s="30">
        <f>'Cleaned Data'!K3</f>
        <v>0</v>
      </c>
      <c r="D2" s="16">
        <f>'Cleaned Data'!L3</f>
        <v>0.9666666667</v>
      </c>
      <c r="E2" s="16">
        <f>'Cleaned Data'!M3</f>
        <v>0</v>
      </c>
      <c r="F2" s="58">
        <f>'Cleaned Data'!Y3</f>
        <v>0</v>
      </c>
      <c r="G2" s="5" t="str">
        <f>'Cleaned Data'!X3</f>
        <v>NaN</v>
      </c>
      <c r="H2" s="50" t="s">
        <v>386</v>
      </c>
      <c r="I2" s="5">
        <f>CORREL(A2:A623,B2:B623)</f>
        <v>0.6996404838</v>
      </c>
      <c r="J2" s="5">
        <f t="shared" ref="J2:J7" si="1">(I2*sqrt(621)/(sqrt(1-I2^2)))</f>
        <v>24.40177959</v>
      </c>
      <c r="K2" s="8">
        <f t="shared" ref="K2:K7" si="2">_xlfn.T.DIST.2T(J2,sum(count(A:A),-2))</f>
        <v>0</v>
      </c>
      <c r="L2" s="5">
        <f>correl(P2:P1074,Q2:Q1074)</f>
        <v>0.7590337747</v>
      </c>
      <c r="M2" s="5">
        <f t="shared" ref="M2:M7" si="3">(L2*sqrt(621))/(sqrt(1-L2^2))</f>
        <v>29.05304955</v>
      </c>
      <c r="N2" s="5">
        <f t="shared" ref="N2:N7" si="4">_xlfn.T.DIST.2T(M2,count(A:A))</f>
        <v>0</v>
      </c>
      <c r="P2" s="5">
        <f t="shared" ref="P2:P406" si="5">_xlfn.rank.avg(A2,$A$2:A1074,0)</f>
        <v>404.5</v>
      </c>
      <c r="Q2" s="5">
        <f t="shared" ref="Q2:Q406" si="6">_xlfn.rank.avg(B2,$B$2:B1074,0)</f>
        <v>29.5</v>
      </c>
      <c r="R2" s="5">
        <f t="shared" ref="R2:R406" si="7">_xlfn.rank.avg(C2,$C$2:C1074,0)</f>
        <v>404.5</v>
      </c>
      <c r="S2" s="5">
        <f t="shared" ref="S2:S406" si="8">_xlfn.rank.avg(D2,$D$2:D1074,0)</f>
        <v>78</v>
      </c>
      <c r="T2" s="5">
        <f t="shared" ref="T2:T406" si="9">_xlfn.rank.avg(E2,$E$2:E1074,0)</f>
        <v>404.5</v>
      </c>
      <c r="U2" s="5">
        <f t="shared" ref="U2:U406" si="10">_xlfn.rank.avg(F2,$F$2:F1074,0)</f>
        <v>369</v>
      </c>
      <c r="V2" s="5" t="str">
        <f t="shared" ref="V2:V6" si="11">_xlfn.rank.avg(G2,$E$2:G1074,0)</f>
        <v>#VALUE!</v>
      </c>
      <c r="X2" s="59"/>
      <c r="Y2" s="60"/>
      <c r="Z2" s="61"/>
    </row>
    <row r="3">
      <c r="A3" s="57">
        <f>'Cleaned Data'!I4</f>
        <v>0</v>
      </c>
      <c r="B3" s="30">
        <f>'Cleaned Data'!J4</f>
        <v>0</v>
      </c>
      <c r="C3" s="30">
        <f>'Cleaned Data'!K4</f>
        <v>0.7903225806</v>
      </c>
      <c r="D3" s="16">
        <f>'Cleaned Data'!L4</f>
        <v>0.3606557377</v>
      </c>
      <c r="E3" s="16">
        <f>'Cleaned Data'!M4</f>
        <v>0.9423076923</v>
      </c>
      <c r="F3" s="58">
        <f>'Cleaned Data'!Y4</f>
        <v>-0.2096774194</v>
      </c>
      <c r="G3" s="5">
        <f>'Cleaned Data'!X4</f>
        <v>0</v>
      </c>
      <c r="H3" s="50" t="s">
        <v>388</v>
      </c>
      <c r="I3" s="5">
        <f>CORREL(A2:A1074,C2:C1074)</f>
        <v>0.50112229</v>
      </c>
      <c r="J3" s="5">
        <f t="shared" si="1"/>
        <v>14.4306015</v>
      </c>
      <c r="K3" s="8">
        <f t="shared" si="2"/>
        <v>0</v>
      </c>
      <c r="L3" s="5">
        <f>correl(P2:P1074,R2:R1074)</f>
        <v>0.5570852732</v>
      </c>
      <c r="M3" s="5">
        <f t="shared" si="3"/>
        <v>16.7167258</v>
      </c>
      <c r="N3" s="5">
        <f t="shared" si="4"/>
        <v>0</v>
      </c>
      <c r="P3" s="5">
        <f t="shared" si="5"/>
        <v>404.5</v>
      </c>
      <c r="Q3" s="5">
        <f t="shared" si="6"/>
        <v>405</v>
      </c>
      <c r="R3" s="5">
        <f t="shared" si="7"/>
        <v>255</v>
      </c>
      <c r="S3" s="5">
        <f t="shared" si="8"/>
        <v>277</v>
      </c>
      <c r="T3" s="5">
        <f t="shared" si="9"/>
        <v>141</v>
      </c>
      <c r="U3" s="5">
        <f t="shared" si="10"/>
        <v>400</v>
      </c>
      <c r="V3" s="5">
        <f t="shared" si="11"/>
        <v>1083.5</v>
      </c>
      <c r="X3" s="59"/>
      <c r="Y3" s="60"/>
      <c r="Z3" s="61"/>
    </row>
    <row r="4">
      <c r="A4" s="57">
        <f>'Cleaned Data'!I5</f>
        <v>0.000000003231388282</v>
      </c>
      <c r="B4" s="30">
        <f>'Cleaned Data'!J5</f>
        <v>0.2151300236</v>
      </c>
      <c r="C4" s="30">
        <f>'Cleaned Data'!K5</f>
        <v>0.7849310223</v>
      </c>
      <c r="D4" s="16">
        <f>'Cleaned Data'!L5</f>
        <v>0.13018598</v>
      </c>
      <c r="E4" s="16">
        <f>'Cleaned Data'!M5</f>
        <v>0.8698549588</v>
      </c>
      <c r="F4" s="58">
        <f>'Cleaned Data'!Y5</f>
        <v>0.00006104592577</v>
      </c>
      <c r="G4" s="5">
        <f>'Cleaned Data'!X5</f>
        <v>1.000361644</v>
      </c>
      <c r="H4" s="50" t="s">
        <v>389</v>
      </c>
      <c r="I4" s="5">
        <f>CORREL(A2:A1074,D2:D1074)</f>
        <v>0.7372258029</v>
      </c>
      <c r="J4" s="5">
        <f t="shared" si="1"/>
        <v>27.19110348</v>
      </c>
      <c r="K4" s="8">
        <f t="shared" si="2"/>
        <v>0</v>
      </c>
      <c r="L4" s="5">
        <f>correl(P2:P1074,S2:S1074)</f>
        <v>0.7845743233</v>
      </c>
      <c r="M4" s="5">
        <f t="shared" si="3"/>
        <v>31.53289452</v>
      </c>
      <c r="N4" s="5">
        <f t="shared" si="4"/>
        <v>0</v>
      </c>
      <c r="P4" s="5">
        <f t="shared" si="5"/>
        <v>403</v>
      </c>
      <c r="Q4" s="5">
        <f t="shared" si="6"/>
        <v>352</v>
      </c>
      <c r="R4" s="5">
        <f t="shared" si="7"/>
        <v>263</v>
      </c>
      <c r="S4" s="5">
        <f t="shared" si="8"/>
        <v>380</v>
      </c>
      <c r="T4" s="5">
        <f t="shared" si="9"/>
        <v>242</v>
      </c>
      <c r="U4" s="5">
        <f t="shared" si="10"/>
        <v>368</v>
      </c>
      <c r="V4" s="5">
        <f t="shared" si="11"/>
        <v>276</v>
      </c>
      <c r="X4" s="59"/>
      <c r="Y4" s="60"/>
      <c r="Z4" s="61"/>
    </row>
    <row r="5">
      <c r="A5" s="57">
        <f>'Cleaned Data'!I6</f>
        <v>0.000002977832497</v>
      </c>
      <c r="B5" s="30">
        <f>'Cleaned Data'!J6</f>
        <v>0.09126466754</v>
      </c>
      <c r="C5" s="30">
        <f>'Cleaned Data'!K6</f>
        <v>0.9100292113</v>
      </c>
      <c r="D5" s="16">
        <f>'Cleaned Data'!L6</f>
        <v>0.1315789474</v>
      </c>
      <c r="E5" s="16">
        <f>'Cleaned Data'!M6</f>
        <v>0.8702048417</v>
      </c>
      <c r="F5" s="58">
        <f>'Cleaned Data'!Y6</f>
        <v>0.001293878831</v>
      </c>
      <c r="G5" s="5">
        <f>'Cleaned Data'!X6</f>
        <v>1.015825399</v>
      </c>
      <c r="H5" s="50" t="s">
        <v>390</v>
      </c>
      <c r="I5" s="5">
        <f>CORREL(A2:A1074,E2:E1074)</f>
        <v>0.4268406732</v>
      </c>
      <c r="J5" s="5">
        <f t="shared" si="1"/>
        <v>11.76213539</v>
      </c>
      <c r="K5" s="8">
        <f t="shared" si="2"/>
        <v>0</v>
      </c>
      <c r="L5" s="5">
        <f>correl(P2:P1074,T2:T1074)</f>
        <v>0.5314912689</v>
      </c>
      <c r="M5" s="5">
        <f t="shared" si="3"/>
        <v>15.63600597</v>
      </c>
      <c r="N5" s="5">
        <f t="shared" si="4"/>
        <v>0</v>
      </c>
      <c r="P5" s="5">
        <f t="shared" si="5"/>
        <v>402</v>
      </c>
      <c r="Q5" s="5">
        <f t="shared" si="6"/>
        <v>381</v>
      </c>
      <c r="R5" s="5">
        <f t="shared" si="7"/>
        <v>166</v>
      </c>
      <c r="S5" s="5">
        <f t="shared" si="8"/>
        <v>379</v>
      </c>
      <c r="T5" s="5">
        <f t="shared" si="9"/>
        <v>240</v>
      </c>
      <c r="U5" s="5">
        <f t="shared" si="10"/>
        <v>367</v>
      </c>
      <c r="V5" s="5">
        <f t="shared" si="11"/>
        <v>275</v>
      </c>
      <c r="X5" s="59"/>
      <c r="Y5" s="60"/>
      <c r="Z5" s="61"/>
    </row>
    <row r="6">
      <c r="A6" s="57">
        <f>'Cleaned Data'!I7</f>
        <v>0.00006131371683</v>
      </c>
      <c r="B6" s="30">
        <f>'Cleaned Data'!J7</f>
        <v>0.3698146514</v>
      </c>
      <c r="C6" s="30">
        <f>'Cleaned Data'!K7</f>
        <v>0.6400316456</v>
      </c>
      <c r="D6" s="16">
        <f>'Cleaned Data'!L7</f>
        <v>0.1330581137</v>
      </c>
      <c r="E6" s="16">
        <f>'Cleaned Data'!M7</f>
        <v>0.8717672414</v>
      </c>
      <c r="F6" s="58">
        <f>'Cleaned Data'!Y7</f>
        <v>0.009846296938</v>
      </c>
      <c r="G6" s="5">
        <f>'Cleaned Data'!X7</f>
        <v>1.043405054</v>
      </c>
      <c r="H6" s="2" t="s">
        <v>1180</v>
      </c>
      <c r="I6" s="5">
        <f>CORREL(A2:A1074,F2:F1074)</f>
        <v>0.8861639802</v>
      </c>
      <c r="J6" s="5">
        <f t="shared" si="1"/>
        <v>47.65739708</v>
      </c>
      <c r="K6" s="8">
        <f t="shared" si="2"/>
        <v>0</v>
      </c>
      <c r="L6" s="5">
        <f>correl(P2:P1074,U2:U1074)</f>
        <v>0.9282570906</v>
      </c>
      <c r="M6" s="5">
        <f t="shared" si="3"/>
        <v>62.19308711</v>
      </c>
      <c r="N6" s="5">
        <f t="shared" si="4"/>
        <v>0</v>
      </c>
      <c r="P6" s="5">
        <f t="shared" si="5"/>
        <v>401</v>
      </c>
      <c r="Q6" s="5">
        <f t="shared" si="6"/>
        <v>313</v>
      </c>
      <c r="R6" s="5">
        <f t="shared" si="7"/>
        <v>329</v>
      </c>
      <c r="S6" s="5">
        <f t="shared" si="8"/>
        <v>378</v>
      </c>
      <c r="T6" s="5">
        <f t="shared" si="9"/>
        <v>236</v>
      </c>
      <c r="U6" s="5">
        <f t="shared" si="10"/>
        <v>363</v>
      </c>
      <c r="V6" s="5">
        <f t="shared" si="11"/>
        <v>273</v>
      </c>
      <c r="X6" s="59"/>
      <c r="Y6" s="60"/>
      <c r="Z6" s="61"/>
    </row>
    <row r="7">
      <c r="A7" s="57">
        <f>'Cleaned Data'!I8</f>
        <v>0.00006560970255</v>
      </c>
      <c r="B7" s="30">
        <f>'Cleaned Data'!J8</f>
        <v>0.4396694215</v>
      </c>
      <c r="C7" s="30">
        <f>'Cleaned Data'!K8</f>
        <v>0.5500314663</v>
      </c>
      <c r="D7" s="16">
        <f>'Cleaned Data'!L8</f>
        <v>0.1568396226</v>
      </c>
      <c r="E7" s="16">
        <f>'Cleaned Data'!M8</f>
        <v>0.837565884</v>
      </c>
      <c r="F7" s="58">
        <f>'Cleaned Data'!Y8</f>
        <v>-0.01029911218</v>
      </c>
      <c r="G7" s="5">
        <f>'Cleaned Data'!X8</f>
        <v>0.9591517627</v>
      </c>
      <c r="H7" s="2" t="s">
        <v>394</v>
      </c>
      <c r="I7" s="5">
        <f>CORREL(A2:A1074,G2:G1074)</f>
        <v>0.6329747734</v>
      </c>
      <c r="J7" s="5">
        <f t="shared" si="1"/>
        <v>20.37485405</v>
      </c>
      <c r="K7" s="8">
        <f t="shared" si="2"/>
        <v>0</v>
      </c>
      <c r="L7" s="5" t="str">
        <f>correl(P2:P624,V2:V624)</f>
        <v>#VALUE!</v>
      </c>
      <c r="M7" s="5" t="str">
        <f t="shared" si="3"/>
        <v>#VALUE!</v>
      </c>
      <c r="N7" s="5" t="str">
        <f t="shared" si="4"/>
        <v>#VALUE!</v>
      </c>
      <c r="P7" s="5">
        <f t="shared" si="5"/>
        <v>400</v>
      </c>
      <c r="Q7" s="5">
        <f t="shared" si="6"/>
        <v>296</v>
      </c>
      <c r="R7" s="5">
        <f t="shared" si="7"/>
        <v>352</v>
      </c>
      <c r="S7" s="5">
        <f t="shared" si="8"/>
        <v>360</v>
      </c>
      <c r="T7" s="5">
        <f t="shared" si="9"/>
        <v>273</v>
      </c>
      <c r="U7" s="5">
        <f t="shared" si="10"/>
        <v>371</v>
      </c>
      <c r="X7" s="59"/>
      <c r="Y7" s="60"/>
      <c r="Z7" s="61"/>
    </row>
    <row r="8">
      <c r="A8" s="57">
        <f>'Cleaned Data'!I9</f>
        <v>0.00006776977928</v>
      </c>
      <c r="B8" s="30">
        <f>'Cleaned Data'!J9</f>
        <v>0.6203703704</v>
      </c>
      <c r="C8" s="30">
        <f>'Cleaned Data'!K9</f>
        <v>0.3893129771</v>
      </c>
      <c r="D8" s="16">
        <f>'Cleaned Data'!L9</f>
        <v>0.295154185</v>
      </c>
      <c r="E8" s="16">
        <f>'Cleaned Data'!M9</f>
        <v>0.7132867133</v>
      </c>
      <c r="F8" s="58">
        <f>'Cleaned Data'!Y9</f>
        <v>0.00968334747</v>
      </c>
      <c r="G8" s="5">
        <f>'Cleaned Data'!X9</f>
        <v>1.041768293</v>
      </c>
      <c r="P8" s="5">
        <f t="shared" si="5"/>
        <v>399</v>
      </c>
      <c r="Q8" s="5">
        <f t="shared" si="6"/>
        <v>248</v>
      </c>
      <c r="R8" s="5">
        <f t="shared" si="7"/>
        <v>381</v>
      </c>
      <c r="S8" s="5">
        <f t="shared" si="8"/>
        <v>297</v>
      </c>
      <c r="T8" s="5">
        <f t="shared" si="9"/>
        <v>334</v>
      </c>
      <c r="U8" s="5">
        <f t="shared" si="10"/>
        <v>365</v>
      </c>
      <c r="V8" s="5">
        <f>_xlfn.rank.avg(G8,$E$2:G1074,0)</f>
        <v>274</v>
      </c>
      <c r="X8" s="59"/>
      <c r="Y8" s="60"/>
      <c r="Z8" s="61"/>
    </row>
    <row r="9">
      <c r="A9" s="57">
        <f>'Cleaned Data'!I10</f>
        <v>0.0001192251144</v>
      </c>
      <c r="B9" s="30">
        <f>'Cleaned Data'!J10</f>
        <v>0.4166666667</v>
      </c>
      <c r="C9" s="30">
        <f>'Cleaned Data'!K10</f>
        <v>0.5972222222</v>
      </c>
      <c r="D9" s="16">
        <f>'Cleaned Data'!L10</f>
        <v>0.1470588235</v>
      </c>
      <c r="E9" s="16">
        <f>'Cleaned Data'!M10</f>
        <v>0.86</v>
      </c>
      <c r="F9" s="58">
        <f>'Cleaned Data'!Y10</f>
        <v>0.01388888889</v>
      </c>
      <c r="G9" s="5">
        <f>'Cleaned Data'!X10</f>
        <v>1.0591133</v>
      </c>
      <c r="P9" s="5">
        <f t="shared" si="5"/>
        <v>398</v>
      </c>
      <c r="Q9" s="5">
        <f t="shared" si="6"/>
        <v>301</v>
      </c>
      <c r="R9" s="5">
        <f t="shared" si="7"/>
        <v>342</v>
      </c>
      <c r="S9" s="5">
        <f t="shared" si="8"/>
        <v>368</v>
      </c>
      <c r="T9" s="5">
        <f t="shared" si="9"/>
        <v>251</v>
      </c>
      <c r="U9" s="5">
        <f t="shared" si="10"/>
        <v>361</v>
      </c>
      <c r="X9" s="59"/>
      <c r="Y9" s="60"/>
      <c r="Z9" s="61"/>
    </row>
    <row r="10">
      <c r="A10" s="57">
        <f>'Cleaned Data'!I11</f>
        <v>0.0001430853845</v>
      </c>
      <c r="B10" s="30">
        <f>'Cleaned Data'!J11</f>
        <v>0.08100558659</v>
      </c>
      <c r="C10" s="30">
        <f>'Cleaned Data'!K11</f>
        <v>0.9101294745</v>
      </c>
      <c r="D10" s="16">
        <f>'Cleaned Data'!L11</f>
        <v>0.1094339623</v>
      </c>
      <c r="E10" s="16">
        <f>'Cleaned Data'!M11</f>
        <v>0.8789996322</v>
      </c>
      <c r="F10" s="58">
        <f>'Cleaned Data'!Y11</f>
        <v>-0.008864938922</v>
      </c>
      <c r="G10" s="5">
        <f>'Cleaned Data'!X11</f>
        <v>0.8926639534</v>
      </c>
      <c r="P10" s="5">
        <f t="shared" si="5"/>
        <v>397</v>
      </c>
      <c r="Q10" s="5">
        <f t="shared" si="6"/>
        <v>385</v>
      </c>
      <c r="R10" s="5">
        <f t="shared" si="7"/>
        <v>165</v>
      </c>
      <c r="S10" s="5">
        <f t="shared" si="8"/>
        <v>385</v>
      </c>
      <c r="T10" s="5">
        <f t="shared" si="9"/>
        <v>219</v>
      </c>
      <c r="U10" s="5">
        <f t="shared" si="10"/>
        <v>370</v>
      </c>
      <c r="V10" s="5">
        <f t="shared" ref="V10:V11" si="12">_xlfn.rank.avg(G10,$E$2:G1074,0)</f>
        <v>544</v>
      </c>
      <c r="X10" s="59"/>
      <c r="Y10" s="60"/>
      <c r="Z10" s="61"/>
    </row>
    <row r="11">
      <c r="A11" s="57">
        <f>'Cleaned Data'!I12</f>
        <v>0.0002265461807</v>
      </c>
      <c r="B11" s="30">
        <f>'Cleaned Data'!J12</f>
        <v>0.5510204082</v>
      </c>
      <c r="C11" s="30">
        <f>'Cleaned Data'!K12</f>
        <v>0.4684385382</v>
      </c>
      <c r="D11" s="16">
        <f>'Cleaned Data'!L12</f>
        <v>0.1443850267</v>
      </c>
      <c r="E11" s="16">
        <f>'Cleaned Data'!M12</f>
        <v>0.8650306748</v>
      </c>
      <c r="F11" s="58">
        <f>'Cleaned Data'!Y12</f>
        <v>0.01945894637</v>
      </c>
      <c r="G11" s="5">
        <f>'Cleaned Data'!X12</f>
        <v>1.081534091</v>
      </c>
      <c r="P11" s="5">
        <f t="shared" si="5"/>
        <v>396</v>
      </c>
      <c r="Q11" s="5">
        <f t="shared" si="6"/>
        <v>263</v>
      </c>
      <c r="R11" s="5">
        <f t="shared" si="7"/>
        <v>374</v>
      </c>
      <c r="S11" s="5">
        <f t="shared" si="8"/>
        <v>371</v>
      </c>
      <c r="T11" s="5">
        <f t="shared" si="9"/>
        <v>246</v>
      </c>
      <c r="U11" s="5">
        <f t="shared" si="10"/>
        <v>359</v>
      </c>
      <c r="V11" s="5">
        <f t="shared" si="12"/>
        <v>271</v>
      </c>
      <c r="X11" s="59"/>
      <c r="Y11" s="60"/>
      <c r="Z11" s="61"/>
    </row>
    <row r="12">
      <c r="A12" s="57">
        <f>'Cleaned Data'!I13</f>
        <v>0.0003061252856</v>
      </c>
      <c r="B12" s="30">
        <f>'Cleaned Data'!J13</f>
        <v>0.3395149786</v>
      </c>
      <c r="C12" s="30">
        <f>'Cleaned Data'!K13</f>
        <v>0.6401002506</v>
      </c>
      <c r="D12" s="16">
        <f>'Cleaned Data'!L13</f>
        <v>0.2489539749</v>
      </c>
      <c r="E12" s="16">
        <f>'Cleaned Data'!M13</f>
        <v>0.733908046</v>
      </c>
      <c r="F12" s="58">
        <f>'Cleaned Data'!Y13</f>
        <v>-0.02038477077</v>
      </c>
      <c r="G12" s="5">
        <f>'Cleaned Data'!X13</f>
        <v>0.914244632</v>
      </c>
      <c r="P12" s="5">
        <f t="shared" si="5"/>
        <v>395</v>
      </c>
      <c r="Q12" s="5">
        <f t="shared" si="6"/>
        <v>320</v>
      </c>
      <c r="R12" s="5">
        <f t="shared" si="7"/>
        <v>328</v>
      </c>
      <c r="S12" s="5">
        <f t="shared" si="8"/>
        <v>310</v>
      </c>
      <c r="T12" s="5">
        <f t="shared" si="9"/>
        <v>328</v>
      </c>
      <c r="U12" s="5">
        <f t="shared" si="10"/>
        <v>372</v>
      </c>
      <c r="X12" s="59"/>
      <c r="Y12" s="60"/>
      <c r="Z12" s="61"/>
    </row>
    <row r="13">
      <c r="A13" s="57">
        <f>'Cleaned Data'!I14</f>
        <v>0.0003411946377</v>
      </c>
      <c r="B13" s="30">
        <f>'Cleaned Data'!J14</f>
        <v>0.6428571429</v>
      </c>
      <c r="C13" s="30">
        <f>'Cleaned Data'!K14</f>
        <v>0.3804347826</v>
      </c>
      <c r="D13" s="16">
        <f>'Cleaned Data'!L14</f>
        <v>0.1363636364</v>
      </c>
      <c r="E13" s="16">
        <f>'Cleaned Data'!M14</f>
        <v>0.875</v>
      </c>
      <c r="F13" s="58">
        <f>'Cleaned Data'!Y14</f>
        <v>0.02329192547</v>
      </c>
      <c r="G13" s="5">
        <f>'Cleaned Data'!X14</f>
        <v>1.105263158</v>
      </c>
      <c r="P13" s="5">
        <f t="shared" si="5"/>
        <v>394</v>
      </c>
      <c r="Q13" s="5">
        <f t="shared" si="6"/>
        <v>240.5</v>
      </c>
      <c r="R13" s="5">
        <f t="shared" si="7"/>
        <v>383</v>
      </c>
      <c r="S13" s="5">
        <f t="shared" si="8"/>
        <v>376</v>
      </c>
      <c r="T13" s="5">
        <f t="shared" si="9"/>
        <v>229</v>
      </c>
      <c r="U13" s="5">
        <f t="shared" si="10"/>
        <v>356</v>
      </c>
      <c r="X13" s="59"/>
      <c r="Y13" s="60"/>
      <c r="Z13" s="61"/>
    </row>
    <row r="14">
      <c r="A14" s="57">
        <f>'Cleaned Data'!I15</f>
        <v>0.0005192382529</v>
      </c>
      <c r="B14" s="30">
        <f>'Cleaned Data'!J15</f>
        <v>0.1398104265</v>
      </c>
      <c r="C14" s="30">
        <f>'Cleaned Data'!K15</f>
        <v>0.8800424628</v>
      </c>
      <c r="D14" s="16">
        <f>'Cleaned Data'!L15</f>
        <v>0.148241206</v>
      </c>
      <c r="E14" s="16">
        <f>'Cleaned Data'!M15</f>
        <v>0.8726315789</v>
      </c>
      <c r="F14" s="58">
        <f>'Cleaned Data'!Y15</f>
        <v>0.01985288939</v>
      </c>
      <c r="G14" s="5">
        <f>'Cleaned Data'!X15</f>
        <v>1.192398645</v>
      </c>
      <c r="P14" s="5">
        <f t="shared" si="5"/>
        <v>393</v>
      </c>
      <c r="Q14" s="5">
        <f t="shared" si="6"/>
        <v>365</v>
      </c>
      <c r="R14" s="5">
        <f t="shared" si="7"/>
        <v>190</v>
      </c>
      <c r="S14" s="5">
        <f t="shared" si="8"/>
        <v>365</v>
      </c>
      <c r="T14" s="5">
        <f t="shared" si="9"/>
        <v>234</v>
      </c>
      <c r="U14" s="5">
        <f t="shared" si="10"/>
        <v>358</v>
      </c>
      <c r="V14" s="5">
        <f t="shared" ref="V14:V15" si="13">_xlfn.rank.avg(G14,$E$2:G1074,0)</f>
        <v>267</v>
      </c>
      <c r="X14" s="59"/>
      <c r="Y14" s="60"/>
      <c r="Z14" s="61"/>
    </row>
    <row r="15">
      <c r="A15" s="57">
        <f>'Cleaned Data'!I16</f>
        <v>0.0005770887102</v>
      </c>
      <c r="B15" s="30">
        <f>'Cleaned Data'!J16</f>
        <v>0.3802083333</v>
      </c>
      <c r="C15" s="30">
        <f>'Cleaned Data'!K16</f>
        <v>0.6499532856</v>
      </c>
      <c r="D15" s="16">
        <f>'Cleaned Data'!L16</f>
        <v>0.1396861845</v>
      </c>
      <c r="E15" s="16">
        <f>'Cleaned Data'!M16</f>
        <v>0.8752358985</v>
      </c>
      <c r="F15" s="58">
        <f>'Cleaned Data'!Y16</f>
        <v>0.03016161891</v>
      </c>
      <c r="G15" s="5">
        <f>'Cleaned Data'!X16</f>
        <v>1.139021801</v>
      </c>
      <c r="P15" s="5">
        <f t="shared" si="5"/>
        <v>392</v>
      </c>
      <c r="Q15" s="5">
        <f t="shared" si="6"/>
        <v>309</v>
      </c>
      <c r="R15" s="5">
        <f t="shared" si="7"/>
        <v>323</v>
      </c>
      <c r="S15" s="5">
        <f t="shared" si="8"/>
        <v>375</v>
      </c>
      <c r="T15" s="5">
        <f t="shared" si="9"/>
        <v>226</v>
      </c>
      <c r="U15" s="5">
        <f t="shared" si="10"/>
        <v>352</v>
      </c>
      <c r="V15" s="5">
        <f t="shared" si="13"/>
        <v>269</v>
      </c>
      <c r="X15" s="59"/>
      <c r="Y15" s="60"/>
      <c r="Z15" s="61"/>
    </row>
    <row r="16">
      <c r="A16" s="57">
        <f>'Cleaned Data'!I17</f>
        <v>0.0006333590351</v>
      </c>
      <c r="B16" s="30">
        <f>'Cleaned Data'!J17</f>
        <v>0.05382436261</v>
      </c>
      <c r="C16" s="30">
        <f>'Cleaned Data'!K17</f>
        <v>0.9598308668</v>
      </c>
      <c r="D16" s="16">
        <f>'Cleaned Data'!L17</f>
        <v>0.1666666667</v>
      </c>
      <c r="E16" s="16">
        <f>'Cleaned Data'!M17</f>
        <v>0.8717357911</v>
      </c>
      <c r="F16" s="58">
        <f>'Cleaned Data'!Y17</f>
        <v>0.01365522941</v>
      </c>
      <c r="G16" s="5">
        <f>'Cleaned Data'!X17</f>
        <v>1.359281437</v>
      </c>
      <c r="P16" s="5">
        <f t="shared" si="5"/>
        <v>391</v>
      </c>
      <c r="Q16" s="5">
        <f t="shared" si="6"/>
        <v>394</v>
      </c>
      <c r="R16" s="5">
        <f t="shared" si="7"/>
        <v>95.5</v>
      </c>
      <c r="S16" s="5">
        <f t="shared" si="8"/>
        <v>351.5</v>
      </c>
      <c r="T16" s="5">
        <f t="shared" si="9"/>
        <v>237</v>
      </c>
      <c r="U16" s="5">
        <f t="shared" si="10"/>
        <v>362</v>
      </c>
      <c r="X16" s="59"/>
      <c r="Y16" s="60"/>
      <c r="Z16" s="61"/>
    </row>
    <row r="17">
      <c r="A17" s="57">
        <f>'Cleaned Data'!I18</f>
        <v>0.0006703350032</v>
      </c>
      <c r="B17" s="30">
        <f>'Cleaned Data'!J18</f>
        <v>0.08938547486</v>
      </c>
      <c r="C17" s="30">
        <f>'Cleaned Data'!K18</f>
        <v>0.889946687</v>
      </c>
      <c r="D17" s="16">
        <f>'Cleaned Data'!L18</f>
        <v>0.09968847352</v>
      </c>
      <c r="E17" s="16">
        <f>'Cleaned Data'!M18</f>
        <v>0.8775816748</v>
      </c>
      <c r="F17" s="58">
        <f>'Cleaned Data'!Y18</f>
        <v>-0.02066783816</v>
      </c>
      <c r="G17" s="5">
        <f>'Cleaned Data'!X18</f>
        <v>0.7937673806</v>
      </c>
      <c r="P17" s="5">
        <f t="shared" si="5"/>
        <v>390</v>
      </c>
      <c r="Q17" s="5">
        <f t="shared" si="6"/>
        <v>383</v>
      </c>
      <c r="R17" s="5">
        <f t="shared" si="7"/>
        <v>183</v>
      </c>
      <c r="S17" s="5">
        <f t="shared" si="8"/>
        <v>388</v>
      </c>
      <c r="T17" s="5">
        <f t="shared" si="9"/>
        <v>223</v>
      </c>
      <c r="U17" s="5">
        <f t="shared" si="10"/>
        <v>373</v>
      </c>
      <c r="X17" s="59"/>
      <c r="Y17" s="60"/>
      <c r="Z17" s="61"/>
    </row>
    <row r="18">
      <c r="A18" s="57">
        <f>'Cleaned Data'!I19</f>
        <v>0.001085836832</v>
      </c>
      <c r="B18" s="30">
        <f>'Cleaned Data'!J19</f>
        <v>0.1176470588</v>
      </c>
      <c r="C18" s="30">
        <f>'Cleaned Data'!K19</f>
        <v>0.9098949696</v>
      </c>
      <c r="D18" s="16">
        <f>'Cleaned Data'!L19</f>
        <v>0.08938547486</v>
      </c>
      <c r="E18" s="16">
        <f>'Cleaned Data'!M19</f>
        <v>0.9320498301</v>
      </c>
      <c r="F18" s="58">
        <f>'Cleaned Data'!Y19</f>
        <v>0.02754202842</v>
      </c>
      <c r="G18" s="5">
        <f>'Cleaned Data'!X19</f>
        <v>1.346421268</v>
      </c>
      <c r="P18" s="5">
        <f t="shared" si="5"/>
        <v>389</v>
      </c>
      <c r="Q18" s="5">
        <f t="shared" si="6"/>
        <v>370</v>
      </c>
      <c r="R18" s="5">
        <f t="shared" si="7"/>
        <v>169</v>
      </c>
      <c r="S18" s="5">
        <f t="shared" si="8"/>
        <v>390</v>
      </c>
      <c r="T18" s="5">
        <f t="shared" si="9"/>
        <v>154</v>
      </c>
      <c r="U18" s="5">
        <f t="shared" si="10"/>
        <v>354</v>
      </c>
      <c r="V18" s="5">
        <f t="shared" ref="V18:V23" si="14">_xlfn.rank.avg(G18,$E$2:G1074,0)</f>
        <v>263</v>
      </c>
      <c r="X18" s="59"/>
      <c r="Y18" s="60"/>
      <c r="Z18" s="61"/>
    </row>
    <row r="19">
      <c r="A19" s="57">
        <f>'Cleaned Data'!I20</f>
        <v>0.00109321284</v>
      </c>
      <c r="B19" s="30">
        <f>'Cleaned Data'!J20</f>
        <v>0.01117318436</v>
      </c>
      <c r="C19" s="30">
        <f>'Cleaned Data'!K20</f>
        <v>0.9958111196</v>
      </c>
      <c r="D19" s="16">
        <f>'Cleaned Data'!L20</f>
        <v>0.2666666667</v>
      </c>
      <c r="E19" s="16">
        <f>'Cleaned Data'!M20</f>
        <v>0.8807679353</v>
      </c>
      <c r="F19" s="58">
        <f>'Cleaned Data'!Y20</f>
        <v>0.006984303931</v>
      </c>
      <c r="G19" s="5">
        <f>'Cleaned Data'!X20</f>
        <v>2.686183873</v>
      </c>
      <c r="P19" s="5">
        <f t="shared" si="5"/>
        <v>388</v>
      </c>
      <c r="Q19" s="5">
        <f t="shared" si="6"/>
        <v>403</v>
      </c>
      <c r="R19" s="5">
        <f t="shared" si="7"/>
        <v>53.5</v>
      </c>
      <c r="S19" s="5">
        <f t="shared" si="8"/>
        <v>306</v>
      </c>
      <c r="T19" s="5">
        <f t="shared" si="9"/>
        <v>214</v>
      </c>
      <c r="U19" s="5">
        <f t="shared" si="10"/>
        <v>366</v>
      </c>
      <c r="V19" s="5">
        <f t="shared" si="14"/>
        <v>200</v>
      </c>
      <c r="X19" s="59"/>
      <c r="Y19" s="60"/>
      <c r="Z19" s="61"/>
    </row>
    <row r="20">
      <c r="A20" s="57">
        <f>'Cleaned Data'!I21</f>
        <v>0.001093368097</v>
      </c>
      <c r="B20" s="30">
        <f>'Cleaned Data'!J21</f>
        <v>0.6296296296</v>
      </c>
      <c r="C20" s="30">
        <f>'Cleaned Data'!K21</f>
        <v>0.3298933609</v>
      </c>
      <c r="D20" s="16">
        <f>'Cleaned Data'!L21</f>
        <v>0.1422280934</v>
      </c>
      <c r="E20" s="16">
        <f>'Cleaned Data'!M21</f>
        <v>0.8346388164</v>
      </c>
      <c r="F20" s="58">
        <f>'Cleaned Data'!Y21</f>
        <v>-0.04047700952</v>
      </c>
      <c r="G20" s="5">
        <f>'Cleaned Data'!X21</f>
        <v>0.8369096509</v>
      </c>
      <c r="P20" s="5">
        <f t="shared" si="5"/>
        <v>387</v>
      </c>
      <c r="Q20" s="5">
        <f t="shared" si="6"/>
        <v>243.5</v>
      </c>
      <c r="R20" s="5">
        <f t="shared" si="7"/>
        <v>387</v>
      </c>
      <c r="S20" s="5">
        <f t="shared" si="8"/>
        <v>373</v>
      </c>
      <c r="T20" s="5">
        <f t="shared" si="9"/>
        <v>275</v>
      </c>
      <c r="U20" s="5">
        <f t="shared" si="10"/>
        <v>377</v>
      </c>
      <c r="V20" s="5">
        <f t="shared" si="14"/>
        <v>646</v>
      </c>
      <c r="X20" s="59"/>
      <c r="Y20" s="60"/>
      <c r="Z20" s="61"/>
    </row>
    <row r="21">
      <c r="A21" s="57">
        <f>'Cleaned Data'!I22</f>
        <v>0.001252994619</v>
      </c>
      <c r="B21" s="30">
        <f>'Cleaned Data'!J22</f>
        <v>0.5459249677</v>
      </c>
      <c r="C21" s="30">
        <f>'Cleaned Data'!K22</f>
        <v>0.4960505529</v>
      </c>
      <c r="D21" s="16">
        <f>'Cleaned Data'!L22</f>
        <v>0.3981132075</v>
      </c>
      <c r="E21" s="16">
        <f>'Cleaned Data'!M22</f>
        <v>0.6414708887</v>
      </c>
      <c r="F21" s="58">
        <f>'Cleaned Data'!Y22</f>
        <v>0.04197552058</v>
      </c>
      <c r="G21" s="5">
        <f>'Cleaned Data'!X22</f>
        <v>1.183434701</v>
      </c>
      <c r="P21" s="5">
        <f t="shared" si="5"/>
        <v>386</v>
      </c>
      <c r="Q21" s="5">
        <f t="shared" si="6"/>
        <v>265</v>
      </c>
      <c r="R21" s="5">
        <f t="shared" si="7"/>
        <v>368</v>
      </c>
      <c r="S21" s="5">
        <f t="shared" si="8"/>
        <v>266</v>
      </c>
      <c r="T21" s="5">
        <f t="shared" si="9"/>
        <v>362</v>
      </c>
      <c r="U21" s="5">
        <f t="shared" si="10"/>
        <v>351</v>
      </c>
      <c r="V21" s="5">
        <f t="shared" si="14"/>
        <v>268</v>
      </c>
      <c r="X21" s="59"/>
      <c r="Y21" s="60"/>
      <c r="Z21" s="61"/>
    </row>
    <row r="22">
      <c r="A22" s="57">
        <f>'Cleaned Data'!I23</f>
        <v>0.001357051243</v>
      </c>
      <c r="B22" s="30">
        <f>'Cleaned Data'!J23</f>
        <v>0.5180722892</v>
      </c>
      <c r="C22" s="30">
        <f>'Cleaned Data'!K23</f>
        <v>0.5296442688</v>
      </c>
      <c r="D22" s="16">
        <f>'Cleaned Data'!L23</f>
        <v>0.153024911</v>
      </c>
      <c r="E22" s="16">
        <f>'Cleaned Data'!M23</f>
        <v>0.8701298701</v>
      </c>
      <c r="F22" s="58">
        <f>'Cleaned Data'!Y23</f>
        <v>0.04771655793</v>
      </c>
      <c r="G22" s="5">
        <f>'Cleaned Data'!X23</f>
        <v>1.210504202</v>
      </c>
      <c r="P22" s="5">
        <f t="shared" si="5"/>
        <v>385</v>
      </c>
      <c r="Q22" s="5">
        <f t="shared" si="6"/>
        <v>272</v>
      </c>
      <c r="R22" s="5">
        <f t="shared" si="7"/>
        <v>359</v>
      </c>
      <c r="S22" s="5">
        <f t="shared" si="8"/>
        <v>362</v>
      </c>
      <c r="T22" s="5">
        <f t="shared" si="9"/>
        <v>241</v>
      </c>
      <c r="U22" s="5">
        <f t="shared" si="10"/>
        <v>346</v>
      </c>
      <c r="V22" s="5">
        <f t="shared" si="14"/>
        <v>266</v>
      </c>
      <c r="X22" s="59"/>
      <c r="Y22" s="60"/>
      <c r="Z22" s="61"/>
    </row>
    <row r="23">
      <c r="A23" s="57">
        <f>'Cleaned Data'!I24</f>
        <v>0.001588468266</v>
      </c>
      <c r="B23" s="30">
        <f>'Cleaned Data'!J24</f>
        <v>0.03703703704</v>
      </c>
      <c r="C23" s="30">
        <f>'Cleaned Data'!K24</f>
        <v>0.9795918367</v>
      </c>
      <c r="D23" s="16">
        <f>'Cleaned Data'!L24</f>
        <v>0.2142857143</v>
      </c>
      <c r="E23" s="16">
        <f>'Cleaned Data'!M24</f>
        <v>0.8712871287</v>
      </c>
      <c r="F23" s="58">
        <f>'Cleaned Data'!Y24</f>
        <v>0.01662887377</v>
      </c>
      <c r="G23" s="5">
        <f>'Cleaned Data'!X24</f>
        <v>1.846153846</v>
      </c>
      <c r="P23" s="5">
        <f t="shared" si="5"/>
        <v>384</v>
      </c>
      <c r="Q23" s="5">
        <f t="shared" si="6"/>
        <v>397</v>
      </c>
      <c r="R23" s="5">
        <f t="shared" si="7"/>
        <v>74.5</v>
      </c>
      <c r="S23" s="5">
        <f t="shared" si="8"/>
        <v>327</v>
      </c>
      <c r="T23" s="5">
        <f t="shared" si="9"/>
        <v>238</v>
      </c>
      <c r="U23" s="5">
        <f t="shared" si="10"/>
        <v>360</v>
      </c>
      <c r="V23" s="5">
        <f t="shared" si="14"/>
        <v>238</v>
      </c>
      <c r="X23" s="59"/>
      <c r="Y23" s="60"/>
      <c r="Z23" s="61"/>
    </row>
    <row r="24">
      <c r="A24" s="57">
        <f>'Cleaned Data'!I25</f>
        <v>0.001785051074</v>
      </c>
      <c r="B24" s="30">
        <f>'Cleaned Data'!J25</f>
        <v>0.1001150748</v>
      </c>
      <c r="C24" s="30">
        <f>'Cleaned Data'!K25</f>
        <v>0.9299845175</v>
      </c>
      <c r="D24" s="16">
        <f>'Cleaned Data'!L25</f>
        <v>0.1761133603</v>
      </c>
      <c r="E24" s="16">
        <f>'Cleaned Data'!M25</f>
        <v>0.8736263736</v>
      </c>
      <c r="F24" s="58">
        <f>'Cleaned Data'!Y25</f>
        <v>0.03009959226</v>
      </c>
      <c r="G24" s="5">
        <f>'Cleaned Data'!X25</f>
        <v>1.477726739</v>
      </c>
      <c r="P24" s="5">
        <f t="shared" si="5"/>
        <v>383</v>
      </c>
      <c r="Q24" s="5">
        <f t="shared" si="6"/>
        <v>375</v>
      </c>
      <c r="R24" s="5">
        <f t="shared" si="7"/>
        <v>143</v>
      </c>
      <c r="S24" s="5">
        <f t="shared" si="8"/>
        <v>346</v>
      </c>
      <c r="T24" s="5">
        <f t="shared" si="9"/>
        <v>233</v>
      </c>
      <c r="U24" s="5">
        <f t="shared" si="10"/>
        <v>353</v>
      </c>
      <c r="X24" s="59"/>
      <c r="Y24" s="60"/>
      <c r="Z24" s="61"/>
    </row>
    <row r="25">
      <c r="A25" s="57">
        <f>'Cleaned Data'!I26</f>
        <v>0.001838256566</v>
      </c>
      <c r="B25" s="30">
        <f>'Cleaned Data'!J26</f>
        <v>0.05617977528</v>
      </c>
      <c r="C25" s="30">
        <f>'Cleaned Data'!K26</f>
        <v>0.9650872818</v>
      </c>
      <c r="D25" s="16">
        <f>'Cleaned Data'!L26</f>
        <v>0.7142857143</v>
      </c>
      <c r="E25" s="16">
        <f>'Cleaned Data'!M26</f>
        <v>0.3969230769</v>
      </c>
      <c r="F25" s="58">
        <f>'Cleaned Data'!Y26</f>
        <v>0.02126705708</v>
      </c>
      <c r="G25" s="5">
        <f>'Cleaned Data'!X26</f>
        <v>1.645408163</v>
      </c>
      <c r="P25" s="5">
        <f t="shared" si="5"/>
        <v>382</v>
      </c>
      <c r="Q25" s="5">
        <f t="shared" si="6"/>
        <v>392</v>
      </c>
      <c r="R25" s="5">
        <f t="shared" si="7"/>
        <v>88</v>
      </c>
      <c r="S25" s="5">
        <f t="shared" si="8"/>
        <v>182</v>
      </c>
      <c r="T25" s="5">
        <f t="shared" si="9"/>
        <v>395</v>
      </c>
      <c r="U25" s="5">
        <f t="shared" si="10"/>
        <v>357</v>
      </c>
      <c r="X25" s="59"/>
      <c r="Y25" s="60"/>
      <c r="Z25" s="61"/>
    </row>
    <row r="26">
      <c r="A26" s="57">
        <f>'Cleaned Data'!I27</f>
        <v>0.001905524988</v>
      </c>
      <c r="B26" s="30">
        <f>'Cleaned Data'!J27</f>
        <v>0.01396648045</v>
      </c>
      <c r="C26" s="30">
        <f>'Cleaned Data'!K27</f>
        <v>0.9958111196</v>
      </c>
      <c r="D26" s="16">
        <f>'Cleaned Data'!L27</f>
        <v>0.3125</v>
      </c>
      <c r="E26" s="16">
        <f>'Cleaned Data'!M27</f>
        <v>0.88106469</v>
      </c>
      <c r="F26" s="58">
        <f>'Cleaned Data'!Y27</f>
        <v>0.00977760002</v>
      </c>
      <c r="G26" s="5">
        <f>'Cleaned Data'!X27</f>
        <v>3.367241823</v>
      </c>
      <c r="P26" s="5">
        <f t="shared" si="5"/>
        <v>381</v>
      </c>
      <c r="Q26" s="5">
        <f t="shared" si="6"/>
        <v>402</v>
      </c>
      <c r="R26" s="5">
        <f t="shared" si="7"/>
        <v>53.5</v>
      </c>
      <c r="S26" s="5">
        <f t="shared" si="8"/>
        <v>289</v>
      </c>
      <c r="T26" s="5">
        <f t="shared" si="9"/>
        <v>212</v>
      </c>
      <c r="U26" s="5">
        <f t="shared" si="10"/>
        <v>364</v>
      </c>
      <c r="V26" s="5">
        <f t="shared" ref="V26:V27" si="15">_xlfn.rank.avg(G26,$E$2:G1074,0)</f>
        <v>187</v>
      </c>
      <c r="X26" s="59"/>
      <c r="Y26" s="60"/>
      <c r="Z26" s="61"/>
    </row>
    <row r="27">
      <c r="A27" s="57">
        <f>'Cleaned Data'!I28</f>
        <v>0.002438280907</v>
      </c>
      <c r="B27" s="30">
        <f>'Cleaned Data'!J28</f>
        <v>0.7105263158</v>
      </c>
      <c r="C27" s="30">
        <f>'Cleaned Data'!K28</f>
        <v>0.35</v>
      </c>
      <c r="D27" s="16">
        <f>'Cleaned Data'!L28</f>
        <v>0.1402928673</v>
      </c>
      <c r="E27" s="16">
        <f>'Cleaned Data'!M28</f>
        <v>0.8900999092</v>
      </c>
      <c r="F27" s="58">
        <f>'Cleaned Data'!Y28</f>
        <v>0.06052631579</v>
      </c>
      <c r="G27" s="5">
        <f>'Cleaned Data'!X28</f>
        <v>1.321678322</v>
      </c>
      <c r="P27" s="5">
        <f t="shared" si="5"/>
        <v>380</v>
      </c>
      <c r="Q27" s="5">
        <f t="shared" si="6"/>
        <v>223</v>
      </c>
      <c r="R27" s="5">
        <f t="shared" si="7"/>
        <v>385</v>
      </c>
      <c r="S27" s="5">
        <f t="shared" si="8"/>
        <v>374</v>
      </c>
      <c r="T27" s="5">
        <f t="shared" si="9"/>
        <v>194</v>
      </c>
      <c r="U27" s="5">
        <f t="shared" si="10"/>
        <v>342</v>
      </c>
      <c r="V27" s="5">
        <f t="shared" si="15"/>
        <v>264</v>
      </c>
      <c r="X27" s="59"/>
      <c r="Y27" s="60"/>
      <c r="Z27" s="61"/>
    </row>
    <row r="28">
      <c r="A28" s="57">
        <f>'Cleaned Data'!I29</f>
        <v>0.003551249919</v>
      </c>
      <c r="B28" s="30">
        <f>'Cleaned Data'!J29</f>
        <v>0.1508379888</v>
      </c>
      <c r="C28" s="30">
        <f>'Cleaned Data'!K29</f>
        <v>0.8998476771</v>
      </c>
      <c r="D28" s="16">
        <f>'Cleaned Data'!L29</f>
        <v>0.1703470032</v>
      </c>
      <c r="E28" s="16">
        <f>'Cleaned Data'!M29</f>
        <v>0.8860142482</v>
      </c>
      <c r="F28" s="58">
        <f>'Cleaned Data'!Y29</f>
        <v>0.0506856659</v>
      </c>
      <c r="G28" s="5">
        <f>'Cleaned Data'!X29</f>
        <v>1.59598259</v>
      </c>
      <c r="P28" s="5">
        <f t="shared" si="5"/>
        <v>379</v>
      </c>
      <c r="Q28" s="5">
        <f t="shared" si="6"/>
        <v>361</v>
      </c>
      <c r="R28" s="5">
        <f t="shared" si="7"/>
        <v>177</v>
      </c>
      <c r="S28" s="5">
        <f t="shared" si="8"/>
        <v>348</v>
      </c>
      <c r="T28" s="5">
        <f t="shared" si="9"/>
        <v>198</v>
      </c>
      <c r="U28" s="5">
        <f t="shared" si="10"/>
        <v>345</v>
      </c>
      <c r="X28" s="59"/>
      <c r="Y28" s="60"/>
      <c r="Z28" s="61"/>
    </row>
    <row r="29">
      <c r="A29" s="57">
        <f>'Cleaned Data'!I30</f>
        <v>0.003630816294</v>
      </c>
      <c r="B29" s="30">
        <f>'Cleaned Data'!J30</f>
        <v>0.2600472813</v>
      </c>
      <c r="C29" s="30">
        <f>'Cleaned Data'!K30</f>
        <v>0.80502477</v>
      </c>
      <c r="D29" s="16">
        <f>'Cleaned Data'!L30</f>
        <v>0.1664145234</v>
      </c>
      <c r="E29" s="16">
        <f>'Cleaned Data'!M30</f>
        <v>0.879057187</v>
      </c>
      <c r="F29" s="58">
        <f>'Cleaned Data'!Y30</f>
        <v>0.06507205132</v>
      </c>
      <c r="G29" s="5">
        <f>'Cleaned Data'!X30</f>
        <v>1.451035874</v>
      </c>
      <c r="P29" s="5">
        <f t="shared" si="5"/>
        <v>378</v>
      </c>
      <c r="Q29" s="5">
        <f t="shared" si="6"/>
        <v>343</v>
      </c>
      <c r="R29" s="5">
        <f t="shared" si="7"/>
        <v>250</v>
      </c>
      <c r="S29" s="5">
        <f t="shared" si="8"/>
        <v>353</v>
      </c>
      <c r="T29" s="5">
        <f t="shared" si="9"/>
        <v>218</v>
      </c>
      <c r="U29" s="5">
        <f t="shared" si="10"/>
        <v>341</v>
      </c>
      <c r="V29" s="5">
        <f t="shared" ref="V29:V34" si="16">_xlfn.rank.avg(G29,$E$2:G1074,0)</f>
        <v>257</v>
      </c>
      <c r="X29" s="59"/>
      <c r="Y29" s="60"/>
      <c r="Z29" s="61"/>
    </row>
    <row r="30">
      <c r="A30" s="57">
        <f>'Cleaned Data'!I31</f>
        <v>0.003709423114</v>
      </c>
      <c r="B30" s="30">
        <f>'Cleaned Data'!J31</f>
        <v>0.7988826816</v>
      </c>
      <c r="C30" s="30">
        <f>'Cleaned Data'!K31</f>
        <v>0.2699923839</v>
      </c>
      <c r="D30" s="16">
        <f>'Cleaned Data'!L31</f>
        <v>0.1298229687</v>
      </c>
      <c r="E30" s="16">
        <f>'Cleaned Data'!M31</f>
        <v>0.9078104994</v>
      </c>
      <c r="F30" s="58">
        <f>'Cleaned Data'!Y31</f>
        <v>0.06887506542</v>
      </c>
      <c r="G30" s="5">
        <f>'Cleaned Data'!X31</f>
        <v>1.469121312</v>
      </c>
      <c r="P30" s="5">
        <f t="shared" si="5"/>
        <v>377</v>
      </c>
      <c r="Q30" s="5">
        <f t="shared" si="6"/>
        <v>194</v>
      </c>
      <c r="R30" s="5">
        <f t="shared" si="7"/>
        <v>395</v>
      </c>
      <c r="S30" s="5">
        <f t="shared" si="8"/>
        <v>381</v>
      </c>
      <c r="T30" s="5">
        <f t="shared" si="9"/>
        <v>178</v>
      </c>
      <c r="U30" s="5">
        <f t="shared" si="10"/>
        <v>340</v>
      </c>
      <c r="V30" s="5">
        <f t="shared" si="16"/>
        <v>256</v>
      </c>
      <c r="X30" s="59"/>
      <c r="Y30" s="60"/>
      <c r="Z30" s="61"/>
    </row>
    <row r="31">
      <c r="A31" s="57">
        <f>'Cleaned Data'!I32</f>
        <v>0.003990527608</v>
      </c>
      <c r="B31" s="30">
        <f>'Cleaned Data'!J32</f>
        <v>0.7801161103</v>
      </c>
      <c r="C31" s="30">
        <f>'Cleaned Data'!K32</f>
        <v>0.2900350207</v>
      </c>
      <c r="D31" s="16">
        <f>'Cleaned Data'!L32</f>
        <v>0.1942186089</v>
      </c>
      <c r="E31" s="16">
        <f>'Cleaned Data'!M32</f>
        <v>0.8574117647</v>
      </c>
      <c r="F31" s="58">
        <f>'Cleaned Data'!Y32</f>
        <v>0.070151131</v>
      </c>
      <c r="G31" s="5">
        <f>'Cleaned Data'!X32</f>
        <v>1.449370273</v>
      </c>
      <c r="P31" s="5">
        <f t="shared" si="5"/>
        <v>376</v>
      </c>
      <c r="Q31" s="5">
        <f t="shared" si="6"/>
        <v>204</v>
      </c>
      <c r="R31" s="5">
        <f t="shared" si="7"/>
        <v>394</v>
      </c>
      <c r="S31" s="5">
        <f t="shared" si="8"/>
        <v>334</v>
      </c>
      <c r="T31" s="5">
        <f t="shared" si="9"/>
        <v>254</v>
      </c>
      <c r="U31" s="5">
        <f t="shared" si="10"/>
        <v>338</v>
      </c>
      <c r="V31" s="5">
        <f t="shared" si="16"/>
        <v>258</v>
      </c>
      <c r="X31" s="59"/>
      <c r="Y31" s="60"/>
      <c r="Z31" s="61"/>
    </row>
    <row r="32">
      <c r="A32" s="57">
        <f>'Cleaned Data'!I33</f>
        <v>0.004114929639</v>
      </c>
      <c r="B32" s="30">
        <f>'Cleaned Data'!J33</f>
        <v>0.4</v>
      </c>
      <c r="C32" s="30">
        <f>'Cleaned Data'!K33</f>
        <v>0.679915334</v>
      </c>
      <c r="D32" s="16">
        <f>'Cleaned Data'!L33</f>
        <v>0.1572755418</v>
      </c>
      <c r="E32" s="16">
        <f>'Cleaned Data'!M33</f>
        <v>0.8835574572</v>
      </c>
      <c r="F32" s="58">
        <f>'Cleaned Data'!Y33</f>
        <v>0.07991533396</v>
      </c>
      <c r="G32" s="5">
        <f>'Cleaned Data'!X33</f>
        <v>1.416115601</v>
      </c>
      <c r="P32" s="5">
        <f t="shared" si="5"/>
        <v>375</v>
      </c>
      <c r="Q32" s="5">
        <f t="shared" si="6"/>
        <v>305.5</v>
      </c>
      <c r="R32" s="5">
        <f t="shared" si="7"/>
        <v>311</v>
      </c>
      <c r="S32" s="5">
        <f t="shared" si="8"/>
        <v>359</v>
      </c>
      <c r="T32" s="5">
        <f t="shared" si="9"/>
        <v>206</v>
      </c>
      <c r="U32" s="5">
        <f t="shared" si="10"/>
        <v>330</v>
      </c>
      <c r="V32" s="5">
        <f t="shared" si="16"/>
        <v>260</v>
      </c>
      <c r="X32" s="59"/>
      <c r="Y32" s="60"/>
      <c r="Z32" s="61"/>
    </row>
    <row r="33">
      <c r="A33" s="57">
        <f>'Cleaned Data'!I34</f>
        <v>0.004115847172</v>
      </c>
      <c r="B33" s="30">
        <f>'Cleaned Data'!J34</f>
        <v>0.5700483092</v>
      </c>
      <c r="C33" s="30">
        <f>'Cleaned Data'!K34</f>
        <v>0.5100563154</v>
      </c>
      <c r="D33" s="16">
        <f>'Cleaned Data'!L34</f>
        <v>0.2251908397</v>
      </c>
      <c r="E33" s="16">
        <f>'Cleaned Data'!M34</f>
        <v>0.8260586319</v>
      </c>
      <c r="F33" s="58">
        <f>'Cleaned Data'!Y34</f>
        <v>0.08010462454</v>
      </c>
      <c r="G33" s="5">
        <f>'Cleaned Data'!X34</f>
        <v>1.380269737</v>
      </c>
      <c r="P33" s="5">
        <f t="shared" si="5"/>
        <v>374</v>
      </c>
      <c r="Q33" s="5">
        <f t="shared" si="6"/>
        <v>255</v>
      </c>
      <c r="R33" s="5">
        <f t="shared" si="7"/>
        <v>363</v>
      </c>
      <c r="S33" s="5">
        <f t="shared" si="8"/>
        <v>316</v>
      </c>
      <c r="T33" s="5">
        <f t="shared" si="9"/>
        <v>287</v>
      </c>
      <c r="U33" s="5">
        <f t="shared" si="10"/>
        <v>327</v>
      </c>
      <c r="V33" s="5">
        <f t="shared" si="16"/>
        <v>261</v>
      </c>
      <c r="X33" s="59"/>
      <c r="Y33" s="60"/>
      <c r="Z33" s="61"/>
    </row>
    <row r="34">
      <c r="A34" s="57">
        <f>'Cleaned Data'!I35</f>
        <v>0.004373152726</v>
      </c>
      <c r="B34" s="30">
        <f>'Cleaned Data'!J35</f>
        <v>0.6800501882</v>
      </c>
      <c r="C34" s="30">
        <f>'Cleaned Data'!K35</f>
        <v>0.4000588755</v>
      </c>
      <c r="D34" s="16">
        <f>'Cleaned Data'!L35</f>
        <v>0.2100775194</v>
      </c>
      <c r="E34" s="16">
        <f>'Cleaned Data'!M35</f>
        <v>0.8420074349</v>
      </c>
      <c r="F34" s="58">
        <f>'Cleaned Data'!Y35</f>
        <v>0.08010906368</v>
      </c>
      <c r="G34" s="5">
        <f>'Cleaned Data'!X35</f>
        <v>1.417341107</v>
      </c>
      <c r="P34" s="5">
        <f t="shared" si="5"/>
        <v>373</v>
      </c>
      <c r="Q34" s="5">
        <f t="shared" si="6"/>
        <v>229</v>
      </c>
      <c r="R34" s="5">
        <f t="shared" si="7"/>
        <v>379</v>
      </c>
      <c r="S34" s="5">
        <f t="shared" si="8"/>
        <v>329</v>
      </c>
      <c r="T34" s="5">
        <f t="shared" si="9"/>
        <v>267</v>
      </c>
      <c r="U34" s="5">
        <f t="shared" si="10"/>
        <v>326</v>
      </c>
      <c r="V34" s="5">
        <f t="shared" si="16"/>
        <v>259</v>
      </c>
      <c r="X34" s="59"/>
      <c r="Y34" s="60"/>
      <c r="Z34" s="61"/>
    </row>
    <row r="35">
      <c r="A35" s="57">
        <f>'Cleaned Data'!I36</f>
        <v>0.004373323123</v>
      </c>
      <c r="B35" s="30">
        <f>'Cleaned Data'!J36</f>
        <v>0.13</v>
      </c>
      <c r="C35" s="30">
        <f>'Cleaned Data'!K36</f>
        <v>0.8100422128</v>
      </c>
      <c r="D35" s="16">
        <f>'Cleaned Data'!L36</f>
        <v>0.1857142857</v>
      </c>
      <c r="E35" s="16">
        <f>'Cleaned Data'!M36</f>
        <v>0.7364168855</v>
      </c>
      <c r="F35" s="58">
        <f>'Cleaned Data'!Y36</f>
        <v>-0.05995778716</v>
      </c>
      <c r="G35" s="5">
        <f>'Cleaned Data'!X36</f>
        <v>0.6371983599</v>
      </c>
      <c r="P35" s="5">
        <f t="shared" si="5"/>
        <v>372</v>
      </c>
      <c r="Q35" s="5">
        <f t="shared" si="6"/>
        <v>367</v>
      </c>
      <c r="R35" s="5">
        <f t="shared" si="7"/>
        <v>247</v>
      </c>
      <c r="S35" s="5">
        <f t="shared" si="8"/>
        <v>342</v>
      </c>
      <c r="T35" s="5">
        <f t="shared" si="9"/>
        <v>327</v>
      </c>
      <c r="U35" s="5">
        <f t="shared" si="10"/>
        <v>379</v>
      </c>
      <c r="X35" s="59"/>
      <c r="Y35" s="60"/>
      <c r="Z35" s="61"/>
    </row>
    <row r="36">
      <c r="A36" s="57">
        <f>'Cleaned Data'!I37</f>
        <v>0.004374847232</v>
      </c>
      <c r="B36" s="30">
        <f>'Cleaned Data'!J37</f>
        <v>0.03072625698</v>
      </c>
      <c r="C36" s="30">
        <f>'Cleaned Data'!K37</f>
        <v>0.9299314547</v>
      </c>
      <c r="D36" s="16">
        <f>'Cleaned Data'!L37</f>
        <v>0.05641025641</v>
      </c>
      <c r="E36" s="16">
        <f>'Cleaned Data'!M37</f>
        <v>0.8755826461</v>
      </c>
      <c r="F36" s="58">
        <f>'Cleaned Data'!Y37</f>
        <v>-0.03934228833</v>
      </c>
      <c r="G36" s="5">
        <f>'Cleaned Data'!X37</f>
        <v>0.4207179551</v>
      </c>
      <c r="P36" s="5">
        <f t="shared" si="5"/>
        <v>371</v>
      </c>
      <c r="Q36" s="5">
        <f t="shared" si="6"/>
        <v>399</v>
      </c>
      <c r="R36" s="5">
        <f t="shared" si="7"/>
        <v>145</v>
      </c>
      <c r="S36" s="5">
        <f t="shared" si="8"/>
        <v>398</v>
      </c>
      <c r="T36" s="5">
        <f t="shared" si="9"/>
        <v>225</v>
      </c>
      <c r="U36" s="5">
        <f t="shared" si="10"/>
        <v>376</v>
      </c>
      <c r="V36" s="5">
        <f t="shared" ref="V36:V47" si="17">_xlfn.rank.avg(G36,$E$2:G1074,0)</f>
        <v>912</v>
      </c>
      <c r="X36" s="59"/>
      <c r="Y36" s="60"/>
      <c r="Z36" s="61"/>
    </row>
    <row r="37">
      <c r="A37" s="57">
        <f>'Cleaned Data'!I38</f>
        <v>0.004561222404</v>
      </c>
      <c r="B37" s="30">
        <f>'Cleaned Data'!J38</f>
        <v>0.7598870056</v>
      </c>
      <c r="C37" s="30">
        <f>'Cleaned Data'!K38</f>
        <v>0.3200845666</v>
      </c>
      <c r="D37" s="16">
        <f>'Cleaned Data'!L38</f>
        <v>0.1433137986</v>
      </c>
      <c r="E37" s="16">
        <f>'Cleaned Data'!M38</f>
        <v>0.8990498812</v>
      </c>
      <c r="F37" s="58">
        <f>'Cleaned Data'!Y38</f>
        <v>0.07997157225</v>
      </c>
      <c r="G37" s="5">
        <f>'Cleaned Data'!X38</f>
        <v>1.48985221</v>
      </c>
      <c r="P37" s="5">
        <f t="shared" si="5"/>
        <v>370</v>
      </c>
      <c r="Q37" s="5">
        <f t="shared" si="6"/>
        <v>209</v>
      </c>
      <c r="R37" s="5">
        <f t="shared" si="7"/>
        <v>389</v>
      </c>
      <c r="S37" s="5">
        <f t="shared" si="8"/>
        <v>372</v>
      </c>
      <c r="T37" s="5">
        <f t="shared" si="9"/>
        <v>184</v>
      </c>
      <c r="U37" s="5">
        <f t="shared" si="10"/>
        <v>328</v>
      </c>
      <c r="V37" s="5">
        <f t="shared" si="17"/>
        <v>252</v>
      </c>
      <c r="X37" s="59"/>
      <c r="Y37" s="60"/>
      <c r="Z37" s="61"/>
    </row>
    <row r="38">
      <c r="A38" s="57">
        <f>'Cleaned Data'!I39</f>
        <v>0.004708876336</v>
      </c>
      <c r="B38" s="30">
        <f>'Cleaned Data'!J39</f>
        <v>0.1099585062</v>
      </c>
      <c r="C38" s="30">
        <f>'Cleaned Data'!K39</f>
        <v>0.8299779371</v>
      </c>
      <c r="D38" s="16">
        <f>'Cleaned Data'!L39</f>
        <v>0.1467128028</v>
      </c>
      <c r="E38" s="16">
        <f>'Cleaned Data'!M39</f>
        <v>0.7781512605</v>
      </c>
      <c r="F38" s="58">
        <f>'Cleaned Data'!Y39</f>
        <v>-0.06006355666</v>
      </c>
      <c r="G38" s="5">
        <f>'Cleaned Data'!X39</f>
        <v>0.6030868294</v>
      </c>
      <c r="P38" s="5">
        <f t="shared" si="5"/>
        <v>369</v>
      </c>
      <c r="Q38" s="5">
        <f t="shared" si="6"/>
        <v>373</v>
      </c>
      <c r="R38" s="5">
        <f t="shared" si="7"/>
        <v>232</v>
      </c>
      <c r="S38" s="5">
        <f t="shared" si="8"/>
        <v>370</v>
      </c>
      <c r="T38" s="5">
        <f t="shared" si="9"/>
        <v>308</v>
      </c>
      <c r="U38" s="5">
        <f t="shared" si="10"/>
        <v>380</v>
      </c>
      <c r="V38" s="5">
        <f t="shared" si="17"/>
        <v>839</v>
      </c>
      <c r="X38" s="59"/>
      <c r="Y38" s="60"/>
      <c r="Z38" s="61"/>
    </row>
    <row r="39">
      <c r="A39" s="57">
        <f>'Cleaned Data'!I40</f>
        <v>0.004921469569</v>
      </c>
      <c r="B39" s="30">
        <f>'Cleaned Data'!J40</f>
        <v>0.09638554217</v>
      </c>
      <c r="C39" s="30">
        <f>'Cleaned Data'!K40</f>
        <v>0.9492753623</v>
      </c>
      <c r="D39" s="16">
        <f>'Cleaned Data'!L40</f>
        <v>0.2222222222</v>
      </c>
      <c r="E39" s="16">
        <f>'Cleaned Data'!M40</f>
        <v>0.8747913189</v>
      </c>
      <c r="F39" s="58">
        <f>'Cleaned Data'!Y40</f>
        <v>0.04566090449</v>
      </c>
      <c r="G39" s="5">
        <f>'Cleaned Data'!X40</f>
        <v>1.996190476</v>
      </c>
      <c r="P39" s="5">
        <f t="shared" si="5"/>
        <v>368</v>
      </c>
      <c r="Q39" s="5">
        <f t="shared" si="6"/>
        <v>379</v>
      </c>
      <c r="R39" s="5">
        <f t="shared" si="7"/>
        <v>115.5</v>
      </c>
      <c r="S39" s="5">
        <f t="shared" si="8"/>
        <v>321.5</v>
      </c>
      <c r="T39" s="5">
        <f t="shared" si="9"/>
        <v>231</v>
      </c>
      <c r="U39" s="5">
        <f t="shared" si="10"/>
        <v>349</v>
      </c>
      <c r="V39" s="5">
        <f t="shared" si="17"/>
        <v>229</v>
      </c>
      <c r="X39" s="59"/>
      <c r="Y39" s="60"/>
      <c r="Z39" s="61"/>
    </row>
    <row r="40">
      <c r="A40" s="57">
        <f>'Cleaned Data'!I41</f>
        <v>0.005035198064</v>
      </c>
      <c r="B40" s="30">
        <f>'Cleaned Data'!J41</f>
        <v>0.03614457831</v>
      </c>
      <c r="C40" s="30">
        <f>'Cleaned Data'!K41</f>
        <v>0.9891304348</v>
      </c>
      <c r="D40" s="16">
        <f>'Cleaned Data'!L41</f>
        <v>0.3333333333</v>
      </c>
      <c r="E40" s="16">
        <f>'Cleaned Data'!M41</f>
        <v>0.8722044728</v>
      </c>
      <c r="F40" s="58">
        <f>'Cleaned Data'!Y41</f>
        <v>0.0252750131</v>
      </c>
      <c r="G40" s="5">
        <f>'Cleaned Data'!X41</f>
        <v>3.4125</v>
      </c>
      <c r="P40" s="5">
        <f t="shared" si="5"/>
        <v>367</v>
      </c>
      <c r="Q40" s="5">
        <f t="shared" si="6"/>
        <v>398</v>
      </c>
      <c r="R40" s="5">
        <f t="shared" si="7"/>
        <v>63</v>
      </c>
      <c r="S40" s="5">
        <f t="shared" si="8"/>
        <v>282.5</v>
      </c>
      <c r="T40" s="5">
        <f t="shared" si="9"/>
        <v>235</v>
      </c>
      <c r="U40" s="5">
        <f t="shared" si="10"/>
        <v>355</v>
      </c>
      <c r="V40" s="5">
        <f t="shared" si="17"/>
        <v>185</v>
      </c>
      <c r="X40" s="59"/>
      <c r="Y40" s="60"/>
      <c r="Z40" s="61"/>
    </row>
    <row r="41">
      <c r="A41" s="57">
        <f>'Cleaned Data'!I42</f>
        <v>0.005134310767</v>
      </c>
      <c r="B41" s="30">
        <f>'Cleaned Data'!J42</f>
        <v>0.4200298954</v>
      </c>
      <c r="C41" s="30">
        <f>'Cleaned Data'!K42</f>
        <v>0.6699810077</v>
      </c>
      <c r="D41" s="16">
        <f>'Cleaned Data'!L42</f>
        <v>0.1598407281</v>
      </c>
      <c r="E41" s="16">
        <f>'Cleaned Data'!M42</f>
        <v>0.8854274325</v>
      </c>
      <c r="F41" s="58">
        <f>'Cleaned Data'!Y42</f>
        <v>0.09001090307</v>
      </c>
      <c r="G41" s="5">
        <f>'Cleaned Data'!X42</f>
        <v>1.470273576</v>
      </c>
      <c r="P41" s="5">
        <f t="shared" si="5"/>
        <v>366</v>
      </c>
      <c r="Q41" s="5">
        <f t="shared" si="6"/>
        <v>300</v>
      </c>
      <c r="R41" s="5">
        <f t="shared" si="7"/>
        <v>315</v>
      </c>
      <c r="S41" s="5">
        <f t="shared" si="8"/>
        <v>357</v>
      </c>
      <c r="T41" s="5">
        <f t="shared" si="9"/>
        <v>201</v>
      </c>
      <c r="U41" s="5">
        <f t="shared" si="10"/>
        <v>323</v>
      </c>
      <c r="V41" s="5">
        <f t="shared" si="17"/>
        <v>255</v>
      </c>
      <c r="X41" s="59"/>
      <c r="Y41" s="60"/>
      <c r="Z41" s="61"/>
    </row>
    <row r="42">
      <c r="A42" s="57">
        <f>'Cleaned Data'!I43</f>
        <v>0.00514111121</v>
      </c>
      <c r="B42" s="30">
        <f>'Cleaned Data'!J43</f>
        <v>0.09756097561</v>
      </c>
      <c r="C42" s="30">
        <f>'Cleaned Data'!K43</f>
        <v>0.9492753623</v>
      </c>
      <c r="D42" s="16">
        <f>'Cleaned Data'!L43</f>
        <v>0.2222222222</v>
      </c>
      <c r="E42" s="16">
        <f>'Cleaned Data'!M43</f>
        <v>0.8762541806</v>
      </c>
      <c r="F42" s="58">
        <f>'Cleaned Data'!Y43</f>
        <v>0.04683633793</v>
      </c>
      <c r="G42" s="5">
        <f>'Cleaned Data'!X43</f>
        <v>2.023166023</v>
      </c>
      <c r="P42" s="5">
        <f t="shared" si="5"/>
        <v>365</v>
      </c>
      <c r="Q42" s="5">
        <f t="shared" si="6"/>
        <v>378</v>
      </c>
      <c r="R42" s="5">
        <f t="shared" si="7"/>
        <v>115.5</v>
      </c>
      <c r="S42" s="5">
        <f t="shared" si="8"/>
        <v>321.5</v>
      </c>
      <c r="T42" s="5">
        <f t="shared" si="9"/>
        <v>224</v>
      </c>
      <c r="U42" s="5">
        <f t="shared" si="10"/>
        <v>347</v>
      </c>
      <c r="V42" s="5">
        <f t="shared" si="17"/>
        <v>227</v>
      </c>
      <c r="X42" s="59"/>
      <c r="Y42" s="60"/>
      <c r="Z42" s="61"/>
    </row>
    <row r="43">
      <c r="A43" s="57">
        <f>'Cleaned Data'!I44</f>
        <v>0.005228352552</v>
      </c>
      <c r="B43" s="30">
        <f>'Cleaned Data'!J44</f>
        <v>0.4098837209</v>
      </c>
      <c r="C43" s="30">
        <f>'Cleaned Data'!K44</f>
        <v>0.5</v>
      </c>
      <c r="D43" s="16">
        <f>'Cleaned Data'!L44</f>
        <v>0.1700502513</v>
      </c>
      <c r="E43" s="16">
        <f>'Cleaned Data'!M44</f>
        <v>0.7722087152</v>
      </c>
      <c r="F43" s="58">
        <f>'Cleaned Data'!Y44</f>
        <v>-0.09011627907</v>
      </c>
      <c r="G43" s="5">
        <f>'Cleaned Data'!X44</f>
        <v>0.6945812808</v>
      </c>
      <c r="P43" s="5">
        <f t="shared" si="5"/>
        <v>364</v>
      </c>
      <c r="Q43" s="5">
        <f t="shared" si="6"/>
        <v>302</v>
      </c>
      <c r="R43" s="5">
        <f t="shared" si="7"/>
        <v>366</v>
      </c>
      <c r="S43" s="5">
        <f t="shared" si="8"/>
        <v>349</v>
      </c>
      <c r="T43" s="5">
        <f t="shared" si="9"/>
        <v>312</v>
      </c>
      <c r="U43" s="5">
        <f t="shared" si="10"/>
        <v>385</v>
      </c>
      <c r="V43" s="5">
        <f t="shared" si="17"/>
        <v>762</v>
      </c>
      <c r="X43" s="59"/>
      <c r="Y43" s="60"/>
      <c r="Z43" s="61"/>
    </row>
    <row r="44">
      <c r="A44" s="57">
        <f>'Cleaned Data'!I45</f>
        <v>0.005670394049</v>
      </c>
      <c r="B44" s="30">
        <f>'Cleaned Data'!J45</f>
        <v>0.2599549211</v>
      </c>
      <c r="C44" s="30">
        <f>'Cleaned Data'!K45</f>
        <v>0.8200089827</v>
      </c>
      <c r="D44" s="16">
        <f>'Cleaned Data'!L45</f>
        <v>0.1775269369</v>
      </c>
      <c r="E44" s="16">
        <f>'Cleaned Data'!M45</f>
        <v>0.8811534749</v>
      </c>
      <c r="F44" s="58">
        <f>'Cleaned Data'!Y45</f>
        <v>0.07996390382</v>
      </c>
      <c r="G44" s="5">
        <f>'Cleaned Data'!X45</f>
        <v>1.600322998</v>
      </c>
      <c r="P44" s="5">
        <f t="shared" si="5"/>
        <v>363</v>
      </c>
      <c r="Q44" s="5">
        <f t="shared" si="6"/>
        <v>344</v>
      </c>
      <c r="R44" s="5">
        <f t="shared" si="7"/>
        <v>241</v>
      </c>
      <c r="S44" s="5">
        <f t="shared" si="8"/>
        <v>345</v>
      </c>
      <c r="T44" s="5">
        <f t="shared" si="9"/>
        <v>210</v>
      </c>
      <c r="U44" s="5">
        <f t="shared" si="10"/>
        <v>329</v>
      </c>
      <c r="V44" s="5">
        <f t="shared" si="17"/>
        <v>245</v>
      </c>
      <c r="X44" s="59"/>
      <c r="Y44" s="60"/>
      <c r="Z44" s="61"/>
    </row>
    <row r="45">
      <c r="A45" s="57">
        <f>'Cleaned Data'!I46</f>
        <v>0.006057020791</v>
      </c>
      <c r="B45" s="30">
        <f>'Cleaned Data'!J46</f>
        <v>0.2394636015</v>
      </c>
      <c r="C45" s="30">
        <f>'Cleaned Data'!K46</f>
        <v>0.8400572246</v>
      </c>
      <c r="D45" s="16">
        <f>'Cleaned Data'!L46</f>
        <v>0.182748538</v>
      </c>
      <c r="E45" s="16">
        <f>'Cleaned Data'!M46</f>
        <v>0.8808880888</v>
      </c>
      <c r="F45" s="58">
        <f>'Cleaned Data'!Y46</f>
        <v>0.07952082614</v>
      </c>
      <c r="G45" s="5">
        <f>'Cleaned Data'!X46</f>
        <v>1.653726743</v>
      </c>
      <c r="P45" s="5">
        <f t="shared" si="5"/>
        <v>362</v>
      </c>
      <c r="Q45" s="5">
        <f t="shared" si="6"/>
        <v>348</v>
      </c>
      <c r="R45" s="5">
        <f t="shared" si="7"/>
        <v>223</v>
      </c>
      <c r="S45" s="5">
        <f t="shared" si="8"/>
        <v>343</v>
      </c>
      <c r="T45" s="5">
        <f t="shared" si="9"/>
        <v>213</v>
      </c>
      <c r="U45" s="5">
        <f t="shared" si="10"/>
        <v>332</v>
      </c>
      <c r="V45" s="5">
        <f t="shared" si="17"/>
        <v>243</v>
      </c>
      <c r="X45" s="59"/>
      <c r="Y45" s="60"/>
      <c r="Z45" s="61"/>
    </row>
    <row r="46">
      <c r="A46" s="57">
        <f>'Cleaned Data'!I47</f>
        <v>0.006320548437</v>
      </c>
      <c r="B46" s="30">
        <f>'Cleaned Data'!J47</f>
        <v>0.3802816901</v>
      </c>
      <c r="C46" s="30">
        <f>'Cleaned Data'!K47</f>
        <v>0.52004111</v>
      </c>
      <c r="D46" s="16">
        <f>'Cleaned Data'!L47</f>
        <v>0.147810219</v>
      </c>
      <c r="E46" s="16">
        <f>'Cleaned Data'!M47</f>
        <v>0.7931034483</v>
      </c>
      <c r="F46" s="58">
        <f>'Cleaned Data'!Y47</f>
        <v>-0.09967719989</v>
      </c>
      <c r="G46" s="5">
        <f>'Cleaned Data'!X47</f>
        <v>0.664882227</v>
      </c>
      <c r="P46" s="5">
        <f t="shared" si="5"/>
        <v>361</v>
      </c>
      <c r="Q46" s="5">
        <f t="shared" si="6"/>
        <v>308</v>
      </c>
      <c r="R46" s="5">
        <f t="shared" si="7"/>
        <v>361</v>
      </c>
      <c r="S46" s="5">
        <f t="shared" si="8"/>
        <v>366</v>
      </c>
      <c r="T46" s="5">
        <f t="shared" si="9"/>
        <v>303</v>
      </c>
      <c r="U46" s="5">
        <f t="shared" si="10"/>
        <v>388</v>
      </c>
      <c r="V46" s="5">
        <f t="shared" si="17"/>
        <v>787</v>
      </c>
      <c r="X46" s="59"/>
      <c r="Y46" s="60"/>
      <c r="Z46" s="61"/>
    </row>
    <row r="47">
      <c r="A47" s="57">
        <f>'Cleaned Data'!I48</f>
        <v>0.006341044315</v>
      </c>
      <c r="B47" s="30">
        <f>'Cleaned Data'!J48</f>
        <v>0.8198458574</v>
      </c>
      <c r="C47" s="30">
        <f>'Cleaned Data'!K48</f>
        <v>0.257994186</v>
      </c>
      <c r="D47" s="16">
        <f>'Cleaned Data'!L48</f>
        <v>0.4545940171</v>
      </c>
      <c r="E47" s="16">
        <f>'Cleaned Data'!M48</f>
        <v>0.6549815498</v>
      </c>
      <c r="F47" s="58">
        <f>'Cleaned Data'!Y48</f>
        <v>0.07784004346</v>
      </c>
      <c r="G47" s="5">
        <f>'Cleaned Data'!X48</f>
        <v>1.582306327</v>
      </c>
      <c r="P47" s="5">
        <f t="shared" si="5"/>
        <v>360</v>
      </c>
      <c r="Q47" s="5">
        <f t="shared" si="6"/>
        <v>187</v>
      </c>
      <c r="R47" s="5">
        <f t="shared" si="7"/>
        <v>397</v>
      </c>
      <c r="S47" s="5">
        <f t="shared" si="8"/>
        <v>251</v>
      </c>
      <c r="T47" s="5">
        <f t="shared" si="9"/>
        <v>355</v>
      </c>
      <c r="U47" s="5">
        <f t="shared" si="10"/>
        <v>334</v>
      </c>
      <c r="V47" s="5">
        <f t="shared" si="17"/>
        <v>248</v>
      </c>
      <c r="X47" s="59"/>
      <c r="Y47" s="60"/>
      <c r="Z47" s="61"/>
    </row>
    <row r="48">
      <c r="A48" s="57">
        <f>'Cleaned Data'!I49</f>
        <v>0.006381853676</v>
      </c>
      <c r="B48" s="30">
        <f>'Cleaned Data'!J49</f>
        <v>0.3571428571</v>
      </c>
      <c r="C48" s="30">
        <f>'Cleaned Data'!K49</f>
        <v>0.5406976744</v>
      </c>
      <c r="D48" s="16">
        <f>'Cleaned Data'!L49</f>
        <v>0.1123595506</v>
      </c>
      <c r="E48" s="16">
        <f>'Cleaned Data'!M49</f>
        <v>0.8378378378</v>
      </c>
      <c r="F48" s="58">
        <f>'Cleaned Data'!Y49</f>
        <v>-0.1021594684</v>
      </c>
      <c r="G48" s="5">
        <f>'Cleaned Data'!X49</f>
        <v>0.6540084388</v>
      </c>
      <c r="P48" s="5">
        <f t="shared" si="5"/>
        <v>359</v>
      </c>
      <c r="Q48" s="5">
        <f t="shared" si="6"/>
        <v>315</v>
      </c>
      <c r="R48" s="5">
        <f t="shared" si="7"/>
        <v>356</v>
      </c>
      <c r="S48" s="5">
        <f t="shared" si="8"/>
        <v>384</v>
      </c>
      <c r="T48" s="5">
        <f t="shared" si="9"/>
        <v>272</v>
      </c>
      <c r="U48" s="5">
        <f t="shared" si="10"/>
        <v>390</v>
      </c>
      <c r="X48" s="59"/>
      <c r="Y48" s="60"/>
      <c r="Z48" s="61"/>
    </row>
    <row r="49">
      <c r="A49" s="57">
        <f>'Cleaned Data'!I50</f>
        <v>0.00642715059</v>
      </c>
      <c r="B49" s="30">
        <f>'Cleaned Data'!J50</f>
        <v>0.08910891089</v>
      </c>
      <c r="C49" s="30">
        <f>'Cleaned Data'!K50</f>
        <v>0.8401578688</v>
      </c>
      <c r="D49" s="16">
        <f>'Cleaned Data'!L50</f>
        <v>0.07692307692</v>
      </c>
      <c r="E49" s="16">
        <f>'Cleaned Data'!M50</f>
        <v>0.8605356241</v>
      </c>
      <c r="F49" s="58">
        <f>'Cleaned Data'!Y50</f>
        <v>-0.07073322034</v>
      </c>
      <c r="G49" s="5">
        <f>'Cleaned Data'!X50</f>
        <v>0.5141908213</v>
      </c>
      <c r="P49" s="5">
        <f t="shared" si="5"/>
        <v>358</v>
      </c>
      <c r="Q49" s="5">
        <f t="shared" si="6"/>
        <v>384</v>
      </c>
      <c r="R49" s="5">
        <f t="shared" si="7"/>
        <v>222</v>
      </c>
      <c r="S49" s="5">
        <f t="shared" si="8"/>
        <v>392</v>
      </c>
      <c r="T49" s="5">
        <f t="shared" si="9"/>
        <v>249</v>
      </c>
      <c r="U49" s="5">
        <f t="shared" si="10"/>
        <v>383</v>
      </c>
      <c r="X49" s="59"/>
      <c r="Y49" s="60"/>
      <c r="Z49" s="61"/>
    </row>
    <row r="50">
      <c r="A50" s="57">
        <f>'Cleaned Data'!I51</f>
        <v>0.006983605963</v>
      </c>
      <c r="B50" s="30">
        <f>'Cleaned Data'!J51</f>
        <v>0.07515923567</v>
      </c>
      <c r="C50" s="30">
        <f>'Cleaned Data'!K51</f>
        <v>0.9700895409</v>
      </c>
      <c r="D50" s="16">
        <f>'Cleaned Data'!L51</f>
        <v>0.2731481481</v>
      </c>
      <c r="E50" s="16">
        <f>'Cleaned Data'!M51</f>
        <v>0.8752148505</v>
      </c>
      <c r="F50" s="58">
        <f>'Cleaned Data'!Y51</f>
        <v>0.04524877653</v>
      </c>
      <c r="G50" s="5">
        <f>'Cleaned Data'!X51</f>
        <v>2.635749504</v>
      </c>
      <c r="P50" s="5">
        <f t="shared" si="5"/>
        <v>357</v>
      </c>
      <c r="Q50" s="5">
        <f t="shared" si="6"/>
        <v>386</v>
      </c>
      <c r="R50" s="5">
        <f t="shared" si="7"/>
        <v>83</v>
      </c>
      <c r="S50" s="5">
        <f t="shared" si="8"/>
        <v>305</v>
      </c>
      <c r="T50" s="5">
        <f t="shared" si="9"/>
        <v>227</v>
      </c>
      <c r="U50" s="5">
        <f t="shared" si="10"/>
        <v>350</v>
      </c>
      <c r="V50" s="5">
        <f t="shared" ref="V50:V51" si="18">_xlfn.rank.avg(G50,$E$2:G1074,0)</f>
        <v>202</v>
      </c>
      <c r="X50" s="59"/>
      <c r="Y50" s="60"/>
      <c r="Z50" s="61"/>
    </row>
    <row r="51">
      <c r="A51" s="57">
        <f>'Cleaned Data'!I52</f>
        <v>0.007016072659</v>
      </c>
      <c r="B51" s="30">
        <f>'Cleaned Data'!J52</f>
        <v>0.7793296089</v>
      </c>
      <c r="C51" s="30">
        <f>'Cleaned Data'!K52</f>
        <v>0.3198781417</v>
      </c>
      <c r="D51" s="16">
        <f>'Cleaned Data'!L52</f>
        <v>0.1351089588</v>
      </c>
      <c r="E51" s="16">
        <f>'Cleaned Data'!M52</f>
        <v>0.9140369967</v>
      </c>
      <c r="F51" s="58">
        <f>'Cleaned Data'!Y52</f>
        <v>0.0992077506</v>
      </c>
      <c r="G51" s="5">
        <f>'Cleaned Data'!X52</f>
        <v>1.661020313</v>
      </c>
      <c r="P51" s="5">
        <f t="shared" si="5"/>
        <v>356</v>
      </c>
      <c r="Q51" s="5">
        <f t="shared" si="6"/>
        <v>205</v>
      </c>
      <c r="R51" s="5">
        <f t="shared" si="7"/>
        <v>390</v>
      </c>
      <c r="S51" s="5">
        <f t="shared" si="8"/>
        <v>377</v>
      </c>
      <c r="T51" s="5">
        <f t="shared" si="9"/>
        <v>171</v>
      </c>
      <c r="U51" s="5">
        <f t="shared" si="10"/>
        <v>318</v>
      </c>
      <c r="V51" s="5">
        <f t="shared" si="18"/>
        <v>242</v>
      </c>
      <c r="X51" s="59"/>
      <c r="Y51" s="60"/>
      <c r="Z51" s="61"/>
    </row>
    <row r="52">
      <c r="A52" s="57">
        <f>'Cleaned Data'!I53</f>
        <v>0.007075523197</v>
      </c>
      <c r="B52" s="30">
        <f>'Cleaned Data'!J53</f>
        <v>0.5897255454</v>
      </c>
      <c r="C52" s="30">
        <f>'Cleaned Data'!K53</f>
        <v>0.5199789695</v>
      </c>
      <c r="D52" s="16">
        <f>'Cleaned Data'!L53</f>
        <v>0.1550990191</v>
      </c>
      <c r="E52" s="16">
        <f>'Cleaned Data'!M53</f>
        <v>0.894536903</v>
      </c>
      <c r="F52" s="58">
        <f>'Cleaned Data'!Y53</f>
        <v>0.1097045149</v>
      </c>
      <c r="G52" s="5">
        <f>'Cleaned Data'!X53</f>
        <v>1.557044332</v>
      </c>
      <c r="P52" s="5">
        <f t="shared" si="5"/>
        <v>355</v>
      </c>
      <c r="Q52" s="5">
        <f t="shared" si="6"/>
        <v>252</v>
      </c>
      <c r="R52" s="5">
        <f t="shared" si="7"/>
        <v>362</v>
      </c>
      <c r="S52" s="5">
        <f t="shared" si="8"/>
        <v>361</v>
      </c>
      <c r="T52" s="5">
        <f t="shared" si="9"/>
        <v>187</v>
      </c>
      <c r="U52" s="5">
        <f t="shared" si="10"/>
        <v>309</v>
      </c>
      <c r="X52" s="59"/>
      <c r="Y52" s="60"/>
      <c r="Z52" s="61"/>
    </row>
    <row r="53">
      <c r="A53" s="57">
        <f>'Cleaned Data'!I54</f>
        <v>0.007160259682</v>
      </c>
      <c r="B53" s="30">
        <f>'Cleaned Data'!J54</f>
        <v>0.3379191745</v>
      </c>
      <c r="C53" s="30">
        <f>'Cleaned Data'!K54</f>
        <v>0.7528409091</v>
      </c>
      <c r="D53" s="16">
        <f>'Cleaned Data'!L54</f>
        <v>0.4746376812</v>
      </c>
      <c r="E53" s="16">
        <f>'Cleaned Data'!M54</f>
        <v>0.6324582339</v>
      </c>
      <c r="F53" s="58">
        <f>'Cleaned Data'!Y54</f>
        <v>0.09076008364</v>
      </c>
      <c r="G53" s="5">
        <f>'Cleaned Data'!X54</f>
        <v>1.55463502</v>
      </c>
      <c r="P53" s="5">
        <f t="shared" si="5"/>
        <v>354</v>
      </c>
      <c r="Q53" s="5">
        <f t="shared" si="6"/>
        <v>321</v>
      </c>
      <c r="R53" s="5">
        <f t="shared" si="7"/>
        <v>276</v>
      </c>
      <c r="S53" s="5">
        <f t="shared" si="8"/>
        <v>245</v>
      </c>
      <c r="T53" s="5">
        <f t="shared" si="9"/>
        <v>365</v>
      </c>
      <c r="U53" s="5">
        <f t="shared" si="10"/>
        <v>320</v>
      </c>
      <c r="X53" s="59"/>
      <c r="Y53" s="60"/>
      <c r="Z53" s="61"/>
    </row>
    <row r="54">
      <c r="A54" s="57">
        <f>'Cleaned Data'!I55</f>
        <v>0.00739891436</v>
      </c>
      <c r="B54" s="30">
        <f>'Cleaned Data'!J55</f>
        <v>0.1695402299</v>
      </c>
      <c r="C54" s="30">
        <f>'Cleaned Data'!K55</f>
        <v>0.7400630915</v>
      </c>
      <c r="D54" s="16">
        <f>'Cleaned Data'!L55</f>
        <v>0.1252653928</v>
      </c>
      <c r="E54" s="16">
        <f>'Cleaned Data'!M55</f>
        <v>0.8023255814</v>
      </c>
      <c r="F54" s="58">
        <f>'Cleaned Data'!Y55</f>
        <v>-0.09039667863</v>
      </c>
      <c r="G54" s="5">
        <f>'Cleaned Data'!X55</f>
        <v>0.5812392918</v>
      </c>
      <c r="P54" s="5">
        <f t="shared" si="5"/>
        <v>353</v>
      </c>
      <c r="Q54" s="5">
        <f t="shared" si="6"/>
        <v>357</v>
      </c>
      <c r="R54" s="5">
        <f t="shared" si="7"/>
        <v>284</v>
      </c>
      <c r="S54" s="5">
        <f t="shared" si="8"/>
        <v>383</v>
      </c>
      <c r="T54" s="5">
        <f t="shared" si="9"/>
        <v>295</v>
      </c>
      <c r="U54" s="5">
        <f t="shared" si="10"/>
        <v>386</v>
      </c>
      <c r="X54" s="59"/>
      <c r="Y54" s="60"/>
      <c r="Z54" s="61"/>
    </row>
    <row r="55">
      <c r="A55" s="57">
        <f>'Cleaned Data'!I56</f>
        <v>0.007619367101</v>
      </c>
      <c r="B55" s="30">
        <f>'Cleaned Data'!J56</f>
        <v>0.04093567251</v>
      </c>
      <c r="C55" s="30">
        <f>'Cleaned Data'!K56</f>
        <v>0.8998968008</v>
      </c>
      <c r="D55" s="16">
        <f>'Cleaned Data'!L56</f>
        <v>0.06730769231</v>
      </c>
      <c r="E55" s="16">
        <f>'Cleaned Data'!M56</f>
        <v>0.8416988417</v>
      </c>
      <c r="F55" s="58">
        <f>'Cleaned Data'!Y56</f>
        <v>-0.05916752666</v>
      </c>
      <c r="G55" s="5">
        <f>'Cleaned Data'!X56</f>
        <v>0.3837063113</v>
      </c>
      <c r="P55" s="5">
        <f t="shared" si="5"/>
        <v>352</v>
      </c>
      <c r="Q55" s="5">
        <f t="shared" si="6"/>
        <v>396</v>
      </c>
      <c r="R55" s="5">
        <f t="shared" si="7"/>
        <v>176</v>
      </c>
      <c r="S55" s="5">
        <f t="shared" si="8"/>
        <v>393</v>
      </c>
      <c r="T55" s="5">
        <f t="shared" si="9"/>
        <v>269</v>
      </c>
      <c r="U55" s="5">
        <f t="shared" si="10"/>
        <v>378</v>
      </c>
      <c r="V55" s="5">
        <f>_xlfn.rank.avg(G55,$E$2:G1074,0)</f>
        <v>919</v>
      </c>
      <c r="X55" s="59"/>
      <c r="Y55" s="60"/>
      <c r="Z55" s="61"/>
    </row>
    <row r="56">
      <c r="A56" s="57">
        <f>'Cleaned Data'!I57</f>
        <v>0.007784645398</v>
      </c>
      <c r="B56" s="30">
        <f>'Cleaned Data'!J57</f>
        <v>0.5441176471</v>
      </c>
      <c r="C56" s="30">
        <f>'Cleaned Data'!K57</f>
        <v>0.5700712589</v>
      </c>
      <c r="D56" s="16">
        <f>'Cleaned Data'!L57</f>
        <v>0.1697247706</v>
      </c>
      <c r="E56" s="16">
        <f>'Cleaned Data'!M57</f>
        <v>0.8856088561</v>
      </c>
      <c r="F56" s="58">
        <f>'Cleaned Data'!Y57</f>
        <v>0.114188906</v>
      </c>
      <c r="G56" s="5">
        <f>'Cleaned Data'!X57</f>
        <v>1.582605596</v>
      </c>
      <c r="P56" s="5">
        <f t="shared" si="5"/>
        <v>351</v>
      </c>
      <c r="Q56" s="5">
        <f t="shared" si="6"/>
        <v>266</v>
      </c>
      <c r="R56" s="5">
        <f t="shared" si="7"/>
        <v>347</v>
      </c>
      <c r="S56" s="5">
        <f t="shared" si="8"/>
        <v>350</v>
      </c>
      <c r="T56" s="5">
        <f t="shared" si="9"/>
        <v>199</v>
      </c>
      <c r="U56" s="5">
        <f t="shared" si="10"/>
        <v>304</v>
      </c>
      <c r="X56" s="59"/>
      <c r="Y56" s="60"/>
      <c r="Z56" s="61"/>
    </row>
    <row r="57">
      <c r="A57" s="57">
        <f>'Cleaned Data'!I58</f>
        <v>0.008670723983</v>
      </c>
      <c r="B57" s="30">
        <f>'Cleaned Data'!J58</f>
        <v>0.280058651</v>
      </c>
      <c r="C57" s="30">
        <f>'Cleaned Data'!K58</f>
        <v>0.8199846609</v>
      </c>
      <c r="D57" s="16">
        <f>'Cleaned Data'!L58</f>
        <v>0.1886419753</v>
      </c>
      <c r="E57" s="16">
        <f>'Cleaned Data'!M58</f>
        <v>0.8840066147</v>
      </c>
      <c r="F57" s="58">
        <f>'Cleaned Data'!Y58</f>
        <v>0.1000433119</v>
      </c>
      <c r="G57" s="5">
        <f>'Cleaned Data'!X58</f>
        <v>1.77193624</v>
      </c>
      <c r="P57" s="5">
        <f t="shared" si="5"/>
        <v>350</v>
      </c>
      <c r="Q57" s="5">
        <f t="shared" si="6"/>
        <v>337</v>
      </c>
      <c r="R57" s="5">
        <f t="shared" si="7"/>
        <v>242</v>
      </c>
      <c r="S57" s="5">
        <f t="shared" si="8"/>
        <v>340</v>
      </c>
      <c r="T57" s="5">
        <f t="shared" si="9"/>
        <v>205</v>
      </c>
      <c r="U57" s="5">
        <f t="shared" si="10"/>
        <v>317</v>
      </c>
      <c r="X57" s="59"/>
      <c r="Y57" s="60"/>
      <c r="Z57" s="61"/>
    </row>
    <row r="58">
      <c r="A58" s="57">
        <f>'Cleaned Data'!I59</f>
        <v>0.008707404361</v>
      </c>
      <c r="B58" s="30">
        <f>'Cleaned Data'!J59</f>
        <v>0.09959349593</v>
      </c>
      <c r="C58" s="30">
        <f>'Cleaned Data'!K59</f>
        <v>0.9585253456</v>
      </c>
      <c r="D58" s="16">
        <f>'Cleaned Data'!L59</f>
        <v>0.8448275862</v>
      </c>
      <c r="E58" s="16">
        <f>'Cleaned Data'!M59</f>
        <v>0.3195084485</v>
      </c>
      <c r="F58" s="58">
        <f>'Cleaned Data'!Y59</f>
        <v>0.05811884156</v>
      </c>
      <c r="G58" s="5">
        <f>'Cleaned Data'!X59</f>
        <v>2.556308001</v>
      </c>
      <c r="P58" s="5">
        <f t="shared" si="5"/>
        <v>349</v>
      </c>
      <c r="Q58" s="5">
        <f t="shared" si="6"/>
        <v>377</v>
      </c>
      <c r="R58" s="5">
        <f t="shared" si="7"/>
        <v>98</v>
      </c>
      <c r="S58" s="5">
        <f t="shared" si="8"/>
        <v>135</v>
      </c>
      <c r="T58" s="5">
        <f t="shared" si="9"/>
        <v>399</v>
      </c>
      <c r="U58" s="5">
        <f t="shared" si="10"/>
        <v>344</v>
      </c>
      <c r="V58" s="5">
        <f t="shared" ref="V58:V66" si="19">_xlfn.rank.avg(G58,$E$2:G1074,0)</f>
        <v>207</v>
      </c>
      <c r="X58" s="59"/>
      <c r="Y58" s="60"/>
      <c r="Z58" s="61"/>
    </row>
    <row r="59">
      <c r="A59" s="57">
        <f>'Cleaned Data'!I60</f>
        <v>0.009444604782</v>
      </c>
      <c r="B59" s="30">
        <f>'Cleaned Data'!J60</f>
        <v>0.0293040293</v>
      </c>
      <c r="C59" s="30">
        <f>'Cleaned Data'!K60</f>
        <v>0.9101671309</v>
      </c>
      <c r="D59" s="16">
        <f>'Cleaned Data'!L60</f>
        <v>0.05839416058</v>
      </c>
      <c r="E59" s="16">
        <f>'Cleaned Data'!M60</f>
        <v>0.8314249364</v>
      </c>
      <c r="F59" s="58">
        <f>'Cleaned Data'!Y60</f>
        <v>-0.06052883978</v>
      </c>
      <c r="G59" s="5">
        <f>'Cleaned Data'!X60</f>
        <v>0.3058651455</v>
      </c>
      <c r="P59" s="5">
        <f t="shared" si="5"/>
        <v>348</v>
      </c>
      <c r="Q59" s="5">
        <f t="shared" si="6"/>
        <v>400</v>
      </c>
      <c r="R59" s="5">
        <f t="shared" si="7"/>
        <v>164</v>
      </c>
      <c r="S59" s="5">
        <f t="shared" si="8"/>
        <v>396</v>
      </c>
      <c r="T59" s="5">
        <f t="shared" si="9"/>
        <v>282</v>
      </c>
      <c r="U59" s="5">
        <f t="shared" si="10"/>
        <v>381</v>
      </c>
      <c r="V59" s="5">
        <f t="shared" si="19"/>
        <v>945</v>
      </c>
      <c r="X59" s="59"/>
      <c r="Y59" s="60"/>
      <c r="Z59" s="61"/>
    </row>
    <row r="60">
      <c r="A60" s="57">
        <f>'Cleaned Data'!I61</f>
        <v>0.009523939392</v>
      </c>
      <c r="B60" s="30">
        <f>'Cleaned Data'!J61</f>
        <v>0.4802784223</v>
      </c>
      <c r="C60" s="30">
        <f>'Cleaned Data'!K61</f>
        <v>0.4000924001</v>
      </c>
      <c r="D60" s="16">
        <f>'Cleaned Data'!L61</f>
        <v>0.1929770044</v>
      </c>
      <c r="E60" s="16">
        <f>'Cleaned Data'!M61</f>
        <v>0.7204658902</v>
      </c>
      <c r="F60" s="58">
        <f>'Cleaned Data'!Y61</f>
        <v>-0.1196291776</v>
      </c>
      <c r="G60" s="5">
        <f>'Cleaned Data'!X61</f>
        <v>0.6163086528</v>
      </c>
      <c r="P60" s="5">
        <f t="shared" si="5"/>
        <v>347</v>
      </c>
      <c r="Q60" s="5">
        <f t="shared" si="6"/>
        <v>283</v>
      </c>
      <c r="R60" s="5">
        <f t="shared" si="7"/>
        <v>378</v>
      </c>
      <c r="S60" s="5">
        <f t="shared" si="8"/>
        <v>336</v>
      </c>
      <c r="T60" s="5">
        <f t="shared" si="9"/>
        <v>331</v>
      </c>
      <c r="U60" s="5">
        <f t="shared" si="10"/>
        <v>393</v>
      </c>
      <c r="V60" s="5">
        <f t="shared" si="19"/>
        <v>830</v>
      </c>
      <c r="X60" s="59"/>
      <c r="Y60" s="60"/>
      <c r="Z60" s="61"/>
    </row>
    <row r="61">
      <c r="A61" s="57">
        <f>'Cleaned Data'!I62</f>
        <v>0.01045893151</v>
      </c>
      <c r="B61" s="30">
        <f>'Cleaned Data'!J62</f>
        <v>0.4285714286</v>
      </c>
      <c r="C61" s="30">
        <f>'Cleaned Data'!K62</f>
        <v>0.6976744186</v>
      </c>
      <c r="D61" s="16">
        <f>'Cleaned Data'!L62</f>
        <v>0.1875</v>
      </c>
      <c r="E61" s="16">
        <f>'Cleaned Data'!M62</f>
        <v>0.8823529412</v>
      </c>
      <c r="F61" s="58">
        <f>'Cleaned Data'!Y62</f>
        <v>0.1262458472</v>
      </c>
      <c r="G61" s="5">
        <f>'Cleaned Data'!X62</f>
        <v>1.730769231</v>
      </c>
      <c r="O61" s="62"/>
      <c r="P61" s="5">
        <f t="shared" si="5"/>
        <v>346</v>
      </c>
      <c r="Q61" s="5">
        <f t="shared" si="6"/>
        <v>299</v>
      </c>
      <c r="R61" s="5">
        <f t="shared" si="7"/>
        <v>304</v>
      </c>
      <c r="S61" s="5">
        <f t="shared" si="8"/>
        <v>341</v>
      </c>
      <c r="T61" s="5">
        <f t="shared" si="9"/>
        <v>208</v>
      </c>
      <c r="U61" s="5">
        <f t="shared" si="10"/>
        <v>300</v>
      </c>
      <c r="V61" s="5">
        <f t="shared" si="19"/>
        <v>241</v>
      </c>
      <c r="X61" s="59"/>
      <c r="Y61" s="60"/>
      <c r="Z61" s="61"/>
    </row>
    <row r="62">
      <c r="A62" s="57">
        <f>'Cleaned Data'!I63</f>
        <v>0.0105364289</v>
      </c>
      <c r="B62" s="30">
        <f>'Cleaned Data'!J63</f>
        <v>0.1410958904</v>
      </c>
      <c r="C62" s="30">
        <f>'Cleaned Data'!K63</f>
        <v>0.9331941545</v>
      </c>
      <c r="D62" s="16">
        <f>'Cleaned Data'!L63</f>
        <v>0.762962963</v>
      </c>
      <c r="E62" s="16">
        <f>'Cleaned Data'!M63</f>
        <v>0.4162011173</v>
      </c>
      <c r="F62" s="58">
        <f>'Cleaned Data'!Y63</f>
        <v>0.0742900449</v>
      </c>
      <c r="G62" s="5">
        <f>'Cleaned Data'!X63</f>
        <v>2.294706938</v>
      </c>
      <c r="O62" s="62"/>
      <c r="P62" s="5">
        <f t="shared" si="5"/>
        <v>345</v>
      </c>
      <c r="Q62" s="5">
        <f t="shared" si="6"/>
        <v>364</v>
      </c>
      <c r="R62" s="5">
        <f t="shared" si="7"/>
        <v>138</v>
      </c>
      <c r="S62" s="5">
        <f t="shared" si="8"/>
        <v>165</v>
      </c>
      <c r="T62" s="5">
        <f t="shared" si="9"/>
        <v>394</v>
      </c>
      <c r="U62" s="5">
        <f t="shared" si="10"/>
        <v>335</v>
      </c>
      <c r="V62" s="5">
        <f t="shared" si="19"/>
        <v>215</v>
      </c>
      <c r="X62" s="59"/>
      <c r="Y62" s="60"/>
      <c r="Z62" s="61"/>
    </row>
    <row r="63">
      <c r="A63" s="57">
        <f>'Cleaned Data'!I64</f>
        <v>0.01078175497</v>
      </c>
      <c r="B63" s="30">
        <f>'Cleaned Data'!J64</f>
        <v>0.1588785047</v>
      </c>
      <c r="C63" s="30">
        <f>'Cleaned Data'!K64</f>
        <v>0.9201520913</v>
      </c>
      <c r="D63" s="16">
        <f>'Cleaned Data'!L64</f>
        <v>0.4473684211</v>
      </c>
      <c r="E63" s="16">
        <f>'Cleaned Data'!M64</f>
        <v>0.7289156627</v>
      </c>
      <c r="F63" s="58">
        <f>'Cleaned Data'!Y64</f>
        <v>0.07903059593</v>
      </c>
      <c r="G63" s="5">
        <f>'Cleaned Data'!X64</f>
        <v>2.176719577</v>
      </c>
      <c r="P63" s="5">
        <f t="shared" si="5"/>
        <v>344</v>
      </c>
      <c r="Q63" s="5">
        <f t="shared" si="6"/>
        <v>360</v>
      </c>
      <c r="R63" s="5">
        <f t="shared" si="7"/>
        <v>155</v>
      </c>
      <c r="S63" s="5">
        <f t="shared" si="8"/>
        <v>255.5</v>
      </c>
      <c r="T63" s="5">
        <f t="shared" si="9"/>
        <v>329</v>
      </c>
      <c r="U63" s="5">
        <f t="shared" si="10"/>
        <v>333</v>
      </c>
      <c r="V63" s="5">
        <f t="shared" si="19"/>
        <v>220</v>
      </c>
      <c r="X63" s="59"/>
      <c r="Y63" s="60"/>
      <c r="Z63" s="61"/>
    </row>
    <row r="64">
      <c r="A64" s="57">
        <f>'Cleaned Data'!I65</f>
        <v>0.01107724975</v>
      </c>
      <c r="B64" s="30">
        <f>'Cleaned Data'!J65</f>
        <v>0.2592592593</v>
      </c>
      <c r="C64" s="30">
        <f>'Cleaned Data'!K65</f>
        <v>0.8486486486</v>
      </c>
      <c r="D64" s="16">
        <f>'Cleaned Data'!L65</f>
        <v>0.2</v>
      </c>
      <c r="E64" s="16">
        <f>'Cleaned Data'!M65</f>
        <v>0.8870056497</v>
      </c>
      <c r="F64" s="58">
        <f>'Cleaned Data'!Y65</f>
        <v>0.1079079079</v>
      </c>
      <c r="G64" s="5">
        <f>'Cleaned Data'!X65</f>
        <v>1.9625</v>
      </c>
      <c r="P64" s="5">
        <f t="shared" si="5"/>
        <v>343</v>
      </c>
      <c r="Q64" s="5">
        <f t="shared" si="6"/>
        <v>345</v>
      </c>
      <c r="R64" s="5">
        <f t="shared" si="7"/>
        <v>211</v>
      </c>
      <c r="S64" s="5">
        <f t="shared" si="8"/>
        <v>332</v>
      </c>
      <c r="T64" s="5">
        <f t="shared" si="9"/>
        <v>196</v>
      </c>
      <c r="U64" s="5">
        <f t="shared" si="10"/>
        <v>311</v>
      </c>
      <c r="V64" s="5">
        <f t="shared" si="19"/>
        <v>230</v>
      </c>
      <c r="X64" s="59"/>
      <c r="Y64" s="60"/>
      <c r="Z64" s="61"/>
    </row>
    <row r="65">
      <c r="A65" s="57">
        <f>'Cleaned Data'!I66</f>
        <v>0.01113923505</v>
      </c>
      <c r="B65" s="30">
        <f>'Cleaned Data'!J66</f>
        <v>0.2876712329</v>
      </c>
      <c r="C65" s="30">
        <f>'Cleaned Data'!K66</f>
        <v>0.8254620123</v>
      </c>
      <c r="D65" s="16">
        <f>'Cleaned Data'!L66</f>
        <v>0.1981132075</v>
      </c>
      <c r="E65" s="16">
        <f>'Cleaned Data'!M66</f>
        <v>0.8854625551</v>
      </c>
      <c r="F65" s="58">
        <f>'Cleaned Data'!Y66</f>
        <v>0.1131332452</v>
      </c>
      <c r="G65" s="5">
        <f>'Cleaned Data'!X66</f>
        <v>1.909954751</v>
      </c>
      <c r="P65" s="5">
        <f t="shared" si="5"/>
        <v>342</v>
      </c>
      <c r="Q65" s="5">
        <f t="shared" si="6"/>
        <v>336</v>
      </c>
      <c r="R65" s="5">
        <f t="shared" si="7"/>
        <v>236</v>
      </c>
      <c r="S65" s="5">
        <f t="shared" si="8"/>
        <v>333</v>
      </c>
      <c r="T65" s="5">
        <f t="shared" si="9"/>
        <v>200</v>
      </c>
      <c r="U65" s="5">
        <f t="shared" si="10"/>
        <v>305</v>
      </c>
      <c r="V65" s="5">
        <f t="shared" si="19"/>
        <v>235</v>
      </c>
      <c r="X65" s="59"/>
      <c r="Y65" s="60"/>
      <c r="Z65" s="61"/>
    </row>
    <row r="66">
      <c r="A66" s="57">
        <f>'Cleaned Data'!I67</f>
        <v>0.01114555534</v>
      </c>
      <c r="B66" s="30">
        <f>'Cleaned Data'!J67</f>
        <v>0.2879868349</v>
      </c>
      <c r="C66" s="30">
        <f>'Cleaned Data'!K67</f>
        <v>0.8170401379</v>
      </c>
      <c r="D66" s="16">
        <f>'Cleaned Data'!L67</f>
        <v>0.5856107083</v>
      </c>
      <c r="E66" s="16">
        <f>'Cleaned Data'!M67</f>
        <v>0.5610415962</v>
      </c>
      <c r="F66" s="58">
        <f>'Cleaned Data'!Y67</f>
        <v>0.1050269728</v>
      </c>
      <c r="G66" s="5">
        <f>'Cleaned Data'!X67</f>
        <v>1.806226372</v>
      </c>
      <c r="P66" s="5">
        <f t="shared" si="5"/>
        <v>341</v>
      </c>
      <c r="Q66" s="5">
        <f t="shared" si="6"/>
        <v>335</v>
      </c>
      <c r="R66" s="5">
        <f t="shared" si="7"/>
        <v>246</v>
      </c>
      <c r="S66" s="5">
        <f t="shared" si="8"/>
        <v>218</v>
      </c>
      <c r="T66" s="5">
        <f t="shared" si="9"/>
        <v>382</v>
      </c>
      <c r="U66" s="5">
        <f t="shared" si="10"/>
        <v>312</v>
      </c>
      <c r="V66" s="5">
        <f t="shared" si="19"/>
        <v>239</v>
      </c>
      <c r="X66" s="59"/>
      <c r="Y66" s="60"/>
      <c r="Z66" s="61"/>
    </row>
    <row r="67">
      <c r="A67" s="57">
        <f>'Cleaned Data'!I68</f>
        <v>0.01128704017</v>
      </c>
      <c r="B67" s="30">
        <f>'Cleaned Data'!J68</f>
        <v>0.1095890411</v>
      </c>
      <c r="C67" s="30">
        <f>'Cleaned Data'!K68</f>
        <v>0.7902255639</v>
      </c>
      <c r="D67" s="16">
        <f>'Cleaned Data'!L68</f>
        <v>0.1028938907</v>
      </c>
      <c r="E67" s="16">
        <f>'Cleaned Data'!M68</f>
        <v>0.8016781083</v>
      </c>
      <c r="F67" s="58">
        <f>'Cleaned Data'!Y68</f>
        <v>-0.100185395</v>
      </c>
      <c r="G67" s="5">
        <f>'Cleaned Data'!X68</f>
        <v>0.4636338572</v>
      </c>
      <c r="P67" s="5">
        <f t="shared" si="5"/>
        <v>340</v>
      </c>
      <c r="Q67" s="5">
        <f t="shared" si="6"/>
        <v>374</v>
      </c>
      <c r="R67" s="5">
        <f t="shared" si="7"/>
        <v>256</v>
      </c>
      <c r="S67" s="5">
        <f t="shared" si="8"/>
        <v>386</v>
      </c>
      <c r="T67" s="5">
        <f t="shared" si="9"/>
        <v>296</v>
      </c>
      <c r="U67" s="5">
        <f t="shared" si="10"/>
        <v>389</v>
      </c>
      <c r="X67" s="59"/>
      <c r="Y67" s="60"/>
      <c r="Z67" s="61"/>
    </row>
    <row r="68">
      <c r="A68" s="57">
        <f>'Cleaned Data'!I69</f>
        <v>0.01141215269</v>
      </c>
      <c r="B68" s="30">
        <f>'Cleaned Data'!J69</f>
        <v>0.859375</v>
      </c>
      <c r="C68" s="30">
        <f>'Cleaned Data'!K69</f>
        <v>0.2407407407</v>
      </c>
      <c r="D68" s="16">
        <f>'Cleaned Data'!L69</f>
        <v>0.401459854</v>
      </c>
      <c r="E68" s="16">
        <f>'Cleaned Data'!M69</f>
        <v>0.7428571429</v>
      </c>
      <c r="F68" s="58">
        <f>'Cleaned Data'!Y69</f>
        <v>0.1001157407</v>
      </c>
      <c r="G68" s="5">
        <f>'Cleaned Data'!X69</f>
        <v>1.937669377</v>
      </c>
      <c r="P68" s="5">
        <f t="shared" si="5"/>
        <v>339</v>
      </c>
      <c r="Q68" s="5">
        <f t="shared" si="6"/>
        <v>172</v>
      </c>
      <c r="R68" s="5">
        <f t="shared" si="7"/>
        <v>398</v>
      </c>
      <c r="S68" s="5">
        <f t="shared" si="8"/>
        <v>265</v>
      </c>
      <c r="T68" s="5">
        <f t="shared" si="9"/>
        <v>324</v>
      </c>
      <c r="U68" s="5">
        <f t="shared" si="10"/>
        <v>316</v>
      </c>
      <c r="V68" s="5">
        <f>_xlfn.rank.avg(G68,$E$2:G1074,0)</f>
        <v>232</v>
      </c>
      <c r="X68" s="59"/>
      <c r="Y68" s="60"/>
      <c r="Z68" s="61"/>
    </row>
    <row r="69">
      <c r="A69" s="57">
        <f>'Cleaned Data'!I70</f>
        <v>0.01219066628</v>
      </c>
      <c r="B69" s="30">
        <f>'Cleaned Data'!J70</f>
        <v>0.3298909925</v>
      </c>
      <c r="C69" s="30">
        <f>'Cleaned Data'!K70</f>
        <v>0.7899633923</v>
      </c>
      <c r="D69" s="16">
        <f>'Cleaned Data'!L70</f>
        <v>0.2945696721</v>
      </c>
      <c r="E69" s="16">
        <f>'Cleaned Data'!M70</f>
        <v>0.8159760517</v>
      </c>
      <c r="F69" s="58">
        <f>'Cleaned Data'!Y70</f>
        <v>0.1198543849</v>
      </c>
      <c r="G69" s="5">
        <f>'Cleaned Data'!X70</f>
        <v>1.851556516</v>
      </c>
      <c r="P69" s="5">
        <f t="shared" si="5"/>
        <v>338</v>
      </c>
      <c r="Q69" s="5">
        <f t="shared" si="6"/>
        <v>324</v>
      </c>
      <c r="R69" s="5">
        <f t="shared" si="7"/>
        <v>257</v>
      </c>
      <c r="S69" s="5">
        <f t="shared" si="8"/>
        <v>298</v>
      </c>
      <c r="T69" s="5">
        <f t="shared" si="9"/>
        <v>291</v>
      </c>
      <c r="U69" s="5">
        <f t="shared" si="10"/>
        <v>302</v>
      </c>
      <c r="X69" s="59"/>
      <c r="Y69" s="60"/>
      <c r="Z69" s="61"/>
    </row>
    <row r="70">
      <c r="A70" s="57">
        <f>'Cleaned Data'!I71</f>
        <v>0.01221737849</v>
      </c>
      <c r="B70" s="30">
        <f>'Cleaned Data'!J71</f>
        <v>0.1104815864</v>
      </c>
      <c r="C70" s="30">
        <f>'Cleaned Data'!K71</f>
        <v>0.9598308668</v>
      </c>
      <c r="D70" s="16">
        <f>'Cleaned Data'!L71</f>
        <v>0.2910447761</v>
      </c>
      <c r="E70" s="16">
        <f>'Cleaned Data'!M71</f>
        <v>0.8784829721</v>
      </c>
      <c r="F70" s="58">
        <f>'Cleaned Data'!Y71</f>
        <v>0.07031245321</v>
      </c>
      <c r="G70" s="5">
        <f>'Cleaned Data'!X71</f>
        <v>2.967817633</v>
      </c>
      <c r="P70" s="5">
        <f t="shared" si="5"/>
        <v>337</v>
      </c>
      <c r="Q70" s="5">
        <f t="shared" si="6"/>
        <v>372</v>
      </c>
      <c r="R70" s="5">
        <f t="shared" si="7"/>
        <v>95.5</v>
      </c>
      <c r="S70" s="5">
        <f t="shared" si="8"/>
        <v>300</v>
      </c>
      <c r="T70" s="5">
        <f t="shared" si="9"/>
        <v>221</v>
      </c>
      <c r="U70" s="5">
        <f t="shared" si="10"/>
        <v>337</v>
      </c>
      <c r="V70" s="5">
        <f t="shared" ref="V70:V71" si="20">_xlfn.rank.avg(G70,$E$2:G1074,0)</f>
        <v>195</v>
      </c>
      <c r="X70" s="59"/>
      <c r="Y70" s="60"/>
      <c r="Z70" s="61"/>
    </row>
    <row r="71">
      <c r="A71" s="57">
        <f>'Cleaned Data'!I72</f>
        <v>0.01269409119</v>
      </c>
      <c r="B71" s="30">
        <f>'Cleaned Data'!J72</f>
        <v>0.2778390298</v>
      </c>
      <c r="C71" s="30">
        <f>'Cleaned Data'!K72</f>
        <v>0.8319634703</v>
      </c>
      <c r="D71" s="16">
        <f>'Cleaned Data'!L72</f>
        <v>0.5779816514</v>
      </c>
      <c r="E71" s="16">
        <f>'Cleaned Data'!M72</f>
        <v>0.5817369093</v>
      </c>
      <c r="F71" s="58">
        <f>'Cleaned Data'!Y72</f>
        <v>0.1098025001</v>
      </c>
      <c r="G71" s="5">
        <f>'Cleaned Data'!X72</f>
        <v>1.904845669</v>
      </c>
      <c r="P71" s="5">
        <f t="shared" si="5"/>
        <v>336</v>
      </c>
      <c r="Q71" s="5">
        <f t="shared" si="6"/>
        <v>340</v>
      </c>
      <c r="R71" s="5">
        <f t="shared" si="7"/>
        <v>230</v>
      </c>
      <c r="S71" s="5">
        <f t="shared" si="8"/>
        <v>221</v>
      </c>
      <c r="T71" s="5">
        <f t="shared" si="9"/>
        <v>377</v>
      </c>
      <c r="U71" s="5">
        <f t="shared" si="10"/>
        <v>308</v>
      </c>
      <c r="V71" s="5">
        <f t="shared" si="20"/>
        <v>236</v>
      </c>
      <c r="X71" s="59"/>
      <c r="Y71" s="60"/>
      <c r="Z71" s="61"/>
    </row>
    <row r="72">
      <c r="A72" s="57">
        <f>'Cleaned Data'!I73</f>
        <v>0.01306677332</v>
      </c>
      <c r="B72" s="30">
        <f>'Cleaned Data'!J73</f>
        <v>0.05693581781</v>
      </c>
      <c r="C72" s="30">
        <f>'Cleaned Data'!K73</f>
        <v>0.9893617021</v>
      </c>
      <c r="D72" s="16">
        <f>'Cleaned Data'!L73</f>
        <v>0.8333333333</v>
      </c>
      <c r="E72" s="16">
        <f>'Cleaned Data'!M73</f>
        <v>0.5289555326</v>
      </c>
      <c r="F72" s="58">
        <f>'Cleaned Data'!Y73</f>
        <v>0.04629751993</v>
      </c>
      <c r="G72" s="5">
        <f>'Cleaned Data'!X73</f>
        <v>5.614709111</v>
      </c>
      <c r="P72" s="5">
        <f t="shared" si="5"/>
        <v>335</v>
      </c>
      <c r="Q72" s="5">
        <f t="shared" si="6"/>
        <v>391</v>
      </c>
      <c r="R72" s="5">
        <f t="shared" si="7"/>
        <v>62</v>
      </c>
      <c r="S72" s="5">
        <f t="shared" si="8"/>
        <v>142.5</v>
      </c>
      <c r="T72" s="5">
        <f t="shared" si="9"/>
        <v>387</v>
      </c>
      <c r="U72" s="5">
        <f t="shared" si="10"/>
        <v>348</v>
      </c>
      <c r="X72" s="59"/>
      <c r="Y72" s="60"/>
      <c r="Z72" s="61"/>
    </row>
    <row r="73">
      <c r="A73" s="57">
        <f>'Cleaned Data'!I74</f>
        <v>0.01441766378</v>
      </c>
      <c r="B73" s="30">
        <f>'Cleaned Data'!J74</f>
        <v>0.1627906977</v>
      </c>
      <c r="C73" s="30">
        <f>'Cleaned Data'!K74</f>
        <v>0.927852349</v>
      </c>
      <c r="D73" s="16">
        <f>'Cleaned Data'!L74</f>
        <v>0.7345679012</v>
      </c>
      <c r="E73" s="16">
        <f>'Cleaned Data'!M74</f>
        <v>0.4746781116</v>
      </c>
      <c r="F73" s="58">
        <f>'Cleaned Data'!Y74</f>
        <v>0.09064304667</v>
      </c>
      <c r="G73" s="5">
        <f>'Cleaned Data'!X74</f>
        <v>2.500645995</v>
      </c>
      <c r="P73" s="5">
        <f t="shared" si="5"/>
        <v>334</v>
      </c>
      <c r="Q73" s="5">
        <f t="shared" si="6"/>
        <v>359</v>
      </c>
      <c r="R73" s="5">
        <f t="shared" si="7"/>
        <v>149</v>
      </c>
      <c r="S73" s="5">
        <f t="shared" si="8"/>
        <v>174</v>
      </c>
      <c r="T73" s="5">
        <f t="shared" si="9"/>
        <v>391</v>
      </c>
      <c r="U73" s="5">
        <f t="shared" si="10"/>
        <v>321</v>
      </c>
      <c r="X73" s="59"/>
      <c r="Y73" s="60"/>
      <c r="Z73" s="61"/>
    </row>
    <row r="74">
      <c r="A74" s="57">
        <f>'Cleaned Data'!I75</f>
        <v>0.01482087405</v>
      </c>
      <c r="B74" s="30">
        <f>'Cleaned Data'!J75</f>
        <v>0.2693156733</v>
      </c>
      <c r="C74" s="30">
        <f>'Cleaned Data'!K75</f>
        <v>0.8549769281</v>
      </c>
      <c r="D74" s="16">
        <f>'Cleaned Data'!L75</f>
        <v>0.2170818505</v>
      </c>
      <c r="E74" s="16">
        <f>'Cleaned Data'!M75</f>
        <v>0.8868376068</v>
      </c>
      <c r="F74" s="58">
        <f>'Cleaned Data'!Y75</f>
        <v>0.1242926014</v>
      </c>
      <c r="G74" s="5">
        <f>'Cleaned Data'!X75</f>
        <v>2.172946993</v>
      </c>
      <c r="P74" s="5">
        <f t="shared" si="5"/>
        <v>333</v>
      </c>
      <c r="Q74" s="5">
        <f t="shared" si="6"/>
        <v>341</v>
      </c>
      <c r="R74" s="5">
        <f t="shared" si="7"/>
        <v>206</v>
      </c>
      <c r="S74" s="5">
        <f t="shared" si="8"/>
        <v>325</v>
      </c>
      <c r="T74" s="5">
        <f t="shared" si="9"/>
        <v>197</v>
      </c>
      <c r="U74" s="5">
        <f t="shared" si="10"/>
        <v>301</v>
      </c>
      <c r="X74" s="59"/>
      <c r="Y74" s="60"/>
      <c r="Z74" s="61"/>
    </row>
    <row r="75">
      <c r="A75" s="57">
        <f>'Cleaned Data'!I76</f>
        <v>0.0150277515</v>
      </c>
      <c r="B75" s="30">
        <f>'Cleaned Data'!J76</f>
        <v>0.204636291</v>
      </c>
      <c r="C75" s="30">
        <f>'Cleaned Data'!K76</f>
        <v>0.8990918264</v>
      </c>
      <c r="D75" s="16">
        <f>'Cleaned Data'!L76</f>
        <v>0.7191011236</v>
      </c>
      <c r="E75" s="16">
        <f>'Cleaned Data'!M76</f>
        <v>0.4724284199</v>
      </c>
      <c r="F75" s="58">
        <f>'Cleaned Data'!Y76</f>
        <v>0.1037281174</v>
      </c>
      <c r="G75" s="5">
        <f>'Cleaned Data'!X76</f>
        <v>2.292422111</v>
      </c>
      <c r="P75" s="5">
        <f t="shared" si="5"/>
        <v>332</v>
      </c>
      <c r="Q75" s="5">
        <f t="shared" si="6"/>
        <v>353</v>
      </c>
      <c r="R75" s="5">
        <f t="shared" si="7"/>
        <v>178</v>
      </c>
      <c r="S75" s="5">
        <f t="shared" si="8"/>
        <v>179</v>
      </c>
      <c r="T75" s="5">
        <f t="shared" si="9"/>
        <v>392</v>
      </c>
      <c r="U75" s="5">
        <f t="shared" si="10"/>
        <v>314</v>
      </c>
      <c r="V75" s="5">
        <f>_xlfn.rank.avg(G75,$E$2:G1074,0)</f>
        <v>216</v>
      </c>
      <c r="X75" s="59"/>
      <c r="Y75" s="60"/>
      <c r="Z75" s="61"/>
    </row>
    <row r="76">
      <c r="A76" s="57">
        <f>'Cleaned Data'!I77</f>
        <v>0.01517476214</v>
      </c>
      <c r="B76" s="30">
        <f>'Cleaned Data'!J77</f>
        <v>0.7890307603</v>
      </c>
      <c r="C76" s="30">
        <f>'Cleaned Data'!K77</f>
        <v>0.3410028218</v>
      </c>
      <c r="D76" s="16">
        <f>'Cleaned Data'!L77</f>
        <v>0.4724587315</v>
      </c>
      <c r="E76" s="16">
        <f>'Cleaned Data'!M77</f>
        <v>0.683637946</v>
      </c>
      <c r="F76" s="58">
        <f>'Cleaned Data'!Y77</f>
        <v>0.1300335821</v>
      </c>
      <c r="G76" s="5">
        <f>'Cleaned Data'!X77</f>
        <v>1.93530409</v>
      </c>
      <c r="I76" s="5" t="s">
        <v>8</v>
      </c>
      <c r="J76" s="5" t="s">
        <v>1180</v>
      </c>
      <c r="L76" s="2" t="s">
        <v>1182</v>
      </c>
      <c r="M76" s="2" t="s">
        <v>1183</v>
      </c>
      <c r="P76" s="5">
        <f t="shared" si="5"/>
        <v>331</v>
      </c>
      <c r="Q76" s="5">
        <f t="shared" si="6"/>
        <v>202</v>
      </c>
      <c r="R76" s="5">
        <f t="shared" si="7"/>
        <v>386</v>
      </c>
      <c r="S76" s="5">
        <f t="shared" si="8"/>
        <v>248</v>
      </c>
      <c r="T76" s="5">
        <f t="shared" si="9"/>
        <v>342</v>
      </c>
      <c r="U76" s="5">
        <f t="shared" si="10"/>
        <v>296</v>
      </c>
      <c r="X76" s="59"/>
      <c r="Y76" s="60"/>
      <c r="Z76" s="61"/>
    </row>
    <row r="77">
      <c r="A77" s="57">
        <f>'Cleaned Data'!I78</f>
        <v>0.01528943551</v>
      </c>
      <c r="B77" s="30">
        <f>'Cleaned Data'!J78</f>
        <v>0.6599854227</v>
      </c>
      <c r="C77" s="30">
        <f>'Cleaned Data'!K78</f>
        <v>0.5</v>
      </c>
      <c r="D77" s="16">
        <f>'Cleaned Data'!L78</f>
        <v>0.1647112324</v>
      </c>
      <c r="E77" s="16">
        <f>'Cleaned Data'!M78</f>
        <v>0.9077789859</v>
      </c>
      <c r="F77" s="58">
        <f>'Cleaned Data'!Y78</f>
        <v>0.1599854227</v>
      </c>
      <c r="G77" s="5">
        <f>'Cleaned Data'!X78</f>
        <v>1.941050375</v>
      </c>
      <c r="I77" s="16">
        <v>0.0</v>
      </c>
      <c r="J77" s="30">
        <v>0.0</v>
      </c>
      <c r="L77" s="5" t="str">
        <f t="shared" ref="L77:L481" si="21">I77/J77</f>
        <v>#DIV/0!</v>
      </c>
      <c r="M77" s="30">
        <f t="shared" ref="M77:M481" si="22">J77-I77</f>
        <v>0</v>
      </c>
      <c r="P77" s="5">
        <f t="shared" si="5"/>
        <v>330</v>
      </c>
      <c r="Q77" s="5">
        <f t="shared" si="6"/>
        <v>235</v>
      </c>
      <c r="R77" s="5">
        <f t="shared" si="7"/>
        <v>366</v>
      </c>
      <c r="S77" s="5">
        <f t="shared" si="8"/>
        <v>354</v>
      </c>
      <c r="T77" s="5">
        <f t="shared" si="9"/>
        <v>179</v>
      </c>
      <c r="U77" s="5">
        <f t="shared" si="10"/>
        <v>293</v>
      </c>
      <c r="V77" s="5">
        <f t="shared" ref="V77:V90" si="23">_xlfn.rank.avg(G77,$E$2:G1074,0)</f>
        <v>231</v>
      </c>
      <c r="X77" s="59"/>
      <c r="Y77" s="60"/>
      <c r="Z77" s="61"/>
    </row>
    <row r="78">
      <c r="A78" s="57">
        <f>'Cleaned Data'!I79</f>
        <v>0.01554641164</v>
      </c>
      <c r="B78" s="30">
        <f>'Cleaned Data'!J79</f>
        <v>0.1212121212</v>
      </c>
      <c r="C78" s="30">
        <f>'Cleaned Data'!K79</f>
        <v>0.9598965071</v>
      </c>
      <c r="D78" s="16">
        <f>'Cleaned Data'!L79</f>
        <v>0.3111111111</v>
      </c>
      <c r="E78" s="16">
        <f>'Cleaned Data'!M79</f>
        <v>0.8796680498</v>
      </c>
      <c r="F78" s="58">
        <f>'Cleaned Data'!Y79</f>
        <v>0.08110862833</v>
      </c>
      <c r="G78" s="5">
        <f>'Cleaned Data'!X79</f>
        <v>3.301446051</v>
      </c>
      <c r="I78" s="16">
        <v>0.0</v>
      </c>
      <c r="J78" s="30">
        <v>-0.20967741935483875</v>
      </c>
      <c r="L78" s="5">
        <f t="shared" si="21"/>
        <v>0</v>
      </c>
      <c r="M78" s="30">
        <f t="shared" si="22"/>
        <v>-0.2096774194</v>
      </c>
      <c r="P78" s="5">
        <f t="shared" si="5"/>
        <v>329</v>
      </c>
      <c r="Q78" s="5">
        <f t="shared" si="6"/>
        <v>369</v>
      </c>
      <c r="R78" s="5">
        <f t="shared" si="7"/>
        <v>94</v>
      </c>
      <c r="S78" s="5">
        <f t="shared" si="8"/>
        <v>291</v>
      </c>
      <c r="T78" s="5">
        <f t="shared" si="9"/>
        <v>216</v>
      </c>
      <c r="U78" s="5">
        <f t="shared" si="10"/>
        <v>324</v>
      </c>
      <c r="V78" s="5">
        <f t="shared" si="23"/>
        <v>189</v>
      </c>
      <c r="X78" s="59"/>
      <c r="Y78" s="60"/>
      <c r="Z78" s="61"/>
    </row>
    <row r="79">
      <c r="A79" s="57">
        <f>'Cleaned Data'!I80</f>
        <v>0.01555144672</v>
      </c>
      <c r="B79" s="30">
        <f>'Cleaned Data'!J80</f>
        <v>0.3199577614</v>
      </c>
      <c r="C79" s="30">
        <f>'Cleaned Data'!K80</f>
        <v>0.8099141296</v>
      </c>
      <c r="D79" s="16">
        <f>'Cleaned Data'!L80</f>
        <v>0.3835443038</v>
      </c>
      <c r="E79" s="16">
        <f>'Cleaned Data'!M80</f>
        <v>0.7631482163</v>
      </c>
      <c r="F79" s="58">
        <f>'Cleaned Data'!Y80</f>
        <v>0.1298718909</v>
      </c>
      <c r="G79" s="5">
        <f>'Cleaned Data'!X80</f>
        <v>2.004683893</v>
      </c>
      <c r="I79" s="16">
        <v>3.2313882822054746E-9</v>
      </c>
      <c r="J79" s="30">
        <v>6.10459257699425E-5</v>
      </c>
      <c r="L79" s="5">
        <f t="shared" si="21"/>
        <v>0.00005293372558</v>
      </c>
      <c r="M79" s="30">
        <f t="shared" si="22"/>
        <v>0.00006104269438</v>
      </c>
      <c r="P79" s="5">
        <f t="shared" si="5"/>
        <v>328</v>
      </c>
      <c r="Q79" s="5">
        <f t="shared" si="6"/>
        <v>327</v>
      </c>
      <c r="R79" s="5">
        <f t="shared" si="7"/>
        <v>248</v>
      </c>
      <c r="S79" s="5">
        <f t="shared" si="8"/>
        <v>268</v>
      </c>
      <c r="T79" s="5">
        <f t="shared" si="9"/>
        <v>315</v>
      </c>
      <c r="U79" s="5">
        <f t="shared" si="10"/>
        <v>297</v>
      </c>
      <c r="V79" s="5">
        <f t="shared" si="23"/>
        <v>228</v>
      </c>
      <c r="X79" s="59"/>
      <c r="Y79" s="60"/>
      <c r="Z79" s="61"/>
    </row>
    <row r="80">
      <c r="A80" s="57">
        <f>'Cleaned Data'!I81</f>
        <v>0.0162456776</v>
      </c>
      <c r="B80" s="30">
        <f>'Cleaned Data'!J81</f>
        <v>0.269121813</v>
      </c>
      <c r="C80" s="30">
        <f>'Cleaned Data'!K81</f>
        <v>0.8600422833</v>
      </c>
      <c r="D80" s="16">
        <f>'Cleaned Data'!L81</f>
        <v>0.2230046948</v>
      </c>
      <c r="E80" s="16">
        <f>'Cleaned Data'!M81</f>
        <v>0.887434555</v>
      </c>
      <c r="F80" s="58">
        <f>'Cleaned Data'!Y81</f>
        <v>0.1291640963</v>
      </c>
      <c r="G80" s="5">
        <f>'Cleaned Data'!X81</f>
        <v>2.262699361</v>
      </c>
      <c r="I80" s="16">
        <v>2.977832496846543E-6</v>
      </c>
      <c r="J80" s="30">
        <v>0.0012938788308880511</v>
      </c>
      <c r="L80" s="5">
        <f t="shared" si="21"/>
        <v>0.002301477098</v>
      </c>
      <c r="M80" s="30">
        <f t="shared" si="22"/>
        <v>0.001290900998</v>
      </c>
      <c r="P80" s="5">
        <f t="shared" si="5"/>
        <v>327</v>
      </c>
      <c r="Q80" s="5">
        <f t="shared" si="6"/>
        <v>342</v>
      </c>
      <c r="R80" s="5">
        <f t="shared" si="7"/>
        <v>202</v>
      </c>
      <c r="S80" s="5">
        <f t="shared" si="8"/>
        <v>319</v>
      </c>
      <c r="T80" s="5">
        <f t="shared" si="9"/>
        <v>195</v>
      </c>
      <c r="U80" s="5">
        <f t="shared" si="10"/>
        <v>299</v>
      </c>
      <c r="V80" s="5">
        <f t="shared" si="23"/>
        <v>217</v>
      </c>
      <c r="X80" s="59"/>
      <c r="Y80" s="60"/>
      <c r="Z80" s="61"/>
    </row>
    <row r="81">
      <c r="A81" s="57">
        <f>'Cleaned Data'!I82</f>
        <v>0.01633760089</v>
      </c>
      <c r="B81" s="30">
        <f>'Cleaned Data'!J82</f>
        <v>0.3333333333</v>
      </c>
      <c r="C81" s="30">
        <f>'Cleaned Data'!K82</f>
        <v>0.8282828283</v>
      </c>
      <c r="D81" s="16">
        <f>'Cleaned Data'!L82</f>
        <v>0.05555555556</v>
      </c>
      <c r="E81" s="16">
        <f>'Cleaned Data'!M82</f>
        <v>0.9761904762</v>
      </c>
      <c r="F81" s="58">
        <f>'Cleaned Data'!Y82</f>
        <v>0.1616161616</v>
      </c>
      <c r="G81" s="5">
        <f>'Cleaned Data'!X82</f>
        <v>2.411764706</v>
      </c>
      <c r="I81" s="16">
        <v>6.131371683013906E-5</v>
      </c>
      <c r="J81" s="30">
        <v>0.009846296937669585</v>
      </c>
      <c r="L81" s="5">
        <f t="shared" si="21"/>
        <v>0.006227083869</v>
      </c>
      <c r="M81" s="30">
        <f t="shared" si="22"/>
        <v>0.009784983221</v>
      </c>
      <c r="P81" s="5">
        <f t="shared" si="5"/>
        <v>326</v>
      </c>
      <c r="Q81" s="5">
        <f t="shared" si="6"/>
        <v>322</v>
      </c>
      <c r="R81" s="5">
        <f t="shared" si="7"/>
        <v>234</v>
      </c>
      <c r="S81" s="5">
        <f t="shared" si="8"/>
        <v>400</v>
      </c>
      <c r="T81" s="5">
        <f t="shared" si="9"/>
        <v>106</v>
      </c>
      <c r="U81" s="5">
        <f t="shared" si="10"/>
        <v>291</v>
      </c>
      <c r="V81" s="5">
        <f t="shared" si="23"/>
        <v>213</v>
      </c>
      <c r="X81" s="59"/>
      <c r="Y81" s="60"/>
      <c r="Z81" s="61"/>
    </row>
    <row r="82">
      <c r="A82" s="57">
        <f>'Cleaned Data'!I83</f>
        <v>0.0163590147</v>
      </c>
      <c r="B82" s="30">
        <f>'Cleaned Data'!J83</f>
        <v>0.2229795521</v>
      </c>
      <c r="C82" s="30">
        <f>'Cleaned Data'!K83</f>
        <v>0.6400102854</v>
      </c>
      <c r="D82" s="16">
        <f>'Cleaned Data'!L83</f>
        <v>0.3291806421</v>
      </c>
      <c r="E82" s="16">
        <f>'Cleaned Data'!M83</f>
        <v>0.5097276265</v>
      </c>
      <c r="F82" s="58">
        <f>'Cleaned Data'!Y83</f>
        <v>-0.1370101625</v>
      </c>
      <c r="G82" s="5">
        <f>'Cleaned Data'!X83</f>
        <v>0.5101870748</v>
      </c>
      <c r="I82" s="16">
        <v>6.560970255232129E-5</v>
      </c>
      <c r="J82" s="30">
        <v>-0.010299112181370917</v>
      </c>
      <c r="L82" s="5">
        <f t="shared" si="21"/>
        <v>-0.006370423139</v>
      </c>
      <c r="M82" s="30">
        <f t="shared" si="22"/>
        <v>-0.01036472188</v>
      </c>
      <c r="P82" s="5">
        <f t="shared" si="5"/>
        <v>325</v>
      </c>
      <c r="Q82" s="5">
        <f t="shared" si="6"/>
        <v>351</v>
      </c>
      <c r="R82" s="5">
        <f t="shared" si="7"/>
        <v>330</v>
      </c>
      <c r="S82" s="5">
        <f t="shared" si="8"/>
        <v>284</v>
      </c>
      <c r="T82" s="5">
        <f t="shared" si="9"/>
        <v>388</v>
      </c>
      <c r="U82" s="5">
        <f t="shared" si="10"/>
        <v>394</v>
      </c>
      <c r="V82" s="5">
        <f t="shared" si="23"/>
        <v>877</v>
      </c>
      <c r="X82" s="59"/>
      <c r="Y82" s="60"/>
      <c r="Z82" s="61"/>
    </row>
    <row r="83">
      <c r="A83" s="57">
        <f>'Cleaned Data'!I84</f>
        <v>0.01682095795</v>
      </c>
      <c r="B83" s="30">
        <f>'Cleaned Data'!J84</f>
        <v>0.0604288499</v>
      </c>
      <c r="C83" s="30">
        <f>'Cleaned Data'!K84</f>
        <v>0.8300653595</v>
      </c>
      <c r="D83" s="16">
        <f>'Cleaned Data'!L84</f>
        <v>0.05904761905</v>
      </c>
      <c r="E83" s="16">
        <f>'Cleaned Data'!M84</f>
        <v>0.8335060449</v>
      </c>
      <c r="F83" s="58">
        <f>'Cleaned Data'!Y84</f>
        <v>-0.1095057906</v>
      </c>
      <c r="G83" s="5">
        <f>'Cleaned Data'!X84</f>
        <v>0.3141557613</v>
      </c>
      <c r="I83" s="16">
        <v>6.776977927849757E-5</v>
      </c>
      <c r="J83" s="30">
        <v>0.009683347469606973</v>
      </c>
      <c r="L83" s="5">
        <f t="shared" si="21"/>
        <v>0.006998590053</v>
      </c>
      <c r="M83" s="30">
        <f t="shared" si="22"/>
        <v>0.00961557769</v>
      </c>
      <c r="P83" s="5">
        <f t="shared" si="5"/>
        <v>324</v>
      </c>
      <c r="Q83" s="5">
        <f t="shared" si="6"/>
        <v>389</v>
      </c>
      <c r="R83" s="5">
        <f t="shared" si="7"/>
        <v>231</v>
      </c>
      <c r="S83" s="5">
        <f t="shared" si="8"/>
        <v>395</v>
      </c>
      <c r="T83" s="5">
        <f t="shared" si="9"/>
        <v>277</v>
      </c>
      <c r="U83" s="5">
        <f t="shared" si="10"/>
        <v>391</v>
      </c>
      <c r="V83" s="5">
        <f t="shared" si="23"/>
        <v>944</v>
      </c>
      <c r="X83" s="59"/>
      <c r="Y83" s="60"/>
      <c r="Z83" s="61"/>
    </row>
    <row r="84">
      <c r="A84" s="57">
        <f>'Cleaned Data'!I85</f>
        <v>0.01712941037</v>
      </c>
      <c r="B84" s="30">
        <f>'Cleaned Data'!J85</f>
        <v>0.5401223462</v>
      </c>
      <c r="C84" s="30">
        <f>'Cleaned Data'!K85</f>
        <v>0.6200150489</v>
      </c>
      <c r="D84" s="16">
        <f>'Cleaned Data'!L85</f>
        <v>0.2980540111</v>
      </c>
      <c r="E84" s="16">
        <f>'Cleaned Data'!M85</f>
        <v>0.8186204939</v>
      </c>
      <c r="F84" s="58">
        <f>'Cleaned Data'!Y85</f>
        <v>0.1601373951</v>
      </c>
      <c r="G84" s="5">
        <f>'Cleaned Data'!X85</f>
        <v>1.916397837</v>
      </c>
      <c r="I84" s="16">
        <v>1.1922511443222109E-4</v>
      </c>
      <c r="J84" s="30">
        <v>0.01388888888888884</v>
      </c>
      <c r="L84" s="5">
        <f t="shared" si="21"/>
        <v>0.008584208239</v>
      </c>
      <c r="M84" s="30">
        <f t="shared" si="22"/>
        <v>0.01376966377</v>
      </c>
      <c r="P84" s="5">
        <f t="shared" si="5"/>
        <v>323</v>
      </c>
      <c r="Q84" s="5">
        <f t="shared" si="6"/>
        <v>267</v>
      </c>
      <c r="R84" s="5">
        <f t="shared" si="7"/>
        <v>335</v>
      </c>
      <c r="S84" s="5">
        <f t="shared" si="8"/>
        <v>294</v>
      </c>
      <c r="T84" s="5">
        <f t="shared" si="9"/>
        <v>290</v>
      </c>
      <c r="U84" s="5">
        <f t="shared" si="10"/>
        <v>292</v>
      </c>
      <c r="V84" s="5">
        <f t="shared" si="23"/>
        <v>234</v>
      </c>
      <c r="X84" s="59"/>
      <c r="Y84" s="60"/>
      <c r="Z84" s="61"/>
    </row>
    <row r="85">
      <c r="A85" s="57">
        <f>'Cleaned Data'!I86</f>
        <v>0.01780758248</v>
      </c>
      <c r="B85" s="30">
        <f>'Cleaned Data'!J86</f>
        <v>0.3212669683</v>
      </c>
      <c r="C85" s="30">
        <f>'Cleaned Data'!K86</f>
        <v>0.820212766</v>
      </c>
      <c r="D85" s="16">
        <f>'Cleaned Data'!L86</f>
        <v>0.2958333333</v>
      </c>
      <c r="E85" s="16">
        <f>'Cleaned Data'!M86</f>
        <v>0.8371335505</v>
      </c>
      <c r="F85" s="58">
        <f>'Cleaned Data'!Y86</f>
        <v>0.1414797343</v>
      </c>
      <c r="G85" s="5">
        <f>'Cleaned Data'!X86</f>
        <v>2.159408284</v>
      </c>
      <c r="I85" s="16">
        <v>1.4308538451000908E-4</v>
      </c>
      <c r="J85" s="30">
        <v>-0.008864938921911092</v>
      </c>
      <c r="L85" s="5">
        <f t="shared" si="21"/>
        <v>-0.01614059451</v>
      </c>
      <c r="M85" s="30">
        <f t="shared" si="22"/>
        <v>-0.009008024306</v>
      </c>
      <c r="P85" s="5">
        <f t="shared" si="5"/>
        <v>322</v>
      </c>
      <c r="Q85" s="5">
        <f t="shared" si="6"/>
        <v>325</v>
      </c>
      <c r="R85" s="5">
        <f t="shared" si="7"/>
        <v>239</v>
      </c>
      <c r="S85" s="5">
        <f t="shared" si="8"/>
        <v>296</v>
      </c>
      <c r="T85" s="5">
        <f t="shared" si="9"/>
        <v>274</v>
      </c>
      <c r="U85" s="5">
        <f t="shared" si="10"/>
        <v>295</v>
      </c>
      <c r="V85" s="5">
        <f t="shared" si="23"/>
        <v>222</v>
      </c>
      <c r="X85" s="59"/>
      <c r="Y85" s="60"/>
      <c r="Z85" s="61"/>
    </row>
    <row r="86">
      <c r="A86" s="57">
        <f>'Cleaned Data'!I87</f>
        <v>0.01797560437</v>
      </c>
      <c r="B86" s="30">
        <f>'Cleaned Data'!J87</f>
        <v>0.008298755187</v>
      </c>
      <c r="C86" s="30">
        <f>'Cleaned Data'!K87</f>
        <v>0.9298660362</v>
      </c>
      <c r="D86" s="16">
        <f>'Cleaned Data'!L87</f>
        <v>0.02197802198</v>
      </c>
      <c r="E86" s="16">
        <f>'Cleaned Data'!M87</f>
        <v>0.8315715292</v>
      </c>
      <c r="F86" s="58">
        <f>'Cleaned Data'!Y87</f>
        <v>-0.06183520856</v>
      </c>
      <c r="G86" s="5">
        <f>'Cleaned Data'!X87</f>
        <v>0.1109491796</v>
      </c>
      <c r="I86" s="16">
        <v>2.2654618069975268E-4</v>
      </c>
      <c r="J86" s="30">
        <v>0.01945894636924539</v>
      </c>
      <c r="L86" s="5">
        <f t="shared" si="21"/>
        <v>0.01164226348</v>
      </c>
      <c r="M86" s="30">
        <f t="shared" si="22"/>
        <v>0.01923240019</v>
      </c>
      <c r="P86" s="5">
        <f t="shared" si="5"/>
        <v>321</v>
      </c>
      <c r="Q86" s="5">
        <f t="shared" si="6"/>
        <v>404</v>
      </c>
      <c r="R86" s="5">
        <f t="shared" si="7"/>
        <v>146</v>
      </c>
      <c r="S86" s="5">
        <f t="shared" si="8"/>
        <v>404</v>
      </c>
      <c r="T86" s="5">
        <f t="shared" si="9"/>
        <v>281</v>
      </c>
      <c r="U86" s="5">
        <f t="shared" si="10"/>
        <v>382</v>
      </c>
      <c r="V86" s="5">
        <f t="shared" si="23"/>
        <v>1016</v>
      </c>
      <c r="X86" s="59"/>
      <c r="Y86" s="60"/>
      <c r="Z86" s="61"/>
    </row>
    <row r="87">
      <c r="A87" s="57">
        <f>'Cleaned Data'!I88</f>
        <v>0.01881941699</v>
      </c>
      <c r="B87" s="30">
        <f>'Cleaned Data'!J88</f>
        <v>0.09066666667</v>
      </c>
      <c r="C87" s="30">
        <f>'Cleaned Data'!K88</f>
        <v>0.9802073516</v>
      </c>
      <c r="D87" s="16">
        <f>'Cleaned Data'!L88</f>
        <v>0.4473684211</v>
      </c>
      <c r="E87" s="16">
        <f>'Cleaned Data'!M88</f>
        <v>0.8591491119</v>
      </c>
      <c r="F87" s="58">
        <f>'Cleaned Data'!Y88</f>
        <v>0.07087401822</v>
      </c>
      <c r="G87" s="5">
        <f>'Cleaned Data'!X88</f>
        <v>4.937857841</v>
      </c>
      <c r="I87" s="16">
        <v>3.0612528559373727E-4</v>
      </c>
      <c r="J87" s="30">
        <v>-0.02038477077143641</v>
      </c>
      <c r="L87" s="5">
        <f t="shared" si="21"/>
        <v>-0.01501735237</v>
      </c>
      <c r="M87" s="30">
        <f t="shared" si="22"/>
        <v>-0.02069089606</v>
      </c>
      <c r="P87" s="5">
        <f t="shared" si="5"/>
        <v>320</v>
      </c>
      <c r="Q87" s="5">
        <f t="shared" si="6"/>
        <v>382</v>
      </c>
      <c r="R87" s="5">
        <f t="shared" si="7"/>
        <v>73</v>
      </c>
      <c r="S87" s="5">
        <f t="shared" si="8"/>
        <v>255.5</v>
      </c>
      <c r="T87" s="5">
        <f t="shared" si="9"/>
        <v>252</v>
      </c>
      <c r="U87" s="5">
        <f t="shared" si="10"/>
        <v>336</v>
      </c>
      <c r="V87" s="5">
        <f t="shared" si="23"/>
        <v>164</v>
      </c>
      <c r="X87" s="59"/>
      <c r="Y87" s="60"/>
      <c r="Z87" s="61"/>
    </row>
    <row r="88">
      <c r="A88" s="57">
        <f>'Cleaned Data'!I89</f>
        <v>0.02012447991</v>
      </c>
      <c r="B88" s="30">
        <f>'Cleaned Data'!J89</f>
        <v>0.6296296296</v>
      </c>
      <c r="C88" s="30">
        <f>'Cleaned Data'!K89</f>
        <v>0.5499763145</v>
      </c>
      <c r="D88" s="16">
        <f>'Cleaned Data'!L89</f>
        <v>0.2225859247</v>
      </c>
      <c r="E88" s="16">
        <f>'Cleaned Data'!M89</f>
        <v>0.8788796366</v>
      </c>
      <c r="F88" s="58">
        <f>'Cleaned Data'!Y89</f>
        <v>0.1796059442</v>
      </c>
      <c r="G88" s="5">
        <f>'Cleaned Data'!X89</f>
        <v>2.077578947</v>
      </c>
      <c r="I88" s="16">
        <v>3.4119463768958886E-4</v>
      </c>
      <c r="J88" s="30">
        <v>0.02329192546583858</v>
      </c>
      <c r="L88" s="5">
        <f t="shared" si="21"/>
        <v>0.01464862311</v>
      </c>
      <c r="M88" s="30">
        <f t="shared" si="22"/>
        <v>0.02295073083</v>
      </c>
      <c r="P88" s="5">
        <f t="shared" si="5"/>
        <v>319</v>
      </c>
      <c r="Q88" s="5">
        <f t="shared" si="6"/>
        <v>243.5</v>
      </c>
      <c r="R88" s="5">
        <f t="shared" si="7"/>
        <v>353</v>
      </c>
      <c r="S88" s="5">
        <f t="shared" si="8"/>
        <v>320</v>
      </c>
      <c r="T88" s="5">
        <f t="shared" si="9"/>
        <v>220</v>
      </c>
      <c r="U88" s="5">
        <f t="shared" si="10"/>
        <v>285</v>
      </c>
      <c r="V88" s="5">
        <f t="shared" si="23"/>
        <v>226</v>
      </c>
      <c r="X88" s="59"/>
      <c r="Y88" s="60"/>
      <c r="Z88" s="61"/>
    </row>
    <row r="89">
      <c r="A89" s="57">
        <f>'Cleaned Data'!I90</f>
        <v>0.02099729746</v>
      </c>
      <c r="B89" s="30">
        <f>'Cleaned Data'!J90</f>
        <v>0.05960264901</v>
      </c>
      <c r="C89" s="30">
        <f>'Cleaned Data'!K90</f>
        <v>0.9100197759</v>
      </c>
      <c r="D89" s="16">
        <f>'Cleaned Data'!L90</f>
        <v>0.09</v>
      </c>
      <c r="E89" s="16">
        <f>'Cleaned Data'!M90</f>
        <v>0.8663319736</v>
      </c>
      <c r="F89" s="58">
        <f>'Cleaned Data'!Y90</f>
        <v>-0.03037757512</v>
      </c>
      <c r="G89" s="5">
        <f>'Cleaned Data'!X90</f>
        <v>0.6409998452</v>
      </c>
      <c r="I89" s="16">
        <v>5.192382529061989E-4</v>
      </c>
      <c r="J89" s="30">
        <v>0.019852889385294947</v>
      </c>
      <c r="L89" s="5">
        <f t="shared" si="21"/>
        <v>0.02615429134</v>
      </c>
      <c r="M89" s="30">
        <f t="shared" si="22"/>
        <v>0.01933365113</v>
      </c>
      <c r="P89" s="5">
        <f t="shared" si="5"/>
        <v>318</v>
      </c>
      <c r="Q89" s="5">
        <f t="shared" si="6"/>
        <v>390</v>
      </c>
      <c r="R89" s="5">
        <f t="shared" si="7"/>
        <v>167</v>
      </c>
      <c r="S89" s="5">
        <f t="shared" si="8"/>
        <v>389</v>
      </c>
      <c r="T89" s="5">
        <f t="shared" si="9"/>
        <v>244</v>
      </c>
      <c r="U89" s="5">
        <f t="shared" si="10"/>
        <v>375</v>
      </c>
      <c r="V89" s="5">
        <f t="shared" si="23"/>
        <v>805</v>
      </c>
      <c r="X89" s="59"/>
      <c r="Y89" s="60"/>
      <c r="Z89" s="61"/>
    </row>
    <row r="90">
      <c r="A90" s="57">
        <f>'Cleaned Data'!I91</f>
        <v>0.02138203125</v>
      </c>
      <c r="B90" s="30">
        <f>'Cleaned Data'!J91</f>
        <v>0.55</v>
      </c>
      <c r="C90" s="30">
        <f>'Cleaned Data'!K91</f>
        <v>0.6377952756</v>
      </c>
      <c r="D90" s="16">
        <f>'Cleaned Data'!L91</f>
        <v>0.1929824561</v>
      </c>
      <c r="E90" s="16">
        <f>'Cleaned Data'!M91</f>
        <v>0.9</v>
      </c>
      <c r="F90" s="58">
        <f>'Cleaned Data'!Y91</f>
        <v>0.1877952756</v>
      </c>
      <c r="G90" s="5">
        <f>'Cleaned Data'!X91</f>
        <v>2.152173913</v>
      </c>
      <c r="I90" s="16">
        <v>5.770887102089276E-4</v>
      </c>
      <c r="J90" s="30">
        <v>0.03016161891414937</v>
      </c>
      <c r="L90" s="5">
        <f t="shared" si="21"/>
        <v>0.01913321403</v>
      </c>
      <c r="M90" s="30">
        <f t="shared" si="22"/>
        <v>0.0295845302</v>
      </c>
      <c r="P90" s="5">
        <f t="shared" si="5"/>
        <v>317</v>
      </c>
      <c r="Q90" s="5">
        <f t="shared" si="6"/>
        <v>264</v>
      </c>
      <c r="R90" s="5">
        <f t="shared" si="7"/>
        <v>332</v>
      </c>
      <c r="S90" s="5">
        <f t="shared" si="8"/>
        <v>335</v>
      </c>
      <c r="T90" s="5">
        <f t="shared" si="9"/>
        <v>181</v>
      </c>
      <c r="U90" s="5">
        <f t="shared" si="10"/>
        <v>281</v>
      </c>
      <c r="V90" s="5">
        <f t="shared" si="23"/>
        <v>223</v>
      </c>
      <c r="X90" s="59"/>
      <c r="Y90" s="60"/>
      <c r="Z90" s="61"/>
    </row>
    <row r="91">
      <c r="A91" s="57">
        <f>'Cleaned Data'!I92</f>
        <v>0.02190029423</v>
      </c>
      <c r="B91" s="30">
        <f>'Cleaned Data'!J92</f>
        <v>0.1304347826</v>
      </c>
      <c r="C91" s="30">
        <f>'Cleaned Data'!K92</f>
        <v>0.962962963</v>
      </c>
      <c r="D91" s="16">
        <f>'Cleaned Data'!L92</f>
        <v>0.75</v>
      </c>
      <c r="E91" s="16">
        <f>'Cleaned Data'!M92</f>
        <v>0.5652173913</v>
      </c>
      <c r="F91" s="58">
        <f>'Cleaned Data'!Y92</f>
        <v>0.09339774557</v>
      </c>
      <c r="G91" s="5">
        <f>'Cleaned Data'!X92</f>
        <v>3.9</v>
      </c>
      <c r="I91" s="16">
        <v>6.333590350774582E-4</v>
      </c>
      <c r="J91" s="30">
        <v>0.013655229413843228</v>
      </c>
      <c r="L91" s="5">
        <f t="shared" si="21"/>
        <v>0.04638215997</v>
      </c>
      <c r="M91" s="30">
        <f t="shared" si="22"/>
        <v>0.01302187038</v>
      </c>
      <c r="P91" s="5">
        <f t="shared" si="5"/>
        <v>316</v>
      </c>
      <c r="Q91" s="5">
        <f t="shared" si="6"/>
        <v>366</v>
      </c>
      <c r="R91" s="5">
        <f t="shared" si="7"/>
        <v>89</v>
      </c>
      <c r="S91" s="5">
        <f t="shared" si="8"/>
        <v>169</v>
      </c>
      <c r="T91" s="5">
        <f t="shared" si="9"/>
        <v>380</v>
      </c>
      <c r="U91" s="5">
        <f t="shared" si="10"/>
        <v>319</v>
      </c>
      <c r="X91" s="59"/>
      <c r="Y91" s="60"/>
      <c r="Z91" s="61"/>
    </row>
    <row r="92">
      <c r="A92" s="57">
        <f>'Cleaned Data'!I93</f>
        <v>0.02206182732</v>
      </c>
      <c r="B92" s="30">
        <f>'Cleaned Data'!J93</f>
        <v>0.4814814815</v>
      </c>
      <c r="C92" s="30">
        <f>'Cleaned Data'!K93</f>
        <v>0.701986755</v>
      </c>
      <c r="D92" s="16">
        <f>'Cleaned Data'!L93</f>
        <v>0.224137931</v>
      </c>
      <c r="E92" s="16">
        <f>'Cleaned Data'!M93</f>
        <v>0.8833333333</v>
      </c>
      <c r="F92" s="58">
        <f>'Cleaned Data'!Y93</f>
        <v>0.1834682364</v>
      </c>
      <c r="G92" s="5">
        <f>'Cleaned Data'!X93</f>
        <v>2.187301587</v>
      </c>
      <c r="I92" s="16">
        <v>6.703350031818047E-4</v>
      </c>
      <c r="J92" s="30">
        <v>-0.020667838163274888</v>
      </c>
      <c r="L92" s="5">
        <f t="shared" si="21"/>
        <v>-0.03243372615</v>
      </c>
      <c r="M92" s="30">
        <f t="shared" si="22"/>
        <v>-0.02133817317</v>
      </c>
      <c r="P92" s="5">
        <f t="shared" si="5"/>
        <v>315</v>
      </c>
      <c r="Q92" s="5">
        <f t="shared" si="6"/>
        <v>282</v>
      </c>
      <c r="R92" s="5">
        <f t="shared" si="7"/>
        <v>301</v>
      </c>
      <c r="S92" s="5">
        <f t="shared" si="8"/>
        <v>318</v>
      </c>
      <c r="T92" s="5">
        <f t="shared" si="9"/>
        <v>207</v>
      </c>
      <c r="U92" s="5">
        <f t="shared" si="10"/>
        <v>282</v>
      </c>
      <c r="X92" s="59"/>
      <c r="Y92" s="60"/>
      <c r="Z92" s="61"/>
    </row>
    <row r="93">
      <c r="A93" s="57">
        <f>'Cleaned Data'!I94</f>
        <v>0.02219147274</v>
      </c>
      <c r="B93" s="30">
        <f>'Cleaned Data'!J94</f>
        <v>0.1507321275</v>
      </c>
      <c r="C93" s="30">
        <f>'Cleaned Data'!K94</f>
        <v>0.9511323004</v>
      </c>
      <c r="D93" s="16">
        <f>'Cleaned Data'!L94</f>
        <v>0.6809338521</v>
      </c>
      <c r="E93" s="16">
        <f>'Cleaned Data'!M94</f>
        <v>0.6181254841</v>
      </c>
      <c r="F93" s="58">
        <f>'Cleaned Data'!Y94</f>
        <v>0.1018644278</v>
      </c>
      <c r="G93" s="5">
        <f>'Cleaned Data'!X94</f>
        <v>3.454460001</v>
      </c>
      <c r="I93" s="16">
        <v>0.0010858368323076436</v>
      </c>
      <c r="J93" s="30">
        <v>0.027542028419991427</v>
      </c>
      <c r="L93" s="5">
        <f t="shared" si="21"/>
        <v>0.03942472267</v>
      </c>
      <c r="M93" s="30">
        <f t="shared" si="22"/>
        <v>0.02645619159</v>
      </c>
      <c r="P93" s="5">
        <f t="shared" si="5"/>
        <v>314</v>
      </c>
      <c r="Q93" s="5">
        <f t="shared" si="6"/>
        <v>362</v>
      </c>
      <c r="R93" s="5">
        <f t="shared" si="7"/>
        <v>108</v>
      </c>
      <c r="S93" s="5">
        <f t="shared" si="8"/>
        <v>189</v>
      </c>
      <c r="T93" s="5">
        <f t="shared" si="9"/>
        <v>369</v>
      </c>
      <c r="U93" s="5">
        <f t="shared" si="10"/>
        <v>315</v>
      </c>
      <c r="X93" s="59"/>
      <c r="Y93" s="60"/>
      <c r="Z93" s="61"/>
    </row>
    <row r="94">
      <c r="A94" s="57">
        <f>'Cleaned Data'!I95</f>
        <v>0.02298264461</v>
      </c>
      <c r="B94" s="30">
        <f>'Cleaned Data'!J95</f>
        <v>0.6689744699</v>
      </c>
      <c r="C94" s="30">
        <f>'Cleaned Data'!K95</f>
        <v>0.506980961</v>
      </c>
      <c r="D94" s="16">
        <f>'Cleaned Data'!L95</f>
        <v>0.5320943039</v>
      </c>
      <c r="E94" s="16">
        <f>'Cleaned Data'!M95</f>
        <v>0.6463245492</v>
      </c>
      <c r="F94" s="58">
        <f>'Cleaned Data'!Y95</f>
        <v>0.1759554309</v>
      </c>
      <c r="G94" s="5">
        <f>'Cleaned Data'!X95</f>
        <v>2.0781458</v>
      </c>
      <c r="I94" s="16">
        <v>0.0010932128397944858</v>
      </c>
      <c r="J94" s="30">
        <v>0.006984303931037772</v>
      </c>
      <c r="L94" s="5">
        <f t="shared" si="21"/>
        <v>0.1565242364</v>
      </c>
      <c r="M94" s="30">
        <f t="shared" si="22"/>
        <v>0.005891091091</v>
      </c>
      <c r="P94" s="5">
        <f t="shared" si="5"/>
        <v>313</v>
      </c>
      <c r="Q94" s="5">
        <f t="shared" si="6"/>
        <v>231</v>
      </c>
      <c r="R94" s="5">
        <f t="shared" si="7"/>
        <v>364</v>
      </c>
      <c r="S94" s="5">
        <f t="shared" si="8"/>
        <v>234</v>
      </c>
      <c r="T94" s="5">
        <f t="shared" si="9"/>
        <v>358</v>
      </c>
      <c r="U94" s="5">
        <f t="shared" si="10"/>
        <v>286</v>
      </c>
      <c r="V94" s="5">
        <f>_xlfn.rank.avg(G94,$E$2:G1074,0)</f>
        <v>225</v>
      </c>
      <c r="X94" s="59"/>
      <c r="Y94" s="60"/>
      <c r="Z94" s="61"/>
    </row>
    <row r="95">
      <c r="A95" s="57">
        <f>'Cleaned Data'!I96</f>
        <v>0.02300047658</v>
      </c>
      <c r="B95" s="30">
        <f>'Cleaned Data'!J96</f>
        <v>0.07088122605</v>
      </c>
      <c r="C95" s="30">
        <f>'Cleaned Data'!K96</f>
        <v>0.7899188092</v>
      </c>
      <c r="D95" s="16">
        <f>'Cleaned Data'!L96</f>
        <v>0.05623100304</v>
      </c>
      <c r="E95" s="16">
        <f>'Cleaned Data'!M96</f>
        <v>0.8280141844</v>
      </c>
      <c r="F95" s="58">
        <f>'Cleaned Data'!Y96</f>
        <v>-0.1391999647</v>
      </c>
      <c r="G95" s="5">
        <f>'Cleaned Data'!X96</f>
        <v>0.2868502747</v>
      </c>
      <c r="I95" s="16">
        <v>0.001093368096904229</v>
      </c>
      <c r="J95" s="30">
        <v>-0.04047700951725719</v>
      </c>
      <c r="L95" s="5">
        <f t="shared" si="21"/>
        <v>-0.02701207698</v>
      </c>
      <c r="M95" s="30">
        <f t="shared" si="22"/>
        <v>-0.04157037761</v>
      </c>
      <c r="P95" s="5">
        <f t="shared" si="5"/>
        <v>312</v>
      </c>
      <c r="Q95" s="5">
        <f t="shared" si="6"/>
        <v>387</v>
      </c>
      <c r="R95" s="5">
        <f t="shared" si="7"/>
        <v>259</v>
      </c>
      <c r="S95" s="5">
        <f t="shared" si="8"/>
        <v>399</v>
      </c>
      <c r="T95" s="5">
        <f t="shared" si="9"/>
        <v>284</v>
      </c>
      <c r="U95" s="5">
        <f t="shared" si="10"/>
        <v>395</v>
      </c>
      <c r="X95" s="59"/>
      <c r="Y95" s="60"/>
      <c r="Z95" s="61"/>
    </row>
    <row r="96">
      <c r="A96" s="57">
        <f>'Cleaned Data'!I97</f>
        <v>0.02409597252</v>
      </c>
      <c r="B96" s="30">
        <f>'Cleaned Data'!J97</f>
        <v>0.1121495327</v>
      </c>
      <c r="C96" s="30">
        <f>'Cleaned Data'!K97</f>
        <v>0.7404580153</v>
      </c>
      <c r="D96" s="16">
        <f>'Cleaned Data'!L97</f>
        <v>0.15</v>
      </c>
      <c r="E96" s="16">
        <f>'Cleaned Data'!M97</f>
        <v>0.6712802768</v>
      </c>
      <c r="F96" s="58">
        <f>'Cleaned Data'!Y97</f>
        <v>-0.147392452</v>
      </c>
      <c r="G96" s="5">
        <f>'Cleaned Data'!X97</f>
        <v>0.360371517</v>
      </c>
      <c r="I96" s="16">
        <v>0.0012529946192866865</v>
      </c>
      <c r="J96" s="30">
        <v>0.04197552058106435</v>
      </c>
      <c r="L96" s="5">
        <f t="shared" si="21"/>
        <v>0.02985060345</v>
      </c>
      <c r="M96" s="30">
        <f t="shared" si="22"/>
        <v>0.04072252596</v>
      </c>
      <c r="P96" s="5">
        <f t="shared" si="5"/>
        <v>311</v>
      </c>
      <c r="Q96" s="5">
        <f t="shared" si="6"/>
        <v>371</v>
      </c>
      <c r="R96" s="5">
        <f t="shared" si="7"/>
        <v>283</v>
      </c>
      <c r="S96" s="5">
        <f t="shared" si="8"/>
        <v>363.5</v>
      </c>
      <c r="T96" s="5">
        <f t="shared" si="9"/>
        <v>344</v>
      </c>
      <c r="U96" s="5">
        <f t="shared" si="10"/>
        <v>397</v>
      </c>
      <c r="V96" s="5">
        <f>_xlfn.rank.avg(G96,$E$2:G1074,0)</f>
        <v>928</v>
      </c>
      <c r="X96" s="59"/>
      <c r="Y96" s="60"/>
      <c r="Z96" s="61"/>
    </row>
    <row r="97">
      <c r="A97" s="57">
        <f>'Cleaned Data'!I98</f>
        <v>0.02509174535</v>
      </c>
      <c r="B97" s="30">
        <f>'Cleaned Data'!J98</f>
        <v>0.3017928287</v>
      </c>
      <c r="C97" s="30">
        <f>'Cleaned Data'!K98</f>
        <v>0.8528464017</v>
      </c>
      <c r="D97" s="16">
        <f>'Cleaned Data'!L98</f>
        <v>0.6886363636</v>
      </c>
      <c r="E97" s="16">
        <f>'Cleaned Data'!M98</f>
        <v>0.5311036789</v>
      </c>
      <c r="F97" s="58">
        <f>'Cleaned Data'!Y98</f>
        <v>0.1546392304</v>
      </c>
      <c r="G97" s="5">
        <f>'Cleaned Data'!X98</f>
        <v>2.505096994</v>
      </c>
      <c r="I97" s="16">
        <v>0.0013570512428556316</v>
      </c>
      <c r="J97" s="30">
        <v>0.04771655793133012</v>
      </c>
      <c r="L97" s="5">
        <f t="shared" si="21"/>
        <v>0.02843983937</v>
      </c>
      <c r="M97" s="30">
        <f t="shared" si="22"/>
        <v>0.04635950669</v>
      </c>
      <c r="P97" s="5">
        <f t="shared" si="5"/>
        <v>310</v>
      </c>
      <c r="Q97" s="5">
        <f t="shared" si="6"/>
        <v>333</v>
      </c>
      <c r="R97" s="5">
        <f t="shared" si="7"/>
        <v>208</v>
      </c>
      <c r="S97" s="5">
        <f t="shared" si="8"/>
        <v>186</v>
      </c>
      <c r="T97" s="5">
        <f t="shared" si="9"/>
        <v>386</v>
      </c>
      <c r="U97" s="5">
        <f t="shared" si="10"/>
        <v>294</v>
      </c>
      <c r="X97" s="59"/>
      <c r="Y97" s="60"/>
      <c r="Z97" s="61"/>
    </row>
    <row r="98">
      <c r="A98" s="57">
        <f>'Cleaned Data'!I99</f>
        <v>0.02582777286</v>
      </c>
      <c r="B98" s="30">
        <f>'Cleaned Data'!J99</f>
        <v>0.9014084507</v>
      </c>
      <c r="C98" s="30">
        <f>'Cleaned Data'!K99</f>
        <v>0</v>
      </c>
      <c r="D98" s="16">
        <f>'Cleaned Data'!L99</f>
        <v>0.9411764706</v>
      </c>
      <c r="E98" s="16">
        <f>'Cleaned Data'!M99</f>
        <v>0</v>
      </c>
      <c r="F98" s="58">
        <f>'Cleaned Data'!Y99</f>
        <v>-0.0985915493</v>
      </c>
      <c r="G98" s="5" t="str">
        <f>'Cleaned Data'!X99</f>
        <v>NaN</v>
      </c>
      <c r="I98" s="16">
        <v>0.0015884682664202188</v>
      </c>
      <c r="J98" s="30">
        <v>0.016628873771730834</v>
      </c>
      <c r="L98" s="5">
        <f t="shared" si="21"/>
        <v>0.09552470529</v>
      </c>
      <c r="M98" s="30">
        <f t="shared" si="22"/>
        <v>0.01504040551</v>
      </c>
      <c r="P98" s="5">
        <f t="shared" si="5"/>
        <v>309</v>
      </c>
      <c r="Q98" s="5">
        <f t="shared" si="6"/>
        <v>156</v>
      </c>
      <c r="R98" s="5">
        <f t="shared" si="7"/>
        <v>404.5</v>
      </c>
      <c r="S98" s="5">
        <f t="shared" si="8"/>
        <v>88.5</v>
      </c>
      <c r="T98" s="5">
        <f t="shared" si="9"/>
        <v>404.5</v>
      </c>
      <c r="U98" s="5">
        <f t="shared" si="10"/>
        <v>387</v>
      </c>
      <c r="X98" s="59"/>
      <c r="Y98" s="60"/>
      <c r="Z98" s="61"/>
    </row>
    <row r="99">
      <c r="A99" s="57">
        <f>'Cleaned Data'!I100</f>
        <v>0.02593776821</v>
      </c>
      <c r="B99" s="30">
        <f>'Cleaned Data'!J100</f>
        <v>0.4900552486</v>
      </c>
      <c r="C99" s="30">
        <f>'Cleaned Data'!K100</f>
        <v>0.6999223602</v>
      </c>
      <c r="D99" s="16">
        <f>'Cleaned Data'!L100</f>
        <v>0.3645704891</v>
      </c>
      <c r="E99" s="16">
        <f>'Cleaned Data'!M100</f>
        <v>0.7962022522</v>
      </c>
      <c r="F99" s="58">
        <f>'Cleaned Data'!Y100</f>
        <v>0.1899776089</v>
      </c>
      <c r="G99" s="5">
        <f>'Cleaned Data'!X100</f>
        <v>2.241496947</v>
      </c>
      <c r="I99" s="16">
        <v>0.0017850510736067361</v>
      </c>
      <c r="J99" s="30">
        <v>0.030099592259482666</v>
      </c>
      <c r="L99" s="5">
        <f t="shared" si="21"/>
        <v>0.05930482573</v>
      </c>
      <c r="M99" s="30">
        <f t="shared" si="22"/>
        <v>0.02831454119</v>
      </c>
      <c r="P99" s="5">
        <f t="shared" si="5"/>
        <v>308</v>
      </c>
      <c r="Q99" s="5">
        <f t="shared" si="6"/>
        <v>281</v>
      </c>
      <c r="R99" s="5">
        <f t="shared" si="7"/>
        <v>302</v>
      </c>
      <c r="S99" s="5">
        <f t="shared" si="8"/>
        <v>273</v>
      </c>
      <c r="T99" s="5">
        <f t="shared" si="9"/>
        <v>301</v>
      </c>
      <c r="U99" s="5">
        <f t="shared" si="10"/>
        <v>279</v>
      </c>
      <c r="X99" s="59"/>
      <c r="Y99" s="60"/>
      <c r="Z99" s="61"/>
    </row>
    <row r="100">
      <c r="A100" s="57">
        <f>'Cleaned Data'!I101</f>
        <v>0.02610202233</v>
      </c>
      <c r="B100" s="30">
        <f>'Cleaned Data'!J101</f>
        <v>0.05504587156</v>
      </c>
      <c r="C100" s="30">
        <f>'Cleaned Data'!K101</f>
        <v>0.8</v>
      </c>
      <c r="D100" s="16">
        <f>'Cleaned Data'!L101</f>
        <v>0.03947368421</v>
      </c>
      <c r="E100" s="16">
        <f>'Cleaned Data'!M101</f>
        <v>0.8500727802</v>
      </c>
      <c r="F100" s="58">
        <f>'Cleaned Data'!Y101</f>
        <v>-0.1449541284</v>
      </c>
      <c r="G100" s="5">
        <f>'Cleaned Data'!X101</f>
        <v>0.2330097087</v>
      </c>
      <c r="I100" s="16">
        <v>0.0018382565658564096</v>
      </c>
      <c r="J100" s="30">
        <v>0.021267057076409968</v>
      </c>
      <c r="L100" s="5">
        <f t="shared" si="21"/>
        <v>0.08643680972</v>
      </c>
      <c r="M100" s="30">
        <f t="shared" si="22"/>
        <v>0.01942880051</v>
      </c>
      <c r="P100" s="5">
        <f t="shared" si="5"/>
        <v>307</v>
      </c>
      <c r="Q100" s="5">
        <f t="shared" si="6"/>
        <v>393</v>
      </c>
      <c r="R100" s="5">
        <f t="shared" si="7"/>
        <v>252.5</v>
      </c>
      <c r="S100" s="5">
        <f t="shared" si="8"/>
        <v>403</v>
      </c>
      <c r="T100" s="5">
        <f t="shared" si="9"/>
        <v>260</v>
      </c>
      <c r="U100" s="5">
        <f t="shared" si="10"/>
        <v>396</v>
      </c>
      <c r="X100" s="59"/>
      <c r="Y100" s="60"/>
      <c r="Z100" s="61"/>
    </row>
    <row r="101">
      <c r="A101" s="57">
        <f>'Cleaned Data'!I102</f>
        <v>0.02622245167</v>
      </c>
      <c r="B101" s="30">
        <f>'Cleaned Data'!J102</f>
        <v>0.5</v>
      </c>
      <c r="C101" s="30">
        <f>'Cleaned Data'!K102</f>
        <v>0.6997635934</v>
      </c>
      <c r="D101" s="16">
        <f>'Cleaned Data'!L102</f>
        <v>0.2410358566</v>
      </c>
      <c r="E101" s="16">
        <f>'Cleaned Data'!M102</f>
        <v>0.8800792864</v>
      </c>
      <c r="F101" s="58">
        <f>'Cleaned Data'!Y102</f>
        <v>0.1997635934</v>
      </c>
      <c r="G101" s="5">
        <f>'Cleaned Data'!X102</f>
        <v>2.330708661</v>
      </c>
      <c r="I101" s="16">
        <v>0.0019055249880990449</v>
      </c>
      <c r="J101" s="30">
        <v>0.00977760002042305</v>
      </c>
      <c r="L101" s="5">
        <f t="shared" si="21"/>
        <v>0.1948867804</v>
      </c>
      <c r="M101" s="30">
        <f t="shared" si="22"/>
        <v>0.007872075032</v>
      </c>
      <c r="P101" s="5">
        <f t="shared" si="5"/>
        <v>306</v>
      </c>
      <c r="Q101" s="5">
        <f t="shared" si="6"/>
        <v>275.5</v>
      </c>
      <c r="R101" s="5">
        <f t="shared" si="7"/>
        <v>303</v>
      </c>
      <c r="S101" s="5">
        <f t="shared" si="8"/>
        <v>313</v>
      </c>
      <c r="T101" s="5">
        <f t="shared" si="9"/>
        <v>215</v>
      </c>
      <c r="U101" s="5">
        <f t="shared" si="10"/>
        <v>278</v>
      </c>
      <c r="X101" s="59"/>
      <c r="Y101" s="60"/>
      <c r="Z101" s="61"/>
    </row>
    <row r="102">
      <c r="A102" s="57">
        <f>'Cleaned Data'!I103</f>
        <v>0.02636177524</v>
      </c>
      <c r="B102" s="30">
        <f>'Cleaned Data'!J103</f>
        <v>0.06907894737</v>
      </c>
      <c r="C102" s="30">
        <f>'Cleaned Data'!K103</f>
        <v>0.780162413</v>
      </c>
      <c r="D102" s="16">
        <f>'Cleaned Data'!L103</f>
        <v>0.0525</v>
      </c>
      <c r="E102" s="16">
        <f>'Cleaned Data'!M103</f>
        <v>0.8261670762</v>
      </c>
      <c r="F102" s="58">
        <f>'Cleaned Data'!Y103</f>
        <v>-0.1507586396</v>
      </c>
      <c r="G102" s="5">
        <f>'Cleaned Data'!X103</f>
        <v>0.2633394557</v>
      </c>
      <c r="I102" s="16">
        <v>0.002438280907381687</v>
      </c>
      <c r="J102" s="30">
        <v>0.06052631578947354</v>
      </c>
      <c r="L102" s="5">
        <f t="shared" si="21"/>
        <v>0.04028464108</v>
      </c>
      <c r="M102" s="30">
        <f t="shared" si="22"/>
        <v>0.05808803488</v>
      </c>
      <c r="P102" s="5">
        <f t="shared" si="5"/>
        <v>305</v>
      </c>
      <c r="Q102" s="5">
        <f t="shared" si="6"/>
        <v>388</v>
      </c>
      <c r="R102" s="5">
        <f t="shared" si="7"/>
        <v>266</v>
      </c>
      <c r="S102" s="5">
        <f t="shared" si="8"/>
        <v>401</v>
      </c>
      <c r="T102" s="5">
        <f t="shared" si="9"/>
        <v>285</v>
      </c>
      <c r="U102" s="5">
        <f t="shared" si="10"/>
        <v>398</v>
      </c>
      <c r="X102" s="59"/>
      <c r="Y102" s="60"/>
      <c r="Z102" s="61"/>
    </row>
    <row r="103">
      <c r="A103" s="57">
        <f>'Cleaned Data'!I104</f>
        <v>0.02769982211</v>
      </c>
      <c r="B103" s="30">
        <f>'Cleaned Data'!J104</f>
        <v>0.1502824859</v>
      </c>
      <c r="C103" s="30">
        <f>'Cleaned Data'!K104</f>
        <v>0.9600602864</v>
      </c>
      <c r="D103" s="16">
        <f>'Cleaned Data'!L104</f>
        <v>0.5564853556</v>
      </c>
      <c r="E103" s="16">
        <f>'Cleaned Data'!M104</f>
        <v>0.7721212121</v>
      </c>
      <c r="F103" s="58">
        <f>'Cleaned Data'!Y104</f>
        <v>0.1103427722</v>
      </c>
      <c r="G103" s="5">
        <f>'Cleaned Data'!X104</f>
        <v>4.251354878</v>
      </c>
      <c r="I103" s="16">
        <v>0.003551249918996222</v>
      </c>
      <c r="J103" s="30">
        <v>0.05068566590221546</v>
      </c>
      <c r="L103" s="5">
        <f t="shared" si="21"/>
        <v>0.07006418591</v>
      </c>
      <c r="M103" s="30">
        <f t="shared" si="22"/>
        <v>0.04713441598</v>
      </c>
      <c r="P103" s="5">
        <f t="shared" si="5"/>
        <v>304</v>
      </c>
      <c r="Q103" s="5">
        <f t="shared" si="6"/>
        <v>363</v>
      </c>
      <c r="R103" s="5">
        <f t="shared" si="7"/>
        <v>93</v>
      </c>
      <c r="S103" s="5">
        <f t="shared" si="8"/>
        <v>224</v>
      </c>
      <c r="T103" s="5">
        <f t="shared" si="9"/>
        <v>313</v>
      </c>
      <c r="U103" s="5">
        <f t="shared" si="10"/>
        <v>307</v>
      </c>
      <c r="X103" s="59"/>
      <c r="Y103" s="60"/>
      <c r="Z103" s="61"/>
    </row>
    <row r="104">
      <c r="A104" s="57">
        <f>'Cleaned Data'!I105</f>
        <v>0.02819114291</v>
      </c>
      <c r="B104" s="30">
        <f>'Cleaned Data'!J105</f>
        <v>0.330106486</v>
      </c>
      <c r="C104" s="30">
        <f>'Cleaned Data'!K105</f>
        <v>0.8400237295</v>
      </c>
      <c r="D104" s="16">
        <f>'Cleaned Data'!L105</f>
        <v>0.4574111335</v>
      </c>
      <c r="E104" s="16">
        <f>'Cleaned Data'!M105</f>
        <v>0.7542613636</v>
      </c>
      <c r="F104" s="58">
        <f>'Cleaned Data'!Y105</f>
        <v>0.1701302154</v>
      </c>
      <c r="G104" s="5">
        <f>'Cleaned Data'!X105</f>
        <v>2.587523311</v>
      </c>
      <c r="I104" s="16">
        <v>0.0036308162941261946</v>
      </c>
      <c r="J104" s="30">
        <v>0.06507205131679994</v>
      </c>
      <c r="L104" s="5">
        <f t="shared" si="21"/>
        <v>0.05579686241</v>
      </c>
      <c r="M104" s="30">
        <f t="shared" si="22"/>
        <v>0.06144123502</v>
      </c>
      <c r="P104" s="5">
        <f t="shared" si="5"/>
        <v>303</v>
      </c>
      <c r="Q104" s="5">
        <f t="shared" si="6"/>
        <v>323</v>
      </c>
      <c r="R104" s="5">
        <f t="shared" si="7"/>
        <v>224</v>
      </c>
      <c r="S104" s="5">
        <f t="shared" si="8"/>
        <v>250</v>
      </c>
      <c r="T104" s="5">
        <f t="shared" si="9"/>
        <v>318</v>
      </c>
      <c r="U104" s="5">
        <f t="shared" si="10"/>
        <v>287</v>
      </c>
      <c r="X104" s="59"/>
      <c r="Y104" s="60"/>
      <c r="Z104" s="61"/>
    </row>
    <row r="105">
      <c r="A105" s="57">
        <f>'Cleaned Data'!I106</f>
        <v>0.02908162084</v>
      </c>
      <c r="B105" s="30">
        <f>'Cleaned Data'!J106</f>
        <v>0.7142857143</v>
      </c>
      <c r="C105" s="30">
        <f>'Cleaned Data'!K106</f>
        <v>0.5</v>
      </c>
      <c r="D105" s="16">
        <f>'Cleaned Data'!L106</f>
        <v>0.9090909091</v>
      </c>
      <c r="E105" s="16">
        <f>'Cleaned Data'!M106</f>
        <v>0.2</v>
      </c>
      <c r="F105" s="58">
        <f>'Cleaned Data'!Y106</f>
        <v>0.2142857143</v>
      </c>
      <c r="G105" s="5">
        <f>'Cleaned Data'!X106</f>
        <v>2.5</v>
      </c>
      <c r="I105" s="16">
        <v>0.003709423114293045</v>
      </c>
      <c r="J105" s="30">
        <v>0.06887506541801569</v>
      </c>
      <c r="L105" s="5">
        <f t="shared" si="21"/>
        <v>0.05385727174</v>
      </c>
      <c r="M105" s="30">
        <f t="shared" si="22"/>
        <v>0.0651656423</v>
      </c>
      <c r="P105" s="5">
        <f t="shared" si="5"/>
        <v>302</v>
      </c>
      <c r="Q105" s="5">
        <f t="shared" si="6"/>
        <v>221.5</v>
      </c>
      <c r="R105" s="5">
        <f t="shared" si="7"/>
        <v>366</v>
      </c>
      <c r="S105" s="5">
        <f t="shared" si="8"/>
        <v>108</v>
      </c>
      <c r="T105" s="5">
        <f t="shared" si="9"/>
        <v>402</v>
      </c>
      <c r="U105" s="5">
        <f t="shared" si="10"/>
        <v>272.5</v>
      </c>
      <c r="X105" s="59"/>
      <c r="Y105" s="60"/>
      <c r="Z105" s="61"/>
    </row>
    <row r="106">
      <c r="A106" s="57">
        <f>'Cleaned Data'!I107</f>
        <v>0.0291647287</v>
      </c>
      <c r="B106" s="30">
        <f>'Cleaned Data'!J107</f>
        <v>0.4098557692</v>
      </c>
      <c r="C106" s="30">
        <f>'Cleaned Data'!K107</f>
        <v>0.7899371069</v>
      </c>
      <c r="D106" s="16">
        <f>'Cleaned Data'!L107</f>
        <v>0.2258278146</v>
      </c>
      <c r="E106" s="16">
        <f>'Cleaned Data'!M107</f>
        <v>0.8995293636</v>
      </c>
      <c r="F106" s="58">
        <f>'Cleaned Data'!Y107</f>
        <v>0.1997928761</v>
      </c>
      <c r="G106" s="5">
        <f>'Cleaned Data'!X107</f>
        <v>2.611656524</v>
      </c>
      <c r="I106" s="16">
        <v>0.0039905276084599975</v>
      </c>
      <c r="J106" s="30">
        <v>0.07015113099883608</v>
      </c>
      <c r="L106" s="5">
        <f t="shared" si="21"/>
        <v>0.05688472234</v>
      </c>
      <c r="M106" s="30">
        <f t="shared" si="22"/>
        <v>0.06616060339</v>
      </c>
      <c r="P106" s="5">
        <f t="shared" si="5"/>
        <v>301</v>
      </c>
      <c r="Q106" s="5">
        <f t="shared" si="6"/>
        <v>303</v>
      </c>
      <c r="R106" s="5">
        <f t="shared" si="7"/>
        <v>258</v>
      </c>
      <c r="S106" s="5">
        <f t="shared" si="8"/>
        <v>315</v>
      </c>
      <c r="T106" s="5">
        <f t="shared" si="9"/>
        <v>183</v>
      </c>
      <c r="U106" s="5">
        <f t="shared" si="10"/>
        <v>277</v>
      </c>
      <c r="X106" s="59"/>
      <c r="Y106" s="60"/>
      <c r="Z106" s="61"/>
    </row>
    <row r="107">
      <c r="A107" s="57">
        <f>'Cleaned Data'!I108</f>
        <v>0.02945693555</v>
      </c>
      <c r="B107" s="30">
        <f>'Cleaned Data'!J108</f>
        <v>0.5</v>
      </c>
      <c r="C107" s="30">
        <f>'Cleaned Data'!K108</f>
        <v>0.7142857143</v>
      </c>
      <c r="D107" s="16">
        <f>'Cleaned Data'!L108</f>
        <v>0.2121212121</v>
      </c>
      <c r="E107" s="16">
        <f>'Cleaned Data'!M108</f>
        <v>0.9027777778</v>
      </c>
      <c r="F107" s="58">
        <f>'Cleaned Data'!Y108</f>
        <v>0.2142857143</v>
      </c>
      <c r="G107" s="5">
        <f>'Cleaned Data'!X108</f>
        <v>2.5</v>
      </c>
      <c r="I107" s="16">
        <v>0.00411492963902815</v>
      </c>
      <c r="J107" s="30">
        <v>0.07991533396048922</v>
      </c>
      <c r="L107" s="5">
        <f t="shared" si="21"/>
        <v>0.05149111485</v>
      </c>
      <c r="M107" s="30">
        <f t="shared" si="22"/>
        <v>0.07580040432</v>
      </c>
      <c r="P107" s="5">
        <f t="shared" si="5"/>
        <v>300</v>
      </c>
      <c r="Q107" s="5">
        <f t="shared" si="6"/>
        <v>275.5</v>
      </c>
      <c r="R107" s="5">
        <f t="shared" si="7"/>
        <v>298</v>
      </c>
      <c r="S107" s="5">
        <f t="shared" si="8"/>
        <v>328</v>
      </c>
      <c r="T107" s="5">
        <f t="shared" si="9"/>
        <v>180</v>
      </c>
      <c r="U107" s="5">
        <f t="shared" si="10"/>
        <v>272.5</v>
      </c>
      <c r="V107" s="5">
        <f t="shared" ref="V107:V122" si="24">_xlfn.rank.avg(G107,$E$2:G1074,0)</f>
        <v>210.5</v>
      </c>
      <c r="X107" s="59"/>
      <c r="Y107" s="60"/>
      <c r="Z107" s="61"/>
    </row>
    <row r="108">
      <c r="A108" s="57">
        <f>'Cleaned Data'!I109</f>
        <v>0.03022225835</v>
      </c>
      <c r="B108" s="30">
        <f>'Cleaned Data'!J109</f>
        <v>0.3612040134</v>
      </c>
      <c r="C108" s="30">
        <f>'Cleaned Data'!K109</f>
        <v>0.8193979933</v>
      </c>
      <c r="D108" s="16">
        <f>'Cleaned Data'!L109</f>
        <v>0.6666666667</v>
      </c>
      <c r="E108" s="16">
        <f>'Cleaned Data'!M109</f>
        <v>0.5619266055</v>
      </c>
      <c r="F108" s="58">
        <f>'Cleaned Data'!Y109</f>
        <v>0.1806020067</v>
      </c>
      <c r="G108" s="5">
        <f>'Cleaned Data'!X109</f>
        <v>2.565445026</v>
      </c>
      <c r="I108" s="16">
        <v>0.004115847171773594</v>
      </c>
      <c r="J108" s="30">
        <v>0.08010462454479383</v>
      </c>
      <c r="L108" s="5">
        <f t="shared" si="21"/>
        <v>0.05138089336</v>
      </c>
      <c r="M108" s="30">
        <f t="shared" si="22"/>
        <v>0.07598877737</v>
      </c>
      <c r="P108" s="5">
        <f t="shared" si="5"/>
        <v>299</v>
      </c>
      <c r="Q108" s="5">
        <f t="shared" si="6"/>
        <v>314</v>
      </c>
      <c r="R108" s="5">
        <f t="shared" si="7"/>
        <v>244</v>
      </c>
      <c r="S108" s="5">
        <f t="shared" si="8"/>
        <v>192</v>
      </c>
      <c r="T108" s="5">
        <f t="shared" si="9"/>
        <v>381</v>
      </c>
      <c r="U108" s="5">
        <f t="shared" si="10"/>
        <v>284</v>
      </c>
      <c r="V108" s="5">
        <f t="shared" si="24"/>
        <v>206</v>
      </c>
      <c r="X108" s="59"/>
      <c r="Y108" s="60"/>
      <c r="Z108" s="61"/>
    </row>
    <row r="109">
      <c r="A109" s="57">
        <f>'Cleaned Data'!I110</f>
        <v>0.03152832705</v>
      </c>
      <c r="B109" s="30">
        <f>'Cleaned Data'!J110</f>
        <v>0.1271091114</v>
      </c>
      <c r="C109" s="30">
        <f>'Cleaned Data'!K110</f>
        <v>0.9771110424</v>
      </c>
      <c r="D109" s="16">
        <f>'Cleaned Data'!L110</f>
        <v>0.8208232446</v>
      </c>
      <c r="E109" s="16">
        <f>'Cleaned Data'!M110</f>
        <v>0.5757244396</v>
      </c>
      <c r="F109" s="58">
        <f>'Cleaned Data'!Y110</f>
        <v>0.1042201537</v>
      </c>
      <c r="G109" s="5">
        <f>'Cleaned Data'!X110</f>
        <v>6.216338116</v>
      </c>
      <c r="I109" s="16">
        <v>0.004373152725923359</v>
      </c>
      <c r="J109" s="30">
        <v>0.08010906368413506</v>
      </c>
      <c r="L109" s="5">
        <f t="shared" si="21"/>
        <v>0.05458998676</v>
      </c>
      <c r="M109" s="30">
        <f t="shared" si="22"/>
        <v>0.07573591096</v>
      </c>
      <c r="P109" s="5">
        <f t="shared" si="5"/>
        <v>298</v>
      </c>
      <c r="Q109" s="5">
        <f t="shared" si="6"/>
        <v>368</v>
      </c>
      <c r="R109" s="5">
        <f t="shared" si="7"/>
        <v>77</v>
      </c>
      <c r="S109" s="5">
        <f t="shared" si="8"/>
        <v>148</v>
      </c>
      <c r="T109" s="5">
        <f t="shared" si="9"/>
        <v>379</v>
      </c>
      <c r="U109" s="5">
        <f t="shared" si="10"/>
        <v>313</v>
      </c>
      <c r="V109" s="5">
        <f t="shared" si="24"/>
        <v>152</v>
      </c>
      <c r="X109" s="59"/>
      <c r="Y109" s="60"/>
      <c r="Z109" s="61"/>
    </row>
    <row r="110">
      <c r="A110" s="57">
        <f>'Cleaned Data'!I111</f>
        <v>0.03205151265</v>
      </c>
      <c r="B110" s="30">
        <f>'Cleaned Data'!J111</f>
        <v>0.4622356495</v>
      </c>
      <c r="C110" s="30">
        <f>'Cleaned Data'!K111</f>
        <v>0.7391659853</v>
      </c>
      <c r="D110" s="16">
        <f>'Cleaned Data'!L111</f>
        <v>0.5899742931</v>
      </c>
      <c r="E110" s="16">
        <f>'Cleaned Data'!M111</f>
        <v>0.628650904</v>
      </c>
      <c r="F110" s="58">
        <f>'Cleaned Data'!Y111</f>
        <v>0.2014016348</v>
      </c>
      <c r="G110" s="5">
        <f>'Cleaned Data'!X111</f>
        <v>2.435842344</v>
      </c>
      <c r="I110" s="16">
        <v>0.004373323123236178</v>
      </c>
      <c r="J110" s="30">
        <v>-0.05995778715840927</v>
      </c>
      <c r="L110" s="5">
        <f t="shared" si="21"/>
        <v>-0.07294003549</v>
      </c>
      <c r="M110" s="30">
        <f t="shared" si="22"/>
        <v>-0.06433111028</v>
      </c>
      <c r="P110" s="5">
        <f t="shared" si="5"/>
        <v>297</v>
      </c>
      <c r="Q110" s="5">
        <f t="shared" si="6"/>
        <v>292</v>
      </c>
      <c r="R110" s="5">
        <f t="shared" si="7"/>
        <v>285</v>
      </c>
      <c r="S110" s="5">
        <f t="shared" si="8"/>
        <v>216</v>
      </c>
      <c r="T110" s="5">
        <f t="shared" si="9"/>
        <v>367</v>
      </c>
      <c r="U110" s="5">
        <f t="shared" si="10"/>
        <v>275</v>
      </c>
      <c r="V110" s="5">
        <f t="shared" si="24"/>
        <v>212</v>
      </c>
      <c r="X110" s="59"/>
      <c r="Y110" s="60"/>
      <c r="Z110" s="61"/>
    </row>
    <row r="111">
      <c r="A111" s="57">
        <f>'Cleaned Data'!I112</f>
        <v>0.03291998156</v>
      </c>
      <c r="B111" s="30">
        <f>'Cleaned Data'!J112</f>
        <v>0.3402061856</v>
      </c>
      <c r="C111" s="30">
        <f>'Cleaned Data'!K112</f>
        <v>0.8422664625</v>
      </c>
      <c r="D111" s="16">
        <f>'Cleaned Data'!L112</f>
        <v>0.6156716418</v>
      </c>
      <c r="E111" s="16">
        <f>'Cleaned Data'!M112</f>
        <v>0.632183908</v>
      </c>
      <c r="F111" s="58">
        <f>'Cleaned Data'!Y112</f>
        <v>0.182472648</v>
      </c>
      <c r="G111" s="5">
        <f>'Cleaned Data'!X112</f>
        <v>2.753337379</v>
      </c>
      <c r="I111" s="16">
        <v>0.004374847231803209</v>
      </c>
      <c r="J111" s="30">
        <v>-0.03934228833282982</v>
      </c>
      <c r="L111" s="5">
        <f t="shared" si="21"/>
        <v>-0.1111996129</v>
      </c>
      <c r="M111" s="30">
        <f t="shared" si="22"/>
        <v>-0.04371713556</v>
      </c>
      <c r="P111" s="5">
        <f t="shared" si="5"/>
        <v>296</v>
      </c>
      <c r="Q111" s="5">
        <f t="shared" si="6"/>
        <v>318</v>
      </c>
      <c r="R111" s="5">
        <f t="shared" si="7"/>
        <v>215</v>
      </c>
      <c r="S111" s="5">
        <f t="shared" si="8"/>
        <v>210</v>
      </c>
      <c r="T111" s="5">
        <f t="shared" si="9"/>
        <v>366</v>
      </c>
      <c r="U111" s="5">
        <f t="shared" si="10"/>
        <v>283</v>
      </c>
      <c r="V111" s="5">
        <f t="shared" si="24"/>
        <v>198</v>
      </c>
      <c r="X111" s="59"/>
      <c r="Y111" s="60"/>
      <c r="Z111" s="61"/>
    </row>
    <row r="112">
      <c r="A112" s="57">
        <f>'Cleaned Data'!I113</f>
        <v>0.03372285811</v>
      </c>
      <c r="B112" s="30">
        <f>'Cleaned Data'!J113</f>
        <v>0.5555555556</v>
      </c>
      <c r="C112" s="30">
        <f>'Cleaned Data'!K113</f>
        <v>0.6793478261</v>
      </c>
      <c r="D112" s="16">
        <f>'Cleaned Data'!L113</f>
        <v>0.2027027027</v>
      </c>
      <c r="E112" s="16">
        <f>'Cleaned Data'!M113</f>
        <v>0.9124087591</v>
      </c>
      <c r="F112" s="58">
        <f>'Cleaned Data'!Y113</f>
        <v>0.2349033816</v>
      </c>
      <c r="G112" s="5">
        <f>'Cleaned Data'!X113</f>
        <v>2.648305085</v>
      </c>
      <c r="I112" s="16">
        <v>0.004561222403921242</v>
      </c>
      <c r="J112" s="30">
        <v>0.079971572245912</v>
      </c>
      <c r="L112" s="5">
        <f t="shared" si="21"/>
        <v>0.05703554746</v>
      </c>
      <c r="M112" s="30">
        <f t="shared" si="22"/>
        <v>0.07541034984</v>
      </c>
      <c r="P112" s="5">
        <f t="shared" si="5"/>
        <v>295</v>
      </c>
      <c r="Q112" s="5">
        <f t="shared" si="6"/>
        <v>259</v>
      </c>
      <c r="R112" s="5">
        <f t="shared" si="7"/>
        <v>314</v>
      </c>
      <c r="S112" s="5">
        <f t="shared" si="8"/>
        <v>330</v>
      </c>
      <c r="T112" s="5">
        <f t="shared" si="9"/>
        <v>172</v>
      </c>
      <c r="U112" s="5">
        <f t="shared" si="10"/>
        <v>264</v>
      </c>
      <c r="V112" s="5">
        <f t="shared" si="24"/>
        <v>201</v>
      </c>
      <c r="X112" s="59"/>
      <c r="Y112" s="60"/>
      <c r="Z112" s="61"/>
    </row>
    <row r="113">
      <c r="A113" s="57">
        <f>'Cleaned Data'!I114</f>
        <v>0.03494098605</v>
      </c>
      <c r="B113" s="30">
        <f>'Cleaned Data'!J114</f>
        <v>0.4392523364</v>
      </c>
      <c r="C113" s="30">
        <f>'Cleaned Data'!K114</f>
        <v>0.3201024328</v>
      </c>
      <c r="D113" s="16">
        <f>'Cleaned Data'!L114</f>
        <v>0.08131487889</v>
      </c>
      <c r="E113" s="16">
        <f>'Cleaned Data'!M114</f>
        <v>0.8064516129</v>
      </c>
      <c r="F113" s="58">
        <f>'Cleaned Data'!Y114</f>
        <v>-0.2406452308</v>
      </c>
      <c r="G113" s="5">
        <f>'Cleaned Data'!X114</f>
        <v>0.3688010044</v>
      </c>
      <c r="I113" s="16">
        <v>0.004708876335666083</v>
      </c>
      <c r="J113" s="30">
        <v>-0.060063556655139294</v>
      </c>
      <c r="L113" s="5">
        <f t="shared" si="21"/>
        <v>-0.07839822678</v>
      </c>
      <c r="M113" s="30">
        <f t="shared" si="22"/>
        <v>-0.06477243299</v>
      </c>
      <c r="P113" s="5">
        <f t="shared" si="5"/>
        <v>294</v>
      </c>
      <c r="Q113" s="5">
        <f t="shared" si="6"/>
        <v>297</v>
      </c>
      <c r="R113" s="5">
        <f t="shared" si="7"/>
        <v>388</v>
      </c>
      <c r="S113" s="5">
        <f t="shared" si="8"/>
        <v>391</v>
      </c>
      <c r="T113" s="5">
        <f t="shared" si="9"/>
        <v>293.5</v>
      </c>
      <c r="U113" s="5">
        <f t="shared" si="10"/>
        <v>401</v>
      </c>
      <c r="V113" s="5">
        <f t="shared" si="24"/>
        <v>924</v>
      </c>
      <c r="X113" s="59"/>
      <c r="Y113" s="60"/>
      <c r="Z113" s="61"/>
    </row>
    <row r="114">
      <c r="A114" s="57">
        <f>'Cleaned Data'!I115</f>
        <v>0.03580202361</v>
      </c>
      <c r="B114" s="30">
        <f>'Cleaned Data'!J115</f>
        <v>0.05223880597</v>
      </c>
      <c r="C114" s="30">
        <f>'Cleaned Data'!K115</f>
        <v>0.9176470588</v>
      </c>
      <c r="D114" s="16">
        <f>'Cleaned Data'!L115</f>
        <v>0.5</v>
      </c>
      <c r="E114" s="16">
        <f>'Cleaned Data'!M115</f>
        <v>0.3804878049</v>
      </c>
      <c r="F114" s="58">
        <f>'Cleaned Data'!Y115</f>
        <v>-0.03011413521</v>
      </c>
      <c r="G114" s="5">
        <f>'Cleaned Data'!X115</f>
        <v>0.6141732283</v>
      </c>
      <c r="I114" s="16">
        <v>0.004921469569387426</v>
      </c>
      <c r="J114" s="30">
        <v>0.045660904487515364</v>
      </c>
      <c r="L114" s="5">
        <f t="shared" si="21"/>
        <v>0.1077830066</v>
      </c>
      <c r="M114" s="30">
        <f t="shared" si="22"/>
        <v>0.04073943492</v>
      </c>
      <c r="P114" s="5">
        <f t="shared" si="5"/>
        <v>293</v>
      </c>
      <c r="Q114" s="5">
        <f t="shared" si="6"/>
        <v>395</v>
      </c>
      <c r="R114" s="5">
        <f t="shared" si="7"/>
        <v>160</v>
      </c>
      <c r="S114" s="5">
        <f t="shared" si="8"/>
        <v>242.5</v>
      </c>
      <c r="T114" s="5">
        <f t="shared" si="9"/>
        <v>396</v>
      </c>
      <c r="U114" s="5">
        <f t="shared" si="10"/>
        <v>374</v>
      </c>
      <c r="V114" s="5">
        <f t="shared" si="24"/>
        <v>832</v>
      </c>
      <c r="X114" s="59"/>
      <c r="Y114" s="60"/>
      <c r="Z114" s="61"/>
    </row>
    <row r="115">
      <c r="A115" s="57">
        <f>'Cleaned Data'!I116</f>
        <v>0.03848935947</v>
      </c>
      <c r="B115" s="30">
        <f>'Cleaned Data'!J116</f>
        <v>0.3180751174</v>
      </c>
      <c r="C115" s="30">
        <f>'Cleaned Data'!K116</f>
        <v>0.8710063898</v>
      </c>
      <c r="D115" s="16">
        <f>'Cleaned Data'!L116</f>
        <v>0.6265895954</v>
      </c>
      <c r="E115" s="16">
        <f>'Cleaned Data'!M116</f>
        <v>0.6524080168</v>
      </c>
      <c r="F115" s="58">
        <f>'Cleaned Data'!Y116</f>
        <v>0.1890815071</v>
      </c>
      <c r="G115" s="5">
        <f>'Cleaned Data'!X116</f>
        <v>3.149534005</v>
      </c>
      <c r="I115" s="16">
        <v>0.005035198063753849</v>
      </c>
      <c r="J115" s="30">
        <v>0.025275013095861665</v>
      </c>
      <c r="L115" s="5">
        <f t="shared" si="21"/>
        <v>0.1992164374</v>
      </c>
      <c r="M115" s="30">
        <f t="shared" si="22"/>
        <v>0.02023981503</v>
      </c>
      <c r="P115" s="5">
        <f t="shared" si="5"/>
        <v>292</v>
      </c>
      <c r="Q115" s="5">
        <f t="shared" si="6"/>
        <v>329</v>
      </c>
      <c r="R115" s="5">
        <f t="shared" si="7"/>
        <v>195</v>
      </c>
      <c r="S115" s="5">
        <f t="shared" si="8"/>
        <v>205</v>
      </c>
      <c r="T115" s="5">
        <f t="shared" si="9"/>
        <v>356</v>
      </c>
      <c r="U115" s="5">
        <f t="shared" si="10"/>
        <v>280</v>
      </c>
      <c r="V115" s="5">
        <f t="shared" si="24"/>
        <v>192</v>
      </c>
      <c r="X115" s="59"/>
      <c r="Y115" s="60"/>
      <c r="Z115" s="61"/>
    </row>
    <row r="116">
      <c r="A116" s="57">
        <f>'Cleaned Data'!I117</f>
        <v>0.0385518368</v>
      </c>
      <c r="B116" s="30">
        <f>'Cleaned Data'!J117</f>
        <v>0.5210526316</v>
      </c>
      <c r="C116" s="30">
        <f>'Cleaned Data'!K117</f>
        <v>0.7049678946</v>
      </c>
      <c r="D116" s="16">
        <f>'Cleaned Data'!L117</f>
        <v>0.5958333333</v>
      </c>
      <c r="E116" s="16">
        <f>'Cleaned Data'!M117</f>
        <v>0.6381156317</v>
      </c>
      <c r="F116" s="58">
        <f>'Cleaned Data'!Y117</f>
        <v>0.2260205261</v>
      </c>
      <c r="G116" s="5">
        <f>'Cleaned Data'!X117</f>
        <v>2.599524187</v>
      </c>
      <c r="I116" s="16">
        <v>0.005134310766642238</v>
      </c>
      <c r="J116" s="30">
        <v>0.09001090307485415</v>
      </c>
      <c r="L116" s="5">
        <f t="shared" si="21"/>
        <v>0.05704098716</v>
      </c>
      <c r="M116" s="30">
        <f t="shared" si="22"/>
        <v>0.08487659231</v>
      </c>
      <c r="P116" s="5">
        <f t="shared" si="5"/>
        <v>291</v>
      </c>
      <c r="Q116" s="5">
        <f t="shared" si="6"/>
        <v>270</v>
      </c>
      <c r="R116" s="5">
        <f t="shared" si="7"/>
        <v>300</v>
      </c>
      <c r="S116" s="5">
        <f t="shared" si="8"/>
        <v>214</v>
      </c>
      <c r="T116" s="5">
        <f t="shared" si="9"/>
        <v>363</v>
      </c>
      <c r="U116" s="5">
        <f t="shared" si="10"/>
        <v>270</v>
      </c>
      <c r="V116" s="5">
        <f t="shared" si="24"/>
        <v>204</v>
      </c>
      <c r="X116" s="59"/>
      <c r="Y116" s="60"/>
      <c r="Z116" s="61"/>
    </row>
    <row r="117">
      <c r="A117" s="57">
        <f>'Cleaned Data'!I118</f>
        <v>0.03878089092</v>
      </c>
      <c r="B117" s="30">
        <f>'Cleaned Data'!J118</f>
        <v>0.7916666667</v>
      </c>
      <c r="C117" s="30">
        <f>'Cleaned Data'!K118</f>
        <v>0.4444444444</v>
      </c>
      <c r="D117" s="16">
        <f>'Cleaned Data'!L118</f>
        <v>0.9193548387</v>
      </c>
      <c r="E117" s="16">
        <f>'Cleaned Data'!M118</f>
        <v>0.2105263158</v>
      </c>
      <c r="F117" s="58">
        <f>'Cleaned Data'!Y118</f>
        <v>0.2361111111</v>
      </c>
      <c r="G117" s="5">
        <f>'Cleaned Data'!X118</f>
        <v>3.04</v>
      </c>
      <c r="I117" s="16">
        <v>0.005141111210171301</v>
      </c>
      <c r="J117" s="30">
        <v>0.04683633792859676</v>
      </c>
      <c r="L117" s="5">
        <f t="shared" si="21"/>
        <v>0.1097675744</v>
      </c>
      <c r="M117" s="30">
        <f t="shared" si="22"/>
        <v>0.04169522672</v>
      </c>
      <c r="P117" s="5">
        <f t="shared" si="5"/>
        <v>290</v>
      </c>
      <c r="Q117" s="5">
        <f t="shared" si="6"/>
        <v>198.5</v>
      </c>
      <c r="R117" s="5">
        <f t="shared" si="7"/>
        <v>377</v>
      </c>
      <c r="S117" s="5">
        <f t="shared" si="8"/>
        <v>102</v>
      </c>
      <c r="T117" s="5">
        <f t="shared" si="9"/>
        <v>401</v>
      </c>
      <c r="U117" s="5">
        <f t="shared" si="10"/>
        <v>263</v>
      </c>
      <c r="V117" s="5">
        <f t="shared" si="24"/>
        <v>194</v>
      </c>
      <c r="X117" s="59"/>
      <c r="Y117" s="60"/>
      <c r="Z117" s="61"/>
    </row>
    <row r="118">
      <c r="A118" s="57">
        <f>'Cleaned Data'!I119</f>
        <v>0.03908135131</v>
      </c>
      <c r="B118" s="30">
        <f>'Cleaned Data'!J119</f>
        <v>0.02127659574</v>
      </c>
      <c r="C118" s="30">
        <f>'Cleaned Data'!K119</f>
        <v>0.8201058201</v>
      </c>
      <c r="D118" s="16">
        <f>'Cleaned Data'!L119</f>
        <v>0.01734104046</v>
      </c>
      <c r="E118" s="16">
        <f>'Cleaned Data'!M119</f>
        <v>0.8488499452</v>
      </c>
      <c r="F118" s="58">
        <f>'Cleaned Data'!Y119</f>
        <v>-0.1586175841</v>
      </c>
      <c r="G118" s="5">
        <f>'Cleaned Data'!X119</f>
        <v>0.09910485934</v>
      </c>
      <c r="I118" s="16">
        <v>0.005228352551987889</v>
      </c>
      <c r="J118" s="30">
        <v>-0.09011627906976738</v>
      </c>
      <c r="L118" s="5">
        <f t="shared" si="21"/>
        <v>-0.05801784767</v>
      </c>
      <c r="M118" s="30">
        <f t="shared" si="22"/>
        <v>-0.09534463162</v>
      </c>
      <c r="P118" s="5">
        <f t="shared" si="5"/>
        <v>289</v>
      </c>
      <c r="Q118" s="5">
        <f t="shared" si="6"/>
        <v>401</v>
      </c>
      <c r="R118" s="5">
        <f t="shared" si="7"/>
        <v>240</v>
      </c>
      <c r="S118" s="5">
        <f t="shared" si="8"/>
        <v>405</v>
      </c>
      <c r="T118" s="5">
        <f t="shared" si="9"/>
        <v>262</v>
      </c>
      <c r="U118" s="5">
        <f t="shared" si="10"/>
        <v>399</v>
      </c>
      <c r="V118" s="5">
        <f t="shared" si="24"/>
        <v>1029</v>
      </c>
      <c r="X118" s="59"/>
      <c r="Y118" s="60"/>
      <c r="Z118" s="61"/>
    </row>
    <row r="119">
      <c r="A119" s="57">
        <f>'Cleaned Data'!I120</f>
        <v>0.03993097035</v>
      </c>
      <c r="B119" s="30">
        <f>'Cleaned Data'!J120</f>
        <v>1</v>
      </c>
      <c r="C119" s="30">
        <f>'Cleaned Data'!K120</f>
        <v>0.1195652174</v>
      </c>
      <c r="D119" s="16">
        <f>'Cleaned Data'!L120</f>
        <v>0.1473684211</v>
      </c>
      <c r="E119" s="16">
        <f>'Cleaned Data'!M120</f>
        <v>1</v>
      </c>
      <c r="F119" s="58">
        <f>'Cleaned Data'!Y120</f>
        <v>0.1195652174</v>
      </c>
      <c r="G119" s="5" t="str">
        <f>'Cleaned Data'!X120</f>
        <v>NaN</v>
      </c>
      <c r="I119" s="16">
        <v>0.005670394048519125</v>
      </c>
      <c r="J119" s="30">
        <v>0.07996390382023244</v>
      </c>
      <c r="L119" s="5">
        <f t="shared" si="21"/>
        <v>0.07091192122</v>
      </c>
      <c r="M119" s="30">
        <f t="shared" si="22"/>
        <v>0.07429350977</v>
      </c>
      <c r="P119" s="5">
        <f t="shared" si="5"/>
        <v>288</v>
      </c>
      <c r="Q119" s="5">
        <f t="shared" si="6"/>
        <v>29.5</v>
      </c>
      <c r="R119" s="5">
        <f t="shared" si="7"/>
        <v>402</v>
      </c>
      <c r="S119" s="5">
        <f t="shared" si="8"/>
        <v>367</v>
      </c>
      <c r="T119" s="5">
        <f t="shared" si="9"/>
        <v>29</v>
      </c>
      <c r="U119" s="5">
        <f t="shared" si="10"/>
        <v>303</v>
      </c>
      <c r="V119" s="5" t="str">
        <f t="shared" si="24"/>
        <v>#VALUE!</v>
      </c>
      <c r="X119" s="59"/>
      <c r="Y119" s="60"/>
      <c r="Z119" s="61"/>
    </row>
    <row r="120">
      <c r="A120" s="57">
        <f>'Cleaned Data'!I121</f>
        <v>0.04099572374</v>
      </c>
      <c r="B120" s="30">
        <f>'Cleaned Data'!J121</f>
        <v>0.5</v>
      </c>
      <c r="C120" s="30">
        <f>'Cleaned Data'!K121</f>
        <v>0.7314814815</v>
      </c>
      <c r="D120" s="16">
        <f>'Cleaned Data'!L121</f>
        <v>0.5245901639</v>
      </c>
      <c r="E120" s="16">
        <f>'Cleaned Data'!M121</f>
        <v>0.7117117117</v>
      </c>
      <c r="F120" s="58">
        <f>'Cleaned Data'!Y121</f>
        <v>0.2314814815</v>
      </c>
      <c r="G120" s="5">
        <f>'Cleaned Data'!X121</f>
        <v>2.724137931</v>
      </c>
      <c r="I120" s="16">
        <v>0.006057020791140243</v>
      </c>
      <c r="J120" s="30">
        <v>0.0795208261391478</v>
      </c>
      <c r="L120" s="5">
        <f t="shared" si="21"/>
        <v>0.07616898724</v>
      </c>
      <c r="M120" s="30">
        <f t="shared" si="22"/>
        <v>0.07346380535</v>
      </c>
      <c r="P120" s="5">
        <f t="shared" si="5"/>
        <v>287</v>
      </c>
      <c r="Q120" s="5">
        <f t="shared" si="6"/>
        <v>275.5</v>
      </c>
      <c r="R120" s="5">
        <f t="shared" si="7"/>
        <v>289</v>
      </c>
      <c r="S120" s="5">
        <f t="shared" si="8"/>
        <v>237</v>
      </c>
      <c r="T120" s="5">
        <f t="shared" si="9"/>
        <v>335</v>
      </c>
      <c r="U120" s="5">
        <f t="shared" si="10"/>
        <v>266</v>
      </c>
      <c r="V120" s="5">
        <f t="shared" si="24"/>
        <v>199</v>
      </c>
      <c r="X120" s="59"/>
      <c r="Y120" s="60"/>
      <c r="Z120" s="61"/>
    </row>
    <row r="121">
      <c r="A121" s="57">
        <f>'Cleaned Data'!I122</f>
        <v>0.04170221184</v>
      </c>
      <c r="B121" s="30">
        <f>'Cleaned Data'!J122</f>
        <v>0.4658559401</v>
      </c>
      <c r="C121" s="30">
        <f>'Cleaned Data'!K122</f>
        <v>0.7620386643</v>
      </c>
      <c r="D121" s="16">
        <f>'Cleaned Data'!L122</f>
        <v>0.5953377167</v>
      </c>
      <c r="E121" s="16">
        <f>'Cleaned Data'!M122</f>
        <v>0.6549848943</v>
      </c>
      <c r="F121" s="58">
        <f>'Cleaned Data'!Y122</f>
        <v>0.2278946045</v>
      </c>
      <c r="G121" s="5">
        <f>'Cleaned Data'!X122</f>
        <v>2.792954391</v>
      </c>
      <c r="I121" s="16">
        <v>0.006320548436883073</v>
      </c>
      <c r="J121" s="30">
        <v>-0.09967719988998747</v>
      </c>
      <c r="L121" s="5">
        <f t="shared" si="21"/>
        <v>-0.06341017248</v>
      </c>
      <c r="M121" s="30">
        <f t="shared" si="22"/>
        <v>-0.1059977483</v>
      </c>
      <c r="P121" s="5">
        <f t="shared" si="5"/>
        <v>286</v>
      </c>
      <c r="Q121" s="5">
        <f t="shared" si="6"/>
        <v>291</v>
      </c>
      <c r="R121" s="5">
        <f t="shared" si="7"/>
        <v>273</v>
      </c>
      <c r="S121" s="5">
        <f t="shared" si="8"/>
        <v>215</v>
      </c>
      <c r="T121" s="5">
        <f t="shared" si="9"/>
        <v>354</v>
      </c>
      <c r="U121" s="5">
        <f t="shared" si="10"/>
        <v>269</v>
      </c>
      <c r="V121" s="5">
        <f t="shared" si="24"/>
        <v>197</v>
      </c>
      <c r="X121" s="59"/>
      <c r="Y121" s="60"/>
      <c r="Z121" s="61"/>
    </row>
    <row r="122">
      <c r="A122" s="57">
        <f>'Cleaned Data'!I123</f>
        <v>0.042241044</v>
      </c>
      <c r="B122" s="30">
        <f>'Cleaned Data'!J123</f>
        <v>0.2399468262</v>
      </c>
      <c r="C122" s="30">
        <f>'Cleaned Data'!K123</f>
        <v>0.9299638146</v>
      </c>
      <c r="D122" s="16">
        <f>'Cleaned Data'!L123</f>
        <v>0.5461422088</v>
      </c>
      <c r="E122" s="16">
        <f>'Cleaned Data'!M123</f>
        <v>0.7769650868</v>
      </c>
      <c r="F122" s="58">
        <f>'Cleaned Data'!Y123</f>
        <v>0.1699106408</v>
      </c>
      <c r="G122" s="5">
        <f>'Cleaned Data'!X123</f>
        <v>4.191935578</v>
      </c>
      <c r="I122" s="16">
        <v>0.006341044314611945</v>
      </c>
      <c r="J122" s="30">
        <v>0.07784004346462337</v>
      </c>
      <c r="L122" s="5">
        <f t="shared" si="21"/>
        <v>0.0814624971</v>
      </c>
      <c r="M122" s="30">
        <f t="shared" si="22"/>
        <v>0.07149899915</v>
      </c>
      <c r="P122" s="5">
        <f t="shared" si="5"/>
        <v>285</v>
      </c>
      <c r="Q122" s="5">
        <f t="shared" si="6"/>
        <v>347</v>
      </c>
      <c r="R122" s="5">
        <f t="shared" si="7"/>
        <v>144</v>
      </c>
      <c r="S122" s="5">
        <f t="shared" si="8"/>
        <v>227</v>
      </c>
      <c r="T122" s="5">
        <f t="shared" si="9"/>
        <v>310</v>
      </c>
      <c r="U122" s="5">
        <f t="shared" si="10"/>
        <v>288</v>
      </c>
      <c r="V122" s="5">
        <f t="shared" si="24"/>
        <v>171</v>
      </c>
      <c r="X122" s="59"/>
      <c r="Y122" s="60"/>
      <c r="Z122" s="61"/>
    </row>
    <row r="123">
      <c r="A123" s="57">
        <f>'Cleaned Data'!I124</f>
        <v>0.04497236681</v>
      </c>
      <c r="B123" s="30">
        <f>'Cleaned Data'!J124</f>
        <v>0.4948805461</v>
      </c>
      <c r="C123" s="30">
        <f>'Cleaned Data'!K124</f>
        <v>0.7458677686</v>
      </c>
      <c r="D123" s="16">
        <f>'Cleaned Data'!L124</f>
        <v>0.5410447761</v>
      </c>
      <c r="E123" s="16">
        <f>'Cleaned Data'!M124</f>
        <v>0.7092337917</v>
      </c>
      <c r="F123" s="58">
        <f>'Cleaned Data'!Y124</f>
        <v>0.2407483147</v>
      </c>
      <c r="G123" s="5">
        <f>'Cleaned Data'!X124</f>
        <v>2.87546693</v>
      </c>
      <c r="I123" s="16">
        <v>0.006381853676208421</v>
      </c>
      <c r="J123" s="30">
        <v>-0.10215946843853829</v>
      </c>
      <c r="L123" s="5">
        <f t="shared" si="21"/>
        <v>-0.06246952704</v>
      </c>
      <c r="M123" s="30">
        <f t="shared" si="22"/>
        <v>-0.1085413221</v>
      </c>
      <c r="P123" s="5">
        <f t="shared" si="5"/>
        <v>284</v>
      </c>
      <c r="Q123" s="5">
        <f t="shared" si="6"/>
        <v>279</v>
      </c>
      <c r="R123" s="5">
        <f t="shared" si="7"/>
        <v>281</v>
      </c>
      <c r="S123" s="5">
        <f t="shared" si="8"/>
        <v>230</v>
      </c>
      <c r="T123" s="5">
        <f t="shared" si="9"/>
        <v>336</v>
      </c>
      <c r="U123" s="5">
        <f t="shared" si="10"/>
        <v>262</v>
      </c>
      <c r="X123" s="59"/>
      <c r="Y123" s="60"/>
      <c r="Z123" s="61"/>
    </row>
    <row r="124">
      <c r="A124" s="57">
        <f>'Cleaned Data'!I125</f>
        <v>0.04713363537</v>
      </c>
      <c r="B124" s="30">
        <f>'Cleaned Data'!J125</f>
        <v>0.9621212121</v>
      </c>
      <c r="C124" s="30">
        <f>'Cleaned Data'!K125</f>
        <v>0.1176470588</v>
      </c>
      <c r="D124" s="16">
        <f>'Cleaned Data'!L125</f>
        <v>0.8943661972</v>
      </c>
      <c r="E124" s="16">
        <f>'Cleaned Data'!M125</f>
        <v>0.2857142857</v>
      </c>
      <c r="F124" s="58">
        <f>'Cleaned Data'!Y125</f>
        <v>0.07976827094</v>
      </c>
      <c r="G124" s="5">
        <f>'Cleaned Data'!X125</f>
        <v>3.386666667</v>
      </c>
      <c r="I124" s="16">
        <v>0.006427150589908225</v>
      </c>
      <c r="J124" s="30">
        <v>-0.07073322033732732</v>
      </c>
      <c r="L124" s="5">
        <f t="shared" si="21"/>
        <v>-0.0908646681</v>
      </c>
      <c r="M124" s="30">
        <f t="shared" si="22"/>
        <v>-0.07716037093</v>
      </c>
      <c r="P124" s="5">
        <f t="shared" si="5"/>
        <v>283</v>
      </c>
      <c r="Q124" s="5">
        <f t="shared" si="6"/>
        <v>114</v>
      </c>
      <c r="R124" s="5">
        <f t="shared" si="7"/>
        <v>403</v>
      </c>
      <c r="S124" s="5">
        <f t="shared" si="8"/>
        <v>111</v>
      </c>
      <c r="T124" s="5">
        <f t="shared" si="9"/>
        <v>400</v>
      </c>
      <c r="U124" s="5">
        <f t="shared" si="10"/>
        <v>331</v>
      </c>
      <c r="V124" s="5">
        <f>_xlfn.rank.avg(G124,$E$2:G1074,0)</f>
        <v>186</v>
      </c>
      <c r="X124" s="59"/>
      <c r="Y124" s="60"/>
      <c r="Z124" s="61"/>
    </row>
    <row r="125">
      <c r="A125" s="57">
        <f>'Cleaned Data'!I126</f>
        <v>0.04764336594</v>
      </c>
      <c r="B125" s="30">
        <f>'Cleaned Data'!J126</f>
        <v>0.4702549575</v>
      </c>
      <c r="C125" s="30">
        <f>'Cleaned Data'!K126</f>
        <v>0.7898520085</v>
      </c>
      <c r="D125" s="16">
        <f>'Cleaned Data'!L126</f>
        <v>0.2503770739</v>
      </c>
      <c r="E125" s="16">
        <f>'Cleaned Data'!M126</f>
        <v>0.9090024331</v>
      </c>
      <c r="F125" s="58">
        <f>'Cleaned Data'!Y126</f>
        <v>0.260106966</v>
      </c>
      <c r="G125" s="5">
        <f>'Cleaned Data'!X126</f>
        <v>3.336468006</v>
      </c>
      <c r="I125" s="16">
        <v>0.006983605963486787</v>
      </c>
      <c r="J125" s="30">
        <v>0.045248776533716395</v>
      </c>
      <c r="L125" s="5">
        <f t="shared" si="21"/>
        <v>0.1543380064</v>
      </c>
      <c r="M125" s="30">
        <f t="shared" si="22"/>
        <v>0.03826517057</v>
      </c>
      <c r="P125" s="5">
        <f t="shared" si="5"/>
        <v>282</v>
      </c>
      <c r="Q125" s="5">
        <f t="shared" si="6"/>
        <v>287</v>
      </c>
      <c r="R125" s="5">
        <f t="shared" si="7"/>
        <v>260</v>
      </c>
      <c r="S125" s="5">
        <f t="shared" si="8"/>
        <v>309</v>
      </c>
      <c r="T125" s="5">
        <f t="shared" si="9"/>
        <v>176</v>
      </c>
      <c r="U125" s="5">
        <f t="shared" si="10"/>
        <v>259</v>
      </c>
      <c r="X125" s="59"/>
      <c r="Y125" s="60"/>
      <c r="Z125" s="61"/>
    </row>
    <row r="126">
      <c r="A126" s="57">
        <f>'Cleaned Data'!I127</f>
        <v>0.04901161495</v>
      </c>
      <c r="B126" s="30">
        <f>'Cleaned Data'!J127</f>
        <v>0.2040816327</v>
      </c>
      <c r="C126" s="30">
        <f>'Cleaned Data'!K127</f>
        <v>0.9601328904</v>
      </c>
      <c r="D126" s="16">
        <f>'Cleaned Data'!L127</f>
        <v>0.4545454545</v>
      </c>
      <c r="E126" s="16">
        <f>'Cleaned Data'!M127</f>
        <v>0.881097561</v>
      </c>
      <c r="F126" s="58">
        <f>'Cleaned Data'!Y127</f>
        <v>0.164214523</v>
      </c>
      <c r="G126" s="5">
        <f>'Cleaned Data'!X127</f>
        <v>6.175213675</v>
      </c>
      <c r="I126" s="16">
        <v>0.007016072658794328</v>
      </c>
      <c r="J126" s="30">
        <v>0.09920775059886733</v>
      </c>
      <c r="L126" s="5">
        <f t="shared" si="21"/>
        <v>0.07072101339</v>
      </c>
      <c r="M126" s="30">
        <f t="shared" si="22"/>
        <v>0.09219167794</v>
      </c>
      <c r="P126" s="5">
        <f t="shared" si="5"/>
        <v>281</v>
      </c>
      <c r="Q126" s="5">
        <f t="shared" si="6"/>
        <v>354</v>
      </c>
      <c r="R126" s="5">
        <f t="shared" si="7"/>
        <v>92</v>
      </c>
      <c r="S126" s="5">
        <f t="shared" si="8"/>
        <v>252.5</v>
      </c>
      <c r="T126" s="5">
        <f t="shared" si="9"/>
        <v>211</v>
      </c>
      <c r="U126" s="5">
        <f t="shared" si="10"/>
        <v>290</v>
      </c>
      <c r="X126" s="59"/>
      <c r="Y126" s="60"/>
      <c r="Z126" s="61"/>
    </row>
    <row r="127">
      <c r="A127" s="57">
        <f>'Cleaned Data'!I128</f>
        <v>0.05121337526</v>
      </c>
      <c r="B127" s="30">
        <f>'Cleaned Data'!J128</f>
        <v>0.3799283154</v>
      </c>
      <c r="C127" s="30">
        <f>'Cleaned Data'!K128</f>
        <v>0.8510125362</v>
      </c>
      <c r="D127" s="16">
        <f>'Cleaned Data'!L128</f>
        <v>0.63170441</v>
      </c>
      <c r="E127" s="16">
        <f>'Cleaned Data'!M128</f>
        <v>0.6711026616</v>
      </c>
      <c r="F127" s="58">
        <f>'Cleaned Data'!Y128</f>
        <v>0.2309408516</v>
      </c>
      <c r="G127" s="5">
        <f>'Cleaned Data'!X128</f>
        <v>3.499822287</v>
      </c>
      <c r="I127" s="16">
        <v>0.0070755231966848275</v>
      </c>
      <c r="J127" s="30">
        <v>0.10970451489635336</v>
      </c>
      <c r="L127" s="5">
        <f t="shared" si="21"/>
        <v>0.06449618964</v>
      </c>
      <c r="M127" s="30">
        <f t="shared" si="22"/>
        <v>0.1026289917</v>
      </c>
      <c r="P127" s="5">
        <f t="shared" si="5"/>
        <v>280</v>
      </c>
      <c r="Q127" s="5">
        <f t="shared" si="6"/>
        <v>310</v>
      </c>
      <c r="R127" s="5">
        <f t="shared" si="7"/>
        <v>209</v>
      </c>
      <c r="S127" s="5">
        <f t="shared" si="8"/>
        <v>204</v>
      </c>
      <c r="T127" s="5">
        <f t="shared" si="9"/>
        <v>345</v>
      </c>
      <c r="U127" s="5">
        <f t="shared" si="10"/>
        <v>267</v>
      </c>
      <c r="V127" s="5">
        <f>_xlfn.rank.avg(G127,$E$2:G1074,0)</f>
        <v>183</v>
      </c>
      <c r="X127" s="59"/>
      <c r="Y127" s="60"/>
      <c r="Z127" s="61"/>
    </row>
    <row r="128">
      <c r="A128" s="57">
        <f>'Cleaned Data'!I129</f>
        <v>0.05123875266</v>
      </c>
      <c r="B128" s="30">
        <f>'Cleaned Data'!J129</f>
        <v>0.3100115964</v>
      </c>
      <c r="C128" s="30">
        <f>'Cleaned Data'!K129</f>
        <v>0.8999337309</v>
      </c>
      <c r="D128" s="16">
        <f>'Cleaned Data'!L129</f>
        <v>0.5704125178</v>
      </c>
      <c r="E128" s="16">
        <f>'Cleaned Data'!M129</f>
        <v>0.7526673133</v>
      </c>
      <c r="F128" s="58">
        <f>'Cleaned Data'!Y129</f>
        <v>0.2099453274</v>
      </c>
      <c r="G128" s="5">
        <f>'Cleaned Data'!X129</f>
        <v>4.040721984</v>
      </c>
      <c r="I128" s="16">
        <v>0.007160259682208658</v>
      </c>
      <c r="J128" s="30">
        <v>0.0907600836394904</v>
      </c>
      <c r="L128" s="5">
        <f t="shared" si="21"/>
        <v>0.07889216707</v>
      </c>
      <c r="M128" s="30">
        <f t="shared" si="22"/>
        <v>0.08359982396</v>
      </c>
      <c r="P128" s="5">
        <f t="shared" si="5"/>
        <v>279</v>
      </c>
      <c r="Q128" s="5">
        <f t="shared" si="6"/>
        <v>332</v>
      </c>
      <c r="R128" s="5">
        <f t="shared" si="7"/>
        <v>175</v>
      </c>
      <c r="S128" s="5">
        <f t="shared" si="8"/>
        <v>222</v>
      </c>
      <c r="T128" s="5">
        <f t="shared" si="9"/>
        <v>319</v>
      </c>
      <c r="U128" s="5">
        <f t="shared" si="10"/>
        <v>274</v>
      </c>
      <c r="X128" s="59"/>
      <c r="Y128" s="60"/>
      <c r="Z128" s="61"/>
    </row>
    <row r="129">
      <c r="A129" s="57">
        <f>'Cleaned Data'!I130</f>
        <v>0.05571473675</v>
      </c>
      <c r="B129" s="30">
        <f>'Cleaned Data'!J130</f>
        <v>0.1979166667</v>
      </c>
      <c r="C129" s="30">
        <f>'Cleaned Data'!K130</f>
        <v>0.968503937</v>
      </c>
      <c r="D129" s="16">
        <f>'Cleaned Data'!L130</f>
        <v>0.8260869565</v>
      </c>
      <c r="E129" s="16">
        <f>'Cleaned Data'!M130</f>
        <v>0.615</v>
      </c>
      <c r="F129" s="58">
        <f>'Cleaned Data'!Y130</f>
        <v>0.1664206037</v>
      </c>
      <c r="G129" s="5">
        <f>'Cleaned Data'!X130</f>
        <v>7.587662338</v>
      </c>
      <c r="I129" s="16">
        <v>0.007398914359762116</v>
      </c>
      <c r="J129" s="30">
        <v>-0.09039667863229273</v>
      </c>
      <c r="L129" s="5">
        <f t="shared" si="21"/>
        <v>-0.081849405</v>
      </c>
      <c r="M129" s="30">
        <f t="shared" si="22"/>
        <v>-0.09779559299</v>
      </c>
      <c r="P129" s="5">
        <f t="shared" si="5"/>
        <v>278</v>
      </c>
      <c r="Q129" s="5">
        <f t="shared" si="6"/>
        <v>355</v>
      </c>
      <c r="R129" s="5">
        <f t="shared" si="7"/>
        <v>86</v>
      </c>
      <c r="S129" s="5">
        <f t="shared" si="8"/>
        <v>145</v>
      </c>
      <c r="T129" s="5">
        <f t="shared" si="9"/>
        <v>370</v>
      </c>
      <c r="U129" s="5">
        <f t="shared" si="10"/>
        <v>289</v>
      </c>
      <c r="X129" s="59"/>
      <c r="Y129" s="60"/>
      <c r="Z129" s="61"/>
    </row>
    <row r="130">
      <c r="A130" s="57">
        <f>'Cleaned Data'!I131</f>
        <v>0.05699190831</v>
      </c>
      <c r="B130" s="30">
        <f>'Cleaned Data'!J131</f>
        <v>0.3200185787</v>
      </c>
      <c r="C130" s="30">
        <f>'Cleaned Data'!K131</f>
        <v>0.909974318</v>
      </c>
      <c r="D130" s="16">
        <f>'Cleaned Data'!L131</f>
        <v>0.3469284995</v>
      </c>
      <c r="E130" s="16">
        <f>'Cleaned Data'!M131</f>
        <v>0.8995471387</v>
      </c>
      <c r="F130" s="58">
        <f>'Cleaned Data'!Y131</f>
        <v>0.2299928968</v>
      </c>
      <c r="G130" s="5">
        <f>'Cleaned Data'!X131</f>
        <v>4.757084445</v>
      </c>
      <c r="I130" s="16">
        <v>0.00761936710083643</v>
      </c>
      <c r="J130" s="30">
        <v>-0.05916752665978664</v>
      </c>
      <c r="L130" s="5">
        <f t="shared" si="21"/>
        <v>-0.1287761637</v>
      </c>
      <c r="M130" s="30">
        <f t="shared" si="22"/>
        <v>-0.06678689376</v>
      </c>
      <c r="P130" s="5">
        <f t="shared" si="5"/>
        <v>277</v>
      </c>
      <c r="Q130" s="5">
        <f t="shared" si="6"/>
        <v>326</v>
      </c>
      <c r="R130" s="5">
        <f t="shared" si="7"/>
        <v>168</v>
      </c>
      <c r="S130" s="5">
        <f t="shared" si="8"/>
        <v>279</v>
      </c>
      <c r="T130" s="5">
        <f t="shared" si="9"/>
        <v>182</v>
      </c>
      <c r="U130" s="5">
        <f t="shared" si="10"/>
        <v>268</v>
      </c>
      <c r="X130" s="59"/>
      <c r="Y130" s="60"/>
      <c r="Z130" s="61"/>
    </row>
    <row r="131">
      <c r="A131" s="57">
        <f>'Cleaned Data'!I132</f>
        <v>0.05709790269</v>
      </c>
      <c r="B131" s="30">
        <f>'Cleaned Data'!J132</f>
        <v>0.5190402818</v>
      </c>
      <c r="C131" s="30">
        <f>'Cleaned Data'!K132</f>
        <v>0.7520661157</v>
      </c>
      <c r="D131" s="16">
        <f>'Cleaned Data'!L132</f>
        <v>0.6517412935</v>
      </c>
      <c r="E131" s="16">
        <f>'Cleaned Data'!M132</f>
        <v>0.6362576994</v>
      </c>
      <c r="F131" s="58">
        <f>'Cleaned Data'!Y132</f>
        <v>0.2711063975</v>
      </c>
      <c r="G131" s="5">
        <f>'Cleaned Data'!X132</f>
        <v>3.273501144</v>
      </c>
      <c r="I131" s="16">
        <v>0.0077846453982730905</v>
      </c>
      <c r="J131" s="30">
        <v>0.11418890596618692</v>
      </c>
      <c r="L131" s="5">
        <f t="shared" si="21"/>
        <v>0.06817339506</v>
      </c>
      <c r="M131" s="30">
        <f t="shared" si="22"/>
        <v>0.1064042606</v>
      </c>
      <c r="P131" s="5">
        <f t="shared" si="5"/>
        <v>276</v>
      </c>
      <c r="Q131" s="5">
        <f t="shared" si="6"/>
        <v>271</v>
      </c>
      <c r="R131" s="5">
        <f t="shared" si="7"/>
        <v>277</v>
      </c>
      <c r="S131" s="5">
        <f t="shared" si="8"/>
        <v>200</v>
      </c>
      <c r="T131" s="5">
        <f t="shared" si="9"/>
        <v>364</v>
      </c>
      <c r="U131" s="5">
        <f t="shared" si="10"/>
        <v>254</v>
      </c>
      <c r="V131" s="5">
        <f t="shared" ref="V131:V132" si="25">_xlfn.rank.avg(G131,$E$2:G1074,0)</f>
        <v>190</v>
      </c>
      <c r="X131" s="59"/>
      <c r="Y131" s="60"/>
      <c r="Z131" s="61"/>
    </row>
    <row r="132">
      <c r="A132" s="57">
        <f>'Cleaned Data'!I133</f>
        <v>0.05774183551</v>
      </c>
      <c r="B132" s="30">
        <f>'Cleaned Data'!J133</f>
        <v>0.1666666667</v>
      </c>
      <c r="C132" s="30">
        <f>'Cleaned Data'!K133</f>
        <v>0.5416666667</v>
      </c>
      <c r="D132" s="16">
        <f>'Cleaned Data'!L133</f>
        <v>0.05714285714</v>
      </c>
      <c r="E132" s="16">
        <f>'Cleaned Data'!M133</f>
        <v>0.7959183673</v>
      </c>
      <c r="F132" s="58">
        <f>'Cleaned Data'!Y133</f>
        <v>-0.2916666667</v>
      </c>
      <c r="G132" s="5">
        <f>'Cleaned Data'!X133</f>
        <v>0.2363636364</v>
      </c>
      <c r="I132" s="16">
        <v>0.008670723982866016</v>
      </c>
      <c r="J132" s="30">
        <v>0.10004331192263471</v>
      </c>
      <c r="L132" s="5">
        <f t="shared" si="21"/>
        <v>0.08666970151</v>
      </c>
      <c r="M132" s="30">
        <f t="shared" si="22"/>
        <v>0.09137258794</v>
      </c>
      <c r="P132" s="5">
        <f t="shared" si="5"/>
        <v>275</v>
      </c>
      <c r="Q132" s="5">
        <f t="shared" si="6"/>
        <v>358</v>
      </c>
      <c r="R132" s="5">
        <f t="shared" si="7"/>
        <v>355</v>
      </c>
      <c r="S132" s="5">
        <f t="shared" si="8"/>
        <v>397</v>
      </c>
      <c r="T132" s="5">
        <f t="shared" si="9"/>
        <v>302</v>
      </c>
      <c r="U132" s="5">
        <f t="shared" si="10"/>
        <v>403</v>
      </c>
      <c r="V132" s="5">
        <f t="shared" si="25"/>
        <v>967</v>
      </c>
      <c r="X132" s="59"/>
      <c r="Y132" s="60"/>
      <c r="Z132" s="61"/>
    </row>
    <row r="133">
      <c r="A133" s="57">
        <f>'Cleaned Data'!I134</f>
        <v>0.05829852886</v>
      </c>
      <c r="B133" s="30">
        <f>'Cleaned Data'!J134</f>
        <v>0.3720626632</v>
      </c>
      <c r="C133" s="30">
        <f>'Cleaned Data'!K134</f>
        <v>0.8699497968</v>
      </c>
      <c r="D133" s="16">
        <f>'Cleaned Data'!L134</f>
        <v>0.7237176232</v>
      </c>
      <c r="E133" s="16">
        <f>'Cleaned Data'!M134</f>
        <v>0.6020847121</v>
      </c>
      <c r="F133" s="58">
        <f>'Cleaned Data'!Y134</f>
        <v>0.24201246</v>
      </c>
      <c r="G133" s="5">
        <f>'Cleaned Data'!X134</f>
        <v>3.963537208</v>
      </c>
      <c r="I133" s="16">
        <v>0.008707404360629665</v>
      </c>
      <c r="J133" s="30">
        <v>0.058118841557079026</v>
      </c>
      <c r="L133" s="5">
        <f t="shared" si="21"/>
        <v>0.14982068</v>
      </c>
      <c r="M133" s="30">
        <f t="shared" si="22"/>
        <v>0.0494114372</v>
      </c>
      <c r="P133" s="5">
        <f t="shared" si="5"/>
        <v>274</v>
      </c>
      <c r="Q133" s="5">
        <f t="shared" si="6"/>
        <v>312</v>
      </c>
      <c r="R133" s="5">
        <f t="shared" si="7"/>
        <v>198</v>
      </c>
      <c r="S133" s="5">
        <f t="shared" si="8"/>
        <v>178</v>
      </c>
      <c r="T133" s="5">
        <f t="shared" si="9"/>
        <v>373</v>
      </c>
      <c r="U133" s="5">
        <f t="shared" si="10"/>
        <v>261</v>
      </c>
      <c r="X133" s="59"/>
      <c r="Y133" s="60"/>
      <c r="Z133" s="61"/>
    </row>
    <row r="134">
      <c r="A134" s="57">
        <f>'Cleaned Data'!I135</f>
        <v>0.05983616669</v>
      </c>
      <c r="B134" s="30">
        <f>'Cleaned Data'!J135</f>
        <v>0.2502004812</v>
      </c>
      <c r="C134" s="30">
        <f>'Cleaned Data'!K135</f>
        <v>0.9500119875</v>
      </c>
      <c r="D134" s="16">
        <f>'Cleaned Data'!L135</f>
        <v>0.4279835391</v>
      </c>
      <c r="E134" s="16">
        <f>'Cleaned Data'!M135</f>
        <v>0.894469526</v>
      </c>
      <c r="F134" s="58">
        <f>'Cleaned Data'!Y135</f>
        <v>0.2002124687</v>
      </c>
      <c r="G134" s="5">
        <f>'Cleaned Data'!X135</f>
        <v>6.341707383</v>
      </c>
      <c r="I134" s="16">
        <v>0.009444604781999308</v>
      </c>
      <c r="J134" s="30">
        <v>-0.06052883977675061</v>
      </c>
      <c r="L134" s="5">
        <f t="shared" si="21"/>
        <v>-0.1560347896</v>
      </c>
      <c r="M134" s="30">
        <f t="shared" si="22"/>
        <v>-0.06997344456</v>
      </c>
      <c r="P134" s="5">
        <f t="shared" si="5"/>
        <v>273</v>
      </c>
      <c r="Q134" s="5">
        <f t="shared" si="6"/>
        <v>346</v>
      </c>
      <c r="R134" s="5">
        <f t="shared" si="7"/>
        <v>112</v>
      </c>
      <c r="S134" s="5">
        <f t="shared" si="8"/>
        <v>259</v>
      </c>
      <c r="T134" s="5">
        <f t="shared" si="9"/>
        <v>188</v>
      </c>
      <c r="U134" s="5">
        <f t="shared" si="10"/>
        <v>276</v>
      </c>
      <c r="X134" s="59"/>
      <c r="Y134" s="60"/>
      <c r="Z134" s="61"/>
    </row>
    <row r="135">
      <c r="A135" s="57">
        <f>'Cleaned Data'!I136</f>
        <v>0.06153791222</v>
      </c>
      <c r="B135" s="30">
        <f>'Cleaned Data'!J136</f>
        <v>0.6598101266</v>
      </c>
      <c r="C135" s="30">
        <f>'Cleaned Data'!K136</f>
        <v>0.6599936948</v>
      </c>
      <c r="D135" s="16">
        <f>'Cleaned Data'!L136</f>
        <v>0.2247978437</v>
      </c>
      <c r="E135" s="16">
        <f>'Cleaned Data'!M136</f>
        <v>0.9284843109</v>
      </c>
      <c r="F135" s="58">
        <f>'Cleaned Data'!Y136</f>
        <v>0.3198038214</v>
      </c>
      <c r="G135" s="5">
        <f>'Cleaned Data'!X136</f>
        <v>3.764873694</v>
      </c>
      <c r="I135" s="16">
        <v>0.009523939391770219</v>
      </c>
      <c r="J135" s="30">
        <v>-0.11962917763381797</v>
      </c>
      <c r="L135" s="5">
        <f t="shared" si="21"/>
        <v>-0.07961217807</v>
      </c>
      <c r="M135" s="30">
        <f t="shared" si="22"/>
        <v>-0.129153117</v>
      </c>
      <c r="P135" s="5">
        <f t="shared" si="5"/>
        <v>272</v>
      </c>
      <c r="Q135" s="5">
        <f t="shared" si="6"/>
        <v>236</v>
      </c>
      <c r="R135" s="5">
        <f t="shared" si="7"/>
        <v>321</v>
      </c>
      <c r="S135" s="5">
        <f t="shared" si="8"/>
        <v>317</v>
      </c>
      <c r="T135" s="5">
        <f t="shared" si="9"/>
        <v>158</v>
      </c>
      <c r="U135" s="5">
        <f t="shared" si="10"/>
        <v>241</v>
      </c>
      <c r="V135" s="5">
        <f>_xlfn.rank.avg(G135,$E$2:G1074,0)</f>
        <v>179</v>
      </c>
      <c r="X135" s="59"/>
      <c r="Y135" s="60"/>
      <c r="Z135" s="61"/>
    </row>
    <row r="136">
      <c r="A136" s="57">
        <f>'Cleaned Data'!I137</f>
        <v>0.06156483876</v>
      </c>
      <c r="B136" s="30">
        <f>'Cleaned Data'!J137</f>
        <v>0.4601398601</v>
      </c>
      <c r="C136" s="30">
        <f>'Cleaned Data'!K137</f>
        <v>0.8198833998</v>
      </c>
      <c r="D136" s="16">
        <f>'Cleaned Data'!L137</f>
        <v>0.3591703057</v>
      </c>
      <c r="E136" s="16">
        <f>'Cleaned Data'!M137</f>
        <v>0.8737737083</v>
      </c>
      <c r="F136" s="58">
        <f>'Cleaned Data'!Y137</f>
        <v>0.28002326</v>
      </c>
      <c r="G136" s="5">
        <f>'Cleaned Data'!X137</f>
        <v>3.879778623</v>
      </c>
      <c r="I136" s="16">
        <v>0.010458931512110862</v>
      </c>
      <c r="J136" s="30">
        <v>0.12624584717607967</v>
      </c>
      <c r="L136" s="5">
        <f t="shared" si="21"/>
        <v>0.08284574698</v>
      </c>
      <c r="M136" s="30">
        <f t="shared" si="22"/>
        <v>0.1157869157</v>
      </c>
      <c r="P136" s="5">
        <f t="shared" si="5"/>
        <v>271</v>
      </c>
      <c r="Q136" s="5">
        <f t="shared" si="6"/>
        <v>293</v>
      </c>
      <c r="R136" s="5">
        <f t="shared" si="7"/>
        <v>243</v>
      </c>
      <c r="S136" s="5">
        <f t="shared" si="8"/>
        <v>278</v>
      </c>
      <c r="T136" s="5">
        <f t="shared" si="9"/>
        <v>232</v>
      </c>
      <c r="U136" s="5">
        <f t="shared" si="10"/>
        <v>252</v>
      </c>
      <c r="X136" s="59"/>
      <c r="Y136" s="60"/>
      <c r="Z136" s="61"/>
    </row>
    <row r="137">
      <c r="A137" s="57">
        <f>'Cleaned Data'!I138</f>
        <v>0.0618548906</v>
      </c>
      <c r="B137" s="30">
        <f>'Cleaned Data'!J138</f>
        <v>0.5543933054</v>
      </c>
      <c r="C137" s="30">
        <f>'Cleaned Data'!K138</f>
        <v>0.1783264746</v>
      </c>
      <c r="D137" s="16">
        <f>'Cleaned Data'!L138</f>
        <v>0.306712963</v>
      </c>
      <c r="E137" s="16">
        <f>'Cleaned Data'!M138</f>
        <v>0.3790087464</v>
      </c>
      <c r="F137" s="58">
        <f>'Cleaned Data'!Y138</f>
        <v>-0.2672802199</v>
      </c>
      <c r="G137" s="5">
        <f>'Cleaned Data'!X138</f>
        <v>0.2700118351</v>
      </c>
      <c r="I137" s="16">
        <v>0.010536428898582993</v>
      </c>
      <c r="J137" s="30">
        <v>0.07429004489947655</v>
      </c>
      <c r="L137" s="5">
        <f t="shared" si="21"/>
        <v>0.1418282747</v>
      </c>
      <c r="M137" s="30">
        <f t="shared" si="22"/>
        <v>0.063753616</v>
      </c>
      <c r="P137" s="5">
        <f t="shared" si="5"/>
        <v>270</v>
      </c>
      <c r="Q137" s="5">
        <f t="shared" si="6"/>
        <v>261</v>
      </c>
      <c r="R137" s="5">
        <f t="shared" si="7"/>
        <v>401</v>
      </c>
      <c r="S137" s="5">
        <f t="shared" si="8"/>
        <v>292</v>
      </c>
      <c r="T137" s="5">
        <f t="shared" si="9"/>
        <v>397</v>
      </c>
      <c r="U137" s="5">
        <f t="shared" si="10"/>
        <v>402</v>
      </c>
      <c r="X137" s="59"/>
      <c r="Y137" s="60"/>
      <c r="Z137" s="61"/>
    </row>
    <row r="138">
      <c r="A138" s="57">
        <f>'Cleaned Data'!I139</f>
        <v>0.06526099753</v>
      </c>
      <c r="B138" s="30">
        <f>'Cleaned Data'!J139</f>
        <v>0.3198757764</v>
      </c>
      <c r="C138" s="30">
        <f>'Cleaned Data'!K139</f>
        <v>0.9140034863</v>
      </c>
      <c r="D138" s="16">
        <f>'Cleaned Data'!L139</f>
        <v>0.7357142857</v>
      </c>
      <c r="E138" s="16">
        <f>'Cleaned Data'!M139</f>
        <v>0.6423029808</v>
      </c>
      <c r="F138" s="58">
        <f>'Cleaned Data'!Y139</f>
        <v>0.2338792627</v>
      </c>
      <c r="G138" s="5">
        <f>'Cleaned Data'!X139</f>
        <v>4.998735036</v>
      </c>
      <c r="I138" s="16">
        <v>0.010781754973290827</v>
      </c>
      <c r="J138" s="30">
        <v>0.07903059592765005</v>
      </c>
      <c r="L138" s="5">
        <f t="shared" si="21"/>
        <v>0.136425075</v>
      </c>
      <c r="M138" s="30">
        <f t="shared" si="22"/>
        <v>0.06824884095</v>
      </c>
      <c r="P138" s="5">
        <f t="shared" si="5"/>
        <v>269</v>
      </c>
      <c r="Q138" s="5">
        <f t="shared" si="6"/>
        <v>328</v>
      </c>
      <c r="R138" s="5">
        <f t="shared" si="7"/>
        <v>163</v>
      </c>
      <c r="S138" s="5">
        <f t="shared" si="8"/>
        <v>173</v>
      </c>
      <c r="T138" s="5">
        <f t="shared" si="9"/>
        <v>361</v>
      </c>
      <c r="U138" s="5">
        <f t="shared" si="10"/>
        <v>265</v>
      </c>
      <c r="X138" s="59"/>
      <c r="Y138" s="60"/>
      <c r="Z138" s="61"/>
    </row>
    <row r="139">
      <c r="A139" s="57">
        <f>'Cleaned Data'!I140</f>
        <v>0.0659207783</v>
      </c>
      <c r="B139" s="30">
        <f>'Cleaned Data'!J140</f>
        <v>0.278280543</v>
      </c>
      <c r="C139" s="30">
        <f>'Cleaned Data'!K140</f>
        <v>0.941475827</v>
      </c>
      <c r="D139" s="16">
        <f>'Cleaned Data'!L140</f>
        <v>0.8424657534</v>
      </c>
      <c r="E139" s="16">
        <f>'Cleaned Data'!M140</f>
        <v>0.5370101597</v>
      </c>
      <c r="F139" s="58">
        <f>'Cleaned Data'!Y140</f>
        <v>0.21975637</v>
      </c>
      <c r="G139" s="5">
        <f>'Cleaned Data'!X140</f>
        <v>6.202807687</v>
      </c>
      <c r="I139" s="16">
        <v>0.011077249745558139</v>
      </c>
      <c r="J139" s="30">
        <v>0.10790790790790794</v>
      </c>
      <c r="L139" s="5">
        <f t="shared" si="21"/>
        <v>0.1026546614</v>
      </c>
      <c r="M139" s="30">
        <f t="shared" si="22"/>
        <v>0.09683065816</v>
      </c>
      <c r="P139" s="5">
        <f t="shared" si="5"/>
        <v>268</v>
      </c>
      <c r="Q139" s="5">
        <f t="shared" si="6"/>
        <v>339</v>
      </c>
      <c r="R139" s="5">
        <f t="shared" si="7"/>
        <v>129</v>
      </c>
      <c r="S139" s="5">
        <f t="shared" si="8"/>
        <v>136</v>
      </c>
      <c r="T139" s="5">
        <f t="shared" si="9"/>
        <v>385</v>
      </c>
      <c r="U139" s="5">
        <f t="shared" si="10"/>
        <v>271</v>
      </c>
      <c r="X139" s="59"/>
      <c r="Y139" s="60"/>
      <c r="Z139" s="61"/>
    </row>
    <row r="140">
      <c r="A140" s="57">
        <f>'Cleaned Data'!I141</f>
        <v>0.06753675196</v>
      </c>
      <c r="B140" s="30">
        <f>'Cleaned Data'!J141</f>
        <v>0.6428571429</v>
      </c>
      <c r="C140" s="30">
        <f>'Cleaned Data'!K141</f>
        <v>0.6888888889</v>
      </c>
      <c r="D140" s="16">
        <f>'Cleaned Data'!L141</f>
        <v>0.2432432432</v>
      </c>
      <c r="E140" s="16">
        <f>'Cleaned Data'!M141</f>
        <v>0.9253731343</v>
      </c>
      <c r="F140" s="58">
        <f>'Cleaned Data'!Y141</f>
        <v>0.3317460317</v>
      </c>
      <c r="G140" s="5">
        <f>'Cleaned Data'!X141</f>
        <v>3.985714286</v>
      </c>
      <c r="I140" s="16">
        <v>0.011139235049104272</v>
      </c>
      <c r="J140" s="30">
        <v>0.11313324519704082</v>
      </c>
      <c r="L140" s="5">
        <f t="shared" si="21"/>
        <v>0.09846119971</v>
      </c>
      <c r="M140" s="30">
        <f t="shared" si="22"/>
        <v>0.1019940101</v>
      </c>
      <c r="P140" s="5">
        <f t="shared" si="5"/>
        <v>267</v>
      </c>
      <c r="Q140" s="5">
        <f t="shared" si="6"/>
        <v>240.5</v>
      </c>
      <c r="R140" s="5">
        <f t="shared" si="7"/>
        <v>308</v>
      </c>
      <c r="S140" s="5">
        <f t="shared" si="8"/>
        <v>312</v>
      </c>
      <c r="T140" s="5">
        <f t="shared" si="9"/>
        <v>163</v>
      </c>
      <c r="U140" s="5">
        <f t="shared" si="10"/>
        <v>238</v>
      </c>
      <c r="V140" s="5">
        <f>_xlfn.rank.avg(G140,$E$2:G1074,0)</f>
        <v>174</v>
      </c>
      <c r="X140" s="59"/>
      <c r="Y140" s="60"/>
      <c r="Z140" s="61"/>
    </row>
    <row r="141">
      <c r="A141" s="57">
        <f>'Cleaned Data'!I142</f>
        <v>0.06774783952</v>
      </c>
      <c r="B141" s="30">
        <f>'Cleaned Data'!J142</f>
        <v>0.6666666667</v>
      </c>
      <c r="C141" s="30">
        <f>'Cleaned Data'!K142</f>
        <v>0.7171717172</v>
      </c>
      <c r="D141" s="16">
        <f>'Cleaned Data'!L142</f>
        <v>0.06666666667</v>
      </c>
      <c r="E141" s="16">
        <f>'Cleaned Data'!M142</f>
        <v>0.9861111111</v>
      </c>
      <c r="F141" s="58">
        <f>'Cleaned Data'!Y142</f>
        <v>0.3838383838</v>
      </c>
      <c r="G141" s="5">
        <f>'Cleaned Data'!X142</f>
        <v>5.071428571</v>
      </c>
      <c r="I141" s="16">
        <v>0.01114555533882141</v>
      </c>
      <c r="J141" s="30">
        <v>0.10502697278461759</v>
      </c>
      <c r="L141" s="5">
        <f t="shared" si="21"/>
        <v>0.1061208854</v>
      </c>
      <c r="M141" s="30">
        <f t="shared" si="22"/>
        <v>0.09388141745</v>
      </c>
      <c r="P141" s="5">
        <f t="shared" si="5"/>
        <v>266</v>
      </c>
      <c r="Q141" s="5">
        <f t="shared" si="6"/>
        <v>233</v>
      </c>
      <c r="R141" s="5">
        <f t="shared" si="7"/>
        <v>296</v>
      </c>
      <c r="S141" s="5">
        <f t="shared" si="8"/>
        <v>394</v>
      </c>
      <c r="T141" s="5">
        <f t="shared" si="9"/>
        <v>88</v>
      </c>
      <c r="U141" s="5">
        <f t="shared" si="10"/>
        <v>227</v>
      </c>
      <c r="X141" s="59"/>
      <c r="Y141" s="60"/>
      <c r="Z141" s="61"/>
    </row>
    <row r="142">
      <c r="A142" s="57">
        <f>'Cleaned Data'!I143</f>
        <v>0.06794051357</v>
      </c>
      <c r="B142" s="30">
        <f>'Cleaned Data'!J143</f>
        <v>0.6229314421</v>
      </c>
      <c r="C142" s="30">
        <f>'Cleaned Data'!K143</f>
        <v>0.6809680968</v>
      </c>
      <c r="D142" s="16">
        <f>'Cleaned Data'!L143</f>
        <v>0.6450428397</v>
      </c>
      <c r="E142" s="16">
        <f>'Cleaned Data'!M143</f>
        <v>0.6599147122</v>
      </c>
      <c r="F142" s="58">
        <f>'Cleaned Data'!Y143</f>
        <v>0.3038995389</v>
      </c>
      <c r="G142" s="5">
        <f>'Cleaned Data'!X143</f>
        <v>3.526245811</v>
      </c>
      <c r="I142" s="16">
        <v>0.011287040166116591</v>
      </c>
      <c r="J142" s="30">
        <v>-0.10018539499433521</v>
      </c>
      <c r="L142" s="5">
        <f t="shared" si="21"/>
        <v>-0.1126615328</v>
      </c>
      <c r="M142" s="30">
        <f t="shared" si="22"/>
        <v>-0.1114724352</v>
      </c>
      <c r="P142" s="5">
        <f t="shared" si="5"/>
        <v>265</v>
      </c>
      <c r="Q142" s="5">
        <f t="shared" si="6"/>
        <v>247</v>
      </c>
      <c r="R142" s="5">
        <f t="shared" si="7"/>
        <v>310</v>
      </c>
      <c r="S142" s="5">
        <f t="shared" si="8"/>
        <v>201</v>
      </c>
      <c r="T142" s="5">
        <f t="shared" si="9"/>
        <v>352</v>
      </c>
      <c r="U142" s="5">
        <f t="shared" si="10"/>
        <v>246</v>
      </c>
      <c r="V142" s="5">
        <f t="shared" ref="V142:V198" si="26">_xlfn.rank.avg(G142,$E$2:G1074,0)</f>
        <v>182</v>
      </c>
      <c r="X142" s="59"/>
      <c r="Y142" s="60"/>
      <c r="Z142" s="61"/>
    </row>
    <row r="143">
      <c r="A143" s="57">
        <f>'Cleaned Data'!I144</f>
        <v>0.06894200112</v>
      </c>
      <c r="B143" s="30">
        <f>'Cleaned Data'!J144</f>
        <v>0.4666666667</v>
      </c>
      <c r="C143" s="30">
        <f>'Cleaned Data'!K144</f>
        <v>0.8181818182</v>
      </c>
      <c r="D143" s="16">
        <f>'Cleaned Data'!L144</f>
        <v>0.6603773585</v>
      </c>
      <c r="E143" s="16">
        <f>'Cleaned Data'!M144</f>
        <v>0.6694214876</v>
      </c>
      <c r="F143" s="58">
        <f>'Cleaned Data'!Y144</f>
        <v>0.2848484848</v>
      </c>
      <c r="G143" s="5">
        <f>'Cleaned Data'!X144</f>
        <v>3.9375</v>
      </c>
      <c r="I143" s="16">
        <v>0.01141215268984191</v>
      </c>
      <c r="J143" s="30">
        <v>0.1001157407407407</v>
      </c>
      <c r="L143" s="5">
        <f t="shared" si="21"/>
        <v>0.1139895945</v>
      </c>
      <c r="M143" s="30">
        <f t="shared" si="22"/>
        <v>0.08870358805</v>
      </c>
      <c r="P143" s="5">
        <f t="shared" si="5"/>
        <v>264</v>
      </c>
      <c r="Q143" s="5">
        <f t="shared" si="6"/>
        <v>290</v>
      </c>
      <c r="R143" s="5">
        <f t="shared" si="7"/>
        <v>245</v>
      </c>
      <c r="S143" s="5">
        <f t="shared" si="8"/>
        <v>196</v>
      </c>
      <c r="T143" s="5">
        <f t="shared" si="9"/>
        <v>346</v>
      </c>
      <c r="U143" s="5">
        <f t="shared" si="10"/>
        <v>251</v>
      </c>
      <c r="V143" s="5">
        <f t="shared" si="26"/>
        <v>176</v>
      </c>
      <c r="X143" s="59"/>
      <c r="Y143" s="60"/>
      <c r="Z143" s="61"/>
    </row>
    <row r="144">
      <c r="A144" s="57">
        <f>'Cleaned Data'!I145</f>
        <v>0.07147415544</v>
      </c>
      <c r="B144" s="30">
        <f>'Cleaned Data'!J145</f>
        <v>0.703125</v>
      </c>
      <c r="C144" s="30">
        <f>'Cleaned Data'!K145</f>
        <v>0.6111111111</v>
      </c>
      <c r="D144" s="16">
        <f>'Cleaned Data'!L145</f>
        <v>0.5172413793</v>
      </c>
      <c r="E144" s="16">
        <f>'Cleaned Data'!M145</f>
        <v>0.7764705882</v>
      </c>
      <c r="F144" s="58">
        <f>'Cleaned Data'!Y145</f>
        <v>0.3142361111</v>
      </c>
      <c r="G144" s="5">
        <f>'Cleaned Data'!X145</f>
        <v>3.721804511</v>
      </c>
      <c r="I144" s="16">
        <v>0.012190666284680888</v>
      </c>
      <c r="J144" s="30">
        <v>0.11985438485398037</v>
      </c>
      <c r="L144" s="5">
        <f t="shared" si="21"/>
        <v>0.1017123095</v>
      </c>
      <c r="M144" s="30">
        <f t="shared" si="22"/>
        <v>0.1076637186</v>
      </c>
      <c r="P144" s="5">
        <f t="shared" si="5"/>
        <v>263</v>
      </c>
      <c r="Q144" s="5">
        <f t="shared" si="6"/>
        <v>226</v>
      </c>
      <c r="R144" s="5">
        <f t="shared" si="7"/>
        <v>337</v>
      </c>
      <c r="S144" s="5">
        <f t="shared" si="8"/>
        <v>240</v>
      </c>
      <c r="T144" s="5">
        <f t="shared" si="9"/>
        <v>311</v>
      </c>
      <c r="U144" s="5">
        <f t="shared" si="10"/>
        <v>244</v>
      </c>
      <c r="V144" s="5">
        <f t="shared" si="26"/>
        <v>180</v>
      </c>
      <c r="X144" s="59"/>
      <c r="Y144" s="60"/>
      <c r="Z144" s="61"/>
    </row>
    <row r="145">
      <c r="A145" s="57">
        <f>'Cleaned Data'!I146</f>
        <v>0.07524808218</v>
      </c>
      <c r="B145" s="30">
        <f>'Cleaned Data'!J146</f>
        <v>0.4782608696</v>
      </c>
      <c r="C145" s="30">
        <f>'Cleaned Data'!K146</f>
        <v>0.8205128205</v>
      </c>
      <c r="D145" s="16">
        <f>'Cleaned Data'!L146</f>
        <v>0.6111111111</v>
      </c>
      <c r="E145" s="16">
        <f>'Cleaned Data'!M146</f>
        <v>0.7272727273</v>
      </c>
      <c r="F145" s="58">
        <f>'Cleaned Data'!Y146</f>
        <v>0.2987736901</v>
      </c>
      <c r="G145" s="5">
        <f>'Cleaned Data'!X146</f>
        <v>4.19047619</v>
      </c>
      <c r="I145" s="16">
        <v>0.012217378488465653</v>
      </c>
      <c r="J145" s="30">
        <v>0.07031245320987733</v>
      </c>
      <c r="L145" s="5">
        <f t="shared" si="21"/>
        <v>0.1737583875</v>
      </c>
      <c r="M145" s="30">
        <f t="shared" si="22"/>
        <v>0.05809507472</v>
      </c>
      <c r="P145" s="5">
        <f t="shared" si="5"/>
        <v>262</v>
      </c>
      <c r="Q145" s="5">
        <f t="shared" si="6"/>
        <v>285</v>
      </c>
      <c r="R145" s="5">
        <f t="shared" si="7"/>
        <v>238</v>
      </c>
      <c r="S145" s="5">
        <f t="shared" si="8"/>
        <v>211</v>
      </c>
      <c r="T145" s="5">
        <f t="shared" si="9"/>
        <v>330</v>
      </c>
      <c r="U145" s="5">
        <f t="shared" si="10"/>
        <v>247</v>
      </c>
      <c r="V145" s="5">
        <f t="shared" si="26"/>
        <v>172</v>
      </c>
      <c r="X145" s="59"/>
      <c r="Y145" s="60"/>
      <c r="Z145" s="61"/>
    </row>
    <row r="146">
      <c r="A146" s="57">
        <f>'Cleaned Data'!I147</f>
        <v>0.08002845878</v>
      </c>
      <c r="B146" s="30">
        <f>'Cleaned Data'!J147</f>
        <v>0.4935064935</v>
      </c>
      <c r="C146" s="30">
        <f>'Cleaned Data'!K147</f>
        <v>0.8290816327</v>
      </c>
      <c r="D146" s="16">
        <f>'Cleaned Data'!L147</f>
        <v>0.3619047619</v>
      </c>
      <c r="E146" s="16">
        <f>'Cleaned Data'!M147</f>
        <v>0.8928571429</v>
      </c>
      <c r="F146" s="58">
        <f>'Cleaned Data'!Y147</f>
        <v>0.3225881262</v>
      </c>
      <c r="G146" s="5">
        <f>'Cleaned Data'!X147</f>
        <v>4.726368159</v>
      </c>
      <c r="I146" s="16">
        <v>0.012694091186180975</v>
      </c>
      <c r="J146" s="30">
        <v>0.10980250008810222</v>
      </c>
      <c r="L146" s="5">
        <f t="shared" si="21"/>
        <v>0.1156083985</v>
      </c>
      <c r="M146" s="30">
        <f t="shared" si="22"/>
        <v>0.0971084089</v>
      </c>
      <c r="P146" s="5">
        <f t="shared" si="5"/>
        <v>261</v>
      </c>
      <c r="Q146" s="5">
        <f t="shared" si="6"/>
        <v>280</v>
      </c>
      <c r="R146" s="5">
        <f t="shared" si="7"/>
        <v>233</v>
      </c>
      <c r="S146" s="5">
        <f t="shared" si="8"/>
        <v>276</v>
      </c>
      <c r="T146" s="5">
        <f t="shared" si="9"/>
        <v>192</v>
      </c>
      <c r="U146" s="5">
        <f t="shared" si="10"/>
        <v>240</v>
      </c>
      <c r="V146" s="5">
        <f t="shared" si="26"/>
        <v>167</v>
      </c>
      <c r="X146" s="59"/>
      <c r="Y146" s="60"/>
      <c r="Z146" s="61"/>
    </row>
    <row r="147">
      <c r="A147" s="57">
        <f>'Cleaned Data'!I148</f>
        <v>0.08289989633</v>
      </c>
      <c r="B147" s="30">
        <f>'Cleaned Data'!J148</f>
        <v>0.5833333333</v>
      </c>
      <c r="C147" s="30">
        <f>'Cleaned Data'!K148</f>
        <v>0.75</v>
      </c>
      <c r="D147" s="16">
        <f>'Cleaned Data'!L148</f>
        <v>0.5384615385</v>
      </c>
      <c r="E147" s="16">
        <f>'Cleaned Data'!M148</f>
        <v>0.7826086957</v>
      </c>
      <c r="F147" s="58">
        <f>'Cleaned Data'!Y148</f>
        <v>0.3333333333</v>
      </c>
      <c r="G147" s="5">
        <f>'Cleaned Data'!X148</f>
        <v>4.2</v>
      </c>
      <c r="I147" s="16">
        <v>0.013066773321263742</v>
      </c>
      <c r="J147" s="30">
        <v>0.04629751993304265</v>
      </c>
      <c r="L147" s="5">
        <f t="shared" si="21"/>
        <v>0.2822348441</v>
      </c>
      <c r="M147" s="30">
        <f t="shared" si="22"/>
        <v>0.03323074661</v>
      </c>
      <c r="P147" s="5">
        <f t="shared" si="5"/>
        <v>260</v>
      </c>
      <c r="Q147" s="5">
        <f t="shared" si="6"/>
        <v>254</v>
      </c>
      <c r="R147" s="5">
        <f t="shared" si="7"/>
        <v>279.5</v>
      </c>
      <c r="S147" s="5">
        <f t="shared" si="8"/>
        <v>232.5</v>
      </c>
      <c r="T147" s="5">
        <f t="shared" si="9"/>
        <v>307</v>
      </c>
      <c r="U147" s="5">
        <f t="shared" si="10"/>
        <v>237</v>
      </c>
      <c r="V147" s="5">
        <f t="shared" si="26"/>
        <v>170</v>
      </c>
      <c r="X147" s="59"/>
      <c r="Y147" s="60"/>
      <c r="Z147" s="61"/>
    </row>
    <row r="148">
      <c r="A148" s="57">
        <f>'Cleaned Data'!I149</f>
        <v>0.08360889659</v>
      </c>
      <c r="B148" s="30">
        <f>'Cleaned Data'!J149</f>
        <v>0.2392638037</v>
      </c>
      <c r="C148" s="30">
        <f>'Cleaned Data'!K149</f>
        <v>0.86996337</v>
      </c>
      <c r="D148" s="16">
        <f>'Cleaned Data'!L149</f>
        <v>0.2154696133</v>
      </c>
      <c r="E148" s="16">
        <f>'Cleaned Data'!M149</f>
        <v>0.8845437616</v>
      </c>
      <c r="F148" s="58">
        <f>'Cleaned Data'!Y149</f>
        <v>0.1092271736</v>
      </c>
      <c r="G148" s="5">
        <f>'Cleaned Data'!X149</f>
        <v>2.104157201</v>
      </c>
      <c r="I148" s="16">
        <v>0.01441766377741916</v>
      </c>
      <c r="J148" s="30">
        <v>0.09064304666770728</v>
      </c>
      <c r="L148" s="5">
        <f t="shared" si="21"/>
        <v>0.1590597879</v>
      </c>
      <c r="M148" s="30">
        <f t="shared" si="22"/>
        <v>0.07622538289</v>
      </c>
      <c r="P148" s="5">
        <f t="shared" si="5"/>
        <v>259</v>
      </c>
      <c r="Q148" s="5">
        <f t="shared" si="6"/>
        <v>349</v>
      </c>
      <c r="R148" s="5">
        <f t="shared" si="7"/>
        <v>197</v>
      </c>
      <c r="S148" s="5">
        <f t="shared" si="8"/>
        <v>326</v>
      </c>
      <c r="T148" s="5">
        <f t="shared" si="9"/>
        <v>204</v>
      </c>
      <c r="U148" s="5">
        <f t="shared" si="10"/>
        <v>310</v>
      </c>
      <c r="V148" s="5">
        <f t="shared" si="26"/>
        <v>224</v>
      </c>
      <c r="X148" s="59"/>
      <c r="Y148" s="60"/>
      <c r="Z148" s="61"/>
    </row>
    <row r="149">
      <c r="A149" s="57">
        <f>'Cleaned Data'!I150</f>
        <v>0.08415457967</v>
      </c>
      <c r="B149" s="30">
        <f>'Cleaned Data'!J150</f>
        <v>0.9040660737</v>
      </c>
      <c r="C149" s="30">
        <f>'Cleaned Data'!K150</f>
        <v>0.382016632</v>
      </c>
      <c r="D149" s="16">
        <f>'Cleaned Data'!L150</f>
        <v>0.5447932619</v>
      </c>
      <c r="E149" s="16">
        <f>'Cleaned Data'!M150</f>
        <v>0.8295711061</v>
      </c>
      <c r="F149" s="58">
        <f>'Cleaned Data'!Y150</f>
        <v>0.2860827057</v>
      </c>
      <c r="G149" s="5">
        <f>'Cleaned Data'!X150</f>
        <v>5.825503094</v>
      </c>
      <c r="I149" s="16">
        <v>0.01482087405451466</v>
      </c>
      <c r="J149" s="30">
        <v>0.12429260143684306</v>
      </c>
      <c r="L149" s="5">
        <f t="shared" si="21"/>
        <v>0.1192418043</v>
      </c>
      <c r="M149" s="30">
        <f t="shared" si="22"/>
        <v>0.1094717274</v>
      </c>
      <c r="P149" s="5">
        <f t="shared" si="5"/>
        <v>258</v>
      </c>
      <c r="Q149" s="5">
        <f t="shared" si="6"/>
        <v>154</v>
      </c>
      <c r="R149" s="5">
        <f t="shared" si="7"/>
        <v>382</v>
      </c>
      <c r="S149" s="5">
        <f t="shared" si="8"/>
        <v>228</v>
      </c>
      <c r="T149" s="5">
        <f t="shared" si="9"/>
        <v>283</v>
      </c>
      <c r="U149" s="5">
        <f t="shared" si="10"/>
        <v>250</v>
      </c>
      <c r="V149" s="5">
        <f t="shared" si="26"/>
        <v>156</v>
      </c>
      <c r="X149" s="59"/>
      <c r="Y149" s="60"/>
      <c r="Z149" s="61"/>
    </row>
    <row r="150">
      <c r="A150" s="57">
        <f>'Cleaned Data'!I151</f>
        <v>0.0871251419</v>
      </c>
      <c r="B150" s="30">
        <f>'Cleaned Data'!J151</f>
        <v>0.3395585739</v>
      </c>
      <c r="C150" s="30">
        <f>'Cleaned Data'!K151</f>
        <v>0.9300254453</v>
      </c>
      <c r="D150" s="16">
        <f>'Cleaned Data'!L151</f>
        <v>0.5479452055</v>
      </c>
      <c r="E150" s="16">
        <f>'Cleaned Data'!M151</f>
        <v>0.8493415957</v>
      </c>
      <c r="F150" s="58">
        <f>'Cleaned Data'!Y151</f>
        <v>0.2695840191</v>
      </c>
      <c r="G150" s="5">
        <f>'Cleaned Data'!X151</f>
        <v>6.833372283</v>
      </c>
      <c r="I150" s="16">
        <v>0.015027751499064067</v>
      </c>
      <c r="J150" s="30">
        <v>0.10372811740516763</v>
      </c>
      <c r="L150" s="5">
        <f t="shared" si="21"/>
        <v>0.1448763544</v>
      </c>
      <c r="M150" s="30">
        <f t="shared" si="22"/>
        <v>0.08870036591</v>
      </c>
      <c r="P150" s="5">
        <f t="shared" si="5"/>
        <v>257</v>
      </c>
      <c r="Q150" s="5">
        <f t="shared" si="6"/>
        <v>319</v>
      </c>
      <c r="R150" s="5">
        <f t="shared" si="7"/>
        <v>142</v>
      </c>
      <c r="S150" s="5">
        <f t="shared" si="8"/>
        <v>226</v>
      </c>
      <c r="T150" s="5">
        <f t="shared" si="9"/>
        <v>261</v>
      </c>
      <c r="U150" s="5">
        <f t="shared" si="10"/>
        <v>255</v>
      </c>
      <c r="V150" s="5">
        <f t="shared" si="26"/>
        <v>150</v>
      </c>
      <c r="X150" s="59"/>
      <c r="Y150" s="60"/>
      <c r="Z150" s="61"/>
    </row>
    <row r="151">
      <c r="A151" s="57">
        <f>'Cleaned Data'!I152</f>
        <v>0.08939691272</v>
      </c>
      <c r="B151" s="30">
        <f>'Cleaned Data'!J152</f>
        <v>0.313559322</v>
      </c>
      <c r="C151" s="30">
        <f>'Cleaned Data'!K152</f>
        <v>0.9456521739</v>
      </c>
      <c r="D151" s="16">
        <f>'Cleaned Data'!L152</f>
        <v>0.552238806</v>
      </c>
      <c r="E151" s="16">
        <f>'Cleaned Data'!M152</f>
        <v>0.8656716418</v>
      </c>
      <c r="F151" s="58">
        <f>'Cleaned Data'!Y152</f>
        <v>0.2592114959</v>
      </c>
      <c r="G151" s="5">
        <f>'Cleaned Data'!X152</f>
        <v>7.948148148</v>
      </c>
      <c r="I151" s="16">
        <v>0.015174762140504401</v>
      </c>
      <c r="J151" s="30">
        <v>0.13003358209472293</v>
      </c>
      <c r="L151" s="5">
        <f t="shared" si="21"/>
        <v>0.1166987935</v>
      </c>
      <c r="M151" s="30">
        <f t="shared" si="22"/>
        <v>0.11485882</v>
      </c>
      <c r="P151" s="5">
        <f t="shared" si="5"/>
        <v>256</v>
      </c>
      <c r="Q151" s="5">
        <f t="shared" si="6"/>
        <v>330</v>
      </c>
      <c r="R151" s="5">
        <f t="shared" si="7"/>
        <v>122</v>
      </c>
      <c r="S151" s="5">
        <f t="shared" si="8"/>
        <v>225</v>
      </c>
      <c r="T151" s="5">
        <f t="shared" si="9"/>
        <v>245</v>
      </c>
      <c r="U151" s="5">
        <f t="shared" si="10"/>
        <v>260</v>
      </c>
      <c r="V151" s="5">
        <f t="shared" si="26"/>
        <v>143</v>
      </c>
      <c r="X151" s="59"/>
      <c r="Y151" s="60"/>
      <c r="Z151" s="61"/>
    </row>
    <row r="152">
      <c r="A152" s="57">
        <f>'Cleaned Data'!I153</f>
        <v>0.09104078298</v>
      </c>
      <c r="B152" s="30">
        <f>'Cleaned Data'!J153</f>
        <v>0.9428571429</v>
      </c>
      <c r="C152" s="30">
        <f>'Cleaned Data'!K153</f>
        <v>0.39453125</v>
      </c>
      <c r="D152" s="16">
        <f>'Cleaned Data'!L153</f>
        <v>0.1755319149</v>
      </c>
      <c r="E152" s="16">
        <f>'Cleaned Data'!M153</f>
        <v>0.9805825243</v>
      </c>
      <c r="F152" s="58">
        <f>'Cleaned Data'!Y153</f>
        <v>0.3373883929</v>
      </c>
      <c r="G152" s="5">
        <f>'Cleaned Data'!X153</f>
        <v>10.7516129</v>
      </c>
      <c r="I152" s="16">
        <v>0.015289435512073693</v>
      </c>
      <c r="J152" s="30">
        <v>0.15998542274052463</v>
      </c>
      <c r="L152" s="5">
        <f t="shared" si="21"/>
        <v>0.09556767892</v>
      </c>
      <c r="M152" s="30">
        <f t="shared" si="22"/>
        <v>0.1446959872</v>
      </c>
      <c r="P152" s="5">
        <f t="shared" si="5"/>
        <v>255</v>
      </c>
      <c r="Q152" s="5">
        <f t="shared" si="6"/>
        <v>124</v>
      </c>
      <c r="R152" s="5">
        <f t="shared" si="7"/>
        <v>380</v>
      </c>
      <c r="S152" s="5">
        <f t="shared" si="8"/>
        <v>347</v>
      </c>
      <c r="T152" s="5">
        <f t="shared" si="9"/>
        <v>98</v>
      </c>
      <c r="U152" s="5">
        <f t="shared" si="10"/>
        <v>236</v>
      </c>
      <c r="V152" s="5">
        <f t="shared" si="26"/>
        <v>131</v>
      </c>
      <c r="X152" s="59"/>
      <c r="Y152" s="60"/>
      <c r="Z152" s="61"/>
    </row>
    <row r="153">
      <c r="A153" s="57">
        <f>'Cleaned Data'!I154</f>
        <v>0.09170451122</v>
      </c>
      <c r="B153" s="30">
        <f>'Cleaned Data'!J154</f>
        <v>0.6349206349</v>
      </c>
      <c r="C153" s="30">
        <f>'Cleaned Data'!K154</f>
        <v>0.7173913043</v>
      </c>
      <c r="D153" s="16">
        <f>'Cleaned Data'!L154</f>
        <v>0.6060606061</v>
      </c>
      <c r="E153" s="16">
        <f>'Cleaned Data'!M154</f>
        <v>0.7415730337</v>
      </c>
      <c r="F153" s="58">
        <f>'Cleaned Data'!Y154</f>
        <v>0.3523119393</v>
      </c>
      <c r="G153" s="5">
        <f>'Cleaned Data'!X154</f>
        <v>4.414715719</v>
      </c>
      <c r="I153" s="16">
        <v>0.0155464116405083</v>
      </c>
      <c r="J153" s="30">
        <v>0.08110862832725707</v>
      </c>
      <c r="L153" s="5">
        <f t="shared" si="21"/>
        <v>0.1916739558</v>
      </c>
      <c r="M153" s="30">
        <f t="shared" si="22"/>
        <v>0.06556221669</v>
      </c>
      <c r="P153" s="5">
        <f t="shared" si="5"/>
        <v>254</v>
      </c>
      <c r="Q153" s="5">
        <f t="shared" si="6"/>
        <v>242</v>
      </c>
      <c r="R153" s="5">
        <f t="shared" si="7"/>
        <v>295</v>
      </c>
      <c r="S153" s="5">
        <f t="shared" si="8"/>
        <v>212</v>
      </c>
      <c r="T153" s="5">
        <f t="shared" si="9"/>
        <v>325</v>
      </c>
      <c r="U153" s="5">
        <f t="shared" si="10"/>
        <v>235</v>
      </c>
      <c r="V153" s="5">
        <f t="shared" si="26"/>
        <v>168</v>
      </c>
      <c r="X153" s="59"/>
      <c r="Y153" s="60"/>
      <c r="Z153" s="61"/>
    </row>
    <row r="154">
      <c r="A154" s="57">
        <f>'Cleaned Data'!I155</f>
        <v>0.09234166344</v>
      </c>
      <c r="B154" s="30">
        <f>'Cleaned Data'!J155</f>
        <v>0.3112719752</v>
      </c>
      <c r="C154" s="30">
        <f>'Cleaned Data'!K155</f>
        <v>0.9507246377</v>
      </c>
      <c r="D154" s="16">
        <f>'Cleaned Data'!L155</f>
        <v>0.8551136364</v>
      </c>
      <c r="E154" s="16">
        <f>'Cleaned Data'!M155</f>
        <v>0.5963636364</v>
      </c>
      <c r="F154" s="58">
        <f>'Cleaned Data'!Y155</f>
        <v>0.2619966129</v>
      </c>
      <c r="G154" s="5">
        <f>'Cleaned Data'!X155</f>
        <v>8.720014132</v>
      </c>
      <c r="I154" s="16">
        <v>0.015551446723588783</v>
      </c>
      <c r="J154" s="30">
        <v>0.12987189093789753</v>
      </c>
      <c r="L154" s="5">
        <f t="shared" si="21"/>
        <v>0.119744516</v>
      </c>
      <c r="M154" s="30">
        <f t="shared" si="22"/>
        <v>0.1143204442</v>
      </c>
      <c r="P154" s="5">
        <f t="shared" si="5"/>
        <v>253</v>
      </c>
      <c r="Q154" s="5">
        <f t="shared" si="6"/>
        <v>331</v>
      </c>
      <c r="R154" s="5">
        <f t="shared" si="7"/>
        <v>111</v>
      </c>
      <c r="S154" s="5">
        <f t="shared" si="8"/>
        <v>128</v>
      </c>
      <c r="T154" s="5">
        <f t="shared" si="9"/>
        <v>374</v>
      </c>
      <c r="U154" s="5">
        <f t="shared" si="10"/>
        <v>258</v>
      </c>
      <c r="V154" s="5">
        <f t="shared" si="26"/>
        <v>136</v>
      </c>
      <c r="X154" s="59"/>
      <c r="Y154" s="60"/>
      <c r="Z154" s="61"/>
    </row>
    <row r="155">
      <c r="A155" s="57">
        <f>'Cleaned Data'!I156</f>
        <v>0.09328537423</v>
      </c>
      <c r="B155" s="30">
        <f>'Cleaned Data'!J156</f>
        <v>1</v>
      </c>
      <c r="C155" s="30">
        <f>'Cleaned Data'!K156</f>
        <v>0.262962963</v>
      </c>
      <c r="D155" s="16">
        <f>'Cleaned Data'!L156</f>
        <v>0.1603375527</v>
      </c>
      <c r="E155" s="16">
        <f>'Cleaned Data'!M156</f>
        <v>1</v>
      </c>
      <c r="F155" s="58">
        <f>'Cleaned Data'!Y156</f>
        <v>0.262962963</v>
      </c>
      <c r="G155" s="5" t="str">
        <f>'Cleaned Data'!X156</f>
        <v>NaN</v>
      </c>
      <c r="I155" s="16">
        <v>0.016245677602079667</v>
      </c>
      <c r="J155" s="30">
        <v>0.12916409632925863</v>
      </c>
      <c r="L155" s="5">
        <f t="shared" si="21"/>
        <v>0.1257754907</v>
      </c>
      <c r="M155" s="30">
        <f t="shared" si="22"/>
        <v>0.1129184187</v>
      </c>
      <c r="P155" s="5">
        <f t="shared" si="5"/>
        <v>252</v>
      </c>
      <c r="Q155" s="5">
        <f t="shared" si="6"/>
        <v>29.5</v>
      </c>
      <c r="R155" s="5">
        <f t="shared" si="7"/>
        <v>396</v>
      </c>
      <c r="S155" s="5">
        <f t="shared" si="8"/>
        <v>356</v>
      </c>
      <c r="T155" s="5">
        <f t="shared" si="9"/>
        <v>29</v>
      </c>
      <c r="U155" s="5">
        <f t="shared" si="10"/>
        <v>257</v>
      </c>
      <c r="V155" s="5" t="str">
        <f t="shared" si="26"/>
        <v>#VALUE!</v>
      </c>
      <c r="X155" s="59"/>
      <c r="Y155" s="60"/>
      <c r="Z155" s="61"/>
    </row>
    <row r="156">
      <c r="A156" s="57">
        <f>'Cleaned Data'!I157</f>
        <v>0.09490348827</v>
      </c>
      <c r="B156" s="30">
        <f>'Cleaned Data'!J157</f>
        <v>1</v>
      </c>
      <c r="C156" s="30">
        <f>'Cleaned Data'!K157</f>
        <v>0.3535353535</v>
      </c>
      <c r="D156" s="16">
        <f>'Cleaned Data'!L157</f>
        <v>0.0447761194</v>
      </c>
      <c r="E156" s="16">
        <f>'Cleaned Data'!M157</f>
        <v>1</v>
      </c>
      <c r="F156" s="58">
        <f>'Cleaned Data'!Y157</f>
        <v>0.3535353535</v>
      </c>
      <c r="G156" s="5" t="str">
        <f>'Cleaned Data'!X157</f>
        <v>NaN</v>
      </c>
      <c r="I156" s="16">
        <v>0.016337600887829377</v>
      </c>
      <c r="J156" s="30">
        <v>0.16161616161616155</v>
      </c>
      <c r="L156" s="5">
        <f t="shared" si="21"/>
        <v>0.1010889055</v>
      </c>
      <c r="M156" s="30">
        <f t="shared" si="22"/>
        <v>0.1452785607</v>
      </c>
      <c r="P156" s="5">
        <f t="shared" si="5"/>
        <v>251</v>
      </c>
      <c r="Q156" s="5">
        <f t="shared" si="6"/>
        <v>29.5</v>
      </c>
      <c r="R156" s="5">
        <f t="shared" si="7"/>
        <v>384</v>
      </c>
      <c r="S156" s="5">
        <f t="shared" si="8"/>
        <v>402</v>
      </c>
      <c r="T156" s="5">
        <f t="shared" si="9"/>
        <v>29</v>
      </c>
      <c r="U156" s="5">
        <f t="shared" si="10"/>
        <v>234</v>
      </c>
      <c r="V156" s="5" t="str">
        <f t="shared" si="26"/>
        <v>#VALUE!</v>
      </c>
      <c r="X156" s="59"/>
      <c r="Y156" s="60"/>
      <c r="Z156" s="61"/>
    </row>
    <row r="157">
      <c r="A157" s="57">
        <f>'Cleaned Data'!I158</f>
        <v>0.09980218165</v>
      </c>
      <c r="B157" s="30">
        <f>'Cleaned Data'!J158</f>
        <v>0.746835443</v>
      </c>
      <c r="C157" s="30">
        <f>'Cleaned Data'!K158</f>
        <v>0.617196702</v>
      </c>
      <c r="D157" s="16">
        <f>'Cleaned Data'!L158</f>
        <v>0.6761335326</v>
      </c>
      <c r="E157" s="16">
        <f>'Cleaned Data'!M158</f>
        <v>0.6949602122</v>
      </c>
      <c r="F157" s="58">
        <f>'Cleaned Data'!Y158</f>
        <v>0.364032145</v>
      </c>
      <c r="G157" s="5">
        <f>'Cleaned Data'!X158</f>
        <v>4.756307692</v>
      </c>
      <c r="I157" s="16">
        <v>0.01635901469630563</v>
      </c>
      <c r="J157" s="30">
        <v>-0.1370101624861073</v>
      </c>
      <c r="L157" s="5">
        <f t="shared" si="21"/>
        <v>-0.1194000095</v>
      </c>
      <c r="M157" s="30">
        <f t="shared" si="22"/>
        <v>-0.1533691772</v>
      </c>
      <c r="P157" s="5">
        <f t="shared" si="5"/>
        <v>250</v>
      </c>
      <c r="Q157" s="5">
        <f t="shared" si="6"/>
        <v>216</v>
      </c>
      <c r="R157" s="5">
        <f t="shared" si="7"/>
        <v>336</v>
      </c>
      <c r="S157" s="5">
        <f t="shared" si="8"/>
        <v>190</v>
      </c>
      <c r="T157" s="5">
        <f t="shared" si="9"/>
        <v>339</v>
      </c>
      <c r="U157" s="5">
        <f t="shared" si="10"/>
        <v>232</v>
      </c>
      <c r="V157" s="5">
        <f t="shared" si="26"/>
        <v>166</v>
      </c>
      <c r="X157" s="59"/>
      <c r="Y157" s="60"/>
      <c r="Z157" s="61"/>
    </row>
    <row r="158">
      <c r="A158" s="57">
        <f>'Cleaned Data'!I159</f>
        <v>0.1012827578</v>
      </c>
      <c r="B158" s="30">
        <f>'Cleaned Data'!J159</f>
        <v>0.5549014589</v>
      </c>
      <c r="C158" s="30">
        <f>'Cleaned Data'!K159</f>
        <v>0.8020061055</v>
      </c>
      <c r="D158" s="16">
        <f>'Cleaned Data'!L159</f>
        <v>0.7048114434</v>
      </c>
      <c r="E158" s="16">
        <f>'Cleaned Data'!M159</f>
        <v>0.6789736016</v>
      </c>
      <c r="F158" s="58">
        <f>'Cleaned Data'!Y159</f>
        <v>0.3569075645</v>
      </c>
      <c r="G158" s="5">
        <f>'Cleaned Data'!X159</f>
        <v>5.049932489</v>
      </c>
      <c r="I158" s="16">
        <v>0.016820957946788957</v>
      </c>
      <c r="J158" s="30">
        <v>-0.1095057906203416</v>
      </c>
      <c r="L158" s="5">
        <f t="shared" si="21"/>
        <v>-0.1536079312</v>
      </c>
      <c r="M158" s="30">
        <f t="shared" si="22"/>
        <v>-0.1263267486</v>
      </c>
      <c r="P158" s="5">
        <f t="shared" si="5"/>
        <v>249</v>
      </c>
      <c r="Q158" s="5">
        <f t="shared" si="6"/>
        <v>260</v>
      </c>
      <c r="R158" s="5">
        <f t="shared" si="7"/>
        <v>251</v>
      </c>
      <c r="S158" s="5">
        <f t="shared" si="8"/>
        <v>184</v>
      </c>
      <c r="T158" s="5">
        <f t="shared" si="9"/>
        <v>343</v>
      </c>
      <c r="U158" s="5">
        <f t="shared" si="10"/>
        <v>233</v>
      </c>
      <c r="V158" s="5">
        <f t="shared" si="26"/>
        <v>161</v>
      </c>
      <c r="X158" s="59"/>
      <c r="Y158" s="60"/>
      <c r="Z158" s="61"/>
    </row>
    <row r="159">
      <c r="A159" s="57">
        <f>'Cleaned Data'!I160</f>
        <v>0.1037120966</v>
      </c>
      <c r="B159" s="30">
        <f>'Cleaned Data'!J160</f>
        <v>0.35</v>
      </c>
      <c r="C159" s="30">
        <f>'Cleaned Data'!K160</f>
        <v>0.9404255319</v>
      </c>
      <c r="D159" s="16">
        <f>'Cleaned Data'!L160</f>
        <v>0.5789473684</v>
      </c>
      <c r="E159" s="16">
        <f>'Cleaned Data'!M160</f>
        <v>0.8607594937</v>
      </c>
      <c r="F159" s="58">
        <f>'Cleaned Data'!Y160</f>
        <v>0.2904255319</v>
      </c>
      <c r="G159" s="5">
        <f>'Cleaned Data'!X160</f>
        <v>8.5</v>
      </c>
      <c r="I159" s="16">
        <v>0.017129410368362522</v>
      </c>
      <c r="J159" s="30">
        <v>0.16013739507664027</v>
      </c>
      <c r="L159" s="5">
        <f t="shared" si="21"/>
        <v>0.1069669602</v>
      </c>
      <c r="M159" s="30">
        <f t="shared" si="22"/>
        <v>0.1430079847</v>
      </c>
      <c r="P159" s="5">
        <f t="shared" si="5"/>
        <v>248</v>
      </c>
      <c r="Q159" s="5">
        <f t="shared" si="6"/>
        <v>316</v>
      </c>
      <c r="R159" s="5">
        <f t="shared" si="7"/>
        <v>132</v>
      </c>
      <c r="S159" s="5">
        <f t="shared" si="8"/>
        <v>220</v>
      </c>
      <c r="T159" s="5">
        <f t="shared" si="9"/>
        <v>248</v>
      </c>
      <c r="U159" s="5">
        <f t="shared" si="10"/>
        <v>249</v>
      </c>
      <c r="V159" s="5">
        <f t="shared" si="26"/>
        <v>139</v>
      </c>
      <c r="X159" s="59"/>
      <c r="Y159" s="60"/>
      <c r="Z159" s="61"/>
    </row>
    <row r="160">
      <c r="A160" s="57">
        <f>'Cleaned Data'!I161</f>
        <v>0.1048854162</v>
      </c>
      <c r="B160" s="30">
        <f>'Cleaned Data'!J161</f>
        <v>0.4024390244</v>
      </c>
      <c r="C160" s="30">
        <f>'Cleaned Data'!K161</f>
        <v>0.9146341463</v>
      </c>
      <c r="D160" s="16">
        <f>'Cleaned Data'!L161</f>
        <v>0.825</v>
      </c>
      <c r="E160" s="16">
        <f>'Cleaned Data'!M161</f>
        <v>0.6048387097</v>
      </c>
      <c r="F160" s="58">
        <f>'Cleaned Data'!Y161</f>
        <v>0.3170731707</v>
      </c>
      <c r="G160" s="5">
        <f>'Cleaned Data'!X161</f>
        <v>7.21574344</v>
      </c>
      <c r="I160" s="16">
        <v>0.017807582477884498</v>
      </c>
      <c r="J160" s="30">
        <v>0.1414797342832388</v>
      </c>
      <c r="L160" s="5">
        <f t="shared" si="21"/>
        <v>0.1258666661</v>
      </c>
      <c r="M160" s="30">
        <f t="shared" si="22"/>
        <v>0.1236721518</v>
      </c>
      <c r="P160" s="5">
        <f t="shared" si="5"/>
        <v>247</v>
      </c>
      <c r="Q160" s="5">
        <f t="shared" si="6"/>
        <v>304</v>
      </c>
      <c r="R160" s="5">
        <f t="shared" si="7"/>
        <v>162</v>
      </c>
      <c r="S160" s="5">
        <f t="shared" si="8"/>
        <v>146</v>
      </c>
      <c r="T160" s="5">
        <f t="shared" si="9"/>
        <v>372</v>
      </c>
      <c r="U160" s="5">
        <f t="shared" si="10"/>
        <v>242</v>
      </c>
      <c r="V160" s="5">
        <f t="shared" si="26"/>
        <v>148</v>
      </c>
      <c r="X160" s="59"/>
      <c r="Y160" s="60"/>
      <c r="Z160" s="61"/>
    </row>
    <row r="161">
      <c r="A161" s="57">
        <f>'Cleaned Data'!I162</f>
        <v>0.1071713501</v>
      </c>
      <c r="B161" s="30">
        <f>'Cleaned Data'!J162</f>
        <v>0.6179775281</v>
      </c>
      <c r="C161" s="30">
        <f>'Cleaned Data'!K162</f>
        <v>0.7584269663</v>
      </c>
      <c r="D161" s="16">
        <f>'Cleaned Data'!L162</f>
        <v>0.7189542484</v>
      </c>
      <c r="E161" s="16">
        <f>'Cleaned Data'!M162</f>
        <v>0.6650246305</v>
      </c>
      <c r="F161" s="58">
        <f>'Cleaned Data'!Y162</f>
        <v>0.3764044944</v>
      </c>
      <c r="G161" s="5">
        <f>'Cleaned Data'!X162</f>
        <v>5.078659371</v>
      </c>
      <c r="I161" s="16">
        <v>0.017975604372480497</v>
      </c>
      <c r="J161" s="30">
        <v>-0.061835208564263056</v>
      </c>
      <c r="L161" s="5">
        <f t="shared" si="21"/>
        <v>-0.2907017667</v>
      </c>
      <c r="M161" s="30">
        <f t="shared" si="22"/>
        <v>-0.07981081294</v>
      </c>
      <c r="P161" s="5">
        <f t="shared" si="5"/>
        <v>246</v>
      </c>
      <c r="Q161" s="5">
        <f t="shared" si="6"/>
        <v>251</v>
      </c>
      <c r="R161" s="5">
        <f t="shared" si="7"/>
        <v>274</v>
      </c>
      <c r="S161" s="5">
        <f t="shared" si="8"/>
        <v>180</v>
      </c>
      <c r="T161" s="5">
        <f t="shared" si="9"/>
        <v>351</v>
      </c>
      <c r="U161" s="5">
        <f t="shared" si="10"/>
        <v>228</v>
      </c>
      <c r="V161" s="5">
        <f t="shared" si="26"/>
        <v>159</v>
      </c>
      <c r="X161" s="59"/>
      <c r="Y161" s="60"/>
      <c r="Z161" s="61"/>
    </row>
    <row r="162">
      <c r="A162" s="57">
        <f>'Cleaned Data'!I163</f>
        <v>0.1076627329</v>
      </c>
      <c r="B162" s="30">
        <f>'Cleaned Data'!J163</f>
        <v>0.619047619</v>
      </c>
      <c r="C162" s="30">
        <f>'Cleaned Data'!K163</f>
        <v>0.7829457364</v>
      </c>
      <c r="D162" s="16">
        <f>'Cleaned Data'!L163</f>
        <v>0.3170731707</v>
      </c>
      <c r="E162" s="16">
        <f>'Cleaned Data'!M163</f>
        <v>0.9266055046</v>
      </c>
      <c r="F162" s="58">
        <f>'Cleaned Data'!Y163</f>
        <v>0.4019933555</v>
      </c>
      <c r="G162" s="5">
        <f>'Cleaned Data'!X163</f>
        <v>5.861607143</v>
      </c>
      <c r="I162" s="16">
        <v>0.018819416993920954</v>
      </c>
      <c r="J162" s="30">
        <v>0.0708740182218035</v>
      </c>
      <c r="L162" s="5">
        <f t="shared" si="21"/>
        <v>0.2655333713</v>
      </c>
      <c r="M162" s="30">
        <f t="shared" si="22"/>
        <v>0.05205460123</v>
      </c>
      <c r="P162" s="5">
        <f t="shared" si="5"/>
        <v>245</v>
      </c>
      <c r="Q162" s="5">
        <f t="shared" si="6"/>
        <v>249</v>
      </c>
      <c r="R162" s="5">
        <f t="shared" si="7"/>
        <v>264</v>
      </c>
      <c r="S162" s="5">
        <f t="shared" si="8"/>
        <v>287</v>
      </c>
      <c r="T162" s="5">
        <f t="shared" si="9"/>
        <v>160</v>
      </c>
      <c r="U162" s="5">
        <f t="shared" si="10"/>
        <v>225</v>
      </c>
      <c r="V162" s="5">
        <f t="shared" si="26"/>
        <v>155</v>
      </c>
      <c r="X162" s="59"/>
      <c r="Y162" s="60"/>
      <c r="Z162" s="61"/>
    </row>
    <row r="163">
      <c r="A163" s="57">
        <f>'Cleaned Data'!I164</f>
        <v>0.1111845947</v>
      </c>
      <c r="B163" s="30">
        <f>'Cleaned Data'!J164</f>
        <v>0.3492063492</v>
      </c>
      <c r="C163" s="30">
        <f>'Cleaned Data'!K164</f>
        <v>0.5800288392</v>
      </c>
      <c r="D163" s="16">
        <f>'Cleaned Data'!L164</f>
        <v>0.1017733231</v>
      </c>
      <c r="E163" s="16">
        <f>'Cleaned Data'!M164</f>
        <v>0.8673854447</v>
      </c>
      <c r="F163" s="58">
        <f>'Cleaned Data'!Y164</f>
        <v>-0.07076481157</v>
      </c>
      <c r="G163" s="5">
        <f>'Cleaned Data'!X164</f>
        <v>0.7410865697</v>
      </c>
      <c r="I163" s="16">
        <v>0.020124479907110377</v>
      </c>
      <c r="J163" s="30">
        <v>0.1796059441725002</v>
      </c>
      <c r="L163" s="5">
        <f t="shared" si="21"/>
        <v>0.1120479614</v>
      </c>
      <c r="M163" s="30">
        <f t="shared" si="22"/>
        <v>0.1594814643</v>
      </c>
      <c r="P163" s="5">
        <f t="shared" si="5"/>
        <v>244</v>
      </c>
      <c r="Q163" s="5">
        <f t="shared" si="6"/>
        <v>317</v>
      </c>
      <c r="R163" s="5">
        <f t="shared" si="7"/>
        <v>344</v>
      </c>
      <c r="S163" s="5">
        <f t="shared" si="8"/>
        <v>387</v>
      </c>
      <c r="T163" s="5">
        <f t="shared" si="9"/>
        <v>243</v>
      </c>
      <c r="U163" s="5">
        <f t="shared" si="10"/>
        <v>384</v>
      </c>
      <c r="V163" s="5">
        <f t="shared" si="26"/>
        <v>736</v>
      </c>
      <c r="X163" s="59"/>
      <c r="Y163" s="60"/>
      <c r="Z163" s="61"/>
    </row>
    <row r="164">
      <c r="A164" s="57">
        <f>'Cleaned Data'!I165</f>
        <v>0.1116356388</v>
      </c>
      <c r="B164" s="30">
        <f>'Cleaned Data'!J165</f>
        <v>0.9675324675</v>
      </c>
      <c r="C164" s="30">
        <f>'Cleaned Data'!K165</f>
        <v>0.3</v>
      </c>
      <c r="D164" s="16">
        <f>'Cleaned Data'!L165</f>
        <v>0.8764705882</v>
      </c>
      <c r="E164" s="16">
        <f>'Cleaned Data'!M165</f>
        <v>0.6428571429</v>
      </c>
      <c r="F164" s="58">
        <f>'Cleaned Data'!Y165</f>
        <v>0.2675324675</v>
      </c>
      <c r="G164" s="5">
        <f>'Cleaned Data'!X165</f>
        <v>12.77142857</v>
      </c>
      <c r="I164" s="16">
        <v>0.02099729746060851</v>
      </c>
      <c r="J164" s="30">
        <v>-0.0303775751199431</v>
      </c>
      <c r="L164" s="5">
        <f t="shared" si="21"/>
        <v>-0.691210453</v>
      </c>
      <c r="M164" s="30">
        <f t="shared" si="22"/>
        <v>-0.05137487258</v>
      </c>
      <c r="P164" s="5">
        <f t="shared" si="5"/>
        <v>243</v>
      </c>
      <c r="Q164" s="5">
        <f t="shared" si="6"/>
        <v>104</v>
      </c>
      <c r="R164" s="5">
        <f t="shared" si="7"/>
        <v>393</v>
      </c>
      <c r="S164" s="5">
        <f t="shared" si="8"/>
        <v>121</v>
      </c>
      <c r="T164" s="5">
        <f t="shared" si="9"/>
        <v>359.5</v>
      </c>
      <c r="U164" s="5">
        <f t="shared" si="10"/>
        <v>256</v>
      </c>
      <c r="V164" s="5">
        <f t="shared" si="26"/>
        <v>127</v>
      </c>
      <c r="X164" s="59"/>
      <c r="Y164" s="60"/>
      <c r="Z164" s="61"/>
    </row>
    <row r="165">
      <c r="A165" s="57">
        <f>'Cleaned Data'!I166</f>
        <v>0.118226164</v>
      </c>
      <c r="B165" s="30">
        <f>'Cleaned Data'!J166</f>
        <v>0.3913043478</v>
      </c>
      <c r="C165" s="30">
        <f>'Cleaned Data'!K166</f>
        <v>0.9403669725</v>
      </c>
      <c r="D165" s="16">
        <f>'Cleaned Data'!L166</f>
        <v>0.4090909091</v>
      </c>
      <c r="E165" s="16">
        <f>'Cleaned Data'!M166</f>
        <v>0.9360730594</v>
      </c>
      <c r="F165" s="58">
        <f>'Cleaned Data'!Y166</f>
        <v>0.3316713203</v>
      </c>
      <c r="G165" s="5">
        <f>'Cleaned Data'!X166</f>
        <v>10.13736264</v>
      </c>
      <c r="I165" s="16">
        <v>0.021382031250525787</v>
      </c>
      <c r="J165" s="30">
        <v>0.1877952755905512</v>
      </c>
      <c r="L165" s="5">
        <f t="shared" si="21"/>
        <v>0.1138581958</v>
      </c>
      <c r="M165" s="30">
        <f t="shared" si="22"/>
        <v>0.1664132443</v>
      </c>
      <c r="P165" s="5">
        <f t="shared" si="5"/>
        <v>242</v>
      </c>
      <c r="Q165" s="5">
        <f t="shared" si="6"/>
        <v>307</v>
      </c>
      <c r="R165" s="5">
        <f t="shared" si="7"/>
        <v>133.5</v>
      </c>
      <c r="S165" s="5">
        <f t="shared" si="8"/>
        <v>263</v>
      </c>
      <c r="T165" s="5">
        <f t="shared" si="9"/>
        <v>148</v>
      </c>
      <c r="U165" s="5">
        <f t="shared" si="10"/>
        <v>239</v>
      </c>
      <c r="V165" s="5">
        <f t="shared" si="26"/>
        <v>134</v>
      </c>
      <c r="X165" s="59"/>
      <c r="Y165" s="60"/>
      <c r="Z165" s="61"/>
    </row>
    <row r="166">
      <c r="A166" s="57">
        <f>'Cleaned Data'!I167</f>
        <v>0.1204654976</v>
      </c>
      <c r="B166" s="30">
        <f>'Cleaned Data'!J167</f>
        <v>0.2796610169</v>
      </c>
      <c r="C166" s="30">
        <f>'Cleaned Data'!K167</f>
        <v>0.6100658514</v>
      </c>
      <c r="D166" s="16">
        <f>'Cleaned Data'!L167</f>
        <v>0.1927945472</v>
      </c>
      <c r="E166" s="16">
        <f>'Cleaned Data'!M167</f>
        <v>0.7177642501</v>
      </c>
      <c r="F166" s="58">
        <f>'Cleaned Data'!Y167</f>
        <v>-0.1102731317</v>
      </c>
      <c r="G166" s="5">
        <f>'Cleaned Data'!X167</f>
        <v>0.607407933</v>
      </c>
      <c r="I166" s="16">
        <v>0.021900294228990543</v>
      </c>
      <c r="J166" s="30">
        <v>0.09339774557165859</v>
      </c>
      <c r="L166" s="5">
        <f t="shared" si="21"/>
        <v>0.2344841848</v>
      </c>
      <c r="M166" s="30">
        <f t="shared" si="22"/>
        <v>0.07149745134</v>
      </c>
      <c r="P166" s="5">
        <f t="shared" si="5"/>
        <v>241</v>
      </c>
      <c r="Q166" s="5">
        <f t="shared" si="6"/>
        <v>338</v>
      </c>
      <c r="R166" s="5">
        <f t="shared" si="7"/>
        <v>339</v>
      </c>
      <c r="S166" s="5">
        <f t="shared" si="8"/>
        <v>337</v>
      </c>
      <c r="T166" s="5">
        <f t="shared" si="9"/>
        <v>332</v>
      </c>
      <c r="U166" s="5">
        <f t="shared" si="10"/>
        <v>392</v>
      </c>
      <c r="V166" s="5">
        <f t="shared" si="26"/>
        <v>836</v>
      </c>
      <c r="X166" s="59"/>
      <c r="Y166" s="60"/>
      <c r="Z166" s="61"/>
    </row>
    <row r="167">
      <c r="A167" s="57">
        <f>'Cleaned Data'!I168</f>
        <v>0.1211431481</v>
      </c>
      <c r="B167" s="30">
        <f>'Cleaned Data'!J168</f>
        <v>0.6515837104</v>
      </c>
      <c r="C167" s="30">
        <f>'Cleaned Data'!K168</f>
        <v>0.7506361323</v>
      </c>
      <c r="D167" s="16">
        <f>'Cleaned Data'!L168</f>
        <v>0.7461139896</v>
      </c>
      <c r="E167" s="16">
        <f>'Cleaned Data'!M168</f>
        <v>0.6570155902</v>
      </c>
      <c r="F167" s="58">
        <f>'Cleaned Data'!Y168</f>
        <v>0.4022198427</v>
      </c>
      <c r="G167" s="5">
        <f>'Cleaned Data'!X168</f>
        <v>5.629472568</v>
      </c>
      <c r="I167" s="16">
        <v>0.022061827315128284</v>
      </c>
      <c r="J167" s="30">
        <v>0.18346823644836885</v>
      </c>
      <c r="L167" s="5">
        <f t="shared" si="21"/>
        <v>0.1202487566</v>
      </c>
      <c r="M167" s="30">
        <f t="shared" si="22"/>
        <v>0.1614064091</v>
      </c>
      <c r="P167" s="5">
        <f t="shared" si="5"/>
        <v>240</v>
      </c>
      <c r="Q167" s="5">
        <f t="shared" si="6"/>
        <v>237</v>
      </c>
      <c r="R167" s="5">
        <f t="shared" si="7"/>
        <v>278</v>
      </c>
      <c r="S167" s="5">
        <f t="shared" si="8"/>
        <v>171</v>
      </c>
      <c r="T167" s="5">
        <f t="shared" si="9"/>
        <v>353</v>
      </c>
      <c r="U167" s="5">
        <f t="shared" si="10"/>
        <v>224</v>
      </c>
      <c r="V167" s="5">
        <f t="shared" si="26"/>
        <v>157</v>
      </c>
      <c r="X167" s="59"/>
      <c r="Y167" s="60"/>
      <c r="Z167" s="61"/>
    </row>
    <row r="168">
      <c r="A168" s="57">
        <f>'Cleaned Data'!I169</f>
        <v>0.1248959807</v>
      </c>
      <c r="B168" s="30">
        <f>'Cleaned Data'!J169</f>
        <v>0.4782608696</v>
      </c>
      <c r="C168" s="30">
        <f>'Cleaned Data'!K169</f>
        <v>0.8888888889</v>
      </c>
      <c r="D168" s="16">
        <f>'Cleaned Data'!L169</f>
        <v>0.7857142857</v>
      </c>
      <c r="E168" s="16">
        <f>'Cleaned Data'!M169</f>
        <v>0.6666666667</v>
      </c>
      <c r="F168" s="58">
        <f>'Cleaned Data'!Y169</f>
        <v>0.3671497585</v>
      </c>
      <c r="G168" s="5">
        <f>'Cleaned Data'!X169</f>
        <v>7.333333333</v>
      </c>
      <c r="I168" s="16">
        <v>0.022191472741695986</v>
      </c>
      <c r="J168" s="30">
        <v>0.10186442783388205</v>
      </c>
      <c r="L168" s="5">
        <f t="shared" si="21"/>
        <v>0.2178530152</v>
      </c>
      <c r="M168" s="30">
        <f t="shared" si="22"/>
        <v>0.07967295509</v>
      </c>
      <c r="P168" s="5">
        <f t="shared" si="5"/>
        <v>239</v>
      </c>
      <c r="Q168" s="5">
        <f t="shared" si="6"/>
        <v>285</v>
      </c>
      <c r="R168" s="5">
        <f t="shared" si="7"/>
        <v>185</v>
      </c>
      <c r="S168" s="5">
        <f t="shared" si="8"/>
        <v>155</v>
      </c>
      <c r="T168" s="5">
        <f t="shared" si="9"/>
        <v>348.5</v>
      </c>
      <c r="U168" s="5">
        <f t="shared" si="10"/>
        <v>230</v>
      </c>
      <c r="V168" s="5">
        <f t="shared" si="26"/>
        <v>146</v>
      </c>
      <c r="X168" s="59"/>
      <c r="Y168" s="60"/>
      <c r="Z168" s="61"/>
    </row>
    <row r="169">
      <c r="A169" s="57">
        <f>'Cleaned Data'!I170</f>
        <v>0.128459048</v>
      </c>
      <c r="B169" s="30">
        <f>'Cleaned Data'!J170</f>
        <v>1</v>
      </c>
      <c r="C169" s="30">
        <f>'Cleaned Data'!K170</f>
        <v>0.3142250531</v>
      </c>
      <c r="D169" s="16">
        <f>'Cleaned Data'!L170</f>
        <v>0.2470862471</v>
      </c>
      <c r="E169" s="16">
        <f>'Cleaned Data'!M170</f>
        <v>1</v>
      </c>
      <c r="F169" s="58">
        <f>'Cleaned Data'!Y170</f>
        <v>0.3142250531</v>
      </c>
      <c r="G169" s="5" t="str">
        <f>'Cleaned Data'!X170</f>
        <v>NaN</v>
      </c>
      <c r="I169" s="16">
        <v>0.022982644606710338</v>
      </c>
      <c r="J169" s="30">
        <v>0.17595543094185118</v>
      </c>
      <c r="L169" s="5">
        <f t="shared" si="21"/>
        <v>0.1306162844</v>
      </c>
      <c r="M169" s="30">
        <f t="shared" si="22"/>
        <v>0.1529727863</v>
      </c>
      <c r="P169" s="5">
        <f t="shared" si="5"/>
        <v>238</v>
      </c>
      <c r="Q169" s="5">
        <f t="shared" si="6"/>
        <v>29.5</v>
      </c>
      <c r="R169" s="5">
        <f t="shared" si="7"/>
        <v>391</v>
      </c>
      <c r="S169" s="5">
        <f t="shared" si="8"/>
        <v>311</v>
      </c>
      <c r="T169" s="5">
        <f t="shared" si="9"/>
        <v>29</v>
      </c>
      <c r="U169" s="5">
        <f t="shared" si="10"/>
        <v>245</v>
      </c>
      <c r="V169" s="5" t="str">
        <f t="shared" si="26"/>
        <v>#VALUE!</v>
      </c>
      <c r="X169" s="59"/>
      <c r="Y169" s="60"/>
      <c r="Z169" s="61"/>
    </row>
    <row r="170">
      <c r="A170" s="57">
        <f>'Cleaned Data'!I171</f>
        <v>0.1319215955</v>
      </c>
      <c r="B170" s="30">
        <f>'Cleaned Data'!J171</f>
        <v>0.4347826087</v>
      </c>
      <c r="C170" s="30">
        <f>'Cleaned Data'!K171</f>
        <v>0.9310344828</v>
      </c>
      <c r="D170" s="16">
        <f>'Cleaned Data'!L171</f>
        <v>0.4166666667</v>
      </c>
      <c r="E170" s="16">
        <f>'Cleaned Data'!M171</f>
        <v>0.9356435644</v>
      </c>
      <c r="F170" s="58">
        <f>'Cleaned Data'!Y171</f>
        <v>0.3658170915</v>
      </c>
      <c r="G170" s="5">
        <f>'Cleaned Data'!X171</f>
        <v>10.38461538</v>
      </c>
      <c r="I170" s="16">
        <v>0.023000476577028712</v>
      </c>
      <c r="J170" s="30">
        <v>-0.13919996474473628</v>
      </c>
      <c r="L170" s="5">
        <f t="shared" si="21"/>
        <v>-0.1652333506</v>
      </c>
      <c r="M170" s="30">
        <f t="shared" si="22"/>
        <v>-0.1622004413</v>
      </c>
      <c r="P170" s="5">
        <f t="shared" si="5"/>
        <v>237</v>
      </c>
      <c r="Q170" s="5">
        <f t="shared" si="6"/>
        <v>298</v>
      </c>
      <c r="R170" s="5">
        <f t="shared" si="7"/>
        <v>139.5</v>
      </c>
      <c r="S170" s="5">
        <f t="shared" si="8"/>
        <v>261</v>
      </c>
      <c r="T170" s="5">
        <f t="shared" si="9"/>
        <v>149</v>
      </c>
      <c r="U170" s="5">
        <f t="shared" si="10"/>
        <v>231</v>
      </c>
      <c r="V170" s="5">
        <f t="shared" si="26"/>
        <v>133</v>
      </c>
      <c r="X170" s="59"/>
      <c r="Y170" s="60"/>
      <c r="Z170" s="61"/>
    </row>
    <row r="171">
      <c r="A171" s="57">
        <f>'Cleaned Data'!I172</f>
        <v>0.139176059</v>
      </c>
      <c r="B171" s="30">
        <f>'Cleaned Data'!J172</f>
        <v>0.7926829268</v>
      </c>
      <c r="C171" s="30">
        <f>'Cleaned Data'!K172</f>
        <v>0.6798418972</v>
      </c>
      <c r="D171" s="16">
        <f>'Cleaned Data'!L172</f>
        <v>0.2863436123</v>
      </c>
      <c r="E171" s="16">
        <f>'Cleaned Data'!M172</f>
        <v>0.9529085873</v>
      </c>
      <c r="F171" s="58">
        <f>'Cleaned Data'!Y172</f>
        <v>0.4725248241</v>
      </c>
      <c r="G171" s="5">
        <f>'Cleaned Data'!X172</f>
        <v>8.119099492</v>
      </c>
      <c r="I171" s="16">
        <v>0.024095972522183186</v>
      </c>
      <c r="J171" s="30">
        <v>-0.14739245202254403</v>
      </c>
      <c r="L171" s="5">
        <f t="shared" si="21"/>
        <v>-0.1634817264</v>
      </c>
      <c r="M171" s="30">
        <f t="shared" si="22"/>
        <v>-0.1714884245</v>
      </c>
      <c r="P171" s="5">
        <f t="shared" si="5"/>
        <v>236</v>
      </c>
      <c r="Q171" s="5">
        <f t="shared" si="6"/>
        <v>197</v>
      </c>
      <c r="R171" s="5">
        <f t="shared" si="7"/>
        <v>312</v>
      </c>
      <c r="S171" s="5">
        <f t="shared" si="8"/>
        <v>302</v>
      </c>
      <c r="T171" s="5">
        <f t="shared" si="9"/>
        <v>131</v>
      </c>
      <c r="U171" s="5">
        <f t="shared" si="10"/>
        <v>210</v>
      </c>
      <c r="V171" s="5">
        <f t="shared" si="26"/>
        <v>142</v>
      </c>
      <c r="X171" s="59"/>
      <c r="Y171" s="60"/>
      <c r="Z171" s="61"/>
    </row>
    <row r="172">
      <c r="A172" s="57">
        <f>'Cleaned Data'!I173</f>
        <v>0.1505620104</v>
      </c>
      <c r="B172" s="30">
        <f>'Cleaned Data'!J173</f>
        <v>0.7246376812</v>
      </c>
      <c r="C172" s="30">
        <f>'Cleaned Data'!K173</f>
        <v>0.7324840764</v>
      </c>
      <c r="D172" s="16">
        <f>'Cleaned Data'!L173</f>
        <v>0.5434782609</v>
      </c>
      <c r="E172" s="16">
        <f>'Cleaned Data'!M173</f>
        <v>0.8582089552</v>
      </c>
      <c r="F172" s="58">
        <f>'Cleaned Data'!Y173</f>
        <v>0.4571217576</v>
      </c>
      <c r="G172" s="5">
        <f>'Cleaned Data'!X173</f>
        <v>7.205513784</v>
      </c>
      <c r="I172" s="16">
        <v>0.025091745349701718</v>
      </c>
      <c r="J172" s="30">
        <v>0.1546392304038411</v>
      </c>
      <c r="L172" s="5">
        <f t="shared" si="21"/>
        <v>0.1622598954</v>
      </c>
      <c r="M172" s="30">
        <f t="shared" si="22"/>
        <v>0.1295474851</v>
      </c>
      <c r="P172" s="5">
        <f t="shared" si="5"/>
        <v>235</v>
      </c>
      <c r="Q172" s="5">
        <f t="shared" si="6"/>
        <v>219</v>
      </c>
      <c r="R172" s="5">
        <f t="shared" si="7"/>
        <v>288</v>
      </c>
      <c r="S172" s="5">
        <f t="shared" si="8"/>
        <v>229</v>
      </c>
      <c r="T172" s="5">
        <f t="shared" si="9"/>
        <v>253</v>
      </c>
      <c r="U172" s="5">
        <f t="shared" si="10"/>
        <v>217</v>
      </c>
      <c r="V172" s="5">
        <f t="shared" si="26"/>
        <v>149</v>
      </c>
      <c r="X172" s="59"/>
      <c r="Y172" s="60"/>
      <c r="Z172" s="61"/>
    </row>
    <row r="173">
      <c r="A173" s="57">
        <f>'Cleaned Data'!I174</f>
        <v>0.1570147963</v>
      </c>
      <c r="B173" s="30">
        <f>'Cleaned Data'!J174</f>
        <v>0.618705036</v>
      </c>
      <c r="C173" s="30">
        <f>'Cleaned Data'!K174</f>
        <v>0.8273381295</v>
      </c>
      <c r="D173" s="16">
        <f>'Cleaned Data'!L174</f>
        <v>0.7818181818</v>
      </c>
      <c r="E173" s="16">
        <f>'Cleaned Data'!M174</f>
        <v>0.6845238095</v>
      </c>
      <c r="F173" s="58">
        <f>'Cleaned Data'!Y174</f>
        <v>0.4460431655</v>
      </c>
      <c r="G173" s="5">
        <f>'Cleaned Data'!X174</f>
        <v>7.775157233</v>
      </c>
      <c r="I173" s="16">
        <v>0.02582777286338342</v>
      </c>
      <c r="J173" s="30">
        <v>-0.09859154929577463</v>
      </c>
      <c r="L173" s="5">
        <f t="shared" si="21"/>
        <v>-0.2619674105</v>
      </c>
      <c r="M173" s="30">
        <f t="shared" si="22"/>
        <v>-0.1244193222</v>
      </c>
      <c r="P173" s="5">
        <f t="shared" si="5"/>
        <v>234</v>
      </c>
      <c r="Q173" s="5">
        <f t="shared" si="6"/>
        <v>250</v>
      </c>
      <c r="R173" s="5">
        <f t="shared" si="7"/>
        <v>235</v>
      </c>
      <c r="S173" s="5">
        <f t="shared" si="8"/>
        <v>159</v>
      </c>
      <c r="T173" s="5">
        <f t="shared" si="9"/>
        <v>341</v>
      </c>
      <c r="U173" s="5">
        <f t="shared" si="10"/>
        <v>219</v>
      </c>
      <c r="V173" s="5">
        <f t="shared" si="26"/>
        <v>144</v>
      </c>
      <c r="X173" s="59"/>
      <c r="Y173" s="60"/>
      <c r="Z173" s="61"/>
    </row>
    <row r="174">
      <c r="A174" s="57">
        <f>'Cleaned Data'!I175</f>
        <v>0.1580110626</v>
      </c>
      <c r="B174" s="30">
        <f>'Cleaned Data'!J175</f>
        <v>0.7264150943</v>
      </c>
      <c r="C174" s="30">
        <f>'Cleaned Data'!K175</f>
        <v>0.7329545455</v>
      </c>
      <c r="D174" s="16">
        <f>'Cleaned Data'!L175</f>
        <v>0.7107692308</v>
      </c>
      <c r="E174" s="16">
        <f>'Cleaned Data'!M175</f>
        <v>0.747826087</v>
      </c>
      <c r="F174" s="58">
        <f>'Cleaned Data'!Y175</f>
        <v>0.4593696398</v>
      </c>
      <c r="G174" s="5">
        <f>'Cleaned Data'!X175</f>
        <v>7.28760088</v>
      </c>
      <c r="I174" s="16">
        <v>0.025937768209110045</v>
      </c>
      <c r="J174" s="30">
        <v>0.1899776088672318</v>
      </c>
      <c r="L174" s="5">
        <f t="shared" si="21"/>
        <v>0.1365306594</v>
      </c>
      <c r="M174" s="30">
        <f t="shared" si="22"/>
        <v>0.1640398407</v>
      </c>
      <c r="P174" s="5">
        <f t="shared" si="5"/>
        <v>233</v>
      </c>
      <c r="Q174" s="5">
        <f t="shared" si="6"/>
        <v>218</v>
      </c>
      <c r="R174" s="5">
        <f t="shared" si="7"/>
        <v>287</v>
      </c>
      <c r="S174" s="5">
        <f t="shared" si="8"/>
        <v>183</v>
      </c>
      <c r="T174" s="5">
        <f t="shared" si="9"/>
        <v>323</v>
      </c>
      <c r="U174" s="5">
        <f t="shared" si="10"/>
        <v>216</v>
      </c>
      <c r="V174" s="5">
        <f t="shared" si="26"/>
        <v>147</v>
      </c>
      <c r="X174" s="59"/>
      <c r="Y174" s="60"/>
      <c r="Z174" s="61"/>
    </row>
    <row r="175">
      <c r="A175" s="57">
        <f>'Cleaned Data'!I176</f>
        <v>0.1619074577</v>
      </c>
      <c r="B175" s="30">
        <f>'Cleaned Data'!J176</f>
        <v>0.4467496542</v>
      </c>
      <c r="C175" s="30">
        <f>'Cleaned Data'!K176</f>
        <v>0.9463414634</v>
      </c>
      <c r="D175" s="16">
        <f>'Cleaned Data'!L176</f>
        <v>0.9073033708</v>
      </c>
      <c r="E175" s="16">
        <f>'Cleaned Data'!M176</f>
        <v>0.5926680244</v>
      </c>
      <c r="F175" s="58">
        <f>'Cleaned Data'!Y176</f>
        <v>0.3930911176</v>
      </c>
      <c r="G175" s="5">
        <f>'Cleaned Data'!X176</f>
        <v>14.24136364</v>
      </c>
      <c r="I175" s="16">
        <v>0.026102022333537346</v>
      </c>
      <c r="J175" s="30">
        <v>-0.14495412844036693</v>
      </c>
      <c r="L175" s="5">
        <f t="shared" si="21"/>
        <v>-0.1800709136</v>
      </c>
      <c r="M175" s="30">
        <f t="shared" si="22"/>
        <v>-0.1710561508</v>
      </c>
      <c r="P175" s="5">
        <f t="shared" si="5"/>
        <v>232</v>
      </c>
      <c r="Q175" s="5">
        <f t="shared" si="6"/>
        <v>295</v>
      </c>
      <c r="R175" s="5">
        <f t="shared" si="7"/>
        <v>121</v>
      </c>
      <c r="S175" s="5">
        <f t="shared" si="8"/>
        <v>109</v>
      </c>
      <c r="T175" s="5">
        <f t="shared" si="9"/>
        <v>375</v>
      </c>
      <c r="U175" s="5">
        <f t="shared" si="10"/>
        <v>226</v>
      </c>
      <c r="V175" s="5">
        <f t="shared" si="26"/>
        <v>125</v>
      </c>
      <c r="X175" s="59"/>
      <c r="Y175" s="60"/>
      <c r="Z175" s="61"/>
    </row>
    <row r="176">
      <c r="A176" s="57">
        <f>'Cleaned Data'!I177</f>
        <v>0.1622716931</v>
      </c>
      <c r="B176" s="30">
        <f>'Cleaned Data'!J177</f>
        <v>0.2260869565</v>
      </c>
      <c r="C176" s="30">
        <f>'Cleaned Data'!K177</f>
        <v>0.3081761006</v>
      </c>
      <c r="D176" s="16">
        <f>'Cleaned Data'!L177</f>
        <v>0.1911764706</v>
      </c>
      <c r="E176" s="16">
        <f>'Cleaned Data'!M177</f>
        <v>0.3550724638</v>
      </c>
      <c r="F176" s="58">
        <f>'Cleaned Data'!Y177</f>
        <v>-0.4657369428</v>
      </c>
      <c r="G176" s="5">
        <f>'Cleaned Data'!X177</f>
        <v>0.1301327886</v>
      </c>
      <c r="I176" s="16">
        <v>0.02622245167443544</v>
      </c>
      <c r="J176" s="30">
        <v>0.19976359338061478</v>
      </c>
      <c r="L176" s="5">
        <f t="shared" si="21"/>
        <v>0.1312674208</v>
      </c>
      <c r="M176" s="30">
        <f t="shared" si="22"/>
        <v>0.1735411417</v>
      </c>
      <c r="P176" s="5">
        <f t="shared" si="5"/>
        <v>231</v>
      </c>
      <c r="Q176" s="5">
        <f t="shared" si="6"/>
        <v>350</v>
      </c>
      <c r="R176" s="5">
        <f t="shared" si="7"/>
        <v>392</v>
      </c>
      <c r="S176" s="5">
        <f t="shared" si="8"/>
        <v>339</v>
      </c>
      <c r="T176" s="5">
        <f t="shared" si="9"/>
        <v>398</v>
      </c>
      <c r="U176" s="5">
        <f t="shared" si="10"/>
        <v>404</v>
      </c>
      <c r="V176" s="5">
        <f t="shared" si="26"/>
        <v>1004</v>
      </c>
      <c r="X176" s="59"/>
      <c r="Y176" s="60"/>
      <c r="Z176" s="61"/>
    </row>
    <row r="177">
      <c r="A177" s="57">
        <f>'Cleaned Data'!I178</f>
        <v>0.17332812</v>
      </c>
      <c r="B177" s="30">
        <f>'Cleaned Data'!J178</f>
        <v>0.7550660793</v>
      </c>
      <c r="C177" s="30">
        <f>'Cleaned Data'!K178</f>
        <v>0.7290356394</v>
      </c>
      <c r="D177" s="16">
        <f>'Cleaned Data'!L178</f>
        <v>0.6237263464</v>
      </c>
      <c r="E177" s="16">
        <f>'Cleaned Data'!M178</f>
        <v>0.8334331935</v>
      </c>
      <c r="F177" s="58">
        <f>'Cleaned Data'!Y178</f>
        <v>0.4841017187</v>
      </c>
      <c r="G177" s="5">
        <f>'Cleaned Data'!X178</f>
        <v>8.294163895</v>
      </c>
      <c r="I177" s="16">
        <v>0.02636177523724457</v>
      </c>
      <c r="J177" s="30">
        <v>-0.15075863963853953</v>
      </c>
      <c r="L177" s="5">
        <f t="shared" si="21"/>
        <v>-0.1748607927</v>
      </c>
      <c r="M177" s="30">
        <f t="shared" si="22"/>
        <v>-0.1771204149</v>
      </c>
      <c r="P177" s="5">
        <f t="shared" si="5"/>
        <v>230</v>
      </c>
      <c r="Q177" s="5">
        <f t="shared" si="6"/>
        <v>211</v>
      </c>
      <c r="R177" s="5">
        <f t="shared" si="7"/>
        <v>291</v>
      </c>
      <c r="S177" s="5">
        <f t="shared" si="8"/>
        <v>208</v>
      </c>
      <c r="T177" s="5">
        <f t="shared" si="9"/>
        <v>278</v>
      </c>
      <c r="U177" s="5">
        <f t="shared" si="10"/>
        <v>202</v>
      </c>
      <c r="V177" s="5">
        <f t="shared" si="26"/>
        <v>141</v>
      </c>
      <c r="X177" s="59"/>
      <c r="Y177" s="60"/>
      <c r="Z177" s="61"/>
    </row>
    <row r="178">
      <c r="A178" s="57">
        <f>'Cleaned Data'!I179</f>
        <v>0.174566472</v>
      </c>
      <c r="B178" s="30">
        <f>'Cleaned Data'!J179</f>
        <v>0.6923076923</v>
      </c>
      <c r="C178" s="30">
        <f>'Cleaned Data'!K179</f>
        <v>0.7876712329</v>
      </c>
      <c r="D178" s="16">
        <f>'Cleaned Data'!L179</f>
        <v>0.7905405405</v>
      </c>
      <c r="E178" s="16">
        <f>'Cleaned Data'!M179</f>
        <v>0.6886227545</v>
      </c>
      <c r="F178" s="58">
        <f>'Cleaned Data'!Y179</f>
        <v>0.4799789252</v>
      </c>
      <c r="G178" s="5">
        <f>'Cleaned Data'!X179</f>
        <v>8.346774194</v>
      </c>
      <c r="I178" s="16">
        <v>0.027699822110683732</v>
      </c>
      <c r="J178" s="30">
        <v>0.11034277223591715</v>
      </c>
      <c r="L178" s="5">
        <f t="shared" si="21"/>
        <v>0.2510343138</v>
      </c>
      <c r="M178" s="30">
        <f t="shared" si="22"/>
        <v>0.08264295013</v>
      </c>
      <c r="P178" s="5">
        <f t="shared" si="5"/>
        <v>229</v>
      </c>
      <c r="Q178" s="5">
        <f t="shared" si="6"/>
        <v>227</v>
      </c>
      <c r="R178" s="5">
        <f t="shared" si="7"/>
        <v>261</v>
      </c>
      <c r="S178" s="5">
        <f t="shared" si="8"/>
        <v>154</v>
      </c>
      <c r="T178" s="5">
        <f t="shared" si="9"/>
        <v>340</v>
      </c>
      <c r="U178" s="5">
        <f t="shared" si="10"/>
        <v>206</v>
      </c>
      <c r="V178" s="5">
        <f t="shared" si="26"/>
        <v>140</v>
      </c>
      <c r="X178" s="59"/>
      <c r="Y178" s="60"/>
      <c r="Z178" s="61"/>
    </row>
    <row r="179">
      <c r="A179" s="57">
        <f>'Cleaned Data'!I180</f>
        <v>0.1757878625</v>
      </c>
      <c r="B179" s="30">
        <f>'Cleaned Data'!J180</f>
        <v>0.8163265306</v>
      </c>
      <c r="C179" s="30">
        <f>'Cleaned Data'!K180</f>
        <v>0.6640625</v>
      </c>
      <c r="D179" s="16">
        <f>'Cleaned Data'!L180</f>
        <v>0.8480565371</v>
      </c>
      <c r="E179" s="16">
        <f>'Cleaned Data'!M180</f>
        <v>0.6115107914</v>
      </c>
      <c r="F179" s="58">
        <f>'Cleaned Data'!Y180</f>
        <v>0.4803890306</v>
      </c>
      <c r="G179" s="5">
        <f>'Cleaned Data'!X180</f>
        <v>8.785529716</v>
      </c>
      <c r="I179" s="16">
        <v>0.028191142914844505</v>
      </c>
      <c r="J179" s="30">
        <v>0.1701302154470976</v>
      </c>
      <c r="L179" s="5">
        <f t="shared" si="21"/>
        <v>0.1657033281</v>
      </c>
      <c r="M179" s="30">
        <f t="shared" si="22"/>
        <v>0.1419390725</v>
      </c>
      <c r="P179" s="5">
        <f t="shared" si="5"/>
        <v>228</v>
      </c>
      <c r="Q179" s="5">
        <f t="shared" si="6"/>
        <v>188</v>
      </c>
      <c r="R179" s="5">
        <f t="shared" si="7"/>
        <v>320</v>
      </c>
      <c r="S179" s="5">
        <f t="shared" si="8"/>
        <v>133</v>
      </c>
      <c r="T179" s="5">
        <f t="shared" si="9"/>
        <v>371</v>
      </c>
      <c r="U179" s="5">
        <f t="shared" si="10"/>
        <v>205</v>
      </c>
      <c r="V179" s="5">
        <f t="shared" si="26"/>
        <v>135</v>
      </c>
      <c r="X179" s="59"/>
      <c r="Y179" s="60"/>
      <c r="Z179" s="61"/>
    </row>
    <row r="180">
      <c r="A180" s="57">
        <f>'Cleaned Data'!I181</f>
        <v>0.1772011457</v>
      </c>
      <c r="B180" s="30">
        <f>'Cleaned Data'!J181</f>
        <v>0.7959183673</v>
      </c>
      <c r="C180" s="30">
        <f>'Cleaned Data'!K181</f>
        <v>0.6857142857</v>
      </c>
      <c r="D180" s="16">
        <f>'Cleaned Data'!L181</f>
        <v>0.78</v>
      </c>
      <c r="E180" s="16">
        <f>'Cleaned Data'!M181</f>
        <v>0.7058823529</v>
      </c>
      <c r="F180" s="58">
        <f>'Cleaned Data'!Y181</f>
        <v>0.4816326531</v>
      </c>
      <c r="G180" s="5">
        <f>'Cleaned Data'!X181</f>
        <v>8.509090909</v>
      </c>
      <c r="I180" s="16">
        <v>0.029081620839114593</v>
      </c>
      <c r="J180" s="30">
        <v>0.2142857142857144</v>
      </c>
      <c r="L180" s="5">
        <f t="shared" si="21"/>
        <v>0.1357142306</v>
      </c>
      <c r="M180" s="30">
        <f t="shared" si="22"/>
        <v>0.1852040934</v>
      </c>
      <c r="P180" s="5">
        <f t="shared" si="5"/>
        <v>227</v>
      </c>
      <c r="Q180" s="5">
        <f t="shared" si="6"/>
        <v>195</v>
      </c>
      <c r="R180" s="5">
        <f t="shared" si="7"/>
        <v>309</v>
      </c>
      <c r="S180" s="5">
        <f t="shared" si="8"/>
        <v>160</v>
      </c>
      <c r="T180" s="5">
        <f t="shared" si="9"/>
        <v>337</v>
      </c>
      <c r="U180" s="5">
        <f t="shared" si="10"/>
        <v>203</v>
      </c>
      <c r="V180" s="5">
        <f t="shared" si="26"/>
        <v>138</v>
      </c>
      <c r="X180" s="59"/>
      <c r="Y180" s="60"/>
      <c r="Z180" s="61"/>
    </row>
    <row r="181">
      <c r="A181" s="57">
        <f>'Cleaned Data'!I182</f>
        <v>0.1772546054</v>
      </c>
      <c r="B181" s="30">
        <f>'Cleaned Data'!J182</f>
        <v>0.5511551155</v>
      </c>
      <c r="C181" s="30">
        <f>'Cleaned Data'!K182</f>
        <v>0.5601577909</v>
      </c>
      <c r="D181" s="16">
        <f>'Cleaned Data'!L182</f>
        <v>0.1576959396</v>
      </c>
      <c r="E181" s="16">
        <f>'Cleaned Data'!M182</f>
        <v>0.893081761</v>
      </c>
      <c r="F181" s="58">
        <f>'Cleaned Data'!Y182</f>
        <v>0.1113129064</v>
      </c>
      <c r="G181" s="5">
        <f>'Cleaned Data'!X182</f>
        <v>1.5638354</v>
      </c>
      <c r="I181" s="16">
        <v>0.02916472870231405</v>
      </c>
      <c r="J181" s="30">
        <v>0.1997928761490082</v>
      </c>
      <c r="L181" s="5">
        <f t="shared" si="21"/>
        <v>0.1459748178</v>
      </c>
      <c r="M181" s="30">
        <f t="shared" si="22"/>
        <v>0.1706281474</v>
      </c>
      <c r="P181" s="5">
        <f t="shared" si="5"/>
        <v>226</v>
      </c>
      <c r="Q181" s="5">
        <f t="shared" si="6"/>
        <v>262</v>
      </c>
      <c r="R181" s="5">
        <f t="shared" si="7"/>
        <v>350</v>
      </c>
      <c r="S181" s="5">
        <f t="shared" si="8"/>
        <v>358</v>
      </c>
      <c r="T181" s="5">
        <f t="shared" si="9"/>
        <v>191</v>
      </c>
      <c r="U181" s="5">
        <f t="shared" si="10"/>
        <v>306</v>
      </c>
      <c r="V181" s="5">
        <f t="shared" si="26"/>
        <v>249</v>
      </c>
      <c r="X181" s="59"/>
      <c r="Y181" s="60"/>
      <c r="Z181" s="61"/>
    </row>
    <row r="182">
      <c r="A182" s="57">
        <f>'Cleaned Data'!I183</f>
        <v>0.1802549909</v>
      </c>
      <c r="B182" s="30">
        <f>'Cleaned Data'!J183</f>
        <v>1</v>
      </c>
      <c r="C182" s="30">
        <f>'Cleaned Data'!K183</f>
        <v>0.4560260586</v>
      </c>
      <c r="D182" s="16">
        <f>'Cleaned Data'!L183</f>
        <v>0.1916747338</v>
      </c>
      <c r="E182" s="16">
        <f>'Cleaned Data'!M183</f>
        <v>1</v>
      </c>
      <c r="F182" s="58">
        <f>'Cleaned Data'!Y183</f>
        <v>0.4560260586</v>
      </c>
      <c r="G182" s="5" t="str">
        <f>'Cleaned Data'!X183</f>
        <v>NaN</v>
      </c>
      <c r="I182" s="16">
        <v>0.02945693555487372</v>
      </c>
      <c r="J182" s="30">
        <v>0.2142857142857144</v>
      </c>
      <c r="L182" s="5">
        <f t="shared" si="21"/>
        <v>0.1374656993</v>
      </c>
      <c r="M182" s="30">
        <f t="shared" si="22"/>
        <v>0.1848287787</v>
      </c>
      <c r="P182" s="5">
        <f t="shared" si="5"/>
        <v>225</v>
      </c>
      <c r="Q182" s="5">
        <f t="shared" si="6"/>
        <v>29.5</v>
      </c>
      <c r="R182" s="5">
        <f t="shared" si="7"/>
        <v>375</v>
      </c>
      <c r="S182" s="5">
        <f t="shared" si="8"/>
        <v>338</v>
      </c>
      <c r="T182" s="5">
        <f t="shared" si="9"/>
        <v>29</v>
      </c>
      <c r="U182" s="5">
        <f t="shared" si="10"/>
        <v>218</v>
      </c>
      <c r="V182" s="5" t="str">
        <f t="shared" si="26"/>
        <v>#VALUE!</v>
      </c>
      <c r="X182" s="59"/>
      <c r="Y182" s="60"/>
      <c r="Z182" s="61"/>
    </row>
    <row r="183">
      <c r="A183" s="57">
        <f>'Cleaned Data'!I184</f>
        <v>0.1815903444</v>
      </c>
      <c r="B183" s="30">
        <f>'Cleaned Data'!J184</f>
        <v>0.9590163934</v>
      </c>
      <c r="C183" s="30">
        <f>'Cleaned Data'!K184</f>
        <v>0.4802867384</v>
      </c>
      <c r="D183" s="16">
        <f>'Cleaned Data'!L184</f>
        <v>0.4465648855</v>
      </c>
      <c r="E183" s="16">
        <f>'Cleaned Data'!M184</f>
        <v>0.964028777</v>
      </c>
      <c r="F183" s="58">
        <f>'Cleaned Data'!Y184</f>
        <v>0.4393031318</v>
      </c>
      <c r="G183" s="5">
        <f>'Cleaned Data'!X184</f>
        <v>21.62482759</v>
      </c>
      <c r="I183" s="16">
        <v>0.03022225834597081</v>
      </c>
      <c r="J183" s="30">
        <v>0.1806020066889631</v>
      </c>
      <c r="L183" s="5">
        <f t="shared" si="21"/>
        <v>0.1673417638</v>
      </c>
      <c r="M183" s="30">
        <f t="shared" si="22"/>
        <v>0.1503797483</v>
      </c>
      <c r="P183" s="5">
        <f t="shared" si="5"/>
        <v>224</v>
      </c>
      <c r="Q183" s="5">
        <f t="shared" si="6"/>
        <v>116</v>
      </c>
      <c r="R183" s="5">
        <f t="shared" si="7"/>
        <v>369</v>
      </c>
      <c r="S183" s="5">
        <f t="shared" si="8"/>
        <v>257</v>
      </c>
      <c r="T183" s="5">
        <f t="shared" si="9"/>
        <v>118</v>
      </c>
      <c r="U183" s="5">
        <f t="shared" si="10"/>
        <v>220</v>
      </c>
      <c r="V183" s="5">
        <f t="shared" si="26"/>
        <v>108</v>
      </c>
      <c r="X183" s="59"/>
      <c r="Y183" s="60"/>
      <c r="Z183" s="61"/>
    </row>
    <row r="184">
      <c r="A184" s="57">
        <f>'Cleaned Data'!I185</f>
        <v>0.1847574535</v>
      </c>
      <c r="B184" s="30">
        <f>'Cleaned Data'!J185</f>
        <v>0.9868421053</v>
      </c>
      <c r="C184" s="30">
        <f>'Cleaned Data'!K185</f>
        <v>0.4488847584</v>
      </c>
      <c r="D184" s="16">
        <f>'Cleaned Data'!L185</f>
        <v>0.3359462486</v>
      </c>
      <c r="E184" s="16">
        <f>'Cleaned Data'!M185</f>
        <v>0.9917864476</v>
      </c>
      <c r="F184" s="58">
        <f>'Cleaned Data'!Y185</f>
        <v>0.4357268636</v>
      </c>
      <c r="G184" s="5">
        <f>'Cleaned Data'!X185</f>
        <v>61.08768971</v>
      </c>
      <c r="I184" s="16">
        <v>0.03152832705132108</v>
      </c>
      <c r="J184" s="30">
        <v>0.10422015373658255</v>
      </c>
      <c r="L184" s="5">
        <f t="shared" si="21"/>
        <v>0.3025166047</v>
      </c>
      <c r="M184" s="30">
        <f t="shared" si="22"/>
        <v>0.07269182669</v>
      </c>
      <c r="P184" s="5">
        <f t="shared" si="5"/>
        <v>223</v>
      </c>
      <c r="Q184" s="5">
        <f t="shared" si="6"/>
        <v>79</v>
      </c>
      <c r="R184" s="5">
        <f t="shared" si="7"/>
        <v>376</v>
      </c>
      <c r="S184" s="5">
        <f t="shared" si="8"/>
        <v>281</v>
      </c>
      <c r="T184" s="5">
        <f t="shared" si="9"/>
        <v>79</v>
      </c>
      <c r="U184" s="5">
        <f t="shared" si="10"/>
        <v>221</v>
      </c>
      <c r="V184" s="5">
        <f t="shared" si="26"/>
        <v>74</v>
      </c>
      <c r="X184" s="59"/>
      <c r="Y184" s="60"/>
      <c r="Z184" s="61"/>
    </row>
    <row r="185">
      <c r="A185" s="57">
        <f>'Cleaned Data'!I186</f>
        <v>0.1850027866</v>
      </c>
      <c r="B185" s="30">
        <f>'Cleaned Data'!J186</f>
        <v>0.5691255496</v>
      </c>
      <c r="C185" s="30">
        <f>'Cleaned Data'!K186</f>
        <v>0.8921568627</v>
      </c>
      <c r="D185" s="16">
        <f>'Cleaned Data'!L186</f>
        <v>0.8215796897</v>
      </c>
      <c r="E185" s="16">
        <f>'Cleaned Data'!M186</f>
        <v>0.7035294118</v>
      </c>
      <c r="F185" s="58">
        <f>'Cleaned Data'!Y186</f>
        <v>0.4612824123</v>
      </c>
      <c r="G185" s="5">
        <f>'Cleaned Data'!X186</f>
        <v>10.92712843</v>
      </c>
      <c r="I185" s="16">
        <v>0.03205151264917371</v>
      </c>
      <c r="J185" s="30">
        <v>0.20140163482892093</v>
      </c>
      <c r="L185" s="5">
        <f t="shared" si="21"/>
        <v>0.1591422665</v>
      </c>
      <c r="M185" s="30">
        <f t="shared" si="22"/>
        <v>0.1693501222</v>
      </c>
      <c r="P185" s="5">
        <f t="shared" si="5"/>
        <v>222</v>
      </c>
      <c r="Q185" s="5">
        <f t="shared" si="6"/>
        <v>256</v>
      </c>
      <c r="R185" s="5">
        <f t="shared" si="7"/>
        <v>180</v>
      </c>
      <c r="S185" s="5">
        <f t="shared" si="8"/>
        <v>147</v>
      </c>
      <c r="T185" s="5">
        <f t="shared" si="9"/>
        <v>338</v>
      </c>
      <c r="U185" s="5">
        <f t="shared" si="10"/>
        <v>214</v>
      </c>
      <c r="V185" s="5">
        <f t="shared" si="26"/>
        <v>130</v>
      </c>
      <c r="X185" s="59"/>
      <c r="Y185" s="60"/>
      <c r="Z185" s="61"/>
    </row>
    <row r="186">
      <c r="A186" s="57">
        <f>'Cleaned Data'!I187</f>
        <v>0.1869798727</v>
      </c>
      <c r="B186" s="30">
        <f>'Cleaned Data'!J187</f>
        <v>0.9583333333</v>
      </c>
      <c r="C186" s="30">
        <f>'Cleaned Data'!K187</f>
        <v>0.475</v>
      </c>
      <c r="D186" s="16">
        <f>'Cleaned Data'!L187</f>
        <v>0.5227272727</v>
      </c>
      <c r="E186" s="16">
        <f>'Cleaned Data'!M187</f>
        <v>0.95</v>
      </c>
      <c r="F186" s="58">
        <f>'Cleaned Data'!Y187</f>
        <v>0.4333333333</v>
      </c>
      <c r="G186" s="5">
        <f>'Cleaned Data'!X187</f>
        <v>20.80952381</v>
      </c>
      <c r="I186" s="16">
        <v>0.03291998155942217</v>
      </c>
      <c r="J186" s="30">
        <v>0.182472648047868</v>
      </c>
      <c r="L186" s="5">
        <f t="shared" si="21"/>
        <v>0.1804104994</v>
      </c>
      <c r="M186" s="30">
        <f t="shared" si="22"/>
        <v>0.1495526665</v>
      </c>
      <c r="P186" s="5">
        <f t="shared" si="5"/>
        <v>221</v>
      </c>
      <c r="Q186" s="5">
        <f t="shared" si="6"/>
        <v>117.5</v>
      </c>
      <c r="R186" s="5">
        <f t="shared" si="7"/>
        <v>372</v>
      </c>
      <c r="S186" s="5">
        <f t="shared" si="8"/>
        <v>239</v>
      </c>
      <c r="T186" s="5">
        <f t="shared" si="9"/>
        <v>132.5</v>
      </c>
      <c r="U186" s="5">
        <f t="shared" si="10"/>
        <v>222</v>
      </c>
      <c r="V186" s="5">
        <f t="shared" si="26"/>
        <v>109</v>
      </c>
      <c r="X186" s="59"/>
      <c r="Y186" s="60"/>
      <c r="Z186" s="61"/>
    </row>
    <row r="187">
      <c r="A187" s="57">
        <f>'Cleaned Data'!I188</f>
        <v>0.1877292547</v>
      </c>
      <c r="B187" s="30">
        <f>'Cleaned Data'!J188</f>
        <v>0.3</v>
      </c>
      <c r="C187" s="30">
        <f>'Cleaned Data'!K188</f>
        <v>0.9956709957</v>
      </c>
      <c r="D187" s="16">
        <f>'Cleaned Data'!L188</f>
        <v>0.75</v>
      </c>
      <c r="E187" s="16">
        <f>'Cleaned Data'!M188</f>
        <v>0.970464135</v>
      </c>
      <c r="F187" s="58">
        <f>'Cleaned Data'!Y188</f>
        <v>0.2956709957</v>
      </c>
      <c r="G187" s="5">
        <f>'Cleaned Data'!X188</f>
        <v>98.57142857</v>
      </c>
      <c r="I187" s="16">
        <v>0.03372285811120391</v>
      </c>
      <c r="J187" s="30">
        <v>0.23490338164251212</v>
      </c>
      <c r="L187" s="5">
        <f t="shared" si="21"/>
        <v>0.1435605476</v>
      </c>
      <c r="M187" s="30">
        <f t="shared" si="22"/>
        <v>0.2011805235</v>
      </c>
      <c r="P187" s="5">
        <f t="shared" si="5"/>
        <v>220</v>
      </c>
      <c r="Q187" s="5">
        <f t="shared" si="6"/>
        <v>334</v>
      </c>
      <c r="R187" s="5">
        <f t="shared" si="7"/>
        <v>55.5</v>
      </c>
      <c r="S187" s="5">
        <f t="shared" si="8"/>
        <v>169</v>
      </c>
      <c r="T187" s="5">
        <f t="shared" si="9"/>
        <v>114</v>
      </c>
      <c r="U187" s="5">
        <f t="shared" si="10"/>
        <v>248</v>
      </c>
      <c r="V187" s="5">
        <f t="shared" si="26"/>
        <v>59</v>
      </c>
      <c r="X187" s="59"/>
      <c r="Y187" s="60"/>
      <c r="Z187" s="61"/>
    </row>
    <row r="188">
      <c r="A188" s="57">
        <f>'Cleaned Data'!I189</f>
        <v>0.1898276769</v>
      </c>
      <c r="B188" s="30">
        <f>'Cleaned Data'!J189</f>
        <v>0.4782608696</v>
      </c>
      <c r="C188" s="30">
        <f>'Cleaned Data'!K189</f>
        <v>0.9507389163</v>
      </c>
      <c r="D188" s="16">
        <f>'Cleaned Data'!L189</f>
        <v>0.5238095238</v>
      </c>
      <c r="E188" s="16">
        <f>'Cleaned Data'!M189</f>
        <v>0.9414634146</v>
      </c>
      <c r="F188" s="58">
        <f>'Cleaned Data'!Y189</f>
        <v>0.4289997858</v>
      </c>
      <c r="G188" s="5">
        <f>'Cleaned Data'!X189</f>
        <v>17.69166667</v>
      </c>
      <c r="I188" s="16">
        <v>0.034940986051341286</v>
      </c>
      <c r="J188" s="30">
        <v>-0.24064523077291278</v>
      </c>
      <c r="L188" s="5">
        <f t="shared" si="21"/>
        <v>-0.1451970851</v>
      </c>
      <c r="M188" s="30">
        <f t="shared" si="22"/>
        <v>-0.2755862168</v>
      </c>
      <c r="P188" s="5">
        <f t="shared" si="5"/>
        <v>219</v>
      </c>
      <c r="Q188" s="5">
        <f t="shared" si="6"/>
        <v>285</v>
      </c>
      <c r="R188" s="5">
        <f t="shared" si="7"/>
        <v>110</v>
      </c>
      <c r="S188" s="5">
        <f t="shared" si="8"/>
        <v>238</v>
      </c>
      <c r="T188" s="5">
        <f t="shared" si="9"/>
        <v>142</v>
      </c>
      <c r="U188" s="5">
        <f t="shared" si="10"/>
        <v>223</v>
      </c>
      <c r="V188" s="5">
        <f t="shared" si="26"/>
        <v>117</v>
      </c>
      <c r="X188" s="59"/>
      <c r="Y188" s="60"/>
      <c r="Z188" s="61"/>
    </row>
    <row r="189">
      <c r="A189" s="57">
        <f>'Cleaned Data'!I190</f>
        <v>0.1956199403</v>
      </c>
      <c r="B189" s="30">
        <f>'Cleaned Data'!J190</f>
        <v>0.9911764706</v>
      </c>
      <c r="C189" s="30">
        <f>'Cleaned Data'!K190</f>
        <v>0.474350855</v>
      </c>
      <c r="D189" s="16">
        <f>'Cleaned Data'!L190</f>
        <v>0.2887746358</v>
      </c>
      <c r="E189" s="16">
        <f>'Cleaned Data'!M190</f>
        <v>0.9960106383</v>
      </c>
      <c r="F189" s="58">
        <f>'Cleaned Data'!Y190</f>
        <v>0.4655273256</v>
      </c>
      <c r="G189" s="5">
        <f>'Cleaned Data'!X190</f>
        <v>101.3706827</v>
      </c>
      <c r="I189" s="16">
        <v>0.03580202361052031</v>
      </c>
      <c r="J189" s="30">
        <v>-0.030114135206321335</v>
      </c>
      <c r="L189" s="5">
        <f t="shared" si="21"/>
        <v>-1.188877694</v>
      </c>
      <c r="M189" s="30">
        <f t="shared" si="22"/>
        <v>-0.06591615882</v>
      </c>
      <c r="P189" s="5">
        <f t="shared" si="5"/>
        <v>218</v>
      </c>
      <c r="Q189" s="5">
        <f t="shared" si="6"/>
        <v>66</v>
      </c>
      <c r="R189" s="5">
        <f t="shared" si="7"/>
        <v>373</v>
      </c>
      <c r="S189" s="5">
        <f t="shared" si="8"/>
        <v>301</v>
      </c>
      <c r="T189" s="5">
        <f t="shared" si="9"/>
        <v>72</v>
      </c>
      <c r="U189" s="5">
        <f t="shared" si="10"/>
        <v>211</v>
      </c>
      <c r="V189" s="5">
        <f t="shared" si="26"/>
        <v>56</v>
      </c>
      <c r="X189" s="59"/>
      <c r="Y189" s="60"/>
      <c r="Z189" s="61"/>
    </row>
    <row r="190">
      <c r="A190" s="57">
        <f>'Cleaned Data'!I191</f>
        <v>0.1970855241</v>
      </c>
      <c r="B190" s="30">
        <f>'Cleaned Data'!J191</f>
        <v>0.625</v>
      </c>
      <c r="C190" s="30">
        <f>'Cleaned Data'!K191</f>
        <v>0.8823529412</v>
      </c>
      <c r="D190" s="16">
        <f>'Cleaned Data'!L191</f>
        <v>0.4545454545</v>
      </c>
      <c r="E190" s="16">
        <f>'Cleaned Data'!M191</f>
        <v>0.9375</v>
      </c>
      <c r="F190" s="58">
        <f>'Cleaned Data'!Y191</f>
        <v>0.5073529412</v>
      </c>
      <c r="G190" s="5">
        <f>'Cleaned Data'!X191</f>
        <v>12.5</v>
      </c>
      <c r="I190" s="16">
        <v>0.03848935947090762</v>
      </c>
      <c r="J190" s="30">
        <v>0.1890815071472498</v>
      </c>
      <c r="L190" s="5">
        <f t="shared" si="21"/>
        <v>0.2035596186</v>
      </c>
      <c r="M190" s="30">
        <f t="shared" si="22"/>
        <v>0.1505921477</v>
      </c>
      <c r="P190" s="5">
        <f t="shared" si="5"/>
        <v>217</v>
      </c>
      <c r="Q190" s="5">
        <f t="shared" si="6"/>
        <v>245.5</v>
      </c>
      <c r="R190" s="5">
        <f t="shared" si="7"/>
        <v>188</v>
      </c>
      <c r="S190" s="5">
        <f t="shared" si="8"/>
        <v>252.5</v>
      </c>
      <c r="T190" s="5">
        <f t="shared" si="9"/>
        <v>145.5</v>
      </c>
      <c r="U190" s="5">
        <f t="shared" si="10"/>
        <v>197</v>
      </c>
      <c r="V190" s="5">
        <f t="shared" si="26"/>
        <v>128</v>
      </c>
      <c r="X190" s="59"/>
      <c r="Y190" s="60"/>
      <c r="Z190" s="61"/>
    </row>
    <row r="191">
      <c r="A191" s="57">
        <f>'Cleaned Data'!I192</f>
        <v>0.2006659282</v>
      </c>
      <c r="B191" s="30">
        <f>'Cleaned Data'!J192</f>
        <v>1</v>
      </c>
      <c r="C191" s="30">
        <f>'Cleaned Data'!K192</f>
        <v>0.4768211921</v>
      </c>
      <c r="D191" s="16">
        <f>'Cleaned Data'!L192</f>
        <v>0.2330097087</v>
      </c>
      <c r="E191" s="16">
        <f>'Cleaned Data'!M192</f>
        <v>1</v>
      </c>
      <c r="F191" s="58">
        <f>'Cleaned Data'!Y192</f>
        <v>0.4768211921</v>
      </c>
      <c r="G191" s="5" t="str">
        <f>'Cleaned Data'!X192</f>
        <v>NaN</v>
      </c>
      <c r="I191" s="16">
        <v>0.038551836801359755</v>
      </c>
      <c r="J191" s="30">
        <v>0.22602052613792</v>
      </c>
      <c r="L191" s="5">
        <f t="shared" si="21"/>
        <v>0.1705678571</v>
      </c>
      <c r="M191" s="30">
        <f t="shared" si="22"/>
        <v>0.1874686893</v>
      </c>
      <c r="P191" s="5">
        <f t="shared" si="5"/>
        <v>216</v>
      </c>
      <c r="Q191" s="5">
        <f t="shared" si="6"/>
        <v>29.5</v>
      </c>
      <c r="R191" s="5">
        <f t="shared" si="7"/>
        <v>371</v>
      </c>
      <c r="S191" s="5">
        <f t="shared" si="8"/>
        <v>314</v>
      </c>
      <c r="T191" s="5">
        <f t="shared" si="9"/>
        <v>29</v>
      </c>
      <c r="U191" s="5">
        <f t="shared" si="10"/>
        <v>207</v>
      </c>
      <c r="V191" s="5" t="str">
        <f t="shared" si="26"/>
        <v>#VALUE!</v>
      </c>
      <c r="X191" s="59"/>
      <c r="Y191" s="60"/>
      <c r="Z191" s="61"/>
    </row>
    <row r="192">
      <c r="A192" s="57">
        <f>'Cleaned Data'!I193</f>
        <v>0.213822592</v>
      </c>
      <c r="B192" s="30">
        <f>'Cleaned Data'!J193</f>
        <v>0.5384615385</v>
      </c>
      <c r="C192" s="30">
        <f>'Cleaned Data'!K193</f>
        <v>0.9367088608</v>
      </c>
      <c r="D192" s="16">
        <f>'Cleaned Data'!L193</f>
        <v>0.5833333333</v>
      </c>
      <c r="E192" s="16">
        <f>'Cleaned Data'!M193</f>
        <v>0.925</v>
      </c>
      <c r="F192" s="58">
        <f>'Cleaned Data'!Y193</f>
        <v>0.4751703992</v>
      </c>
      <c r="G192" s="5">
        <f>'Cleaned Data'!X193</f>
        <v>17.26666667</v>
      </c>
      <c r="I192" s="16">
        <v>0.038780890918553655</v>
      </c>
      <c r="J192" s="30">
        <v>0.23611111111111116</v>
      </c>
      <c r="L192" s="5">
        <f t="shared" si="21"/>
        <v>0.1642484792</v>
      </c>
      <c r="M192" s="30">
        <f t="shared" si="22"/>
        <v>0.1973302202</v>
      </c>
      <c r="P192" s="5">
        <f t="shared" si="5"/>
        <v>215</v>
      </c>
      <c r="Q192" s="5">
        <f t="shared" si="6"/>
        <v>268</v>
      </c>
      <c r="R192" s="5">
        <f t="shared" si="7"/>
        <v>137</v>
      </c>
      <c r="S192" s="5">
        <f t="shared" si="8"/>
        <v>219</v>
      </c>
      <c r="T192" s="5">
        <f t="shared" si="9"/>
        <v>164</v>
      </c>
      <c r="U192" s="5">
        <f t="shared" si="10"/>
        <v>209</v>
      </c>
      <c r="V192" s="5">
        <f t="shared" si="26"/>
        <v>119</v>
      </c>
      <c r="X192" s="59"/>
      <c r="Y192" s="60"/>
      <c r="Z192" s="61"/>
    </row>
    <row r="193">
      <c r="A193" s="57">
        <f>'Cleaned Data'!I194</f>
        <v>0.2189256886</v>
      </c>
      <c r="B193" s="30">
        <f>'Cleaned Data'!J194</f>
        <v>0.987012987</v>
      </c>
      <c r="C193" s="30">
        <f>'Cleaned Data'!K194</f>
        <v>0.564293305</v>
      </c>
      <c r="D193" s="16">
        <f>'Cleaned Data'!L194</f>
        <v>0.2175572519</v>
      </c>
      <c r="E193" s="16">
        <f>'Cleaned Data'!M194</f>
        <v>0.9971830986</v>
      </c>
      <c r="F193" s="58">
        <f>'Cleaned Data'!Y194</f>
        <v>0.551306292</v>
      </c>
      <c r="G193" s="5">
        <f>'Cleaned Data'!X194</f>
        <v>98.42926829</v>
      </c>
      <c r="I193" s="16">
        <v>0.03908135131452228</v>
      </c>
      <c r="J193" s="30">
        <v>-0.158617584149499</v>
      </c>
      <c r="L193" s="5">
        <f t="shared" si="21"/>
        <v>-0.246387256</v>
      </c>
      <c r="M193" s="30">
        <f t="shared" si="22"/>
        <v>-0.1976989355</v>
      </c>
      <c r="P193" s="5">
        <f t="shared" si="5"/>
        <v>214</v>
      </c>
      <c r="Q193" s="5">
        <f t="shared" si="6"/>
        <v>77.5</v>
      </c>
      <c r="R193" s="5">
        <f t="shared" si="7"/>
        <v>348</v>
      </c>
      <c r="S193" s="5">
        <f t="shared" si="8"/>
        <v>323</v>
      </c>
      <c r="T193" s="5">
        <f t="shared" si="9"/>
        <v>67</v>
      </c>
      <c r="U193" s="5">
        <f t="shared" si="10"/>
        <v>187</v>
      </c>
      <c r="V193" s="5">
        <f t="shared" si="26"/>
        <v>60</v>
      </c>
      <c r="X193" s="59"/>
      <c r="Y193" s="60"/>
      <c r="Z193" s="61"/>
    </row>
    <row r="194">
      <c r="A194" s="57">
        <f>'Cleaned Data'!I195</f>
        <v>0.221110121</v>
      </c>
      <c r="B194" s="30">
        <f>'Cleaned Data'!J195</f>
        <v>0.9272727273</v>
      </c>
      <c r="C194" s="30">
        <f>'Cleaned Data'!K195</f>
        <v>0.6394557823</v>
      </c>
      <c r="D194" s="16">
        <f>'Cleaned Data'!L195</f>
        <v>0.3248407643</v>
      </c>
      <c r="E194" s="16">
        <f>'Cleaned Data'!M195</f>
        <v>0.9791666667</v>
      </c>
      <c r="F194" s="58">
        <f>'Cleaned Data'!Y195</f>
        <v>0.5667285096</v>
      </c>
      <c r="G194" s="5">
        <f>'Cleaned Data'!X195</f>
        <v>22.61320755</v>
      </c>
      <c r="I194" s="16">
        <v>0.03993097034650456</v>
      </c>
      <c r="J194" s="30">
        <v>0.11956521739130443</v>
      </c>
      <c r="L194" s="5">
        <f t="shared" si="21"/>
        <v>0.3339681156</v>
      </c>
      <c r="M194" s="30">
        <f t="shared" si="22"/>
        <v>0.07963424704</v>
      </c>
      <c r="P194" s="5">
        <f t="shared" si="5"/>
        <v>213</v>
      </c>
      <c r="Q194" s="5">
        <f t="shared" si="6"/>
        <v>144</v>
      </c>
      <c r="R194" s="5">
        <f t="shared" si="7"/>
        <v>331</v>
      </c>
      <c r="S194" s="5">
        <f t="shared" si="8"/>
        <v>285</v>
      </c>
      <c r="T194" s="5">
        <f t="shared" si="9"/>
        <v>100.5</v>
      </c>
      <c r="U194" s="5">
        <f t="shared" si="10"/>
        <v>185</v>
      </c>
      <c r="V194" s="5">
        <f t="shared" si="26"/>
        <v>106</v>
      </c>
      <c r="X194" s="59"/>
      <c r="Y194" s="60"/>
      <c r="Z194" s="61"/>
    </row>
    <row r="195">
      <c r="A195" s="57">
        <f>'Cleaned Data'!I196</f>
        <v>0.2232651249</v>
      </c>
      <c r="B195" s="30">
        <f>'Cleaned Data'!J196</f>
        <v>0.7631578947</v>
      </c>
      <c r="C195" s="30">
        <f>'Cleaned Data'!K196</f>
        <v>0.7826086957</v>
      </c>
      <c r="D195" s="16">
        <f>'Cleaned Data'!L196</f>
        <v>0.6590909091</v>
      </c>
      <c r="E195" s="16">
        <f>'Cleaned Data'!M196</f>
        <v>0.8571428571</v>
      </c>
      <c r="F195" s="58">
        <f>'Cleaned Data'!Y196</f>
        <v>0.5457665904</v>
      </c>
      <c r="G195" s="5">
        <f>'Cleaned Data'!X196</f>
        <v>11.6</v>
      </c>
      <c r="I195" s="16">
        <v>0.04099572374188743</v>
      </c>
      <c r="J195" s="30">
        <v>0.2314814814814814</v>
      </c>
      <c r="L195" s="5">
        <f t="shared" si="21"/>
        <v>0.1771015266</v>
      </c>
      <c r="M195" s="30">
        <f t="shared" si="22"/>
        <v>0.1904857577</v>
      </c>
      <c r="P195" s="5">
        <f t="shared" si="5"/>
        <v>212</v>
      </c>
      <c r="Q195" s="5">
        <f t="shared" si="6"/>
        <v>208</v>
      </c>
      <c r="R195" s="5">
        <f t="shared" si="7"/>
        <v>265</v>
      </c>
      <c r="S195" s="5">
        <f t="shared" si="8"/>
        <v>197</v>
      </c>
      <c r="T195" s="5">
        <f t="shared" si="9"/>
        <v>256.5</v>
      </c>
      <c r="U195" s="5">
        <f t="shared" si="10"/>
        <v>191</v>
      </c>
      <c r="V195" s="5">
        <f t="shared" si="26"/>
        <v>129</v>
      </c>
      <c r="X195" s="59"/>
      <c r="Y195" s="60"/>
      <c r="Z195" s="61"/>
    </row>
    <row r="196">
      <c r="A196" s="57">
        <f>'Cleaned Data'!I197</f>
        <v>0.2296932409</v>
      </c>
      <c r="B196" s="30">
        <f>'Cleaned Data'!J197</f>
        <v>0.5652173913</v>
      </c>
      <c r="C196" s="30">
        <f>'Cleaned Data'!K197</f>
        <v>0.9403669725</v>
      </c>
      <c r="D196" s="16">
        <f>'Cleaned Data'!L197</f>
        <v>0.5</v>
      </c>
      <c r="E196" s="16">
        <f>'Cleaned Data'!M197</f>
        <v>0.9534883721</v>
      </c>
      <c r="F196" s="58">
        <f>'Cleaned Data'!Y197</f>
        <v>0.5055843638</v>
      </c>
      <c r="G196" s="5">
        <f>'Cleaned Data'!X197</f>
        <v>20.5</v>
      </c>
      <c r="I196" s="16">
        <v>0.04170221184228798</v>
      </c>
      <c r="J196" s="30">
        <v>0.22789460445433773</v>
      </c>
      <c r="L196" s="5">
        <f t="shared" si="21"/>
        <v>0.1829890266</v>
      </c>
      <c r="M196" s="30">
        <f t="shared" si="22"/>
        <v>0.1861923926</v>
      </c>
      <c r="P196" s="5">
        <f t="shared" si="5"/>
        <v>211</v>
      </c>
      <c r="Q196" s="5">
        <f t="shared" si="6"/>
        <v>257</v>
      </c>
      <c r="R196" s="5">
        <f t="shared" si="7"/>
        <v>133.5</v>
      </c>
      <c r="S196" s="5">
        <f t="shared" si="8"/>
        <v>242.5</v>
      </c>
      <c r="T196" s="5">
        <f t="shared" si="9"/>
        <v>130</v>
      </c>
      <c r="U196" s="5">
        <f t="shared" si="10"/>
        <v>198</v>
      </c>
      <c r="V196" s="5">
        <f t="shared" si="26"/>
        <v>111</v>
      </c>
      <c r="X196" s="59"/>
      <c r="Y196" s="60"/>
      <c r="Z196" s="61"/>
    </row>
    <row r="197">
      <c r="A197" s="57">
        <f>'Cleaned Data'!I198</f>
        <v>0.2313840168</v>
      </c>
      <c r="B197" s="30">
        <f>'Cleaned Data'!J198</f>
        <v>0.9936102236</v>
      </c>
      <c r="C197" s="30">
        <f>'Cleaned Data'!K198</f>
        <v>0.5322884013</v>
      </c>
      <c r="D197" s="16">
        <f>'Cleaned Data'!L198</f>
        <v>0.2942289499</v>
      </c>
      <c r="E197" s="16">
        <f>'Cleaned Data'!M198</f>
        <v>0.9976498237</v>
      </c>
      <c r="F197" s="58">
        <f>'Cleaned Data'!Y198</f>
        <v>0.5258986249</v>
      </c>
      <c r="G197" s="5">
        <f>'Cleaned Data'!X198</f>
        <v>176.9698391</v>
      </c>
      <c r="I197" s="16">
        <v>0.04224104399532993</v>
      </c>
      <c r="J197" s="30">
        <v>0.1699106408256652</v>
      </c>
      <c r="L197" s="5">
        <f t="shared" si="21"/>
        <v>0.2486074079</v>
      </c>
      <c r="M197" s="30">
        <f t="shared" si="22"/>
        <v>0.1276695968</v>
      </c>
      <c r="P197" s="5">
        <f t="shared" si="5"/>
        <v>210</v>
      </c>
      <c r="Q197" s="5">
        <f t="shared" si="6"/>
        <v>61</v>
      </c>
      <c r="R197" s="5">
        <f t="shared" si="7"/>
        <v>357</v>
      </c>
      <c r="S197" s="5">
        <f t="shared" si="8"/>
        <v>299</v>
      </c>
      <c r="T197" s="5">
        <f t="shared" si="9"/>
        <v>64</v>
      </c>
      <c r="U197" s="5">
        <f t="shared" si="10"/>
        <v>193</v>
      </c>
      <c r="V197" s="5">
        <f t="shared" si="26"/>
        <v>37</v>
      </c>
      <c r="X197" s="59"/>
      <c r="Y197" s="60"/>
      <c r="Z197" s="61"/>
    </row>
    <row r="198">
      <c r="A198" s="57">
        <f>'Cleaned Data'!I199</f>
        <v>0.2409211353</v>
      </c>
      <c r="B198" s="30">
        <f>'Cleaned Data'!J199</f>
        <v>0.1751412429</v>
      </c>
      <c r="C198" s="30">
        <f>'Cleaned Data'!K199</f>
        <v>0.2173913043</v>
      </c>
      <c r="D198" s="16">
        <f>'Cleaned Data'!L199</f>
        <v>0.6326530612</v>
      </c>
      <c r="E198" s="16">
        <f>'Cleaned Data'!M199</f>
        <v>0.03311258278</v>
      </c>
      <c r="F198" s="58">
        <f>'Cleaned Data'!Y199</f>
        <v>-0.6074674527</v>
      </c>
      <c r="G198" s="5">
        <f>'Cleaned Data'!X199</f>
        <v>0.05898021309</v>
      </c>
      <c r="I198" s="16">
        <v>0.04497236681186086</v>
      </c>
      <c r="J198" s="30">
        <v>0.24074831467012658</v>
      </c>
      <c r="L198" s="5">
        <f t="shared" si="21"/>
        <v>0.1868024159</v>
      </c>
      <c r="M198" s="30">
        <f t="shared" si="22"/>
        <v>0.1957759479</v>
      </c>
      <c r="P198" s="5">
        <f t="shared" si="5"/>
        <v>209</v>
      </c>
      <c r="Q198" s="5">
        <f t="shared" si="6"/>
        <v>356</v>
      </c>
      <c r="R198" s="5">
        <f t="shared" si="7"/>
        <v>399</v>
      </c>
      <c r="S198" s="5">
        <f t="shared" si="8"/>
        <v>202.5</v>
      </c>
      <c r="T198" s="5">
        <f t="shared" si="9"/>
        <v>403</v>
      </c>
      <c r="U198" s="5">
        <f t="shared" si="10"/>
        <v>405</v>
      </c>
      <c r="V198" s="5">
        <f t="shared" si="26"/>
        <v>1055</v>
      </c>
      <c r="X198" s="59"/>
      <c r="Y198" s="60"/>
      <c r="Z198" s="61"/>
    </row>
    <row r="199">
      <c r="A199" s="57">
        <f>'Cleaned Data'!I200</f>
        <v>0.24210335</v>
      </c>
      <c r="B199" s="30">
        <f>'Cleaned Data'!J200</f>
        <v>0.7857142857</v>
      </c>
      <c r="C199" s="30">
        <f>'Cleaned Data'!K200</f>
        <v>0.7777777778</v>
      </c>
      <c r="D199" s="16">
        <f>'Cleaned Data'!L200</f>
        <v>0.7333333333</v>
      </c>
      <c r="E199" s="16">
        <f>'Cleaned Data'!M200</f>
        <v>0.8235294118</v>
      </c>
      <c r="F199" s="58">
        <f>'Cleaned Data'!Y200</f>
        <v>0.5634920635</v>
      </c>
      <c r="G199" s="5">
        <f>'Cleaned Data'!X200</f>
        <v>12.83333333</v>
      </c>
      <c r="I199" s="16">
        <v>0.047133635370676184</v>
      </c>
      <c r="J199" s="30">
        <v>0.07976827094474159</v>
      </c>
      <c r="L199" s="5">
        <f t="shared" si="21"/>
        <v>0.5908819987</v>
      </c>
      <c r="M199" s="30">
        <f t="shared" si="22"/>
        <v>0.03263463557</v>
      </c>
      <c r="P199" s="5">
        <f t="shared" si="5"/>
        <v>208</v>
      </c>
      <c r="Q199" s="5">
        <f t="shared" si="6"/>
        <v>203</v>
      </c>
      <c r="R199" s="5">
        <f t="shared" si="7"/>
        <v>269</v>
      </c>
      <c r="S199" s="5">
        <f t="shared" si="8"/>
        <v>175</v>
      </c>
      <c r="T199" s="5">
        <f t="shared" si="9"/>
        <v>288</v>
      </c>
      <c r="U199" s="5">
        <f t="shared" si="10"/>
        <v>186</v>
      </c>
      <c r="X199" s="59"/>
      <c r="Y199" s="60"/>
      <c r="Z199" s="61"/>
    </row>
    <row r="200">
      <c r="A200" s="57">
        <f>'Cleaned Data'!I201</f>
        <v>0.2459085683</v>
      </c>
      <c r="B200" s="30">
        <f>'Cleaned Data'!J201</f>
        <v>0.5362318841</v>
      </c>
      <c r="C200" s="30">
        <f>'Cleaned Data'!K201</f>
        <v>0.7388535032</v>
      </c>
      <c r="D200" s="16">
        <f>'Cleaned Data'!L201</f>
        <v>0.4743589744</v>
      </c>
      <c r="E200" s="16">
        <f>'Cleaned Data'!M201</f>
        <v>0.7837837838</v>
      </c>
      <c r="F200" s="58">
        <f>'Cleaned Data'!Y201</f>
        <v>0.2750853872</v>
      </c>
      <c r="G200" s="5">
        <f>'Cleaned Data'!X201</f>
        <v>3.271341463</v>
      </c>
      <c r="I200" s="16">
        <v>0.047643365942312416</v>
      </c>
      <c r="J200" s="30">
        <v>0.26010696596374183</v>
      </c>
      <c r="L200" s="5">
        <f t="shared" si="21"/>
        <v>0.1831683583</v>
      </c>
      <c r="M200" s="30">
        <f t="shared" si="22"/>
        <v>0.2124636</v>
      </c>
      <c r="P200" s="5">
        <f t="shared" si="5"/>
        <v>207</v>
      </c>
      <c r="Q200" s="5">
        <f t="shared" si="6"/>
        <v>269</v>
      </c>
      <c r="R200" s="5">
        <f t="shared" si="7"/>
        <v>286</v>
      </c>
      <c r="S200" s="5">
        <f t="shared" si="8"/>
        <v>246</v>
      </c>
      <c r="T200" s="5">
        <f t="shared" si="9"/>
        <v>305.5</v>
      </c>
      <c r="U200" s="5">
        <f t="shared" si="10"/>
        <v>253</v>
      </c>
      <c r="X200" s="59"/>
      <c r="Y200" s="60"/>
      <c r="Z200" s="61"/>
    </row>
    <row r="201">
      <c r="A201" s="57">
        <f>'Cleaned Data'!I202</f>
        <v>0.246909011</v>
      </c>
      <c r="B201" s="30">
        <f>'Cleaned Data'!J202</f>
        <v>0.6511627907</v>
      </c>
      <c r="C201" s="30">
        <f>'Cleaned Data'!K202</f>
        <v>0.9</v>
      </c>
      <c r="D201" s="16">
        <f>'Cleaned Data'!L202</f>
        <v>0.9032258065</v>
      </c>
      <c r="E201" s="16">
        <f>'Cleaned Data'!M202</f>
        <v>0.6428571429</v>
      </c>
      <c r="F201" s="58">
        <f>'Cleaned Data'!Y202</f>
        <v>0.5511627907</v>
      </c>
      <c r="G201" s="5">
        <f>'Cleaned Data'!X202</f>
        <v>16.8</v>
      </c>
      <c r="I201" s="16">
        <v>0.049011614949115434</v>
      </c>
      <c r="J201" s="30">
        <v>0.1642145230185097</v>
      </c>
      <c r="L201" s="5">
        <f t="shared" si="21"/>
        <v>0.2984609038</v>
      </c>
      <c r="M201" s="30">
        <f t="shared" si="22"/>
        <v>0.1152029081</v>
      </c>
      <c r="P201" s="5">
        <f t="shared" si="5"/>
        <v>206</v>
      </c>
      <c r="Q201" s="5">
        <f t="shared" si="6"/>
        <v>238</v>
      </c>
      <c r="R201" s="5">
        <f t="shared" si="7"/>
        <v>173.5</v>
      </c>
      <c r="S201" s="5">
        <f t="shared" si="8"/>
        <v>110</v>
      </c>
      <c r="T201" s="5">
        <f t="shared" si="9"/>
        <v>359.5</v>
      </c>
      <c r="U201" s="5">
        <f t="shared" si="10"/>
        <v>188</v>
      </c>
      <c r="X201" s="59"/>
      <c r="Y201" s="60"/>
      <c r="Z201" s="61"/>
    </row>
    <row r="202">
      <c r="A202" s="57">
        <f>'Cleaned Data'!I203</f>
        <v>0.247213311</v>
      </c>
      <c r="B202" s="30">
        <f>'Cleaned Data'!J203</f>
        <v>0.9915966387</v>
      </c>
      <c r="C202" s="30">
        <f>'Cleaned Data'!K203</f>
        <v>0.5545536519</v>
      </c>
      <c r="D202" s="16">
        <f>'Cleaned Data'!L203</f>
        <v>0.3232876712</v>
      </c>
      <c r="E202" s="16">
        <f>'Cleaned Data'!M203</f>
        <v>0.9967585089</v>
      </c>
      <c r="F202" s="58">
        <f>'Cleaned Data'!Y203</f>
        <v>0.5461502906</v>
      </c>
      <c r="G202" s="5">
        <f>'Cleaned Data'!X203</f>
        <v>146.902834</v>
      </c>
      <c r="I202" s="16">
        <v>0.05121337525677477</v>
      </c>
      <c r="J202" s="30">
        <v>0.2309408515741922</v>
      </c>
      <c r="L202" s="5">
        <f t="shared" si="21"/>
        <v>0.2217597056</v>
      </c>
      <c r="M202" s="30">
        <f t="shared" si="22"/>
        <v>0.1797274763</v>
      </c>
      <c r="P202" s="5">
        <f t="shared" si="5"/>
        <v>205</v>
      </c>
      <c r="Q202" s="5">
        <f t="shared" si="6"/>
        <v>65</v>
      </c>
      <c r="R202" s="5">
        <f t="shared" si="7"/>
        <v>351</v>
      </c>
      <c r="S202" s="5">
        <f t="shared" si="8"/>
        <v>286</v>
      </c>
      <c r="T202" s="5">
        <f t="shared" si="9"/>
        <v>70</v>
      </c>
      <c r="U202" s="5">
        <f t="shared" si="10"/>
        <v>190</v>
      </c>
      <c r="X202" s="59"/>
      <c r="Y202" s="60"/>
      <c r="Z202" s="61"/>
    </row>
    <row r="203">
      <c r="A203" s="57">
        <f>'Cleaned Data'!I204</f>
        <v>0.2543797507</v>
      </c>
      <c r="B203" s="30">
        <f>'Cleaned Data'!J204</f>
        <v>0.987012987</v>
      </c>
      <c r="C203" s="30">
        <f>'Cleaned Data'!K204</f>
        <v>0.5639344262</v>
      </c>
      <c r="D203" s="16">
        <f>'Cleaned Data'!L204</f>
        <v>0.3636363636</v>
      </c>
      <c r="E203" s="16">
        <f>'Cleaned Data'!M204</f>
        <v>0.9942196532</v>
      </c>
      <c r="F203" s="58">
        <f>'Cleaned Data'!Y204</f>
        <v>0.5509474132</v>
      </c>
      <c r="G203" s="5">
        <f>'Cleaned Data'!X204</f>
        <v>98.28571429</v>
      </c>
      <c r="I203" s="16">
        <v>0.05123875265666159</v>
      </c>
      <c r="J203" s="30">
        <v>0.2099453273914047</v>
      </c>
      <c r="L203" s="5">
        <f t="shared" si="21"/>
        <v>0.2440575996</v>
      </c>
      <c r="M203" s="30">
        <f t="shared" si="22"/>
        <v>0.1587065747</v>
      </c>
      <c r="P203" s="5">
        <f t="shared" si="5"/>
        <v>204</v>
      </c>
      <c r="Q203" s="5">
        <f t="shared" si="6"/>
        <v>77.5</v>
      </c>
      <c r="R203" s="5">
        <f t="shared" si="7"/>
        <v>349</v>
      </c>
      <c r="S203" s="5">
        <f t="shared" si="8"/>
        <v>274</v>
      </c>
      <c r="T203" s="5">
        <f t="shared" si="9"/>
        <v>76</v>
      </c>
      <c r="U203" s="5">
        <f t="shared" si="10"/>
        <v>189</v>
      </c>
      <c r="X203" s="59"/>
      <c r="Y203" s="60"/>
      <c r="Z203" s="61"/>
    </row>
    <row r="204">
      <c r="A204" s="57">
        <f>'Cleaned Data'!I205</f>
        <v>0.2567732894</v>
      </c>
      <c r="B204" s="30">
        <f>'Cleaned Data'!J205</f>
        <v>0.9930555556</v>
      </c>
      <c r="C204" s="30">
        <f>'Cleaned Data'!K205</f>
        <v>0.5861095426</v>
      </c>
      <c r="D204" s="16">
        <f>'Cleaned Data'!L205</f>
        <v>0.2806673209</v>
      </c>
      <c r="E204" s="16">
        <f>'Cleaned Data'!M205</f>
        <v>0.9980769231</v>
      </c>
      <c r="F204" s="58">
        <f>'Cleaned Data'!Y205</f>
        <v>0.5791650982</v>
      </c>
      <c r="G204" s="5">
        <f>'Cleaned Data'!X205</f>
        <v>202.5020464</v>
      </c>
      <c r="I204" s="16">
        <v>0.055714736754427785</v>
      </c>
      <c r="J204" s="30">
        <v>0.1664206036745406</v>
      </c>
      <c r="L204" s="5">
        <f t="shared" si="21"/>
        <v>0.3347826863</v>
      </c>
      <c r="M204" s="30">
        <f t="shared" si="22"/>
        <v>0.1107058669</v>
      </c>
      <c r="P204" s="5">
        <f t="shared" si="5"/>
        <v>203</v>
      </c>
      <c r="Q204" s="5">
        <f t="shared" si="6"/>
        <v>64</v>
      </c>
      <c r="R204" s="5">
        <f t="shared" si="7"/>
        <v>343</v>
      </c>
      <c r="S204" s="5">
        <f t="shared" si="8"/>
        <v>304</v>
      </c>
      <c r="T204" s="5">
        <f t="shared" si="9"/>
        <v>62</v>
      </c>
      <c r="U204" s="5">
        <f t="shared" si="10"/>
        <v>183</v>
      </c>
      <c r="X204" s="59"/>
      <c r="Y204" s="60"/>
      <c r="Z204" s="61"/>
    </row>
    <row r="205">
      <c r="A205" s="57">
        <f>'Cleaned Data'!I206</f>
        <v>0.2589890687</v>
      </c>
      <c r="B205" s="30">
        <f>'Cleaned Data'!J206</f>
        <v>0.9979423868</v>
      </c>
      <c r="C205" s="30">
        <f>'Cleaned Data'!K206</f>
        <v>0.4777376655</v>
      </c>
      <c r="D205" s="16">
        <f>'Cleaned Data'!L206</f>
        <v>0.5277475517</v>
      </c>
      <c r="E205" s="16">
        <f>'Cleaned Data'!M206</f>
        <v>0.9974874372</v>
      </c>
      <c r="F205" s="58">
        <f>'Cleaned Data'!Y206</f>
        <v>0.4756800523</v>
      </c>
      <c r="G205" s="5">
        <f>'Cleaned Data'!X206</f>
        <v>443.6520737</v>
      </c>
      <c r="I205" s="16">
        <v>0.05699190831478073</v>
      </c>
      <c r="J205" s="30">
        <v>0.22999289676719892</v>
      </c>
      <c r="L205" s="5">
        <f t="shared" si="21"/>
        <v>0.2477985586</v>
      </c>
      <c r="M205" s="30">
        <f t="shared" si="22"/>
        <v>0.1730009885</v>
      </c>
      <c r="P205" s="5">
        <f t="shared" si="5"/>
        <v>202</v>
      </c>
      <c r="Q205" s="5">
        <f t="shared" si="6"/>
        <v>59</v>
      </c>
      <c r="R205" s="5">
        <f t="shared" si="7"/>
        <v>370</v>
      </c>
      <c r="S205" s="5">
        <f t="shared" si="8"/>
        <v>236</v>
      </c>
      <c r="T205" s="5">
        <f t="shared" si="9"/>
        <v>65</v>
      </c>
      <c r="U205" s="5">
        <f t="shared" si="10"/>
        <v>208</v>
      </c>
      <c r="X205" s="59"/>
      <c r="Y205" s="60"/>
      <c r="Z205" s="61"/>
    </row>
    <row r="206">
      <c r="A206" s="57">
        <f>'Cleaned Data'!I207</f>
        <v>0.2664695118</v>
      </c>
      <c r="B206" s="30">
        <f>'Cleaned Data'!J207</f>
        <v>0.9512195122</v>
      </c>
      <c r="C206" s="30">
        <f>'Cleaned Data'!K207</f>
        <v>0.5714285714</v>
      </c>
      <c r="D206" s="16">
        <f>'Cleaned Data'!L207</f>
        <v>0.9285714286</v>
      </c>
      <c r="E206" s="16">
        <f>'Cleaned Data'!M207</f>
        <v>0.6666666667</v>
      </c>
      <c r="F206" s="58">
        <f>'Cleaned Data'!Y207</f>
        <v>0.5226480836</v>
      </c>
      <c r="G206" s="5">
        <f>'Cleaned Data'!X207</f>
        <v>26</v>
      </c>
      <c r="I206" s="16">
        <v>0.05709790269311476</v>
      </c>
      <c r="J206" s="30">
        <v>0.2711063974546255</v>
      </c>
      <c r="L206" s="5">
        <f t="shared" si="21"/>
        <v>0.2106106799</v>
      </c>
      <c r="M206" s="30">
        <f t="shared" si="22"/>
        <v>0.2140084948</v>
      </c>
      <c r="P206" s="5">
        <f t="shared" si="5"/>
        <v>200.5</v>
      </c>
      <c r="Q206" s="5">
        <f t="shared" si="6"/>
        <v>120.5</v>
      </c>
      <c r="R206" s="5">
        <f t="shared" si="7"/>
        <v>345.5</v>
      </c>
      <c r="S206" s="5">
        <f t="shared" si="8"/>
        <v>97</v>
      </c>
      <c r="T206" s="5">
        <f t="shared" si="9"/>
        <v>348.5</v>
      </c>
      <c r="U206" s="5">
        <f t="shared" si="10"/>
        <v>194.5</v>
      </c>
      <c r="V206" s="5">
        <f t="shared" ref="V206:V214" si="27">_xlfn.rank.avg(G206,$E$2:G1074,0)</f>
        <v>101.5</v>
      </c>
      <c r="X206" s="59"/>
      <c r="Y206" s="60"/>
      <c r="Z206" s="61"/>
    </row>
    <row r="207">
      <c r="A207" s="57">
        <f>'Cleaned Data'!I208</f>
        <v>0.2664695118</v>
      </c>
      <c r="B207" s="30">
        <f>'Cleaned Data'!J208</f>
        <v>0.9512195122</v>
      </c>
      <c r="C207" s="30">
        <f>'Cleaned Data'!K208</f>
        <v>0.5714285714</v>
      </c>
      <c r="D207" s="16">
        <f>'Cleaned Data'!L208</f>
        <v>0.9285714286</v>
      </c>
      <c r="E207" s="16">
        <f>'Cleaned Data'!M208</f>
        <v>0.6666666667</v>
      </c>
      <c r="F207" s="58">
        <f>'Cleaned Data'!Y208</f>
        <v>0.5226480836</v>
      </c>
      <c r="G207" s="5">
        <f>'Cleaned Data'!X208</f>
        <v>26</v>
      </c>
      <c r="I207" s="16">
        <v>0.05774183550936693</v>
      </c>
      <c r="J207" s="30">
        <v>-0.29166666666666674</v>
      </c>
      <c r="L207" s="5">
        <f t="shared" si="21"/>
        <v>-0.1979720075</v>
      </c>
      <c r="M207" s="30">
        <f t="shared" si="22"/>
        <v>-0.3494085022</v>
      </c>
      <c r="P207" s="5">
        <f t="shared" si="5"/>
        <v>200.5</v>
      </c>
      <c r="Q207" s="5">
        <f t="shared" si="6"/>
        <v>120.5</v>
      </c>
      <c r="R207" s="5">
        <f t="shared" si="7"/>
        <v>345.5</v>
      </c>
      <c r="S207" s="5">
        <f t="shared" si="8"/>
        <v>97</v>
      </c>
      <c r="T207" s="5">
        <f t="shared" si="9"/>
        <v>348.5</v>
      </c>
      <c r="U207" s="5">
        <f t="shared" si="10"/>
        <v>194.5</v>
      </c>
      <c r="V207" s="5">
        <f t="shared" si="27"/>
        <v>101.5</v>
      </c>
      <c r="X207" s="59"/>
      <c r="Y207" s="60"/>
      <c r="Z207" s="61"/>
    </row>
    <row r="208">
      <c r="A208" s="57">
        <f>'Cleaned Data'!I209</f>
        <v>0.2668402027</v>
      </c>
      <c r="B208" s="30">
        <f>'Cleaned Data'!J209</f>
        <v>0.8590441621</v>
      </c>
      <c r="C208" s="30">
        <f>'Cleaned Data'!K209</f>
        <v>0.7220172202</v>
      </c>
      <c r="D208" s="16">
        <f>'Cleaned Data'!L209</f>
        <v>0.7585470085</v>
      </c>
      <c r="E208" s="16">
        <f>'Cleaned Data'!M209</f>
        <v>0.8343994314</v>
      </c>
      <c r="F208" s="58">
        <f>'Cleaned Data'!Y209</f>
        <v>0.5810613823</v>
      </c>
      <c r="G208" s="5">
        <f>'Cleaned Data'!X209</f>
        <v>15.82931368</v>
      </c>
      <c r="I208" s="16">
        <v>0.058298528860187535</v>
      </c>
      <c r="J208" s="30">
        <v>0.242012459981936</v>
      </c>
      <c r="L208" s="5">
        <f t="shared" si="21"/>
        <v>0.240890609</v>
      </c>
      <c r="M208" s="30">
        <f t="shared" si="22"/>
        <v>0.1837139311</v>
      </c>
      <c r="P208" s="5">
        <f t="shared" si="5"/>
        <v>199</v>
      </c>
      <c r="Q208" s="5">
        <f t="shared" si="6"/>
        <v>173</v>
      </c>
      <c r="R208" s="5">
        <f t="shared" si="7"/>
        <v>292</v>
      </c>
      <c r="S208" s="5">
        <f t="shared" si="8"/>
        <v>167</v>
      </c>
      <c r="T208" s="5">
        <f t="shared" si="9"/>
        <v>276</v>
      </c>
      <c r="U208" s="5">
        <f t="shared" si="10"/>
        <v>182</v>
      </c>
      <c r="V208" s="5">
        <f t="shared" si="27"/>
        <v>123</v>
      </c>
      <c r="X208" s="59"/>
      <c r="Y208" s="60"/>
      <c r="Z208" s="61"/>
    </row>
    <row r="209">
      <c r="A209" s="57">
        <f>'Cleaned Data'!I210</f>
        <v>0.2691225494</v>
      </c>
      <c r="B209" s="30">
        <f>'Cleaned Data'!J210</f>
        <v>0.7037037037</v>
      </c>
      <c r="C209" s="30">
        <f>'Cleaned Data'!K210</f>
        <v>0.891025641</v>
      </c>
      <c r="D209" s="16">
        <f>'Cleaned Data'!L210</f>
        <v>0.5277777778</v>
      </c>
      <c r="E209" s="16">
        <f>'Cleaned Data'!M210</f>
        <v>0.9455782313</v>
      </c>
      <c r="F209" s="58">
        <f>'Cleaned Data'!Y210</f>
        <v>0.5947293447</v>
      </c>
      <c r="G209" s="5">
        <f>'Cleaned Data'!X210</f>
        <v>19.41911765</v>
      </c>
      <c r="I209" s="16">
        <v>0.059836166694872656</v>
      </c>
      <c r="J209" s="30">
        <v>0.20021246868773712</v>
      </c>
      <c r="L209" s="5">
        <f t="shared" si="21"/>
        <v>0.298863338</v>
      </c>
      <c r="M209" s="30">
        <f t="shared" si="22"/>
        <v>0.140376302</v>
      </c>
      <c r="P209" s="5">
        <f t="shared" si="5"/>
        <v>198</v>
      </c>
      <c r="Q209" s="5">
        <f t="shared" si="6"/>
        <v>225</v>
      </c>
      <c r="R209" s="5">
        <f t="shared" si="7"/>
        <v>181</v>
      </c>
      <c r="S209" s="5">
        <f t="shared" si="8"/>
        <v>235</v>
      </c>
      <c r="T209" s="5">
        <f t="shared" si="9"/>
        <v>135</v>
      </c>
      <c r="U209" s="5">
        <f t="shared" si="10"/>
        <v>178</v>
      </c>
      <c r="V209" s="5">
        <f t="shared" si="27"/>
        <v>113</v>
      </c>
      <c r="X209" s="59"/>
      <c r="Y209" s="60"/>
      <c r="Z209" s="61"/>
    </row>
    <row r="210">
      <c r="A210" s="57">
        <f>'Cleaned Data'!I211</f>
        <v>0.2707914841</v>
      </c>
      <c r="B210" s="30">
        <f>'Cleaned Data'!J211</f>
        <v>0.9909502262</v>
      </c>
      <c r="C210" s="30">
        <f>'Cleaned Data'!K211</f>
        <v>0.6277286136</v>
      </c>
      <c r="D210" s="16">
        <f>'Cleaned Data'!L211</f>
        <v>0.2576470588</v>
      </c>
      <c r="E210" s="16">
        <f>'Cleaned Data'!M211</f>
        <v>0.9981238274</v>
      </c>
      <c r="F210" s="58">
        <f>'Cleaned Data'!Y211</f>
        <v>0.6186788398</v>
      </c>
      <c r="G210" s="5">
        <f>'Cleaned Data'!X211</f>
        <v>184.6402536</v>
      </c>
      <c r="I210" s="16">
        <v>0.06153791221641529</v>
      </c>
      <c r="J210" s="30">
        <v>0.3198038214120389</v>
      </c>
      <c r="L210" s="5">
        <f t="shared" si="21"/>
        <v>0.1924239427</v>
      </c>
      <c r="M210" s="30">
        <f t="shared" si="22"/>
        <v>0.2582659092</v>
      </c>
      <c r="P210" s="5">
        <f t="shared" si="5"/>
        <v>197</v>
      </c>
      <c r="Q210" s="5">
        <f t="shared" si="6"/>
        <v>67</v>
      </c>
      <c r="R210" s="5">
        <f t="shared" si="7"/>
        <v>333</v>
      </c>
      <c r="S210" s="5">
        <f t="shared" si="8"/>
        <v>308</v>
      </c>
      <c r="T210" s="5">
        <f t="shared" si="9"/>
        <v>61</v>
      </c>
      <c r="U210" s="5">
        <f t="shared" si="10"/>
        <v>173</v>
      </c>
      <c r="V210" s="5">
        <f t="shared" si="27"/>
        <v>34</v>
      </c>
      <c r="X210" s="59"/>
      <c r="Y210" s="60"/>
      <c r="Z210" s="61"/>
    </row>
    <row r="211">
      <c r="A211" s="57">
        <f>'Cleaned Data'!I212</f>
        <v>0.2711674027</v>
      </c>
      <c r="B211" s="30">
        <f>'Cleaned Data'!J212</f>
        <v>0.9661016949</v>
      </c>
      <c r="C211" s="30">
        <f>'Cleaned Data'!K212</f>
        <v>0.7538167939</v>
      </c>
      <c r="D211" s="16">
        <f>'Cleaned Data'!L212</f>
        <v>0.1283783784</v>
      </c>
      <c r="E211" s="16">
        <f>'Cleaned Data'!M212</f>
        <v>0.99831508</v>
      </c>
      <c r="F211" s="58">
        <f>'Cleaned Data'!Y212</f>
        <v>0.7199184888</v>
      </c>
      <c r="G211" s="5">
        <f>'Cleaned Data'!X212</f>
        <v>87.26744186</v>
      </c>
      <c r="I211" s="16">
        <v>0.061564838763846524</v>
      </c>
      <c r="J211" s="30">
        <v>0.2800232599557546</v>
      </c>
      <c r="L211" s="5">
        <f t="shared" si="21"/>
        <v>0.2198561604</v>
      </c>
      <c r="M211" s="30">
        <f t="shared" si="22"/>
        <v>0.2184584212</v>
      </c>
      <c r="P211" s="5">
        <f t="shared" si="5"/>
        <v>196</v>
      </c>
      <c r="Q211" s="5">
        <f t="shared" si="6"/>
        <v>106</v>
      </c>
      <c r="R211" s="5">
        <f t="shared" si="7"/>
        <v>275</v>
      </c>
      <c r="S211" s="5">
        <f t="shared" si="8"/>
        <v>382</v>
      </c>
      <c r="T211" s="5">
        <f t="shared" si="9"/>
        <v>59</v>
      </c>
      <c r="U211" s="5">
        <f t="shared" si="10"/>
        <v>134</v>
      </c>
      <c r="V211" s="5">
        <f t="shared" si="27"/>
        <v>67</v>
      </c>
      <c r="X211" s="59"/>
      <c r="Y211" s="60"/>
      <c r="Z211" s="61"/>
    </row>
    <row r="212">
      <c r="A212" s="57">
        <f>'Cleaned Data'!I213</f>
        <v>0.274220772</v>
      </c>
      <c r="B212" s="30">
        <f>'Cleaned Data'!J213</f>
        <v>0.75</v>
      </c>
      <c r="C212" s="30">
        <f>'Cleaned Data'!K213</f>
        <v>0.8421052632</v>
      </c>
      <c r="D212" s="16">
        <f>'Cleaned Data'!L213</f>
        <v>0.8</v>
      </c>
      <c r="E212" s="16">
        <f>'Cleaned Data'!M213</f>
        <v>0.8</v>
      </c>
      <c r="F212" s="58">
        <f>'Cleaned Data'!Y213</f>
        <v>0.5921052632</v>
      </c>
      <c r="G212" s="5">
        <f>'Cleaned Data'!X213</f>
        <v>16</v>
      </c>
      <c r="I212" s="16">
        <v>0.06185489059877727</v>
      </c>
      <c r="J212" s="30">
        <v>-0.2672802199378985</v>
      </c>
      <c r="L212" s="5">
        <f t="shared" si="21"/>
        <v>-0.2314233751</v>
      </c>
      <c r="M212" s="30">
        <f t="shared" si="22"/>
        <v>-0.3291351105</v>
      </c>
      <c r="P212" s="5">
        <f t="shared" si="5"/>
        <v>195</v>
      </c>
      <c r="Q212" s="5">
        <f t="shared" si="6"/>
        <v>213.5</v>
      </c>
      <c r="R212" s="5">
        <f t="shared" si="7"/>
        <v>217</v>
      </c>
      <c r="S212" s="5">
        <f t="shared" si="8"/>
        <v>150.5</v>
      </c>
      <c r="T212" s="5">
        <f t="shared" si="9"/>
        <v>298.5</v>
      </c>
      <c r="U212" s="5">
        <f t="shared" si="10"/>
        <v>179</v>
      </c>
      <c r="V212" s="5">
        <f t="shared" si="27"/>
        <v>122</v>
      </c>
      <c r="X212" s="59"/>
      <c r="Y212" s="60"/>
      <c r="Z212" s="61"/>
    </row>
    <row r="213">
      <c r="A213" s="57">
        <f>'Cleaned Data'!I214</f>
        <v>0.2745571515</v>
      </c>
      <c r="B213" s="30">
        <f>'Cleaned Data'!J214</f>
        <v>0.676872608</v>
      </c>
      <c r="C213" s="30">
        <f>'Cleaned Data'!K214</f>
        <v>0.8979396263</v>
      </c>
      <c r="D213" s="16">
        <f>'Cleaned Data'!L214</f>
        <v>0.8532046864</v>
      </c>
      <c r="E213" s="16">
        <f>'Cleaned Data'!M214</f>
        <v>0.7602434077</v>
      </c>
      <c r="F213" s="58">
        <f>'Cleaned Data'!Y214</f>
        <v>0.5748122342</v>
      </c>
      <c r="G213" s="5">
        <f>'Cleaned Data'!X214</f>
        <v>18.42990714</v>
      </c>
      <c r="I213" s="16">
        <v>0.06526099753428956</v>
      </c>
      <c r="J213" s="30">
        <v>0.23387926274266357</v>
      </c>
      <c r="L213" s="5">
        <f t="shared" si="21"/>
        <v>0.279037127</v>
      </c>
      <c r="M213" s="30">
        <f t="shared" si="22"/>
        <v>0.1686182652</v>
      </c>
      <c r="P213" s="5">
        <f t="shared" si="5"/>
        <v>194</v>
      </c>
      <c r="Q213" s="5">
        <f t="shared" si="6"/>
        <v>230</v>
      </c>
      <c r="R213" s="5">
        <f t="shared" si="7"/>
        <v>179</v>
      </c>
      <c r="S213" s="5">
        <f t="shared" si="8"/>
        <v>129</v>
      </c>
      <c r="T213" s="5">
        <f t="shared" si="9"/>
        <v>316</v>
      </c>
      <c r="U213" s="5">
        <f t="shared" si="10"/>
        <v>184</v>
      </c>
      <c r="V213" s="5">
        <f t="shared" si="27"/>
        <v>116</v>
      </c>
      <c r="X213" s="59"/>
      <c r="Y213" s="60"/>
      <c r="Z213" s="61"/>
    </row>
    <row r="214">
      <c r="A214" s="57">
        <f>'Cleaned Data'!I215</f>
        <v>0.2830947322</v>
      </c>
      <c r="B214" s="30">
        <f>'Cleaned Data'!J215</f>
        <v>0.75</v>
      </c>
      <c r="C214" s="30">
        <f>'Cleaned Data'!K215</f>
        <v>0.9</v>
      </c>
      <c r="D214" s="16">
        <f>'Cleaned Data'!L215</f>
        <v>0.3333333333</v>
      </c>
      <c r="E214" s="16">
        <f>'Cleaned Data'!M215</f>
        <v>0.9818181818</v>
      </c>
      <c r="F214" s="58">
        <f>'Cleaned Data'!Y215</f>
        <v>0.65</v>
      </c>
      <c r="G214" s="5">
        <f>'Cleaned Data'!X215</f>
        <v>27</v>
      </c>
      <c r="I214" s="16">
        <v>0.06592077830322618</v>
      </c>
      <c r="J214" s="30">
        <v>0.2197563699584355</v>
      </c>
      <c r="L214" s="5">
        <f t="shared" si="21"/>
        <v>0.2999720933</v>
      </c>
      <c r="M214" s="30">
        <f t="shared" si="22"/>
        <v>0.1538355917</v>
      </c>
      <c r="P214" s="5">
        <f t="shared" si="5"/>
        <v>193</v>
      </c>
      <c r="Q214" s="5">
        <f t="shared" si="6"/>
        <v>213.5</v>
      </c>
      <c r="R214" s="5">
        <f t="shared" si="7"/>
        <v>173.5</v>
      </c>
      <c r="S214" s="5">
        <f t="shared" si="8"/>
        <v>282.5</v>
      </c>
      <c r="T214" s="5">
        <f t="shared" si="9"/>
        <v>94</v>
      </c>
      <c r="U214" s="5">
        <f t="shared" si="10"/>
        <v>156</v>
      </c>
      <c r="V214" s="5">
        <f t="shared" si="27"/>
        <v>100</v>
      </c>
      <c r="X214" s="59"/>
      <c r="Y214" s="60"/>
      <c r="Z214" s="61"/>
    </row>
    <row r="215">
      <c r="A215" s="57">
        <f>'Cleaned Data'!I216</f>
        <v>0.2842361871</v>
      </c>
      <c r="B215" s="30">
        <f>'Cleaned Data'!J216</f>
        <v>0.9097472924</v>
      </c>
      <c r="C215" s="30">
        <f>'Cleaned Data'!K216</f>
        <v>0.7443700548</v>
      </c>
      <c r="D215" s="16">
        <f>'Cleaned Data'!L216</f>
        <v>0.375</v>
      </c>
      <c r="E215" s="16">
        <f>'Cleaned Data'!M216</f>
        <v>0.9799679487</v>
      </c>
      <c r="F215" s="58">
        <f>'Cleaned Data'!Y216</f>
        <v>0.6541173472</v>
      </c>
      <c r="G215" s="5">
        <f>'Cleaned Data'!X216</f>
        <v>29.352</v>
      </c>
      <c r="I215" s="16">
        <v>0.06753675195844613</v>
      </c>
      <c r="J215" s="30">
        <v>0.3317460317460319</v>
      </c>
      <c r="L215" s="5">
        <f t="shared" si="21"/>
        <v>0.2035796829</v>
      </c>
      <c r="M215" s="30">
        <f t="shared" si="22"/>
        <v>0.2642092798</v>
      </c>
      <c r="P215" s="5">
        <f t="shared" si="5"/>
        <v>192</v>
      </c>
      <c r="Q215" s="5">
        <f t="shared" si="6"/>
        <v>151</v>
      </c>
      <c r="R215" s="5">
        <f t="shared" si="7"/>
        <v>282</v>
      </c>
      <c r="S215" s="5">
        <f t="shared" si="8"/>
        <v>271</v>
      </c>
      <c r="T215" s="5">
        <f t="shared" si="9"/>
        <v>99</v>
      </c>
      <c r="U215" s="5">
        <f t="shared" si="10"/>
        <v>155</v>
      </c>
      <c r="X215" s="59"/>
      <c r="Y215" s="60"/>
      <c r="Z215" s="61"/>
    </row>
    <row r="216">
      <c r="A216" s="57">
        <f>'Cleaned Data'!I217</f>
        <v>0.2862646561</v>
      </c>
      <c r="B216" s="30">
        <f>'Cleaned Data'!J217</f>
        <v>0.5</v>
      </c>
      <c r="C216" s="30">
        <f>'Cleaned Data'!K217</f>
        <v>0.980952381</v>
      </c>
      <c r="D216" s="16">
        <f>'Cleaned Data'!L217</f>
        <v>0.8095238095</v>
      </c>
      <c r="E216" s="16">
        <f>'Cleaned Data'!M217</f>
        <v>0.9237668161</v>
      </c>
      <c r="F216" s="58">
        <f>'Cleaned Data'!Y217</f>
        <v>0.480952381</v>
      </c>
      <c r="G216" s="5">
        <f>'Cleaned Data'!X217</f>
        <v>51.5</v>
      </c>
      <c r="I216" s="16">
        <v>0.06774783951717361</v>
      </c>
      <c r="J216" s="30">
        <v>0.38383838383838365</v>
      </c>
      <c r="L216" s="5">
        <f t="shared" si="21"/>
        <v>0.1765009503</v>
      </c>
      <c r="M216" s="30">
        <f t="shared" si="22"/>
        <v>0.3160905443</v>
      </c>
      <c r="P216" s="5">
        <f t="shared" si="5"/>
        <v>191</v>
      </c>
      <c r="Q216" s="5">
        <f t="shared" si="6"/>
        <v>275.5</v>
      </c>
      <c r="R216" s="5">
        <f t="shared" si="7"/>
        <v>71</v>
      </c>
      <c r="S216" s="5">
        <f t="shared" si="8"/>
        <v>149</v>
      </c>
      <c r="T216" s="5">
        <f t="shared" si="9"/>
        <v>165</v>
      </c>
      <c r="U216" s="5">
        <f t="shared" si="10"/>
        <v>204</v>
      </c>
      <c r="X216" s="59"/>
      <c r="Y216" s="60"/>
      <c r="Z216" s="61"/>
    </row>
    <row r="217">
      <c r="A217" s="57">
        <f>'Cleaned Data'!I218</f>
        <v>0.2886065867</v>
      </c>
      <c r="B217" s="30">
        <f>'Cleaned Data'!J218</f>
        <v>0.8059701493</v>
      </c>
      <c r="C217" s="30">
        <f>'Cleaned Data'!K218</f>
        <v>0.8062827225</v>
      </c>
      <c r="D217" s="16">
        <f>'Cleaned Data'!L218</f>
        <v>0.7448275862</v>
      </c>
      <c r="E217" s="16">
        <f>'Cleaned Data'!M218</f>
        <v>0.8555555556</v>
      </c>
      <c r="F217" s="58">
        <f>'Cleaned Data'!Y218</f>
        <v>0.6122528718</v>
      </c>
      <c r="G217" s="5">
        <f>'Cleaned Data'!X218</f>
        <v>17.28898129</v>
      </c>
      <c r="I217" s="16">
        <v>0.0679405135733154</v>
      </c>
      <c r="J217" s="30">
        <v>0.30389953889005916</v>
      </c>
      <c r="L217" s="5">
        <f t="shared" si="21"/>
        <v>0.2235624109</v>
      </c>
      <c r="M217" s="30">
        <f t="shared" si="22"/>
        <v>0.2359590253</v>
      </c>
      <c r="P217" s="5">
        <f t="shared" si="5"/>
        <v>190</v>
      </c>
      <c r="Q217" s="5">
        <f t="shared" si="6"/>
        <v>193</v>
      </c>
      <c r="R217" s="5">
        <f t="shared" si="7"/>
        <v>249</v>
      </c>
      <c r="S217" s="5">
        <f t="shared" si="8"/>
        <v>172</v>
      </c>
      <c r="T217" s="5">
        <f t="shared" si="9"/>
        <v>259</v>
      </c>
      <c r="U217" s="5">
        <f t="shared" si="10"/>
        <v>174</v>
      </c>
      <c r="V217" s="5">
        <f t="shared" ref="V217:V218" si="28">_xlfn.rank.avg(G217,$E$2:G1074,0)</f>
        <v>118</v>
      </c>
      <c r="X217" s="59"/>
      <c r="Y217" s="60"/>
      <c r="Z217" s="61"/>
    </row>
    <row r="218">
      <c r="A218" s="57">
        <f>'Cleaned Data'!I219</f>
        <v>0.2891524561</v>
      </c>
      <c r="B218" s="30">
        <f>'Cleaned Data'!J219</f>
        <v>0.9743589744</v>
      </c>
      <c r="C218" s="30">
        <f>'Cleaned Data'!K219</f>
        <v>0.7145833333</v>
      </c>
      <c r="D218" s="16">
        <f>'Cleaned Data'!L219</f>
        <v>0.2171428571</v>
      </c>
      <c r="E218" s="16">
        <f>'Cleaned Data'!M219</f>
        <v>0.9970930233</v>
      </c>
      <c r="F218" s="58">
        <f>'Cleaned Data'!Y219</f>
        <v>0.6889423077</v>
      </c>
      <c r="G218" s="5">
        <f>'Cleaned Data'!X219</f>
        <v>95.13868613</v>
      </c>
      <c r="I218" s="16">
        <v>0.06894200111523573</v>
      </c>
      <c r="J218" s="30">
        <v>0.2848484848484849</v>
      </c>
      <c r="L218" s="5">
        <f t="shared" si="21"/>
        <v>0.2420304294</v>
      </c>
      <c r="M218" s="30">
        <f t="shared" si="22"/>
        <v>0.2159064837</v>
      </c>
      <c r="P218" s="5">
        <f t="shared" si="5"/>
        <v>189</v>
      </c>
      <c r="Q218" s="5">
        <f t="shared" si="6"/>
        <v>94</v>
      </c>
      <c r="R218" s="5">
        <f t="shared" si="7"/>
        <v>297</v>
      </c>
      <c r="S218" s="5">
        <f t="shared" si="8"/>
        <v>324</v>
      </c>
      <c r="T218" s="5">
        <f t="shared" si="9"/>
        <v>68</v>
      </c>
      <c r="U218" s="5">
        <f t="shared" si="10"/>
        <v>145</v>
      </c>
      <c r="V218" s="5">
        <f t="shared" si="28"/>
        <v>62</v>
      </c>
      <c r="X218" s="59"/>
      <c r="Y218" s="60"/>
      <c r="Z218" s="61"/>
    </row>
    <row r="219">
      <c r="A219" s="57">
        <f>'Cleaned Data'!I220</f>
        <v>0.2924930386</v>
      </c>
      <c r="B219" s="30">
        <f>'Cleaned Data'!J220</f>
        <v>0.5</v>
      </c>
      <c r="C219" s="30">
        <f>'Cleaned Data'!K220</f>
        <v>0.985915493</v>
      </c>
      <c r="D219" s="16">
        <f>'Cleaned Data'!L220</f>
        <v>0.6666666667</v>
      </c>
      <c r="E219" s="16">
        <f>'Cleaned Data'!M220</f>
        <v>0.9722222222</v>
      </c>
      <c r="F219" s="58">
        <f>'Cleaned Data'!Y220</f>
        <v>0.485915493</v>
      </c>
      <c r="G219" s="5">
        <f>'Cleaned Data'!X220</f>
        <v>70</v>
      </c>
      <c r="I219" s="16">
        <v>0.07147415543987412</v>
      </c>
      <c r="J219" s="30">
        <v>0.31423611111111116</v>
      </c>
      <c r="L219" s="5">
        <f t="shared" si="21"/>
        <v>0.2274536659</v>
      </c>
      <c r="M219" s="30">
        <f t="shared" si="22"/>
        <v>0.2427619557</v>
      </c>
      <c r="P219" s="5">
        <f t="shared" si="5"/>
        <v>188</v>
      </c>
      <c r="Q219" s="5">
        <f t="shared" si="6"/>
        <v>275.5</v>
      </c>
      <c r="R219" s="5">
        <f t="shared" si="7"/>
        <v>67</v>
      </c>
      <c r="S219" s="5">
        <f t="shared" si="8"/>
        <v>192</v>
      </c>
      <c r="T219" s="5">
        <f t="shared" si="9"/>
        <v>112</v>
      </c>
      <c r="U219" s="5">
        <f t="shared" si="10"/>
        <v>201</v>
      </c>
      <c r="X219" s="59"/>
      <c r="Y219" s="60"/>
      <c r="Z219" s="61"/>
    </row>
    <row r="220">
      <c r="A220" s="57">
        <f>'Cleaned Data'!I221</f>
        <v>0.296528961</v>
      </c>
      <c r="B220" s="30">
        <f>'Cleaned Data'!J221</f>
        <v>0.4698795181</v>
      </c>
      <c r="C220" s="30">
        <f>'Cleaned Data'!K221</f>
        <v>0.9901185771</v>
      </c>
      <c r="D220" s="16">
        <f>'Cleaned Data'!L221</f>
        <v>0.8863636364</v>
      </c>
      <c r="E220" s="16">
        <f>'Cleaned Data'!M221</f>
        <v>0.919266055</v>
      </c>
      <c r="F220" s="58">
        <f>'Cleaned Data'!Y221</f>
        <v>0.4599980951</v>
      </c>
      <c r="G220" s="5">
        <f>'Cleaned Data'!X221</f>
        <v>88.81363636</v>
      </c>
      <c r="I220" s="16">
        <v>0.07524808217619275</v>
      </c>
      <c r="J220" s="30">
        <v>0.298773690078038</v>
      </c>
      <c r="L220" s="5">
        <f t="shared" si="21"/>
        <v>0.2518564541</v>
      </c>
      <c r="M220" s="30">
        <f t="shared" si="22"/>
        <v>0.2235256079</v>
      </c>
      <c r="P220" s="5">
        <f t="shared" si="5"/>
        <v>187</v>
      </c>
      <c r="Q220" s="5">
        <f t="shared" si="6"/>
        <v>288</v>
      </c>
      <c r="R220" s="5">
        <f t="shared" si="7"/>
        <v>61</v>
      </c>
      <c r="S220" s="5">
        <f t="shared" si="8"/>
        <v>118</v>
      </c>
      <c r="T220" s="5">
        <f t="shared" si="9"/>
        <v>166</v>
      </c>
      <c r="U220" s="5">
        <f t="shared" si="10"/>
        <v>215</v>
      </c>
      <c r="X220" s="59"/>
      <c r="Y220" s="60"/>
      <c r="Z220" s="61"/>
    </row>
    <row r="221">
      <c r="A221" s="57">
        <f>'Cleaned Data'!I222</f>
        <v>0.2965379312</v>
      </c>
      <c r="B221" s="30">
        <f>'Cleaned Data'!J222</f>
        <v>0.7948717949</v>
      </c>
      <c r="C221" s="30">
        <f>'Cleaned Data'!K222</f>
        <v>0.8333333333</v>
      </c>
      <c r="D221" s="16">
        <f>'Cleaned Data'!L222</f>
        <v>0.9117647059</v>
      </c>
      <c r="E221" s="16">
        <f>'Cleaned Data'!M222</f>
        <v>0.652173913</v>
      </c>
      <c r="F221" s="58">
        <f>'Cleaned Data'!Y222</f>
        <v>0.6282051282</v>
      </c>
      <c r="G221" s="5">
        <f>'Cleaned Data'!X222</f>
        <v>19.375</v>
      </c>
      <c r="I221" s="16">
        <v>0.08002845878298918</v>
      </c>
      <c r="J221" s="30">
        <v>0.3225881261595547</v>
      </c>
      <c r="L221" s="5">
        <f t="shared" si="21"/>
        <v>0.2480824689</v>
      </c>
      <c r="M221" s="30">
        <f t="shared" si="22"/>
        <v>0.2425596674</v>
      </c>
      <c r="P221" s="5">
        <f t="shared" si="5"/>
        <v>186</v>
      </c>
      <c r="Q221" s="5">
        <f t="shared" si="6"/>
        <v>196</v>
      </c>
      <c r="R221" s="5">
        <f t="shared" si="7"/>
        <v>226.5</v>
      </c>
      <c r="S221" s="5">
        <f t="shared" si="8"/>
        <v>107</v>
      </c>
      <c r="T221" s="5">
        <f t="shared" si="9"/>
        <v>357</v>
      </c>
      <c r="U221" s="5">
        <f t="shared" si="10"/>
        <v>167</v>
      </c>
      <c r="V221" s="5">
        <f t="shared" ref="V221:V222" si="29">_xlfn.rank.avg(G221,$E$2:G1074,0)</f>
        <v>114</v>
      </c>
      <c r="X221" s="59"/>
      <c r="Y221" s="60"/>
      <c r="Z221" s="61"/>
    </row>
    <row r="222">
      <c r="A222" s="57">
        <f>'Cleaned Data'!I223</f>
        <v>0.298547228</v>
      </c>
      <c r="B222" s="30">
        <f>'Cleaned Data'!J223</f>
        <v>1</v>
      </c>
      <c r="C222" s="30">
        <f>'Cleaned Data'!K223</f>
        <v>0.6940298507</v>
      </c>
      <c r="D222" s="16">
        <f>'Cleaned Data'!L223</f>
        <v>0.18</v>
      </c>
      <c r="E222" s="16">
        <f>'Cleaned Data'!M223</f>
        <v>1</v>
      </c>
      <c r="F222" s="58">
        <f>'Cleaned Data'!Y223</f>
        <v>0.6940298507</v>
      </c>
      <c r="G222" s="5" t="str">
        <f>'Cleaned Data'!X223</f>
        <v>NaN</v>
      </c>
      <c r="I222" s="16">
        <v>0.0828998963294786</v>
      </c>
      <c r="J222" s="30">
        <v>0.3333333333333335</v>
      </c>
      <c r="L222" s="5">
        <f t="shared" si="21"/>
        <v>0.248699689</v>
      </c>
      <c r="M222" s="30">
        <f t="shared" si="22"/>
        <v>0.250433437</v>
      </c>
      <c r="P222" s="5">
        <f t="shared" si="5"/>
        <v>185</v>
      </c>
      <c r="Q222" s="5">
        <f t="shared" si="6"/>
        <v>29.5</v>
      </c>
      <c r="R222" s="5">
        <f t="shared" si="7"/>
        <v>305</v>
      </c>
      <c r="S222" s="5">
        <f t="shared" si="8"/>
        <v>344</v>
      </c>
      <c r="T222" s="5">
        <f t="shared" si="9"/>
        <v>29</v>
      </c>
      <c r="U222" s="5">
        <f t="shared" si="10"/>
        <v>141</v>
      </c>
      <c r="V222" s="5" t="str">
        <f t="shared" si="29"/>
        <v>#VALUE!</v>
      </c>
      <c r="X222" s="59"/>
      <c r="Y222" s="60"/>
      <c r="Z222" s="61"/>
    </row>
    <row r="223">
      <c r="A223" s="57">
        <f>'Cleaned Data'!I224</f>
        <v>0.3011821825</v>
      </c>
      <c r="B223" s="30">
        <f>'Cleaned Data'!J224</f>
        <v>0.9437751004</v>
      </c>
      <c r="C223" s="30">
        <f>'Cleaned Data'!K224</f>
        <v>0.6458333333</v>
      </c>
      <c r="D223" s="16">
        <f>'Cleaned Data'!L224</f>
        <v>0.6638418079</v>
      </c>
      <c r="E223" s="16">
        <f>'Cleaned Data'!M224</f>
        <v>0.9393939394</v>
      </c>
      <c r="F223" s="58">
        <f>'Cleaned Data'!Y224</f>
        <v>0.5896084337</v>
      </c>
      <c r="G223" s="5">
        <f>'Cleaned Data'!X224</f>
        <v>30.6092437</v>
      </c>
      <c r="I223" s="16">
        <v>0.08360889658883312</v>
      </c>
      <c r="J223" s="30">
        <v>0.10922717364435153</v>
      </c>
      <c r="L223" s="5">
        <f t="shared" si="21"/>
        <v>0.7654587572</v>
      </c>
      <c r="M223" s="30">
        <f t="shared" si="22"/>
        <v>0.02561827706</v>
      </c>
      <c r="P223" s="5">
        <f t="shared" si="5"/>
        <v>184</v>
      </c>
      <c r="Q223" s="5">
        <f t="shared" si="6"/>
        <v>123</v>
      </c>
      <c r="R223" s="5">
        <f t="shared" si="7"/>
        <v>327</v>
      </c>
      <c r="S223" s="5">
        <f t="shared" si="8"/>
        <v>195</v>
      </c>
      <c r="T223" s="5">
        <f t="shared" si="9"/>
        <v>144</v>
      </c>
      <c r="U223" s="5">
        <f t="shared" si="10"/>
        <v>180</v>
      </c>
      <c r="X223" s="59"/>
      <c r="Y223" s="60"/>
      <c r="Z223" s="61"/>
    </row>
    <row r="224">
      <c r="A224" s="57">
        <f>'Cleaned Data'!I225</f>
        <v>0.3025486091</v>
      </c>
      <c r="B224" s="30">
        <f>'Cleaned Data'!J225</f>
        <v>0.9888888889</v>
      </c>
      <c r="C224" s="30">
        <f>'Cleaned Data'!K225</f>
        <v>0.6474184783</v>
      </c>
      <c r="D224" s="16">
        <f>'Cleaned Data'!L225</f>
        <v>0.3396946565</v>
      </c>
      <c r="E224" s="16">
        <f>'Cleaned Data'!M225</f>
        <v>0.9968619247</v>
      </c>
      <c r="F224" s="58">
        <f>'Cleaned Data'!Y225</f>
        <v>0.6363073671</v>
      </c>
      <c r="G224" s="5">
        <f>'Cleaned Data'!X225</f>
        <v>163.4238921</v>
      </c>
      <c r="I224" s="16">
        <v>0.0841545796738812</v>
      </c>
      <c r="J224" s="30">
        <v>0.2860827057142177</v>
      </c>
      <c r="L224" s="5">
        <f t="shared" si="21"/>
        <v>0.2941617162</v>
      </c>
      <c r="M224" s="30">
        <f t="shared" si="22"/>
        <v>0.201928126</v>
      </c>
      <c r="P224" s="5">
        <f t="shared" si="5"/>
        <v>183</v>
      </c>
      <c r="Q224" s="5">
        <f t="shared" si="6"/>
        <v>71</v>
      </c>
      <c r="R224" s="5">
        <f t="shared" si="7"/>
        <v>325</v>
      </c>
      <c r="S224" s="5">
        <f t="shared" si="8"/>
        <v>280</v>
      </c>
      <c r="T224" s="5">
        <f t="shared" si="9"/>
        <v>69</v>
      </c>
      <c r="U224" s="5">
        <f t="shared" si="10"/>
        <v>159</v>
      </c>
      <c r="V224" s="5">
        <f t="shared" ref="V224:V225" si="30">_xlfn.rank.avg(G224,$E$2:G1074,0)</f>
        <v>40</v>
      </c>
      <c r="X224" s="59"/>
      <c r="Y224" s="60"/>
      <c r="Z224" s="61"/>
    </row>
    <row r="225">
      <c r="A225" s="57">
        <f>'Cleaned Data'!I226</f>
        <v>0.3026117288</v>
      </c>
      <c r="B225" s="30">
        <f>'Cleaned Data'!J226</f>
        <v>0.934915586</v>
      </c>
      <c r="C225" s="30">
        <f>'Cleaned Data'!K226</f>
        <v>0.5290743671</v>
      </c>
      <c r="D225" s="16">
        <f>'Cleaned Data'!L226</f>
        <v>0.6160915834</v>
      </c>
      <c r="E225" s="16">
        <f>'Cleaned Data'!M226</f>
        <v>0.9095545733</v>
      </c>
      <c r="F225" s="58">
        <f>'Cleaned Data'!Y226</f>
        <v>0.4639899531</v>
      </c>
      <c r="G225" s="5">
        <f>'Cleaned Data'!X226</f>
        <v>16.1383746</v>
      </c>
      <c r="I225" s="16">
        <v>0.08712514190269012</v>
      </c>
      <c r="J225" s="30">
        <v>0.26958401914661057</v>
      </c>
      <c r="L225" s="5">
        <f t="shared" si="21"/>
        <v>0.32318363</v>
      </c>
      <c r="M225" s="30">
        <f t="shared" si="22"/>
        <v>0.1824588772</v>
      </c>
      <c r="P225" s="5">
        <f t="shared" si="5"/>
        <v>182</v>
      </c>
      <c r="Q225" s="5">
        <f t="shared" si="6"/>
        <v>134</v>
      </c>
      <c r="R225" s="5">
        <f t="shared" si="7"/>
        <v>360</v>
      </c>
      <c r="S225" s="5">
        <f t="shared" si="8"/>
        <v>209</v>
      </c>
      <c r="T225" s="5">
        <f t="shared" si="9"/>
        <v>174</v>
      </c>
      <c r="U225" s="5">
        <f t="shared" si="10"/>
        <v>212</v>
      </c>
      <c r="V225" s="5">
        <f t="shared" si="30"/>
        <v>121</v>
      </c>
      <c r="X225" s="59"/>
      <c r="Y225" s="60"/>
      <c r="Z225" s="61"/>
    </row>
    <row r="226">
      <c r="A226" s="57">
        <f>'Cleaned Data'!I227</f>
        <v>0.3049489185</v>
      </c>
      <c r="B226" s="30">
        <f>'Cleaned Data'!J227</f>
        <v>0.85</v>
      </c>
      <c r="C226" s="30">
        <f>'Cleaned Data'!K227</f>
        <v>0.7857142857</v>
      </c>
      <c r="D226" s="16">
        <f>'Cleaned Data'!L227</f>
        <v>0.6538461538</v>
      </c>
      <c r="E226" s="16">
        <f>'Cleaned Data'!M227</f>
        <v>0.9166666667</v>
      </c>
      <c r="F226" s="58">
        <f>'Cleaned Data'!Y227</f>
        <v>0.6357142857</v>
      </c>
      <c r="G226" s="5">
        <f>'Cleaned Data'!X227</f>
        <v>20.77777778</v>
      </c>
      <c r="I226" s="16">
        <v>0.0893969127216171</v>
      </c>
      <c r="J226" s="30">
        <v>0.2592114959469418</v>
      </c>
      <c r="L226" s="5">
        <f t="shared" si="21"/>
        <v>0.3448802006</v>
      </c>
      <c r="M226" s="30">
        <f t="shared" si="22"/>
        <v>0.1698145832</v>
      </c>
      <c r="P226" s="5">
        <f t="shared" si="5"/>
        <v>181</v>
      </c>
      <c r="Q226" s="5">
        <f t="shared" si="6"/>
        <v>178</v>
      </c>
      <c r="R226" s="5">
        <f t="shared" si="7"/>
        <v>262</v>
      </c>
      <c r="S226" s="5">
        <f t="shared" si="8"/>
        <v>199</v>
      </c>
      <c r="T226" s="5">
        <f t="shared" si="9"/>
        <v>169</v>
      </c>
      <c r="U226" s="5">
        <f t="shared" si="10"/>
        <v>160</v>
      </c>
      <c r="X226" s="59"/>
      <c r="Y226" s="60"/>
      <c r="Z226" s="61"/>
    </row>
    <row r="227">
      <c r="A227" s="57">
        <f>'Cleaned Data'!I228</f>
        <v>0.3115837459</v>
      </c>
      <c r="B227" s="30">
        <f>'Cleaned Data'!J228</f>
        <v>0.9953051643</v>
      </c>
      <c r="C227" s="30">
        <f>'Cleaned Data'!K228</f>
        <v>0.6103723404</v>
      </c>
      <c r="D227" s="16">
        <f>'Cleaned Data'!L228</f>
        <v>0.4198019802</v>
      </c>
      <c r="E227" s="16">
        <f>'Cleaned Data'!M228</f>
        <v>0.997826087</v>
      </c>
      <c r="F227" s="58">
        <f>'Cleaned Data'!Y228</f>
        <v>0.6056775047</v>
      </c>
      <c r="G227" s="5">
        <f>'Cleaned Data'!X228</f>
        <v>332.109215</v>
      </c>
      <c r="I227" s="16">
        <v>0.09104078297720794</v>
      </c>
      <c r="J227" s="30">
        <v>0.33738839285714284</v>
      </c>
      <c r="L227" s="5">
        <f t="shared" si="21"/>
        <v>0.2698397008</v>
      </c>
      <c r="M227" s="30">
        <f t="shared" si="22"/>
        <v>0.2463476099</v>
      </c>
      <c r="P227" s="5">
        <f t="shared" si="5"/>
        <v>180</v>
      </c>
      <c r="Q227" s="5">
        <f t="shared" si="6"/>
        <v>60</v>
      </c>
      <c r="R227" s="5">
        <f t="shared" si="7"/>
        <v>338</v>
      </c>
      <c r="S227" s="5">
        <f t="shared" si="8"/>
        <v>260</v>
      </c>
      <c r="T227" s="5">
        <f t="shared" si="9"/>
        <v>63</v>
      </c>
      <c r="U227" s="5">
        <f t="shared" si="10"/>
        <v>176</v>
      </c>
      <c r="X227" s="59"/>
      <c r="Y227" s="60"/>
      <c r="Z227" s="61"/>
    </row>
    <row r="228">
      <c r="A228" s="57">
        <f>'Cleaned Data'!I229</f>
        <v>0.3121324872</v>
      </c>
      <c r="B228" s="30">
        <f>'Cleaned Data'!J229</f>
        <v>0.7894736842</v>
      </c>
      <c r="C228" s="30">
        <f>'Cleaned Data'!K229</f>
        <v>0.8421052632</v>
      </c>
      <c r="D228" s="16">
        <f>'Cleaned Data'!L229</f>
        <v>0.8333333333</v>
      </c>
      <c r="E228" s="16">
        <f>'Cleaned Data'!M229</f>
        <v>0.8</v>
      </c>
      <c r="F228" s="58">
        <f>'Cleaned Data'!Y229</f>
        <v>0.6315789474</v>
      </c>
      <c r="G228" s="5">
        <f>'Cleaned Data'!X229</f>
        <v>20</v>
      </c>
      <c r="I228" s="16">
        <v>0.09170451121871719</v>
      </c>
      <c r="J228" s="30">
        <v>0.35231193926846105</v>
      </c>
      <c r="L228" s="5">
        <f t="shared" si="21"/>
        <v>0.2602935098</v>
      </c>
      <c r="M228" s="30">
        <f t="shared" si="22"/>
        <v>0.260607428</v>
      </c>
      <c r="P228" s="5">
        <f t="shared" si="5"/>
        <v>179</v>
      </c>
      <c r="Q228" s="5">
        <f t="shared" si="6"/>
        <v>201</v>
      </c>
      <c r="R228" s="5">
        <f t="shared" si="7"/>
        <v>217</v>
      </c>
      <c r="S228" s="5">
        <f t="shared" si="8"/>
        <v>142.5</v>
      </c>
      <c r="T228" s="5">
        <f t="shared" si="9"/>
        <v>298.5</v>
      </c>
      <c r="U228" s="5">
        <f t="shared" si="10"/>
        <v>165</v>
      </c>
      <c r="X228" s="59"/>
      <c r="Y228" s="60"/>
      <c r="Z228" s="61"/>
    </row>
    <row r="229">
      <c r="A229" s="57">
        <f>'Cleaned Data'!I230</f>
        <v>0.312196471</v>
      </c>
      <c r="B229" s="30">
        <f>'Cleaned Data'!J230</f>
        <v>0.9329608939</v>
      </c>
      <c r="C229" s="30">
        <f>'Cleaned Data'!K230</f>
        <v>0.5306748466</v>
      </c>
      <c r="D229" s="16">
        <f>'Cleaned Data'!L230</f>
        <v>0.6858316222</v>
      </c>
      <c r="E229" s="16">
        <f>'Cleaned Data'!M230</f>
        <v>0.8781725888</v>
      </c>
      <c r="F229" s="58">
        <f>'Cleaned Data'!Y230</f>
        <v>0.4636357405</v>
      </c>
      <c r="G229" s="5">
        <f>'Cleaned Data'!X230</f>
        <v>15.73583878</v>
      </c>
      <c r="I229" s="16">
        <v>0.09234166344379545</v>
      </c>
      <c r="J229" s="30">
        <v>0.2619966128621316</v>
      </c>
      <c r="L229" s="5">
        <f t="shared" si="21"/>
        <v>0.3524536536</v>
      </c>
      <c r="M229" s="30">
        <f t="shared" si="22"/>
        <v>0.1696549494</v>
      </c>
      <c r="P229" s="5">
        <f t="shared" si="5"/>
        <v>178</v>
      </c>
      <c r="Q229" s="5">
        <f t="shared" si="6"/>
        <v>139</v>
      </c>
      <c r="R229" s="5">
        <f t="shared" si="7"/>
        <v>358</v>
      </c>
      <c r="S229" s="5">
        <f t="shared" si="8"/>
        <v>188</v>
      </c>
      <c r="T229" s="5">
        <f t="shared" si="9"/>
        <v>222</v>
      </c>
      <c r="U229" s="5">
        <f t="shared" si="10"/>
        <v>213</v>
      </c>
      <c r="X229" s="59"/>
      <c r="Y229" s="60"/>
      <c r="Z229" s="61"/>
    </row>
    <row r="230">
      <c r="A230" s="57">
        <f>'Cleaned Data'!I231</f>
        <v>0.3197883786</v>
      </c>
      <c r="B230" s="30">
        <f>'Cleaned Data'!J231</f>
        <v>0.9880239521</v>
      </c>
      <c r="C230" s="30">
        <f>'Cleaned Data'!K231</f>
        <v>0.6662817552</v>
      </c>
      <c r="D230" s="16">
        <f>'Cleaned Data'!L231</f>
        <v>0.3634361233</v>
      </c>
      <c r="E230" s="16">
        <f>'Cleaned Data'!M231</f>
        <v>0.9965457686</v>
      </c>
      <c r="F230" s="58">
        <f>'Cleaned Data'!Y231</f>
        <v>0.6543057073</v>
      </c>
      <c r="G230" s="5">
        <f>'Cleaned Data'!X231</f>
        <v>164.7145329</v>
      </c>
      <c r="I230" s="16">
        <v>0.0932853742272553</v>
      </c>
      <c r="J230" s="30">
        <v>0.26296296296296306</v>
      </c>
      <c r="L230" s="5">
        <f t="shared" si="21"/>
        <v>0.3547471978</v>
      </c>
      <c r="M230" s="30">
        <f t="shared" si="22"/>
        <v>0.1696775887</v>
      </c>
      <c r="P230" s="5">
        <f t="shared" si="5"/>
        <v>177</v>
      </c>
      <c r="Q230" s="5">
        <f t="shared" si="6"/>
        <v>74</v>
      </c>
      <c r="R230" s="5">
        <f t="shared" si="7"/>
        <v>318</v>
      </c>
      <c r="S230" s="5">
        <f t="shared" si="8"/>
        <v>275</v>
      </c>
      <c r="T230" s="5">
        <f t="shared" si="9"/>
        <v>71</v>
      </c>
      <c r="U230" s="5">
        <f t="shared" si="10"/>
        <v>154</v>
      </c>
      <c r="X230" s="59"/>
      <c r="Y230" s="60"/>
      <c r="Z230" s="61"/>
    </row>
    <row r="231">
      <c r="A231" s="57">
        <f>'Cleaned Data'!I232</f>
        <v>0.3229784208</v>
      </c>
      <c r="B231" s="30">
        <f>'Cleaned Data'!J232</f>
        <v>0.6818181818</v>
      </c>
      <c r="C231" s="30">
        <f>'Cleaned Data'!K232</f>
        <v>0.95</v>
      </c>
      <c r="D231" s="16">
        <f>'Cleaned Data'!L232</f>
        <v>0.9677419355</v>
      </c>
      <c r="E231" s="16">
        <f>'Cleaned Data'!M232</f>
        <v>0.5757575758</v>
      </c>
      <c r="F231" s="58">
        <f>'Cleaned Data'!Y232</f>
        <v>0.6318181818</v>
      </c>
      <c r="G231" s="5">
        <f>'Cleaned Data'!X232</f>
        <v>40.71428571</v>
      </c>
      <c r="I231" s="16">
        <v>0.09490348826796573</v>
      </c>
      <c r="J231" s="30">
        <v>0.3535353535353536</v>
      </c>
      <c r="L231" s="5">
        <f t="shared" si="21"/>
        <v>0.2684412954</v>
      </c>
      <c r="M231" s="30">
        <f t="shared" si="22"/>
        <v>0.2586318653</v>
      </c>
      <c r="P231" s="5">
        <f t="shared" si="5"/>
        <v>176</v>
      </c>
      <c r="Q231" s="5">
        <f t="shared" si="6"/>
        <v>228</v>
      </c>
      <c r="R231" s="5">
        <f t="shared" si="7"/>
        <v>113.5</v>
      </c>
      <c r="S231" s="5">
        <f t="shared" si="8"/>
        <v>77</v>
      </c>
      <c r="T231" s="5">
        <f t="shared" si="9"/>
        <v>378</v>
      </c>
      <c r="U231" s="5">
        <f t="shared" si="10"/>
        <v>164</v>
      </c>
      <c r="V231" s="5">
        <f t="shared" ref="V231:V232" si="31">_xlfn.rank.avg(G231,$E$2:G1074,0)</f>
        <v>91</v>
      </c>
      <c r="X231" s="59"/>
      <c r="Y231" s="60"/>
      <c r="Z231" s="61"/>
    </row>
    <row r="232">
      <c r="A232" s="57">
        <f>'Cleaned Data'!I233</f>
        <v>0.3231242032</v>
      </c>
      <c r="B232" s="30">
        <f>'Cleaned Data'!J233</f>
        <v>0.7567567568</v>
      </c>
      <c r="C232" s="30">
        <f>'Cleaned Data'!K233</f>
        <v>0.8783068783</v>
      </c>
      <c r="D232" s="16">
        <f>'Cleaned Data'!L233</f>
        <v>0.785046729</v>
      </c>
      <c r="E232" s="16">
        <f>'Cleaned Data'!M233</f>
        <v>0.8601036269</v>
      </c>
      <c r="F232" s="58">
        <f>'Cleaned Data'!Y233</f>
        <v>0.6350636351</v>
      </c>
      <c r="G232" s="5">
        <f>'Cleaned Data'!X233</f>
        <v>22.45410628</v>
      </c>
      <c r="I232" s="16">
        <v>0.0998021816493733</v>
      </c>
      <c r="J232" s="30">
        <v>0.3640321450403303</v>
      </c>
      <c r="L232" s="5">
        <f t="shared" si="21"/>
        <v>0.2741576067</v>
      </c>
      <c r="M232" s="30">
        <f t="shared" si="22"/>
        <v>0.2642299634</v>
      </c>
      <c r="P232" s="5">
        <f t="shared" si="5"/>
        <v>175</v>
      </c>
      <c r="Q232" s="5">
        <f t="shared" si="6"/>
        <v>210</v>
      </c>
      <c r="R232" s="5">
        <f t="shared" si="7"/>
        <v>193</v>
      </c>
      <c r="S232" s="5">
        <f t="shared" si="8"/>
        <v>156</v>
      </c>
      <c r="T232" s="5">
        <f t="shared" si="9"/>
        <v>250</v>
      </c>
      <c r="U232" s="5">
        <f t="shared" si="10"/>
        <v>161</v>
      </c>
      <c r="V232" s="5">
        <f t="shared" si="31"/>
        <v>107</v>
      </c>
      <c r="X232" s="59"/>
      <c r="Y232" s="60"/>
      <c r="Z232" s="61"/>
    </row>
    <row r="233">
      <c r="A233" s="57">
        <f>'Cleaned Data'!I234</f>
        <v>0.3248408004</v>
      </c>
      <c r="B233" s="30">
        <f>'Cleaned Data'!J234</f>
        <v>0.7181818182</v>
      </c>
      <c r="C233" s="30">
        <f>'Cleaned Data'!K234</f>
        <v>0.9090909091</v>
      </c>
      <c r="D233" s="16">
        <f>'Cleaned Data'!L234</f>
        <v>0.8876404494</v>
      </c>
      <c r="E233" s="16">
        <f>'Cleaned Data'!M234</f>
        <v>0.7633587786</v>
      </c>
      <c r="F233" s="58">
        <f>'Cleaned Data'!Y234</f>
        <v>0.6272727273</v>
      </c>
      <c r="G233" s="5">
        <f>'Cleaned Data'!X234</f>
        <v>25.48387097</v>
      </c>
      <c r="I233" s="16">
        <v>0.10128275784284686</v>
      </c>
      <c r="J233" s="30">
        <v>0.35690756445848315</v>
      </c>
      <c r="L233" s="5">
        <f t="shared" si="21"/>
        <v>0.2837786809</v>
      </c>
      <c r="M233" s="30">
        <f t="shared" si="22"/>
        <v>0.2556248066</v>
      </c>
      <c r="P233" s="5">
        <f t="shared" si="5"/>
        <v>174</v>
      </c>
      <c r="Q233" s="5">
        <f t="shared" si="6"/>
        <v>220</v>
      </c>
      <c r="R233" s="5">
        <f t="shared" si="7"/>
        <v>170</v>
      </c>
      <c r="S233" s="5">
        <f t="shared" si="8"/>
        <v>117</v>
      </c>
      <c r="T233" s="5">
        <f t="shared" si="9"/>
        <v>314</v>
      </c>
      <c r="U233" s="5">
        <f t="shared" si="10"/>
        <v>169</v>
      </c>
      <c r="X233" s="59"/>
      <c r="Y233" s="60"/>
      <c r="Z233" s="61"/>
    </row>
    <row r="234">
      <c r="A234" s="57">
        <f>'Cleaned Data'!I235</f>
        <v>0.3266945258</v>
      </c>
      <c r="B234" s="30">
        <f>'Cleaned Data'!J235</f>
        <v>0.9836065574</v>
      </c>
      <c r="C234" s="30">
        <f>'Cleaned Data'!K235</f>
        <v>0.7939393939</v>
      </c>
      <c r="D234" s="16">
        <f>'Cleaned Data'!L235</f>
        <v>0.15</v>
      </c>
      <c r="E234" s="16">
        <f>'Cleaned Data'!M235</f>
        <v>0.9992372235</v>
      </c>
      <c r="F234" s="58">
        <f>'Cleaned Data'!Y235</f>
        <v>0.7775459513</v>
      </c>
      <c r="G234" s="5">
        <f>'Cleaned Data'!X235</f>
        <v>231.1764706</v>
      </c>
      <c r="I234" s="16">
        <v>0.10371209657421143</v>
      </c>
      <c r="J234" s="30">
        <v>0.2904255319148936</v>
      </c>
      <c r="L234" s="5">
        <f t="shared" si="21"/>
        <v>0.3571039223</v>
      </c>
      <c r="M234" s="30">
        <f t="shared" si="22"/>
        <v>0.1867134353</v>
      </c>
      <c r="P234" s="5">
        <f t="shared" si="5"/>
        <v>173</v>
      </c>
      <c r="Q234" s="5">
        <f t="shared" si="6"/>
        <v>84</v>
      </c>
      <c r="R234" s="5">
        <f t="shared" si="7"/>
        <v>254</v>
      </c>
      <c r="S234" s="5">
        <f t="shared" si="8"/>
        <v>363.5</v>
      </c>
      <c r="T234" s="5">
        <f t="shared" si="9"/>
        <v>58</v>
      </c>
      <c r="U234" s="5">
        <f t="shared" si="10"/>
        <v>115</v>
      </c>
      <c r="V234" s="5">
        <f>_xlfn.rank.avg(G234,$E$2:G1074,0)</f>
        <v>28</v>
      </c>
      <c r="X234" s="59"/>
      <c r="Y234" s="60"/>
      <c r="Z234" s="61"/>
    </row>
    <row r="235">
      <c r="A235" s="57">
        <f>'Cleaned Data'!I236</f>
        <v>0.3456760601</v>
      </c>
      <c r="B235" s="30">
        <f>'Cleaned Data'!J236</f>
        <v>1</v>
      </c>
      <c r="C235" s="30">
        <f>'Cleaned Data'!K236</f>
        <v>0.7203579418</v>
      </c>
      <c r="D235" s="16">
        <f>'Cleaned Data'!L236</f>
        <v>0.2603550296</v>
      </c>
      <c r="E235" s="16">
        <f>'Cleaned Data'!M236</f>
        <v>1</v>
      </c>
      <c r="F235" s="58">
        <f>'Cleaned Data'!Y236</f>
        <v>0.7203579418</v>
      </c>
      <c r="G235" s="5" t="str">
        <f>'Cleaned Data'!X236</f>
        <v>NaN</v>
      </c>
      <c r="I235" s="16">
        <v>0.10488541621098435</v>
      </c>
      <c r="J235" s="30">
        <v>0.3170731707317074</v>
      </c>
      <c r="L235" s="5">
        <f t="shared" si="21"/>
        <v>0.3307924665</v>
      </c>
      <c r="M235" s="30">
        <f t="shared" si="22"/>
        <v>0.2121877545</v>
      </c>
      <c r="P235" s="5">
        <f t="shared" si="5"/>
        <v>172</v>
      </c>
      <c r="Q235" s="5">
        <f t="shared" si="6"/>
        <v>29.5</v>
      </c>
      <c r="R235" s="5">
        <f t="shared" si="7"/>
        <v>293</v>
      </c>
      <c r="S235" s="5">
        <f t="shared" si="8"/>
        <v>307</v>
      </c>
      <c r="T235" s="5">
        <f t="shared" si="9"/>
        <v>29</v>
      </c>
      <c r="U235" s="5">
        <f t="shared" si="10"/>
        <v>133</v>
      </c>
      <c r="X235" s="59"/>
      <c r="Y235" s="60"/>
      <c r="Z235" s="61"/>
    </row>
    <row r="236">
      <c r="A236" s="57">
        <f>'Cleaned Data'!I237</f>
        <v>0.3477396144</v>
      </c>
      <c r="B236" s="30">
        <f>'Cleaned Data'!J237</f>
        <v>0.8064516129</v>
      </c>
      <c r="C236" s="30">
        <f>'Cleaned Data'!K237</f>
        <v>0.8604651163</v>
      </c>
      <c r="D236" s="16">
        <f>'Cleaned Data'!L237</f>
        <v>0.8928571429</v>
      </c>
      <c r="E236" s="16">
        <f>'Cleaned Data'!M237</f>
        <v>0.7551020408</v>
      </c>
      <c r="F236" s="58">
        <f>'Cleaned Data'!Y237</f>
        <v>0.6669167292</v>
      </c>
      <c r="G236" s="5">
        <f>'Cleaned Data'!X237</f>
        <v>25.69444444</v>
      </c>
      <c r="I236" s="16">
        <v>0.10717135007365597</v>
      </c>
      <c r="J236" s="30">
        <v>0.3764044943820224</v>
      </c>
      <c r="L236" s="5">
        <f t="shared" si="21"/>
        <v>0.2847238853</v>
      </c>
      <c r="M236" s="30">
        <f t="shared" si="22"/>
        <v>0.2692331443</v>
      </c>
      <c r="P236" s="5">
        <f t="shared" si="5"/>
        <v>171</v>
      </c>
      <c r="Q236" s="5">
        <f t="shared" si="6"/>
        <v>192</v>
      </c>
      <c r="R236" s="5">
        <f t="shared" si="7"/>
        <v>201</v>
      </c>
      <c r="S236" s="5">
        <f t="shared" si="8"/>
        <v>112</v>
      </c>
      <c r="T236" s="5">
        <f t="shared" si="9"/>
        <v>317</v>
      </c>
      <c r="U236" s="5">
        <f t="shared" si="10"/>
        <v>150</v>
      </c>
      <c r="V236" s="5">
        <f t="shared" ref="V236:V240" si="32">_xlfn.rank.avg(G236,$E$2:G1074,0)</f>
        <v>103</v>
      </c>
      <c r="X236" s="59"/>
      <c r="Y236" s="60"/>
      <c r="Z236" s="61"/>
    </row>
    <row r="237">
      <c r="A237" s="57">
        <f>'Cleaned Data'!I238</f>
        <v>0.3533524187</v>
      </c>
      <c r="B237" s="30">
        <f>'Cleaned Data'!J238</f>
        <v>0.9682539683</v>
      </c>
      <c r="C237" s="30">
        <f>'Cleaned Data'!K238</f>
        <v>0.6666666667</v>
      </c>
      <c r="D237" s="16">
        <f>'Cleaned Data'!L238</f>
        <v>0.9838709677</v>
      </c>
      <c r="E237" s="16">
        <f>'Cleaned Data'!M238</f>
        <v>0.5</v>
      </c>
      <c r="F237" s="58">
        <f>'Cleaned Data'!Y238</f>
        <v>0.6349206349</v>
      </c>
      <c r="G237" s="5">
        <f>'Cleaned Data'!X238</f>
        <v>61</v>
      </c>
      <c r="I237" s="16">
        <v>0.10766273288428324</v>
      </c>
      <c r="J237" s="30">
        <v>0.40199335548172765</v>
      </c>
      <c r="L237" s="5">
        <f t="shared" si="21"/>
        <v>0.2678221702</v>
      </c>
      <c r="M237" s="30">
        <f t="shared" si="22"/>
        <v>0.2943306226</v>
      </c>
      <c r="P237" s="5">
        <f t="shared" si="5"/>
        <v>170</v>
      </c>
      <c r="Q237" s="5">
        <f t="shared" si="6"/>
        <v>103</v>
      </c>
      <c r="R237" s="5">
        <f t="shared" si="7"/>
        <v>316.5</v>
      </c>
      <c r="S237" s="5">
        <f t="shared" si="8"/>
        <v>66.5</v>
      </c>
      <c r="T237" s="5">
        <f t="shared" si="9"/>
        <v>389.5</v>
      </c>
      <c r="U237" s="5">
        <f t="shared" si="10"/>
        <v>162</v>
      </c>
      <c r="V237" s="5">
        <f t="shared" si="32"/>
        <v>75</v>
      </c>
      <c r="X237" s="59"/>
      <c r="Y237" s="60"/>
      <c r="Z237" s="61"/>
    </row>
    <row r="238">
      <c r="A238" s="57">
        <f>'Cleaned Data'!I239</f>
        <v>0.3535346973</v>
      </c>
      <c r="B238" s="30">
        <f>'Cleaned Data'!J239</f>
        <v>0.5</v>
      </c>
      <c r="C238" s="30">
        <f>'Cleaned Data'!K239</f>
        <v>0.9956709957</v>
      </c>
      <c r="D238" s="16">
        <f>'Cleaned Data'!L239</f>
        <v>0.8333333333</v>
      </c>
      <c r="E238" s="16">
        <f>'Cleaned Data'!M239</f>
        <v>0.9787234043</v>
      </c>
      <c r="F238" s="58">
        <f>'Cleaned Data'!Y239</f>
        <v>0.4956709957</v>
      </c>
      <c r="G238" s="5">
        <f>'Cleaned Data'!X239</f>
        <v>230</v>
      </c>
      <c r="I238" s="16">
        <v>0.11118459465133322</v>
      </c>
      <c r="J238" s="30">
        <v>-0.07076481157230974</v>
      </c>
      <c r="L238" s="5">
        <f t="shared" si="21"/>
        <v>-1.571184776</v>
      </c>
      <c r="M238" s="30">
        <f t="shared" si="22"/>
        <v>-0.1819494062</v>
      </c>
      <c r="P238" s="5">
        <f t="shared" si="5"/>
        <v>169</v>
      </c>
      <c r="Q238" s="5">
        <f t="shared" si="6"/>
        <v>275.5</v>
      </c>
      <c r="R238" s="5">
        <f t="shared" si="7"/>
        <v>55.5</v>
      </c>
      <c r="S238" s="5">
        <f t="shared" si="8"/>
        <v>142.5</v>
      </c>
      <c r="T238" s="5">
        <f t="shared" si="9"/>
        <v>102</v>
      </c>
      <c r="U238" s="5">
        <f t="shared" si="10"/>
        <v>200</v>
      </c>
      <c r="V238" s="5">
        <f t="shared" si="32"/>
        <v>29</v>
      </c>
      <c r="X238" s="59"/>
      <c r="Y238" s="60"/>
      <c r="Z238" s="61"/>
    </row>
    <row r="239">
      <c r="A239" s="57">
        <f>'Cleaned Data'!I240</f>
        <v>0.3543292664</v>
      </c>
      <c r="B239" s="30">
        <f>'Cleaned Data'!J240</f>
        <v>1</v>
      </c>
      <c r="C239" s="30">
        <f>'Cleaned Data'!K240</f>
        <v>0.6797385621</v>
      </c>
      <c r="D239" s="16">
        <f>'Cleaned Data'!L240</f>
        <v>0.3690987124</v>
      </c>
      <c r="E239" s="16">
        <f>'Cleaned Data'!M240</f>
        <v>1</v>
      </c>
      <c r="F239" s="58">
        <f>'Cleaned Data'!Y240</f>
        <v>0.6797385621</v>
      </c>
      <c r="G239" s="5" t="str">
        <f>'Cleaned Data'!X240</f>
        <v>NaN</v>
      </c>
      <c r="I239" s="16">
        <v>0.11163563877998138</v>
      </c>
      <c r="J239" s="30">
        <v>0.2675324675324675</v>
      </c>
      <c r="L239" s="5">
        <f t="shared" si="21"/>
        <v>0.417278844</v>
      </c>
      <c r="M239" s="30">
        <f t="shared" si="22"/>
        <v>0.1558968288</v>
      </c>
      <c r="P239" s="5">
        <f t="shared" si="5"/>
        <v>168</v>
      </c>
      <c r="Q239" s="5">
        <f t="shared" si="6"/>
        <v>29.5</v>
      </c>
      <c r="R239" s="5">
        <f t="shared" si="7"/>
        <v>313</v>
      </c>
      <c r="S239" s="5">
        <f t="shared" si="8"/>
        <v>272</v>
      </c>
      <c r="T239" s="5">
        <f t="shared" si="9"/>
        <v>29</v>
      </c>
      <c r="U239" s="5">
        <f t="shared" si="10"/>
        <v>149</v>
      </c>
      <c r="V239" s="5" t="str">
        <f t="shared" si="32"/>
        <v>#VALUE!</v>
      </c>
      <c r="X239" s="59"/>
      <c r="Y239" s="60"/>
      <c r="Z239" s="61"/>
    </row>
    <row r="240">
      <c r="A240" s="57">
        <f>'Cleaned Data'!I241</f>
        <v>0.3625159749</v>
      </c>
      <c r="B240" s="30">
        <f>'Cleaned Data'!J241</f>
        <v>0.8421052632</v>
      </c>
      <c r="C240" s="30">
        <f>'Cleaned Data'!K241</f>
        <v>0.8421052632</v>
      </c>
      <c r="D240" s="16">
        <f>'Cleaned Data'!L241</f>
        <v>0.7272727273</v>
      </c>
      <c r="E240" s="16">
        <f>'Cleaned Data'!M241</f>
        <v>0.9142857143</v>
      </c>
      <c r="F240" s="58">
        <f>'Cleaned Data'!Y241</f>
        <v>0.6842105263</v>
      </c>
      <c r="G240" s="5">
        <f>'Cleaned Data'!X241</f>
        <v>28.44444444</v>
      </c>
      <c r="I240" s="16">
        <v>0.11822616401488346</v>
      </c>
      <c r="J240" s="30">
        <v>0.33167132030315116</v>
      </c>
      <c r="L240" s="5">
        <f t="shared" si="21"/>
        <v>0.3564557946</v>
      </c>
      <c r="M240" s="30">
        <f t="shared" si="22"/>
        <v>0.2134451563</v>
      </c>
      <c r="P240" s="5">
        <f t="shared" si="5"/>
        <v>167</v>
      </c>
      <c r="Q240" s="5">
        <f t="shared" si="6"/>
        <v>180</v>
      </c>
      <c r="R240" s="5">
        <f t="shared" si="7"/>
        <v>217</v>
      </c>
      <c r="S240" s="5">
        <f t="shared" si="8"/>
        <v>176.5</v>
      </c>
      <c r="T240" s="5">
        <f t="shared" si="9"/>
        <v>170</v>
      </c>
      <c r="U240" s="5">
        <f t="shared" si="10"/>
        <v>146</v>
      </c>
      <c r="V240" s="5">
        <f t="shared" si="32"/>
        <v>98</v>
      </c>
      <c r="X240" s="59"/>
      <c r="Y240" s="60"/>
      <c r="Z240" s="61"/>
    </row>
    <row r="241">
      <c r="A241" s="57">
        <f>'Cleaned Data'!I242</f>
        <v>0.3684387028</v>
      </c>
      <c r="B241" s="30">
        <f>'Cleaned Data'!J242</f>
        <v>0.8411458333</v>
      </c>
      <c r="C241" s="30">
        <f>'Cleaned Data'!K242</f>
        <v>0.8411458333</v>
      </c>
      <c r="D241" s="16">
        <f>'Cleaned Data'!L242</f>
        <v>0.8411458333</v>
      </c>
      <c r="E241" s="16">
        <f>'Cleaned Data'!M242</f>
        <v>0.8411458333</v>
      </c>
      <c r="F241" s="58">
        <f>'Cleaned Data'!Y242</f>
        <v>0.6822916667</v>
      </c>
      <c r="G241" s="5">
        <f>'Cleaned Data'!X242</f>
        <v>28.03789304</v>
      </c>
      <c r="I241" s="16">
        <v>0.12046549755831787</v>
      </c>
      <c r="J241" s="30">
        <v>-0.11027313168678354</v>
      </c>
      <c r="L241" s="5">
        <f t="shared" si="21"/>
        <v>-1.09242837</v>
      </c>
      <c r="M241" s="30">
        <f t="shared" si="22"/>
        <v>-0.2307386292</v>
      </c>
      <c r="P241" s="5">
        <f t="shared" si="5"/>
        <v>166</v>
      </c>
      <c r="Q241" s="5">
        <f t="shared" si="6"/>
        <v>181</v>
      </c>
      <c r="R241" s="5">
        <f t="shared" si="7"/>
        <v>219</v>
      </c>
      <c r="S241" s="5">
        <f t="shared" si="8"/>
        <v>138</v>
      </c>
      <c r="T241" s="5">
        <f t="shared" si="9"/>
        <v>270</v>
      </c>
      <c r="U241" s="5">
        <f t="shared" si="10"/>
        <v>148</v>
      </c>
      <c r="X241" s="59"/>
      <c r="Y241" s="60"/>
      <c r="Z241" s="61"/>
    </row>
    <row r="242">
      <c r="A242" s="57">
        <f>'Cleaned Data'!I243</f>
        <v>0.3749801809</v>
      </c>
      <c r="B242" s="30">
        <f>'Cleaned Data'!J243</f>
        <v>0.9102564103</v>
      </c>
      <c r="C242" s="30">
        <f>'Cleaned Data'!K243</f>
        <v>0.8473177442</v>
      </c>
      <c r="D242" s="16">
        <f>'Cleaned Data'!L243</f>
        <v>0.3901098901</v>
      </c>
      <c r="E242" s="16">
        <f>'Cleaned Data'!M243</f>
        <v>0.9887640449</v>
      </c>
      <c r="F242" s="58">
        <f>'Cleaned Data'!Y243</f>
        <v>0.7575741544</v>
      </c>
      <c r="G242" s="5">
        <f>'Cleaned Data'!X243</f>
        <v>56.28828829</v>
      </c>
      <c r="I242" s="16">
        <v>0.12114314812517217</v>
      </c>
      <c r="J242" s="30">
        <v>0.40221984272276146</v>
      </c>
      <c r="L242" s="5">
        <f t="shared" si="21"/>
        <v>0.3011864042</v>
      </c>
      <c r="M242" s="30">
        <f t="shared" si="22"/>
        <v>0.2810766946</v>
      </c>
      <c r="P242" s="5">
        <f t="shared" si="5"/>
        <v>165</v>
      </c>
      <c r="Q242" s="5">
        <f t="shared" si="6"/>
        <v>150</v>
      </c>
      <c r="R242" s="5">
        <f t="shared" si="7"/>
        <v>213</v>
      </c>
      <c r="S242" s="5">
        <f t="shared" si="8"/>
        <v>267</v>
      </c>
      <c r="T242" s="5">
        <f t="shared" si="9"/>
        <v>85</v>
      </c>
      <c r="U242" s="5">
        <f t="shared" si="10"/>
        <v>121</v>
      </c>
      <c r="X242" s="59"/>
      <c r="Y242" s="60"/>
      <c r="Z242" s="61"/>
    </row>
    <row r="243">
      <c r="A243" s="57">
        <f>'Cleaned Data'!I244</f>
        <v>0.3810504935</v>
      </c>
      <c r="B243" s="30">
        <f>'Cleaned Data'!J244</f>
        <v>0.8679245283</v>
      </c>
      <c r="C243" s="30">
        <f>'Cleaned Data'!K244</f>
        <v>0.8235294118</v>
      </c>
      <c r="D243" s="16">
        <f>'Cleaned Data'!L244</f>
        <v>0.8363636364</v>
      </c>
      <c r="E243" s="16">
        <f>'Cleaned Data'!M244</f>
        <v>0.8571428571</v>
      </c>
      <c r="F243" s="58">
        <f>'Cleaned Data'!Y244</f>
        <v>0.6914539401</v>
      </c>
      <c r="G243" s="5">
        <f>'Cleaned Data'!X244</f>
        <v>30.66666667</v>
      </c>
      <c r="I243" s="16">
        <v>0.12489598068417876</v>
      </c>
      <c r="J243" s="30">
        <v>0.36714975845410613</v>
      </c>
      <c r="L243" s="5">
        <f t="shared" si="21"/>
        <v>0.3401772105</v>
      </c>
      <c r="M243" s="30">
        <f t="shared" si="22"/>
        <v>0.2422537778</v>
      </c>
      <c r="P243" s="5">
        <f t="shared" si="5"/>
        <v>164</v>
      </c>
      <c r="Q243" s="5">
        <f t="shared" si="6"/>
        <v>169</v>
      </c>
      <c r="R243" s="5">
        <f t="shared" si="7"/>
        <v>237</v>
      </c>
      <c r="S243" s="5">
        <f t="shared" si="8"/>
        <v>140</v>
      </c>
      <c r="T243" s="5">
        <f t="shared" si="9"/>
        <v>256.5</v>
      </c>
      <c r="U243" s="5">
        <f t="shared" si="10"/>
        <v>142</v>
      </c>
      <c r="X243" s="59"/>
      <c r="Y243" s="60"/>
      <c r="Z243" s="61"/>
    </row>
    <row r="244">
      <c r="A244" s="57">
        <f>'Cleaned Data'!I245</f>
        <v>0.3811096986</v>
      </c>
      <c r="B244" s="30">
        <f>'Cleaned Data'!J245</f>
        <v>0.8482810164</v>
      </c>
      <c r="C244" s="30">
        <f>'Cleaned Data'!K245</f>
        <v>0.6549423893</v>
      </c>
      <c r="D244" s="16">
        <f>'Cleaned Data'!L245</f>
        <v>0.6660798122</v>
      </c>
      <c r="E244" s="16">
        <f>'Cleaned Data'!M245</f>
        <v>0.841777085</v>
      </c>
      <c r="F244" s="58">
        <f>'Cleaned Data'!Y245</f>
        <v>0.5032234058</v>
      </c>
      <c r="G244" s="5">
        <f>'Cleaned Data'!X245</f>
        <v>10.61234384</v>
      </c>
      <c r="I244" s="16">
        <v>0.12845904797305896</v>
      </c>
      <c r="J244" s="30">
        <v>0.3142250530785562</v>
      </c>
      <c r="L244" s="5">
        <f t="shared" si="21"/>
        <v>0.4088122405</v>
      </c>
      <c r="M244" s="30">
        <f t="shared" si="22"/>
        <v>0.1857660051</v>
      </c>
      <c r="P244" s="5">
        <f t="shared" si="5"/>
        <v>163</v>
      </c>
      <c r="Q244" s="5">
        <f t="shared" si="6"/>
        <v>179</v>
      </c>
      <c r="R244" s="5">
        <f t="shared" si="7"/>
        <v>322</v>
      </c>
      <c r="S244" s="5">
        <f t="shared" si="8"/>
        <v>194</v>
      </c>
      <c r="T244" s="5">
        <f t="shared" si="9"/>
        <v>268</v>
      </c>
      <c r="U244" s="5">
        <f t="shared" si="10"/>
        <v>199</v>
      </c>
      <c r="V244" s="5">
        <f>_xlfn.rank.avg(G244,$E$2:G1074,0)</f>
        <v>132</v>
      </c>
      <c r="X244" s="59"/>
      <c r="Y244" s="60"/>
      <c r="Z244" s="61"/>
    </row>
    <row r="245">
      <c r="A245" s="57">
        <f>'Cleaned Data'!I246</f>
        <v>0.3813311168</v>
      </c>
      <c r="B245" s="30">
        <f>'Cleaned Data'!J246</f>
        <v>0.875</v>
      </c>
      <c r="C245" s="30">
        <f>'Cleaned Data'!K246</f>
        <v>0.8699186992</v>
      </c>
      <c r="D245" s="16">
        <f>'Cleaned Data'!L246</f>
        <v>0.4666666667</v>
      </c>
      <c r="E245" s="16">
        <f>'Cleaned Data'!M246</f>
        <v>0.9816513761</v>
      </c>
      <c r="F245" s="58">
        <f>'Cleaned Data'!Y246</f>
        <v>0.7449186992</v>
      </c>
      <c r="G245" s="5">
        <f>'Cleaned Data'!X246</f>
        <v>46.8125</v>
      </c>
      <c r="I245" s="16">
        <v>0.1319215954556063</v>
      </c>
      <c r="J245" s="30">
        <v>0.3658170914542729</v>
      </c>
      <c r="L245" s="5">
        <f t="shared" si="21"/>
        <v>0.3606217384</v>
      </c>
      <c r="M245" s="30">
        <f t="shared" si="22"/>
        <v>0.233895496</v>
      </c>
      <c r="P245" s="5">
        <f t="shared" si="5"/>
        <v>162</v>
      </c>
      <c r="Q245" s="5">
        <f t="shared" si="6"/>
        <v>166.5</v>
      </c>
      <c r="R245" s="5">
        <f t="shared" si="7"/>
        <v>199</v>
      </c>
      <c r="S245" s="5">
        <f t="shared" si="8"/>
        <v>249</v>
      </c>
      <c r="T245" s="5">
        <f t="shared" si="9"/>
        <v>95</v>
      </c>
      <c r="U245" s="5">
        <f t="shared" si="10"/>
        <v>128</v>
      </c>
      <c r="X245" s="59"/>
      <c r="Y245" s="60"/>
      <c r="Z245" s="61"/>
    </row>
    <row r="246">
      <c r="A246" s="57">
        <f>'Cleaned Data'!I247</f>
        <v>0.3844241841</v>
      </c>
      <c r="B246" s="30">
        <f>'Cleaned Data'!J247</f>
        <v>0.75</v>
      </c>
      <c r="C246" s="30">
        <f>'Cleaned Data'!K247</f>
        <v>0.95</v>
      </c>
      <c r="D246" s="16">
        <f>'Cleaned Data'!L247</f>
        <v>0.5</v>
      </c>
      <c r="E246" s="16">
        <f>'Cleaned Data'!M247</f>
        <v>0.9827586207</v>
      </c>
      <c r="F246" s="58">
        <f>'Cleaned Data'!Y247</f>
        <v>0.7</v>
      </c>
      <c r="G246" s="5">
        <f>'Cleaned Data'!X247</f>
        <v>57</v>
      </c>
      <c r="I246" s="16">
        <v>0.13917605900063895</v>
      </c>
      <c r="J246" s="30">
        <v>0.47252482406246976</v>
      </c>
      <c r="L246" s="5">
        <f t="shared" si="21"/>
        <v>0.2945370315</v>
      </c>
      <c r="M246" s="30">
        <f t="shared" si="22"/>
        <v>0.3333487651</v>
      </c>
      <c r="P246" s="5">
        <f t="shared" si="5"/>
        <v>161</v>
      </c>
      <c r="Q246" s="5">
        <f t="shared" si="6"/>
        <v>213.5</v>
      </c>
      <c r="R246" s="5">
        <f t="shared" si="7"/>
        <v>113.5</v>
      </c>
      <c r="S246" s="5">
        <f t="shared" si="8"/>
        <v>242.5</v>
      </c>
      <c r="T246" s="5">
        <f t="shared" si="9"/>
        <v>92</v>
      </c>
      <c r="U246" s="5">
        <f t="shared" si="10"/>
        <v>139</v>
      </c>
      <c r="V246" s="5">
        <f t="shared" ref="V246:V248" si="33">_xlfn.rank.avg(G246,$E$2:G1074,0)</f>
        <v>76</v>
      </c>
      <c r="X246" s="59"/>
      <c r="Y246" s="60"/>
      <c r="Z246" s="61"/>
    </row>
    <row r="247">
      <c r="A247" s="57">
        <f>'Cleaned Data'!I248</f>
        <v>0.3886815572</v>
      </c>
      <c r="B247" s="30">
        <f>'Cleaned Data'!J248</f>
        <v>0.9571428571</v>
      </c>
      <c r="C247" s="30">
        <f>'Cleaned Data'!K248</f>
        <v>0.8322946176</v>
      </c>
      <c r="D247" s="16">
        <f>'Cleaned Data'!L248</f>
        <v>0.311627907</v>
      </c>
      <c r="E247" s="16">
        <f>'Cleaned Data'!M248</f>
        <v>0.9959322034</v>
      </c>
      <c r="F247" s="58">
        <f>'Cleaned Data'!Y248</f>
        <v>0.7894374747</v>
      </c>
      <c r="G247" s="5">
        <f>'Cleaned Data'!X248</f>
        <v>110.8367117</v>
      </c>
      <c r="I247" s="16">
        <v>0.15056201041481776</v>
      </c>
      <c r="J247" s="30">
        <v>0.45712175759254126</v>
      </c>
      <c r="L247" s="5">
        <f t="shared" si="21"/>
        <v>0.3293695999</v>
      </c>
      <c r="M247" s="30">
        <f t="shared" si="22"/>
        <v>0.3065597472</v>
      </c>
      <c r="P247" s="5">
        <f t="shared" si="5"/>
        <v>160</v>
      </c>
      <c r="Q247" s="5">
        <f t="shared" si="6"/>
        <v>119</v>
      </c>
      <c r="R247" s="5">
        <f t="shared" si="7"/>
        <v>229</v>
      </c>
      <c r="S247" s="5">
        <f t="shared" si="8"/>
        <v>290</v>
      </c>
      <c r="T247" s="5">
        <f t="shared" si="9"/>
        <v>73</v>
      </c>
      <c r="U247" s="5">
        <f t="shared" si="10"/>
        <v>110</v>
      </c>
      <c r="V247" s="5">
        <f t="shared" si="33"/>
        <v>53</v>
      </c>
      <c r="X247" s="59"/>
      <c r="Y247" s="60"/>
      <c r="Z247" s="61"/>
    </row>
    <row r="248">
      <c r="A248" s="57">
        <f>'Cleaned Data'!I249</f>
        <v>0.3936634939</v>
      </c>
      <c r="B248" s="30">
        <f>'Cleaned Data'!J249</f>
        <v>0.75</v>
      </c>
      <c r="C248" s="30">
        <f>'Cleaned Data'!K249</f>
        <v>0.9393939394</v>
      </c>
      <c r="D248" s="16">
        <f>'Cleaned Data'!L249</f>
        <v>0.6666666667</v>
      </c>
      <c r="E248" s="16">
        <f>'Cleaned Data'!M249</f>
        <v>0.9587628866</v>
      </c>
      <c r="F248" s="58">
        <f>'Cleaned Data'!Y249</f>
        <v>0.6893939394</v>
      </c>
      <c r="G248" s="5">
        <f>'Cleaned Data'!X249</f>
        <v>46.5</v>
      </c>
      <c r="I248" s="16">
        <v>0.15701479625034742</v>
      </c>
      <c r="J248" s="30">
        <v>0.4460431654676258</v>
      </c>
      <c r="L248" s="5">
        <f t="shared" si="21"/>
        <v>0.3520170432</v>
      </c>
      <c r="M248" s="30">
        <f t="shared" si="22"/>
        <v>0.2890283692</v>
      </c>
      <c r="P248" s="5">
        <f t="shared" si="5"/>
        <v>159</v>
      </c>
      <c r="Q248" s="5">
        <f t="shared" si="6"/>
        <v>213.5</v>
      </c>
      <c r="R248" s="5">
        <f t="shared" si="7"/>
        <v>136</v>
      </c>
      <c r="S248" s="5">
        <f t="shared" si="8"/>
        <v>192</v>
      </c>
      <c r="T248" s="5">
        <f t="shared" si="9"/>
        <v>126</v>
      </c>
      <c r="U248" s="5">
        <f t="shared" si="10"/>
        <v>143</v>
      </c>
      <c r="V248" s="5">
        <f t="shared" si="33"/>
        <v>88</v>
      </c>
      <c r="X248" s="59"/>
      <c r="Y248" s="60"/>
      <c r="Z248" s="61"/>
    </row>
    <row r="249">
      <c r="A249" s="57">
        <f>'Cleaned Data'!I250</f>
        <v>0.3947537427</v>
      </c>
      <c r="B249" s="30">
        <f>'Cleaned Data'!J250</f>
        <v>1</v>
      </c>
      <c r="C249" s="30">
        <f>'Cleaned Data'!K250</f>
        <v>0.7774798928</v>
      </c>
      <c r="D249" s="16">
        <f>'Cleaned Data'!L250</f>
        <v>0.2844827586</v>
      </c>
      <c r="E249" s="16">
        <f>'Cleaned Data'!M250</f>
        <v>1</v>
      </c>
      <c r="F249" s="58">
        <f>'Cleaned Data'!Y250</f>
        <v>0.7774798928</v>
      </c>
      <c r="G249" s="5" t="str">
        <f>'Cleaned Data'!X250</f>
        <v>NaN</v>
      </c>
      <c r="I249" s="16">
        <v>0.15801106262877607</v>
      </c>
      <c r="J249" s="30">
        <v>0.459369639794168</v>
      </c>
      <c r="L249" s="5">
        <f t="shared" si="21"/>
        <v>0.3439736738</v>
      </c>
      <c r="M249" s="30">
        <f t="shared" si="22"/>
        <v>0.3013585772</v>
      </c>
      <c r="P249" s="5">
        <f t="shared" si="5"/>
        <v>158</v>
      </c>
      <c r="Q249" s="5">
        <f t="shared" si="6"/>
        <v>29.5</v>
      </c>
      <c r="R249" s="5">
        <f t="shared" si="7"/>
        <v>271</v>
      </c>
      <c r="S249" s="5">
        <f t="shared" si="8"/>
        <v>303</v>
      </c>
      <c r="T249" s="5">
        <f t="shared" si="9"/>
        <v>29</v>
      </c>
      <c r="U249" s="5">
        <f t="shared" si="10"/>
        <v>116</v>
      </c>
      <c r="X249" s="59"/>
      <c r="Y249" s="60"/>
      <c r="Z249" s="61"/>
    </row>
    <row r="250">
      <c r="A250" s="57">
        <f>'Cleaned Data'!I251</f>
        <v>0.3967210084</v>
      </c>
      <c r="B250" s="30">
        <f>'Cleaned Data'!J251</f>
        <v>0.4493670886</v>
      </c>
      <c r="C250" s="30">
        <f>'Cleaned Data'!K251</f>
        <v>0.6099558916</v>
      </c>
      <c r="D250" s="16">
        <f>'Cleaned Data'!L251</f>
        <v>0.1467953136</v>
      </c>
      <c r="E250" s="16">
        <f>'Cleaned Data'!M251</f>
        <v>0.8812016386</v>
      </c>
      <c r="F250" s="58">
        <f>'Cleaned Data'!Y251</f>
        <v>0.05932298023</v>
      </c>
      <c r="G250" s="5">
        <f>'Cleaned Data'!X251</f>
        <v>1.276214881</v>
      </c>
      <c r="I250" s="16">
        <v>0.1619074576534609</v>
      </c>
      <c r="J250" s="30">
        <v>0.39309111763316795</v>
      </c>
      <c r="L250" s="5">
        <f t="shared" si="21"/>
        <v>0.4118827681</v>
      </c>
      <c r="M250" s="30">
        <f t="shared" si="22"/>
        <v>0.23118366</v>
      </c>
      <c r="P250" s="5">
        <f t="shared" si="5"/>
        <v>157</v>
      </c>
      <c r="Q250" s="5">
        <f t="shared" si="6"/>
        <v>294</v>
      </c>
      <c r="R250" s="5">
        <f t="shared" si="7"/>
        <v>340</v>
      </c>
      <c r="S250" s="5">
        <f t="shared" si="8"/>
        <v>369</v>
      </c>
      <c r="T250" s="5">
        <f t="shared" si="9"/>
        <v>209</v>
      </c>
      <c r="U250" s="5">
        <f t="shared" si="10"/>
        <v>343</v>
      </c>
      <c r="X250" s="59"/>
      <c r="Y250" s="60"/>
      <c r="Z250" s="61"/>
    </row>
    <row r="251">
      <c r="A251" s="57">
        <f>'Cleaned Data'!I252</f>
        <v>0.3978064493</v>
      </c>
      <c r="B251" s="30">
        <f>'Cleaned Data'!J252</f>
        <v>0.7142857143</v>
      </c>
      <c r="C251" s="30">
        <f>'Cleaned Data'!K252</f>
        <v>0.9523809524</v>
      </c>
      <c r="D251" s="16">
        <f>'Cleaned Data'!L252</f>
        <v>0.7692307692</v>
      </c>
      <c r="E251" s="16">
        <f>'Cleaned Data'!M252</f>
        <v>0.9375</v>
      </c>
      <c r="F251" s="58">
        <f>'Cleaned Data'!Y252</f>
        <v>0.6666666667</v>
      </c>
      <c r="G251" s="5">
        <f>'Cleaned Data'!X252</f>
        <v>50</v>
      </c>
      <c r="I251" s="16">
        <v>0.16227169310812434</v>
      </c>
      <c r="J251" s="30">
        <v>-0.4657369428493301</v>
      </c>
      <c r="L251" s="5">
        <f t="shared" si="21"/>
        <v>-0.3484192002</v>
      </c>
      <c r="M251" s="30">
        <f t="shared" si="22"/>
        <v>-0.628008636</v>
      </c>
      <c r="P251" s="5">
        <f t="shared" si="5"/>
        <v>156</v>
      </c>
      <c r="Q251" s="5">
        <f t="shared" si="6"/>
        <v>221.5</v>
      </c>
      <c r="R251" s="5">
        <f t="shared" si="7"/>
        <v>104.5</v>
      </c>
      <c r="S251" s="5">
        <f t="shared" si="8"/>
        <v>163.5</v>
      </c>
      <c r="T251" s="5">
        <f t="shared" si="9"/>
        <v>145.5</v>
      </c>
      <c r="U251" s="5">
        <f t="shared" si="10"/>
        <v>151.5</v>
      </c>
      <c r="X251" s="59"/>
      <c r="Y251" s="60"/>
      <c r="Z251" s="61"/>
    </row>
    <row r="252">
      <c r="A252" s="57">
        <f>'Cleaned Data'!I253</f>
        <v>0.3986319035</v>
      </c>
      <c r="B252" s="30">
        <f>'Cleaned Data'!J253</f>
        <v>0.9705882353</v>
      </c>
      <c r="C252" s="30">
        <f>'Cleaned Data'!K253</f>
        <v>0.6666666667</v>
      </c>
      <c r="D252" s="16">
        <f>'Cleaned Data'!L253</f>
        <v>0.9428571429</v>
      </c>
      <c r="E252" s="16">
        <f>'Cleaned Data'!M253</f>
        <v>0.8</v>
      </c>
      <c r="F252" s="58">
        <f>'Cleaned Data'!Y253</f>
        <v>0.637254902</v>
      </c>
      <c r="G252" s="5">
        <f>'Cleaned Data'!X253</f>
        <v>66</v>
      </c>
      <c r="I252" s="16">
        <v>0.17332811996844194</v>
      </c>
      <c r="J252" s="30">
        <v>0.484101718708152</v>
      </c>
      <c r="L252" s="5">
        <f t="shared" si="21"/>
        <v>0.3580407036</v>
      </c>
      <c r="M252" s="30">
        <f t="shared" si="22"/>
        <v>0.3107735987</v>
      </c>
      <c r="P252" s="5">
        <f t="shared" si="5"/>
        <v>155</v>
      </c>
      <c r="Q252" s="5">
        <f t="shared" si="6"/>
        <v>97</v>
      </c>
      <c r="R252" s="5">
        <f t="shared" si="7"/>
        <v>316.5</v>
      </c>
      <c r="S252" s="5">
        <f t="shared" si="8"/>
        <v>86</v>
      </c>
      <c r="T252" s="5">
        <f t="shared" si="9"/>
        <v>298.5</v>
      </c>
      <c r="U252" s="5">
        <f t="shared" si="10"/>
        <v>158</v>
      </c>
      <c r="V252" s="5">
        <f t="shared" ref="V252:V255" si="34">_xlfn.rank.avg(G252,$E$2:G1074,0)</f>
        <v>73</v>
      </c>
      <c r="X252" s="59"/>
      <c r="Y252" s="60"/>
      <c r="Z252" s="61"/>
    </row>
    <row r="253">
      <c r="A253" s="57">
        <f>'Cleaned Data'!I254</f>
        <v>0.4067490076</v>
      </c>
      <c r="B253" s="30">
        <f>'Cleaned Data'!J254</f>
        <v>0.9090909091</v>
      </c>
      <c r="C253" s="30">
        <f>'Cleaned Data'!K254</f>
        <v>0.8333333333</v>
      </c>
      <c r="D253" s="16">
        <f>'Cleaned Data'!L254</f>
        <v>0.9756097561</v>
      </c>
      <c r="E253" s="16">
        <f>'Cleaned Data'!M254</f>
        <v>0.5555555556</v>
      </c>
      <c r="F253" s="58">
        <f>'Cleaned Data'!Y254</f>
        <v>0.7424242424</v>
      </c>
      <c r="G253" s="5">
        <f>'Cleaned Data'!X254</f>
        <v>50</v>
      </c>
      <c r="I253" s="16">
        <v>0.1745664719700325</v>
      </c>
      <c r="J253" s="30">
        <v>0.47997892518440466</v>
      </c>
      <c r="L253" s="5">
        <f t="shared" si="21"/>
        <v>0.3636961183</v>
      </c>
      <c r="M253" s="30">
        <f t="shared" si="22"/>
        <v>0.3054124532</v>
      </c>
      <c r="P253" s="5">
        <f t="shared" si="5"/>
        <v>154</v>
      </c>
      <c r="Q253" s="5">
        <f t="shared" si="6"/>
        <v>152</v>
      </c>
      <c r="R253" s="5">
        <f t="shared" si="7"/>
        <v>226.5</v>
      </c>
      <c r="S253" s="5">
        <f t="shared" si="8"/>
        <v>71</v>
      </c>
      <c r="T253" s="5">
        <f t="shared" si="9"/>
        <v>383</v>
      </c>
      <c r="U253" s="5">
        <f t="shared" si="10"/>
        <v>129</v>
      </c>
      <c r="V253" s="5">
        <f t="shared" si="34"/>
        <v>82</v>
      </c>
      <c r="X253" s="59"/>
      <c r="Y253" s="60"/>
      <c r="Z253" s="61"/>
    </row>
    <row r="254">
      <c r="A254" s="57">
        <f>'Cleaned Data'!I255</f>
        <v>0.4110836605</v>
      </c>
      <c r="B254" s="30">
        <f>'Cleaned Data'!J255</f>
        <v>0.875</v>
      </c>
      <c r="C254" s="30">
        <f>'Cleaned Data'!K255</f>
        <v>0.8823529412</v>
      </c>
      <c r="D254" s="16">
        <f>'Cleaned Data'!L255</f>
        <v>0.5384615385</v>
      </c>
      <c r="E254" s="16">
        <f>'Cleaned Data'!M255</f>
        <v>0.9782608696</v>
      </c>
      <c r="F254" s="58">
        <f>'Cleaned Data'!Y255</f>
        <v>0.7573529412</v>
      </c>
      <c r="G254" s="5">
        <f>'Cleaned Data'!X255</f>
        <v>52.5</v>
      </c>
      <c r="I254" s="16">
        <v>0.1757878624646831</v>
      </c>
      <c r="J254" s="30">
        <v>0.4803890306122449</v>
      </c>
      <c r="L254" s="5">
        <f t="shared" si="21"/>
        <v>0.3659281359</v>
      </c>
      <c r="M254" s="30">
        <f t="shared" si="22"/>
        <v>0.3046011681</v>
      </c>
      <c r="P254" s="5">
        <f t="shared" si="5"/>
        <v>153</v>
      </c>
      <c r="Q254" s="5">
        <f t="shared" si="6"/>
        <v>166.5</v>
      </c>
      <c r="R254" s="5">
        <f t="shared" si="7"/>
        <v>188</v>
      </c>
      <c r="S254" s="5">
        <f t="shared" si="8"/>
        <v>232.5</v>
      </c>
      <c r="T254" s="5">
        <f t="shared" si="9"/>
        <v>104</v>
      </c>
      <c r="U254" s="5">
        <f t="shared" si="10"/>
        <v>122</v>
      </c>
      <c r="V254" s="5">
        <f t="shared" si="34"/>
        <v>79</v>
      </c>
      <c r="X254" s="59"/>
      <c r="Y254" s="60"/>
      <c r="Z254" s="61"/>
    </row>
    <row r="255">
      <c r="A255" s="57">
        <f>'Cleaned Data'!I256</f>
        <v>0.4117144555</v>
      </c>
      <c r="B255" s="30">
        <f>'Cleaned Data'!J256</f>
        <v>0.9230769231</v>
      </c>
      <c r="C255" s="30">
        <f>'Cleaned Data'!K256</f>
        <v>0.7777777778</v>
      </c>
      <c r="D255" s="16">
        <f>'Cleaned Data'!L256</f>
        <v>0.8571428571</v>
      </c>
      <c r="E255" s="16">
        <f>'Cleaned Data'!M256</f>
        <v>0.875</v>
      </c>
      <c r="F255" s="58">
        <f>'Cleaned Data'!Y256</f>
        <v>0.7008547009</v>
      </c>
      <c r="G255" s="5">
        <f>'Cleaned Data'!X256</f>
        <v>42</v>
      </c>
      <c r="I255" s="16">
        <v>0.1772011457470665</v>
      </c>
      <c r="J255" s="30">
        <v>0.4816326530612245</v>
      </c>
      <c r="L255" s="5">
        <f t="shared" si="21"/>
        <v>0.3679176331</v>
      </c>
      <c r="M255" s="30">
        <f t="shared" si="22"/>
        <v>0.3044315073</v>
      </c>
      <c r="P255" s="5">
        <f t="shared" si="5"/>
        <v>152</v>
      </c>
      <c r="Q255" s="5">
        <f t="shared" si="6"/>
        <v>147</v>
      </c>
      <c r="R255" s="5">
        <f t="shared" si="7"/>
        <v>269</v>
      </c>
      <c r="S255" s="5">
        <f t="shared" si="8"/>
        <v>127</v>
      </c>
      <c r="T255" s="5">
        <f t="shared" si="9"/>
        <v>229</v>
      </c>
      <c r="U255" s="5">
        <f t="shared" si="10"/>
        <v>138</v>
      </c>
      <c r="V255" s="5">
        <f t="shared" si="34"/>
        <v>90</v>
      </c>
      <c r="X255" s="59"/>
      <c r="Y255" s="60"/>
      <c r="Z255" s="61"/>
    </row>
    <row r="256">
      <c r="A256" s="57">
        <f>'Cleaned Data'!I257</f>
        <v>0.4173070617</v>
      </c>
      <c r="B256" s="30">
        <f>'Cleaned Data'!J257</f>
        <v>0.9852941176</v>
      </c>
      <c r="C256" s="30">
        <f>'Cleaned Data'!K257</f>
        <v>0.6486486486</v>
      </c>
      <c r="D256" s="16">
        <f>'Cleaned Data'!L257</f>
        <v>0.8375</v>
      </c>
      <c r="E256" s="16">
        <f>'Cleaned Data'!M257</f>
        <v>0.96</v>
      </c>
      <c r="F256" s="58">
        <f>'Cleaned Data'!Y257</f>
        <v>0.6339427663</v>
      </c>
      <c r="G256" s="5">
        <f>'Cleaned Data'!X257</f>
        <v>123.6923077</v>
      </c>
      <c r="I256" s="16">
        <v>0.17725460538755278</v>
      </c>
      <c r="J256" s="30">
        <v>0.11131290643857294</v>
      </c>
      <c r="L256" s="5">
        <f t="shared" si="21"/>
        <v>1.5923994</v>
      </c>
      <c r="M256" s="30">
        <f t="shared" si="22"/>
        <v>-0.06594169895</v>
      </c>
      <c r="P256" s="5">
        <f t="shared" si="5"/>
        <v>151</v>
      </c>
      <c r="Q256" s="5">
        <f t="shared" si="6"/>
        <v>82</v>
      </c>
      <c r="R256" s="5">
        <f t="shared" si="7"/>
        <v>324</v>
      </c>
      <c r="S256" s="5">
        <f t="shared" si="8"/>
        <v>139</v>
      </c>
      <c r="T256" s="5">
        <f t="shared" si="9"/>
        <v>125</v>
      </c>
      <c r="U256" s="5">
        <f t="shared" si="10"/>
        <v>163</v>
      </c>
      <c r="X256" s="59"/>
      <c r="Y256" s="60"/>
      <c r="Z256" s="61"/>
    </row>
    <row r="257">
      <c r="A257" s="57">
        <f>'Cleaned Data'!I258</f>
        <v>0.418558409</v>
      </c>
      <c r="B257" s="30">
        <f>'Cleaned Data'!J258</f>
        <v>0.8148148148</v>
      </c>
      <c r="C257" s="30">
        <f>'Cleaned Data'!K258</f>
        <v>0.9014084507</v>
      </c>
      <c r="D257" s="16">
        <f>'Cleaned Data'!L258</f>
        <v>0.862745098</v>
      </c>
      <c r="E257" s="16">
        <f>'Cleaned Data'!M258</f>
        <v>0.8648648649</v>
      </c>
      <c r="F257" s="58">
        <f>'Cleaned Data'!Y258</f>
        <v>0.7162232655</v>
      </c>
      <c r="G257" s="5">
        <f>'Cleaned Data'!X258</f>
        <v>40.22857143</v>
      </c>
      <c r="I257" s="16">
        <v>0.18025499091510602</v>
      </c>
      <c r="J257" s="30">
        <v>0.4560260586319218</v>
      </c>
      <c r="L257" s="5">
        <f t="shared" si="21"/>
        <v>0.3952734444</v>
      </c>
      <c r="M257" s="30">
        <f t="shared" si="22"/>
        <v>0.2757710677</v>
      </c>
      <c r="P257" s="5">
        <f t="shared" si="5"/>
        <v>150</v>
      </c>
      <c r="Q257" s="5">
        <f t="shared" si="6"/>
        <v>189</v>
      </c>
      <c r="R257" s="5">
        <f t="shared" si="7"/>
        <v>172</v>
      </c>
      <c r="S257" s="5">
        <f t="shared" si="8"/>
        <v>126</v>
      </c>
      <c r="T257" s="5">
        <f t="shared" si="9"/>
        <v>247</v>
      </c>
      <c r="U257" s="5">
        <f t="shared" si="10"/>
        <v>136</v>
      </c>
      <c r="V257" s="5">
        <f>_xlfn.rank.avg(G257,$E$2:G1074,0)</f>
        <v>92</v>
      </c>
      <c r="X257" s="59"/>
      <c r="Y257" s="60"/>
      <c r="Z257" s="61"/>
    </row>
    <row r="258">
      <c r="A258" s="57">
        <f>'Cleaned Data'!I259</f>
        <v>0.4190894647</v>
      </c>
      <c r="B258" s="30">
        <f>'Cleaned Data'!J259</f>
        <v>0.8298507463</v>
      </c>
      <c r="C258" s="30">
        <f>'Cleaned Data'!K259</f>
        <v>0.9069471001</v>
      </c>
      <c r="D258" s="16">
        <f>'Cleaned Data'!L259</f>
        <v>0.6556603774</v>
      </c>
      <c r="E258" s="16">
        <f>'Cleaned Data'!M259</f>
        <v>0.9614864865</v>
      </c>
      <c r="F258" s="58">
        <f>'Cleaned Data'!Y259</f>
        <v>0.7367978463</v>
      </c>
      <c r="G258" s="5">
        <f>'Cleaned Data'!X259</f>
        <v>47.53592886</v>
      </c>
      <c r="I258" s="16">
        <v>0.18159034438053284</v>
      </c>
      <c r="J258" s="30">
        <v>0.43930313179387737</v>
      </c>
      <c r="L258" s="5">
        <f t="shared" si="21"/>
        <v>0.4133600041</v>
      </c>
      <c r="M258" s="30">
        <f t="shared" si="22"/>
        <v>0.2577127874</v>
      </c>
      <c r="P258" s="5">
        <f t="shared" si="5"/>
        <v>149</v>
      </c>
      <c r="Q258" s="5">
        <f t="shared" si="6"/>
        <v>184</v>
      </c>
      <c r="R258" s="5">
        <f t="shared" si="7"/>
        <v>171</v>
      </c>
      <c r="S258" s="5">
        <f t="shared" si="8"/>
        <v>198</v>
      </c>
      <c r="T258" s="5">
        <f t="shared" si="9"/>
        <v>124</v>
      </c>
      <c r="U258" s="5">
        <f t="shared" si="10"/>
        <v>131</v>
      </c>
      <c r="X258" s="59"/>
      <c r="Y258" s="60"/>
      <c r="Z258" s="61"/>
    </row>
    <row r="259">
      <c r="A259" s="57">
        <f>'Cleaned Data'!I260</f>
        <v>0.4209578887</v>
      </c>
      <c r="B259" s="30">
        <f>'Cleaned Data'!J260</f>
        <v>0.7777777778</v>
      </c>
      <c r="C259" s="30">
        <f>'Cleaned Data'!K260</f>
        <v>0.9310344828</v>
      </c>
      <c r="D259" s="16">
        <f>'Cleaned Data'!L260</f>
        <v>0.7777777778</v>
      </c>
      <c r="E259" s="16">
        <f>'Cleaned Data'!M260</f>
        <v>0.9310344828</v>
      </c>
      <c r="F259" s="58">
        <f>'Cleaned Data'!Y260</f>
        <v>0.7088122605</v>
      </c>
      <c r="G259" s="5">
        <f>'Cleaned Data'!X260</f>
        <v>47.25</v>
      </c>
      <c r="I259" s="16">
        <v>0.18475745348252529</v>
      </c>
      <c r="J259" s="30">
        <v>0.43572686362747004</v>
      </c>
      <c r="L259" s="5">
        <f t="shared" si="21"/>
        <v>0.4240212594</v>
      </c>
      <c r="M259" s="30">
        <f t="shared" si="22"/>
        <v>0.2509694101</v>
      </c>
      <c r="P259" s="5">
        <f t="shared" si="5"/>
        <v>148</v>
      </c>
      <c r="Q259" s="5">
        <f t="shared" si="6"/>
        <v>206</v>
      </c>
      <c r="R259" s="5">
        <f t="shared" si="7"/>
        <v>139.5</v>
      </c>
      <c r="S259" s="5">
        <f t="shared" si="8"/>
        <v>161.5</v>
      </c>
      <c r="T259" s="5">
        <f t="shared" si="9"/>
        <v>155</v>
      </c>
      <c r="U259" s="5">
        <f t="shared" si="10"/>
        <v>137</v>
      </c>
      <c r="V259" s="5">
        <f>_xlfn.rank.avg(G259,$E$2:G1074,0)</f>
        <v>86</v>
      </c>
      <c r="X259" s="59"/>
      <c r="Y259" s="60"/>
      <c r="Z259" s="61"/>
    </row>
    <row r="260">
      <c r="A260" s="57">
        <f>'Cleaned Data'!I261</f>
        <v>0.4253802803</v>
      </c>
      <c r="B260" s="30">
        <f>'Cleaned Data'!J261</f>
        <v>0.8611111111</v>
      </c>
      <c r="C260" s="30">
        <f>'Cleaned Data'!K261</f>
        <v>0.8902439024</v>
      </c>
      <c r="D260" s="16">
        <f>'Cleaned Data'!L261</f>
        <v>0.6326530612</v>
      </c>
      <c r="E260" s="16">
        <f>'Cleaned Data'!M261</f>
        <v>0.9668874172</v>
      </c>
      <c r="F260" s="58">
        <f>'Cleaned Data'!Y261</f>
        <v>0.7513550136</v>
      </c>
      <c r="G260" s="5">
        <f>'Cleaned Data'!X261</f>
        <v>50.28888889</v>
      </c>
      <c r="I260" s="16">
        <v>0.18500278661710898</v>
      </c>
      <c r="J260" s="30">
        <v>0.46128241232985623</v>
      </c>
      <c r="L260" s="5">
        <f t="shared" si="21"/>
        <v>0.4010618694</v>
      </c>
      <c r="M260" s="30">
        <f t="shared" si="22"/>
        <v>0.2762796257</v>
      </c>
      <c r="P260" s="5">
        <f t="shared" si="5"/>
        <v>147</v>
      </c>
      <c r="Q260" s="5">
        <f t="shared" si="6"/>
        <v>171</v>
      </c>
      <c r="R260" s="5">
        <f t="shared" si="7"/>
        <v>182</v>
      </c>
      <c r="S260" s="5">
        <f t="shared" si="8"/>
        <v>202.5</v>
      </c>
      <c r="T260" s="5">
        <f t="shared" si="9"/>
        <v>116</v>
      </c>
      <c r="U260" s="5">
        <f t="shared" si="10"/>
        <v>123</v>
      </c>
      <c r="X260" s="59"/>
      <c r="Y260" s="60"/>
      <c r="Z260" s="61"/>
    </row>
    <row r="261">
      <c r="A261" s="57">
        <f>'Cleaned Data'!I262</f>
        <v>0.428427205</v>
      </c>
      <c r="B261" s="30">
        <f>'Cleaned Data'!J262</f>
        <v>0.9709543568</v>
      </c>
      <c r="C261" s="30">
        <f>'Cleaned Data'!K262</f>
        <v>0.7680339463</v>
      </c>
      <c r="D261" s="16">
        <f>'Cleaned Data'!L262</f>
        <v>0.5879396985</v>
      </c>
      <c r="E261" s="16">
        <f>'Cleaned Data'!M262</f>
        <v>0.9872727273</v>
      </c>
      <c r="F261" s="58">
        <f>'Cleaned Data'!Y262</f>
        <v>0.7389883031</v>
      </c>
      <c r="G261" s="5">
        <f>'Cleaned Data'!X262</f>
        <v>110.6811847</v>
      </c>
      <c r="I261" s="16">
        <v>0.18697987265064628</v>
      </c>
      <c r="J261" s="30">
        <v>0.43333333333333335</v>
      </c>
      <c r="L261" s="5">
        <f t="shared" si="21"/>
        <v>0.4314920138</v>
      </c>
      <c r="M261" s="30">
        <f t="shared" si="22"/>
        <v>0.2463534607</v>
      </c>
      <c r="P261" s="5">
        <f t="shared" si="5"/>
        <v>146</v>
      </c>
      <c r="Q261" s="5">
        <f t="shared" si="6"/>
        <v>96</v>
      </c>
      <c r="R261" s="5">
        <f t="shared" si="7"/>
        <v>272</v>
      </c>
      <c r="S261" s="5">
        <f t="shared" si="8"/>
        <v>217</v>
      </c>
      <c r="T261" s="5">
        <f t="shared" si="9"/>
        <v>87</v>
      </c>
      <c r="U261" s="5">
        <f t="shared" si="10"/>
        <v>130</v>
      </c>
      <c r="V261" s="5">
        <f t="shared" ref="V261:V264" si="35">_xlfn.rank.avg(G261,$E$2:G1074,0)</f>
        <v>54</v>
      </c>
      <c r="X261" s="59"/>
      <c r="Y261" s="60"/>
      <c r="Z261" s="61"/>
    </row>
    <row r="262">
      <c r="A262" s="57">
        <f>'Cleaned Data'!I263</f>
        <v>0.4349236405</v>
      </c>
      <c r="B262" s="30">
        <f>'Cleaned Data'!J263</f>
        <v>0.9271137026</v>
      </c>
      <c r="C262" s="30">
        <f>'Cleaned Data'!K263</f>
        <v>0.8444588464</v>
      </c>
      <c r="D262" s="16">
        <f>'Cleaned Data'!L263</f>
        <v>0.5698924731</v>
      </c>
      <c r="E262" s="16">
        <f>'Cleaned Data'!M263</f>
        <v>0.9811746988</v>
      </c>
      <c r="F262" s="58">
        <f>'Cleaned Data'!Y263</f>
        <v>0.771572549</v>
      </c>
      <c r="G262" s="5">
        <f>'Cleaned Data'!X263</f>
        <v>69.059</v>
      </c>
      <c r="I262" s="16">
        <v>0.18772925472616042</v>
      </c>
      <c r="J262" s="30">
        <v>0.29567099567099575</v>
      </c>
      <c r="L262" s="5">
        <f t="shared" si="21"/>
        <v>0.6349261763</v>
      </c>
      <c r="M262" s="30">
        <f t="shared" si="22"/>
        <v>0.1079417409</v>
      </c>
      <c r="P262" s="5">
        <f t="shared" si="5"/>
        <v>145</v>
      </c>
      <c r="Q262" s="5">
        <f t="shared" si="6"/>
        <v>145</v>
      </c>
      <c r="R262" s="5">
        <f t="shared" si="7"/>
        <v>214</v>
      </c>
      <c r="S262" s="5">
        <f t="shared" si="8"/>
        <v>223</v>
      </c>
      <c r="T262" s="5">
        <f t="shared" si="9"/>
        <v>96</v>
      </c>
      <c r="U262" s="5">
        <f t="shared" si="10"/>
        <v>117</v>
      </c>
      <c r="V262" s="5">
        <f t="shared" si="35"/>
        <v>72</v>
      </c>
      <c r="X262" s="59"/>
      <c r="Y262" s="60"/>
      <c r="Z262" s="61"/>
    </row>
    <row r="263">
      <c r="A263" s="57">
        <f>'Cleaned Data'!I264</f>
        <v>0.4418909075</v>
      </c>
      <c r="B263" s="30">
        <f>'Cleaned Data'!J264</f>
        <v>0.4</v>
      </c>
      <c r="C263" s="30">
        <f>'Cleaned Data'!K264</f>
        <v>0.6900278646</v>
      </c>
      <c r="D263" s="16">
        <f>'Cleaned Data'!L264</f>
        <v>0.161680749</v>
      </c>
      <c r="E263" s="16">
        <f>'Cleaned Data'!M264</f>
        <v>0.8849902534</v>
      </c>
      <c r="F263" s="58">
        <f>'Cleaned Data'!Y264</f>
        <v>0.09002786456</v>
      </c>
      <c r="G263" s="5">
        <f>'Cleaned Data'!X264</f>
        <v>1.484064288</v>
      </c>
      <c r="I263" s="16">
        <v>0.18982767694448982</v>
      </c>
      <c r="J263" s="30">
        <v>0.428999785821375</v>
      </c>
      <c r="L263" s="5">
        <f t="shared" si="21"/>
        <v>0.4424889784</v>
      </c>
      <c r="M263" s="30">
        <f t="shared" si="22"/>
        <v>0.2391721089</v>
      </c>
      <c r="P263" s="5">
        <f t="shared" si="5"/>
        <v>144</v>
      </c>
      <c r="Q263" s="5">
        <f t="shared" si="6"/>
        <v>305.5</v>
      </c>
      <c r="R263" s="5">
        <f t="shared" si="7"/>
        <v>307</v>
      </c>
      <c r="S263" s="5">
        <f t="shared" si="8"/>
        <v>355</v>
      </c>
      <c r="T263" s="5">
        <f t="shared" si="9"/>
        <v>203</v>
      </c>
      <c r="U263" s="5">
        <f t="shared" si="10"/>
        <v>322</v>
      </c>
      <c r="V263" s="5">
        <f t="shared" si="35"/>
        <v>253</v>
      </c>
      <c r="X263" s="59"/>
      <c r="Y263" s="60"/>
      <c r="Z263" s="61"/>
    </row>
    <row r="264">
      <c r="A264" s="57">
        <f>'Cleaned Data'!I265</f>
        <v>0.4621303784</v>
      </c>
      <c r="B264" s="30">
        <f>'Cleaned Data'!J265</f>
        <v>0.9239598278</v>
      </c>
      <c r="C264" s="30">
        <f>'Cleaned Data'!K265</f>
        <v>0.2057681642</v>
      </c>
      <c r="D264" s="16">
        <f>'Cleaned Data'!L265</f>
        <v>0.4735294118</v>
      </c>
      <c r="E264" s="16">
        <f>'Cleaned Data'!M265</f>
        <v>0.7777777778</v>
      </c>
      <c r="F264" s="58">
        <f>'Cleaned Data'!Y265</f>
        <v>0.129727992</v>
      </c>
      <c r="G264" s="5">
        <f>'Cleaned Data'!X265</f>
        <v>3.148044693</v>
      </c>
      <c r="I264" s="16">
        <v>0.19561994031435953</v>
      </c>
      <c r="J264" s="30">
        <v>0.4655273255597363</v>
      </c>
      <c r="L264" s="5">
        <f t="shared" si="21"/>
        <v>0.4202115098</v>
      </c>
      <c r="M264" s="30">
        <f t="shared" si="22"/>
        <v>0.2699073852</v>
      </c>
      <c r="P264" s="5">
        <f t="shared" si="5"/>
        <v>143</v>
      </c>
      <c r="Q264" s="5">
        <f t="shared" si="6"/>
        <v>146</v>
      </c>
      <c r="R264" s="5">
        <f t="shared" si="7"/>
        <v>400</v>
      </c>
      <c r="S264" s="5">
        <f t="shared" si="8"/>
        <v>247</v>
      </c>
      <c r="T264" s="5">
        <f t="shared" si="9"/>
        <v>309</v>
      </c>
      <c r="U264" s="5">
        <f t="shared" si="10"/>
        <v>298</v>
      </c>
      <c r="V264" s="5">
        <f t="shared" si="35"/>
        <v>193</v>
      </c>
      <c r="X264" s="59"/>
      <c r="Y264" s="60"/>
      <c r="Z264" s="61"/>
    </row>
    <row r="265">
      <c r="A265" s="57">
        <f>'Cleaned Data'!I266</f>
        <v>0.4628941329</v>
      </c>
      <c r="B265" s="30">
        <f>'Cleaned Data'!J266</f>
        <v>0.5882352941</v>
      </c>
      <c r="C265" s="30">
        <f>'Cleaned Data'!K266</f>
        <v>1</v>
      </c>
      <c r="D265" s="16">
        <f>'Cleaned Data'!L266</f>
        <v>1</v>
      </c>
      <c r="E265" s="16">
        <f>'Cleaned Data'!M266</f>
        <v>0.9270833333</v>
      </c>
      <c r="F265" s="58">
        <f>'Cleaned Data'!Y266</f>
        <v>0.5882352941</v>
      </c>
      <c r="G265" s="5" t="str">
        <f>'Cleaned Data'!X266</f>
        <v>NaN</v>
      </c>
      <c r="I265" s="16">
        <v>0.19708552409061963</v>
      </c>
      <c r="J265" s="30">
        <v>0.5073529411764706</v>
      </c>
      <c r="L265" s="5">
        <f t="shared" si="21"/>
        <v>0.3884584243</v>
      </c>
      <c r="M265" s="30">
        <f t="shared" si="22"/>
        <v>0.3102674171</v>
      </c>
      <c r="P265" s="5">
        <f t="shared" si="5"/>
        <v>142</v>
      </c>
      <c r="Q265" s="5">
        <f t="shared" si="6"/>
        <v>253</v>
      </c>
      <c r="R265" s="5">
        <f t="shared" si="7"/>
        <v>26.5</v>
      </c>
      <c r="S265" s="5">
        <f t="shared" si="8"/>
        <v>26.5</v>
      </c>
      <c r="T265" s="5">
        <f t="shared" si="9"/>
        <v>159</v>
      </c>
      <c r="U265" s="5">
        <f t="shared" si="10"/>
        <v>181</v>
      </c>
      <c r="X265" s="59"/>
      <c r="Y265" s="60"/>
      <c r="Z265" s="61"/>
    </row>
    <row r="266">
      <c r="A266" s="57">
        <f>'Cleaned Data'!I267</f>
        <v>0.4681173971</v>
      </c>
      <c r="B266" s="30">
        <f>'Cleaned Data'!J267</f>
        <v>0.8791208791</v>
      </c>
      <c r="C266" s="30">
        <f>'Cleaned Data'!K267</f>
        <v>0.8791208791</v>
      </c>
      <c r="D266" s="16">
        <f>'Cleaned Data'!L267</f>
        <v>0.8791208791</v>
      </c>
      <c r="E266" s="16">
        <f>'Cleaned Data'!M267</f>
        <v>0.8791208791</v>
      </c>
      <c r="F266" s="58">
        <f>'Cleaned Data'!Y267</f>
        <v>0.7582417582</v>
      </c>
      <c r="G266" s="5">
        <f>'Cleaned Data'!X267</f>
        <v>52.89256198</v>
      </c>
      <c r="I266" s="16">
        <v>0.20066592818517542</v>
      </c>
      <c r="J266" s="30">
        <v>0.4768211920529801</v>
      </c>
      <c r="L266" s="5">
        <f t="shared" si="21"/>
        <v>0.4208410438</v>
      </c>
      <c r="M266" s="30">
        <f t="shared" si="22"/>
        <v>0.2761552639</v>
      </c>
      <c r="P266" s="5">
        <f t="shared" si="5"/>
        <v>141</v>
      </c>
      <c r="Q266" s="5">
        <f t="shared" si="6"/>
        <v>164</v>
      </c>
      <c r="R266" s="5">
        <f t="shared" si="7"/>
        <v>192</v>
      </c>
      <c r="S266" s="5">
        <f t="shared" si="8"/>
        <v>120</v>
      </c>
      <c r="T266" s="5">
        <f t="shared" si="9"/>
        <v>217</v>
      </c>
      <c r="U266" s="5">
        <f t="shared" si="10"/>
        <v>120</v>
      </c>
      <c r="V266" s="5">
        <f t="shared" ref="V266:V273" si="36">_xlfn.rank.avg(G266,$E$2:G1074,0)</f>
        <v>78</v>
      </c>
      <c r="X266" s="59"/>
      <c r="Y266" s="60"/>
      <c r="Z266" s="61"/>
    </row>
    <row r="267">
      <c r="A267" s="57">
        <f>'Cleaned Data'!I268</f>
        <v>0.4684877662</v>
      </c>
      <c r="B267" s="30">
        <f>'Cleaned Data'!J268</f>
        <v>0.935483871</v>
      </c>
      <c r="C267" s="30">
        <f>'Cleaned Data'!K268</f>
        <v>0.6933333333</v>
      </c>
      <c r="D267" s="16">
        <f>'Cleaned Data'!L268</f>
        <v>0.2013888889</v>
      </c>
      <c r="E267" s="16">
        <f>'Cleaned Data'!M268</f>
        <v>0.9923664122</v>
      </c>
      <c r="F267" s="58">
        <f>'Cleaned Data'!Y268</f>
        <v>0.6288172043</v>
      </c>
      <c r="G267" s="5">
        <f>'Cleaned Data'!X268</f>
        <v>32.7826087</v>
      </c>
      <c r="I267" s="16">
        <v>0.21382259203540066</v>
      </c>
      <c r="J267" s="30">
        <v>0.4751703992210321</v>
      </c>
      <c r="L267" s="5">
        <f t="shared" si="21"/>
        <v>0.4499913976</v>
      </c>
      <c r="M267" s="30">
        <f t="shared" si="22"/>
        <v>0.2613478072</v>
      </c>
      <c r="P267" s="5">
        <f t="shared" si="5"/>
        <v>140</v>
      </c>
      <c r="Q267" s="5">
        <f t="shared" si="6"/>
        <v>133</v>
      </c>
      <c r="R267" s="5">
        <f t="shared" si="7"/>
        <v>306</v>
      </c>
      <c r="S267" s="5">
        <f t="shared" si="8"/>
        <v>331</v>
      </c>
      <c r="T267" s="5">
        <f t="shared" si="9"/>
        <v>78</v>
      </c>
      <c r="U267" s="5">
        <f t="shared" si="10"/>
        <v>166</v>
      </c>
      <c r="V267" s="5">
        <f t="shared" si="36"/>
        <v>94</v>
      </c>
      <c r="X267" s="59"/>
      <c r="Y267" s="60"/>
      <c r="Z267" s="61"/>
    </row>
    <row r="268">
      <c r="A268" s="57">
        <f>'Cleaned Data'!I269</f>
        <v>0.4732749591</v>
      </c>
      <c r="B268" s="30">
        <f>'Cleaned Data'!J269</f>
        <v>0.8769230769</v>
      </c>
      <c r="C268" s="30">
        <f>'Cleaned Data'!K269</f>
        <v>0.9476707084</v>
      </c>
      <c r="D268" s="16">
        <f>'Cleaned Data'!L269</f>
        <v>0.4100719424</v>
      </c>
      <c r="E268" s="16">
        <f>'Cleaned Data'!M269</f>
        <v>0.9946416611</v>
      </c>
      <c r="F268" s="58">
        <f>'Cleaned Data'!Y269</f>
        <v>0.8245937853</v>
      </c>
      <c r="G268" s="5">
        <f>'Cleaned Data'!X269</f>
        <v>129.0320122</v>
      </c>
      <c r="I268" s="16">
        <v>0.2189256886202611</v>
      </c>
      <c r="J268" s="30">
        <v>0.5513062920076734</v>
      </c>
      <c r="L268" s="5">
        <f t="shared" si="21"/>
        <v>0.3971035553</v>
      </c>
      <c r="M268" s="30">
        <f t="shared" si="22"/>
        <v>0.3323806034</v>
      </c>
      <c r="P268" s="5">
        <f t="shared" si="5"/>
        <v>139</v>
      </c>
      <c r="Q268" s="5">
        <f t="shared" si="6"/>
        <v>165</v>
      </c>
      <c r="R268" s="5">
        <f t="shared" si="7"/>
        <v>120</v>
      </c>
      <c r="S268" s="5">
        <f t="shared" si="8"/>
        <v>262</v>
      </c>
      <c r="T268" s="5">
        <f t="shared" si="9"/>
        <v>74</v>
      </c>
      <c r="U268" s="5">
        <f t="shared" si="10"/>
        <v>99</v>
      </c>
      <c r="V268" s="5">
        <f t="shared" si="36"/>
        <v>45</v>
      </c>
      <c r="X268" s="59"/>
      <c r="Y268" s="60"/>
      <c r="Z268" s="61"/>
    </row>
    <row r="269">
      <c r="A269" s="57">
        <f>'Cleaned Data'!I270</f>
        <v>0.4878894257</v>
      </c>
      <c r="B269" s="30">
        <f>'Cleaned Data'!J270</f>
        <v>0.7916666667</v>
      </c>
      <c r="C269" s="30">
        <f>'Cleaned Data'!K270</f>
        <v>0.9594594595</v>
      </c>
      <c r="D269" s="16">
        <f>'Cleaned Data'!L270</f>
        <v>0.76</v>
      </c>
      <c r="E269" s="16">
        <f>'Cleaned Data'!M270</f>
        <v>0.9659863946</v>
      </c>
      <c r="F269" s="58">
        <f>'Cleaned Data'!Y270</f>
        <v>0.7511261261</v>
      </c>
      <c r="G269" s="5">
        <f>'Cleaned Data'!X270</f>
        <v>89.93333333</v>
      </c>
      <c r="I269" s="16">
        <v>0.22111012103027494</v>
      </c>
      <c r="J269" s="30">
        <v>0.5667285095856525</v>
      </c>
      <c r="L269" s="5">
        <f t="shared" si="21"/>
        <v>0.3901517522</v>
      </c>
      <c r="M269" s="30">
        <f t="shared" si="22"/>
        <v>0.3456183886</v>
      </c>
      <c r="P269" s="5">
        <f t="shared" si="5"/>
        <v>138</v>
      </c>
      <c r="Q269" s="5">
        <f t="shared" si="6"/>
        <v>198.5</v>
      </c>
      <c r="R269" s="5">
        <f t="shared" si="7"/>
        <v>97</v>
      </c>
      <c r="S269" s="5">
        <f t="shared" si="8"/>
        <v>166</v>
      </c>
      <c r="T269" s="5">
        <f t="shared" si="9"/>
        <v>117</v>
      </c>
      <c r="U269" s="5">
        <f t="shared" si="10"/>
        <v>124</v>
      </c>
      <c r="V269" s="5">
        <f t="shared" si="36"/>
        <v>64</v>
      </c>
      <c r="X269" s="59"/>
      <c r="Y269" s="60"/>
      <c r="Z269" s="61"/>
    </row>
    <row r="270">
      <c r="A270" s="57">
        <f>'Cleaned Data'!I271</f>
        <v>0.4966762528</v>
      </c>
      <c r="B270" s="30">
        <f>'Cleaned Data'!J271</f>
        <v>0.768115942</v>
      </c>
      <c r="C270" s="30">
        <f>'Cleaned Data'!K271</f>
        <v>0.8529411765</v>
      </c>
      <c r="D270" s="16">
        <f>'Cleaned Data'!L271</f>
        <v>0.8412698413</v>
      </c>
      <c r="E270" s="16">
        <f>'Cleaned Data'!M271</f>
        <v>0.7837837838</v>
      </c>
      <c r="F270" s="58">
        <f>'Cleaned Data'!Y271</f>
        <v>0.6210571185</v>
      </c>
      <c r="G270" s="5">
        <f>'Cleaned Data'!X271</f>
        <v>19.2125</v>
      </c>
      <c r="I270" s="16">
        <v>0.22326512491270006</v>
      </c>
      <c r="J270" s="30">
        <v>0.5457665903890161</v>
      </c>
      <c r="L270" s="5">
        <f t="shared" si="21"/>
        <v>0.4090853651</v>
      </c>
      <c r="M270" s="30">
        <f t="shared" si="22"/>
        <v>0.3225014655</v>
      </c>
      <c r="P270" s="5">
        <f t="shared" si="5"/>
        <v>137</v>
      </c>
      <c r="Q270" s="5">
        <f t="shared" si="6"/>
        <v>207</v>
      </c>
      <c r="R270" s="5">
        <f t="shared" si="7"/>
        <v>207</v>
      </c>
      <c r="S270" s="5">
        <f t="shared" si="8"/>
        <v>137</v>
      </c>
      <c r="T270" s="5">
        <f t="shared" si="9"/>
        <v>305.5</v>
      </c>
      <c r="U270" s="5">
        <f t="shared" si="10"/>
        <v>172</v>
      </c>
      <c r="V270" s="5">
        <f t="shared" si="36"/>
        <v>115</v>
      </c>
      <c r="X270" s="59"/>
      <c r="Y270" s="60"/>
      <c r="Z270" s="61"/>
    </row>
    <row r="271">
      <c r="A271" s="57">
        <f>'Cleaned Data'!I272</f>
        <v>0.5074701678</v>
      </c>
      <c r="B271" s="30">
        <f>'Cleaned Data'!J272</f>
        <v>0.8526543879</v>
      </c>
      <c r="C271" s="30">
        <f>'Cleaned Data'!K272</f>
        <v>0.927346115</v>
      </c>
      <c r="D271" s="16">
        <f>'Cleaned Data'!L272</f>
        <v>0.9161816065</v>
      </c>
      <c r="E271" s="16">
        <f>'Cleaned Data'!M272</f>
        <v>0.8710900474</v>
      </c>
      <c r="F271" s="58">
        <f>'Cleaned Data'!Y272</f>
        <v>0.7800005029</v>
      </c>
      <c r="G271" s="5">
        <f>'Cleaned Data'!X272</f>
        <v>73.86162173</v>
      </c>
      <c r="I271" s="16">
        <v>0.22969324090684795</v>
      </c>
      <c r="J271" s="30">
        <v>0.5055843637814119</v>
      </c>
      <c r="L271" s="5">
        <f t="shared" si="21"/>
        <v>0.4543123905</v>
      </c>
      <c r="M271" s="30">
        <f t="shared" si="22"/>
        <v>0.2758911229</v>
      </c>
      <c r="P271" s="5">
        <f t="shared" si="5"/>
        <v>136</v>
      </c>
      <c r="Q271" s="5">
        <f t="shared" si="6"/>
        <v>177</v>
      </c>
      <c r="R271" s="5">
        <f t="shared" si="7"/>
        <v>150</v>
      </c>
      <c r="S271" s="5">
        <f t="shared" si="8"/>
        <v>104</v>
      </c>
      <c r="T271" s="5">
        <f t="shared" si="9"/>
        <v>239</v>
      </c>
      <c r="U271" s="5">
        <f t="shared" si="10"/>
        <v>113</v>
      </c>
      <c r="V271" s="5">
        <f t="shared" si="36"/>
        <v>70</v>
      </c>
      <c r="X271" s="59"/>
      <c r="Y271" s="60"/>
      <c r="Z271" s="61"/>
    </row>
    <row r="272">
      <c r="A272" s="57">
        <f>'Cleaned Data'!I273</f>
        <v>0.5143720864</v>
      </c>
      <c r="B272" s="30">
        <f>'Cleaned Data'!J273</f>
        <v>0.4675324675</v>
      </c>
      <c r="C272" s="30">
        <f>'Cleaned Data'!K273</f>
        <v>0.8494897959</v>
      </c>
      <c r="D272" s="16">
        <f>'Cleaned Data'!L273</f>
        <v>0.3789473684</v>
      </c>
      <c r="E272" s="16">
        <f>'Cleaned Data'!M273</f>
        <v>0.8903743316</v>
      </c>
      <c r="F272" s="58">
        <f>'Cleaned Data'!Y273</f>
        <v>0.3170222635</v>
      </c>
      <c r="G272" s="5">
        <f>'Cleaned Data'!X273</f>
        <v>4.955766846</v>
      </c>
      <c r="I272" s="16">
        <v>0.23138401684222762</v>
      </c>
      <c r="J272" s="30">
        <v>0.5258986248960911</v>
      </c>
      <c r="L272" s="5">
        <f t="shared" si="21"/>
        <v>0.4399783644</v>
      </c>
      <c r="M272" s="30">
        <f t="shared" si="22"/>
        <v>0.2945146081</v>
      </c>
      <c r="P272" s="5">
        <f t="shared" si="5"/>
        <v>135</v>
      </c>
      <c r="Q272" s="5">
        <f t="shared" si="6"/>
        <v>289</v>
      </c>
      <c r="R272" s="5">
        <f t="shared" si="7"/>
        <v>210</v>
      </c>
      <c r="S272" s="5">
        <f t="shared" si="8"/>
        <v>269</v>
      </c>
      <c r="T272" s="5">
        <f t="shared" si="9"/>
        <v>193</v>
      </c>
      <c r="U272" s="5">
        <f t="shared" si="10"/>
        <v>243</v>
      </c>
      <c r="V272" s="5">
        <f t="shared" si="36"/>
        <v>163</v>
      </c>
      <c r="X272" s="59"/>
      <c r="Y272" s="60"/>
      <c r="Z272" s="61"/>
    </row>
    <row r="273">
      <c r="A273" s="57">
        <f>'Cleaned Data'!I274</f>
        <v>0.520081964</v>
      </c>
      <c r="B273" s="30">
        <f>'Cleaned Data'!J274</f>
        <v>1</v>
      </c>
      <c r="C273" s="30">
        <f>'Cleaned Data'!K274</f>
        <v>0.6641791045</v>
      </c>
      <c r="D273" s="16">
        <f>'Cleaned Data'!L274</f>
        <v>0.1666666667</v>
      </c>
      <c r="E273" s="16">
        <f>'Cleaned Data'!M274</f>
        <v>1</v>
      </c>
      <c r="F273" s="58">
        <f>'Cleaned Data'!Y274</f>
        <v>0.6641791045</v>
      </c>
      <c r="G273" s="5" t="str">
        <f>'Cleaned Data'!X274</f>
        <v>NaN</v>
      </c>
      <c r="I273" s="16">
        <v>0.24092113531615814</v>
      </c>
      <c r="J273" s="30">
        <v>-0.6074674527143208</v>
      </c>
      <c r="L273" s="5">
        <f t="shared" si="21"/>
        <v>-0.3965992486</v>
      </c>
      <c r="M273" s="30">
        <f t="shared" si="22"/>
        <v>-0.848388588</v>
      </c>
      <c r="P273" s="5">
        <f t="shared" si="5"/>
        <v>134</v>
      </c>
      <c r="Q273" s="5">
        <f t="shared" si="6"/>
        <v>29.5</v>
      </c>
      <c r="R273" s="5">
        <f t="shared" si="7"/>
        <v>319</v>
      </c>
      <c r="S273" s="5">
        <f t="shared" si="8"/>
        <v>351.5</v>
      </c>
      <c r="T273" s="5">
        <f t="shared" si="9"/>
        <v>29</v>
      </c>
      <c r="U273" s="5">
        <f t="shared" si="10"/>
        <v>153</v>
      </c>
      <c r="V273" s="5" t="str">
        <f t="shared" si="36"/>
        <v>#VALUE!</v>
      </c>
      <c r="X273" s="59"/>
      <c r="Y273" s="60"/>
      <c r="Z273" s="61"/>
    </row>
    <row r="274">
      <c r="A274" s="57">
        <f>'Cleaned Data'!I275</f>
        <v>0.5261788712</v>
      </c>
      <c r="B274" s="30">
        <f>'Cleaned Data'!J275</f>
        <v>0.9411764706</v>
      </c>
      <c r="C274" s="30">
        <f>'Cleaned Data'!K275</f>
        <v>0.8484848485</v>
      </c>
      <c r="D274" s="16">
        <f>'Cleaned Data'!L275</f>
        <v>0.8648648649</v>
      </c>
      <c r="E274" s="16">
        <f>'Cleaned Data'!M275</f>
        <v>0.9333333333</v>
      </c>
      <c r="F274" s="58">
        <f>'Cleaned Data'!Y275</f>
        <v>0.7896613191</v>
      </c>
      <c r="G274" s="5">
        <f>'Cleaned Data'!X275</f>
        <v>89.6</v>
      </c>
      <c r="I274" s="16">
        <v>0.24210335004296527</v>
      </c>
      <c r="J274" s="30">
        <v>0.5634920634920635</v>
      </c>
      <c r="L274" s="5">
        <f t="shared" si="21"/>
        <v>0.4296481987</v>
      </c>
      <c r="M274" s="30">
        <f t="shared" si="22"/>
        <v>0.3213887134</v>
      </c>
      <c r="P274" s="5">
        <f t="shared" si="5"/>
        <v>133</v>
      </c>
      <c r="Q274" s="5">
        <f t="shared" si="6"/>
        <v>126.5</v>
      </c>
      <c r="R274" s="5">
        <f t="shared" si="7"/>
        <v>212</v>
      </c>
      <c r="S274" s="5">
        <f t="shared" si="8"/>
        <v>125</v>
      </c>
      <c r="T274" s="5">
        <f t="shared" si="9"/>
        <v>151.5</v>
      </c>
      <c r="U274" s="5">
        <f t="shared" si="10"/>
        <v>109</v>
      </c>
      <c r="X274" s="59"/>
      <c r="Y274" s="60"/>
      <c r="Z274" s="61"/>
    </row>
    <row r="275">
      <c r="A275" s="57">
        <f>'Cleaned Data'!I276</f>
        <v>0.527940747</v>
      </c>
      <c r="B275" s="30">
        <f>'Cleaned Data'!J276</f>
        <v>0.8837209302</v>
      </c>
      <c r="C275" s="30">
        <f>'Cleaned Data'!K276</f>
        <v>0.9166666667</v>
      </c>
      <c r="D275" s="16">
        <f>'Cleaned Data'!L276</f>
        <v>0.9382716049</v>
      </c>
      <c r="E275" s="16">
        <f>'Cleaned Data'!M276</f>
        <v>0.8461538462</v>
      </c>
      <c r="F275" s="58">
        <f>'Cleaned Data'!Y276</f>
        <v>0.8003875969</v>
      </c>
      <c r="G275" s="5">
        <f>'Cleaned Data'!X276</f>
        <v>83.6</v>
      </c>
      <c r="I275" s="16">
        <v>0.24590856828980912</v>
      </c>
      <c r="J275" s="30">
        <v>0.2750853872426844</v>
      </c>
      <c r="L275" s="5">
        <f t="shared" si="21"/>
        <v>0.8939354095</v>
      </c>
      <c r="M275" s="30">
        <f t="shared" si="22"/>
        <v>0.02917681895</v>
      </c>
      <c r="P275" s="5">
        <f t="shared" si="5"/>
        <v>132</v>
      </c>
      <c r="Q275" s="5">
        <f t="shared" si="6"/>
        <v>161</v>
      </c>
      <c r="R275" s="5">
        <f t="shared" si="7"/>
        <v>161</v>
      </c>
      <c r="S275" s="5">
        <f t="shared" si="8"/>
        <v>91</v>
      </c>
      <c r="T275" s="5">
        <f t="shared" si="9"/>
        <v>263.5</v>
      </c>
      <c r="U275" s="5">
        <f t="shared" si="10"/>
        <v>107</v>
      </c>
      <c r="X275" s="59"/>
      <c r="Y275" s="60"/>
      <c r="Z275" s="61"/>
    </row>
    <row r="276">
      <c r="A276" s="57">
        <f>'Cleaned Data'!I277</f>
        <v>0.5332670544</v>
      </c>
      <c r="B276" s="30">
        <f>'Cleaned Data'!J277</f>
        <v>0.8275862069</v>
      </c>
      <c r="C276" s="30">
        <f>'Cleaned Data'!K277</f>
        <v>0.9545454545</v>
      </c>
      <c r="D276" s="16">
        <f>'Cleaned Data'!L277</f>
        <v>0.8888888889</v>
      </c>
      <c r="E276" s="16">
        <f>'Cleaned Data'!M277</f>
        <v>0.9264705882</v>
      </c>
      <c r="F276" s="58">
        <f>'Cleaned Data'!Y277</f>
        <v>0.7821316614</v>
      </c>
      <c r="G276" s="5">
        <f>'Cleaned Data'!X277</f>
        <v>100.8</v>
      </c>
      <c r="I276" s="16">
        <v>0.24690901097333512</v>
      </c>
      <c r="J276" s="30">
        <v>0.5511627906976746</v>
      </c>
      <c r="L276" s="5">
        <f t="shared" si="21"/>
        <v>0.4479783743</v>
      </c>
      <c r="M276" s="30">
        <f t="shared" si="22"/>
        <v>0.3042537797</v>
      </c>
      <c r="P276" s="5">
        <f t="shared" si="5"/>
        <v>130.5</v>
      </c>
      <c r="Q276" s="5">
        <f t="shared" si="6"/>
        <v>185.5</v>
      </c>
      <c r="R276" s="5">
        <f t="shared" si="7"/>
        <v>101</v>
      </c>
      <c r="S276" s="5">
        <f t="shared" si="8"/>
        <v>114.5</v>
      </c>
      <c r="T276" s="5">
        <f t="shared" si="9"/>
        <v>161.5</v>
      </c>
      <c r="U276" s="5">
        <f t="shared" si="10"/>
        <v>111.5</v>
      </c>
      <c r="V276" s="5">
        <f t="shared" ref="V276:V283" si="37">_xlfn.rank.avg(G276,$E$2:G1074,0)</f>
        <v>57.5</v>
      </c>
      <c r="X276" s="59"/>
      <c r="Y276" s="60"/>
      <c r="Z276" s="61"/>
    </row>
    <row r="277">
      <c r="A277" s="57">
        <f>'Cleaned Data'!I278</f>
        <v>0.5332670544</v>
      </c>
      <c r="B277" s="30">
        <f>'Cleaned Data'!J278</f>
        <v>0.8275862069</v>
      </c>
      <c r="C277" s="30">
        <f>'Cleaned Data'!K278</f>
        <v>0.9545454545</v>
      </c>
      <c r="D277" s="16">
        <f>'Cleaned Data'!L278</f>
        <v>0.8888888889</v>
      </c>
      <c r="E277" s="16">
        <f>'Cleaned Data'!M278</f>
        <v>0.9264705882</v>
      </c>
      <c r="F277" s="58">
        <f>'Cleaned Data'!Y278</f>
        <v>0.7821316614</v>
      </c>
      <c r="G277" s="5">
        <f>'Cleaned Data'!X278</f>
        <v>100.8</v>
      </c>
      <c r="I277" s="16">
        <v>0.24721331104766323</v>
      </c>
      <c r="J277" s="30">
        <v>0.5461502905941455</v>
      </c>
      <c r="L277" s="5">
        <f t="shared" si="21"/>
        <v>0.4526470375</v>
      </c>
      <c r="M277" s="30">
        <f t="shared" si="22"/>
        <v>0.2989369795</v>
      </c>
      <c r="P277" s="5">
        <f t="shared" si="5"/>
        <v>130.5</v>
      </c>
      <c r="Q277" s="5">
        <f t="shared" si="6"/>
        <v>185.5</v>
      </c>
      <c r="R277" s="5">
        <f t="shared" si="7"/>
        <v>101</v>
      </c>
      <c r="S277" s="5">
        <f t="shared" si="8"/>
        <v>114.5</v>
      </c>
      <c r="T277" s="5">
        <f t="shared" si="9"/>
        <v>161.5</v>
      </c>
      <c r="U277" s="5">
        <f t="shared" si="10"/>
        <v>111.5</v>
      </c>
      <c r="V277" s="5">
        <f t="shared" si="37"/>
        <v>57.5</v>
      </c>
      <c r="X277" s="59"/>
      <c r="Y277" s="60"/>
      <c r="Z277" s="61"/>
    </row>
    <row r="278">
      <c r="A278" s="57">
        <f>'Cleaned Data'!I279</f>
        <v>0.5409525164</v>
      </c>
      <c r="B278" s="30">
        <f>'Cleaned Data'!J279</f>
        <v>0.09186351706</v>
      </c>
      <c r="C278" s="30">
        <f>'Cleaned Data'!K279</f>
        <v>0.9884526559</v>
      </c>
      <c r="D278" s="16">
        <f>'Cleaned Data'!L279</f>
        <v>0.875</v>
      </c>
      <c r="E278" s="16">
        <f>'Cleaned Data'!M279</f>
        <v>0.5529715762</v>
      </c>
      <c r="F278" s="58">
        <f>'Cleaned Data'!Y279</f>
        <v>0.08031617295</v>
      </c>
      <c r="G278" s="5">
        <f>'Cleaned Data'!X279</f>
        <v>8.658959538</v>
      </c>
      <c r="I278" s="16">
        <v>0.25437975074113</v>
      </c>
      <c r="J278" s="30">
        <v>0.5509474132424952</v>
      </c>
      <c r="L278" s="5">
        <f t="shared" si="21"/>
        <v>0.4617133044</v>
      </c>
      <c r="M278" s="30">
        <f t="shared" si="22"/>
        <v>0.2965676625</v>
      </c>
      <c r="P278" s="5">
        <f t="shared" si="5"/>
        <v>129</v>
      </c>
      <c r="Q278" s="5">
        <f t="shared" si="6"/>
        <v>380</v>
      </c>
      <c r="R278" s="5">
        <f t="shared" si="7"/>
        <v>65</v>
      </c>
      <c r="S278" s="5">
        <f t="shared" si="8"/>
        <v>123</v>
      </c>
      <c r="T278" s="5">
        <f t="shared" si="9"/>
        <v>384</v>
      </c>
      <c r="U278" s="5">
        <f t="shared" si="10"/>
        <v>325</v>
      </c>
      <c r="V278" s="5">
        <f t="shared" si="37"/>
        <v>137</v>
      </c>
      <c r="X278" s="59"/>
      <c r="Y278" s="60"/>
      <c r="Z278" s="61"/>
    </row>
    <row r="279">
      <c r="A279" s="57">
        <f>'Cleaned Data'!I280</f>
        <v>0.5445888384</v>
      </c>
      <c r="B279" s="30">
        <f>'Cleaned Data'!J280</f>
        <v>0.9642857143</v>
      </c>
      <c r="C279" s="30">
        <f>'Cleaned Data'!K280</f>
        <v>0.8409090909</v>
      </c>
      <c r="D279" s="16">
        <f>'Cleaned Data'!L280</f>
        <v>0.7941176471</v>
      </c>
      <c r="E279" s="16">
        <f>'Cleaned Data'!M280</f>
        <v>0.9736842105</v>
      </c>
      <c r="F279" s="58">
        <f>'Cleaned Data'!Y280</f>
        <v>0.8051948052</v>
      </c>
      <c r="G279" s="5">
        <f>'Cleaned Data'!X280</f>
        <v>142.7142857</v>
      </c>
      <c r="I279" s="16">
        <v>0.2567732894294258</v>
      </c>
      <c r="J279" s="30">
        <v>0.5791650981868375</v>
      </c>
      <c r="L279" s="5">
        <f t="shared" si="21"/>
        <v>0.4433507652</v>
      </c>
      <c r="M279" s="30">
        <f t="shared" si="22"/>
        <v>0.3223918088</v>
      </c>
      <c r="P279" s="5">
        <f t="shared" si="5"/>
        <v>128</v>
      </c>
      <c r="Q279" s="5">
        <f t="shared" si="6"/>
        <v>110.5</v>
      </c>
      <c r="R279" s="5">
        <f t="shared" si="7"/>
        <v>220.5</v>
      </c>
      <c r="S279" s="5">
        <f t="shared" si="8"/>
        <v>152.5</v>
      </c>
      <c r="T279" s="5">
        <f t="shared" si="9"/>
        <v>109.5</v>
      </c>
      <c r="U279" s="5">
        <f t="shared" si="10"/>
        <v>105.5</v>
      </c>
      <c r="V279" s="5">
        <f t="shared" si="37"/>
        <v>42.5</v>
      </c>
      <c r="X279" s="59"/>
      <c r="Y279" s="60"/>
      <c r="Z279" s="61"/>
    </row>
    <row r="280">
      <c r="A280" s="57">
        <f>'Cleaned Data'!I281</f>
        <v>0.5570873091</v>
      </c>
      <c r="B280" s="30">
        <f>'Cleaned Data'!J281</f>
        <v>0.8571428571</v>
      </c>
      <c r="C280" s="30">
        <f>'Cleaned Data'!K281</f>
        <v>0.9545454545</v>
      </c>
      <c r="D280" s="16">
        <f>'Cleaned Data'!L281</f>
        <v>0.96</v>
      </c>
      <c r="E280" s="16">
        <f>'Cleaned Data'!M281</f>
        <v>0.84</v>
      </c>
      <c r="F280" s="58">
        <f>'Cleaned Data'!Y281</f>
        <v>0.8116883117</v>
      </c>
      <c r="G280" s="5">
        <f>'Cleaned Data'!X281</f>
        <v>126</v>
      </c>
      <c r="I280" s="16">
        <v>0.2589890687251606</v>
      </c>
      <c r="J280" s="30">
        <v>0.4756800522945728</v>
      </c>
      <c r="L280" s="5">
        <f t="shared" si="21"/>
        <v>0.5444606463</v>
      </c>
      <c r="M280" s="30">
        <f t="shared" si="22"/>
        <v>0.2166909836</v>
      </c>
      <c r="P280" s="5">
        <f t="shared" si="5"/>
        <v>127</v>
      </c>
      <c r="Q280" s="5">
        <f t="shared" si="6"/>
        <v>175</v>
      </c>
      <c r="R280" s="5">
        <f t="shared" si="7"/>
        <v>101</v>
      </c>
      <c r="S280" s="5">
        <f t="shared" si="8"/>
        <v>80.5</v>
      </c>
      <c r="T280" s="5">
        <f t="shared" si="9"/>
        <v>271</v>
      </c>
      <c r="U280" s="5">
        <f t="shared" si="10"/>
        <v>102</v>
      </c>
      <c r="V280" s="5">
        <f t="shared" si="37"/>
        <v>47</v>
      </c>
      <c r="X280" s="59"/>
      <c r="Y280" s="60"/>
      <c r="Z280" s="61"/>
    </row>
    <row r="281">
      <c r="A281" s="57">
        <f>'Cleaned Data'!I282</f>
        <v>0.5576663672</v>
      </c>
      <c r="B281" s="30">
        <f>'Cleaned Data'!J282</f>
        <v>0.7912087912</v>
      </c>
      <c r="C281" s="30">
        <f>'Cleaned Data'!K282</f>
        <v>0.9788235294</v>
      </c>
      <c r="D281" s="16">
        <f>'Cleaned Data'!L282</f>
        <v>0.8888888889</v>
      </c>
      <c r="E281" s="16">
        <f>'Cleaned Data'!M282</f>
        <v>0.9563218391</v>
      </c>
      <c r="F281" s="58">
        <f>'Cleaned Data'!Y282</f>
        <v>0.7700323206</v>
      </c>
      <c r="G281" s="5">
        <f>'Cleaned Data'!X282</f>
        <v>175.1578947</v>
      </c>
      <c r="I281" s="16">
        <v>0.26646951181918455</v>
      </c>
      <c r="J281" s="30">
        <v>0.5226480836236933</v>
      </c>
      <c r="L281" s="5">
        <f t="shared" si="21"/>
        <v>0.5098449993</v>
      </c>
      <c r="M281" s="30">
        <f t="shared" si="22"/>
        <v>0.2561785718</v>
      </c>
      <c r="P281" s="5">
        <f t="shared" si="5"/>
        <v>126</v>
      </c>
      <c r="Q281" s="5">
        <f t="shared" si="6"/>
        <v>200</v>
      </c>
      <c r="R281" s="5">
        <f t="shared" si="7"/>
        <v>76</v>
      </c>
      <c r="S281" s="5">
        <f t="shared" si="8"/>
        <v>114.5</v>
      </c>
      <c r="T281" s="5">
        <f t="shared" si="9"/>
        <v>129</v>
      </c>
      <c r="U281" s="5">
        <f t="shared" si="10"/>
        <v>118</v>
      </c>
      <c r="V281" s="5">
        <f t="shared" si="37"/>
        <v>38</v>
      </c>
      <c r="X281" s="59"/>
      <c r="Y281" s="60"/>
      <c r="Z281" s="61"/>
    </row>
    <row r="282">
      <c r="A282" s="57">
        <f>'Cleaned Data'!I283</f>
        <v>0.5582875579</v>
      </c>
      <c r="B282" s="30">
        <f>'Cleaned Data'!J283</f>
        <v>1</v>
      </c>
      <c r="C282" s="30">
        <f>'Cleaned Data'!K283</f>
        <v>0.5433673469</v>
      </c>
      <c r="D282" s="16">
        <f>'Cleaned Data'!L283</f>
        <v>0.30078125</v>
      </c>
      <c r="E282" s="16">
        <f>'Cleaned Data'!M283</f>
        <v>1</v>
      </c>
      <c r="F282" s="58">
        <f>'Cleaned Data'!Y283</f>
        <v>0.5433673469</v>
      </c>
      <c r="G282" s="5" t="str">
        <f>'Cleaned Data'!X283</f>
        <v>NaN</v>
      </c>
      <c r="I282" s="16">
        <v>0.26646951181918455</v>
      </c>
      <c r="J282" s="30">
        <v>0.5226480836236933</v>
      </c>
      <c r="L282" s="5">
        <f t="shared" si="21"/>
        <v>0.5098449993</v>
      </c>
      <c r="M282" s="30">
        <f t="shared" si="22"/>
        <v>0.2561785718</v>
      </c>
      <c r="P282" s="5">
        <f t="shared" si="5"/>
        <v>125</v>
      </c>
      <c r="Q282" s="5">
        <f t="shared" si="6"/>
        <v>29.5</v>
      </c>
      <c r="R282" s="5">
        <f t="shared" si="7"/>
        <v>354</v>
      </c>
      <c r="S282" s="5">
        <f t="shared" si="8"/>
        <v>293</v>
      </c>
      <c r="T282" s="5">
        <f t="shared" si="9"/>
        <v>29</v>
      </c>
      <c r="U282" s="5">
        <f t="shared" si="10"/>
        <v>192</v>
      </c>
      <c r="V282" s="5" t="str">
        <f t="shared" si="37"/>
        <v>#VALUE!</v>
      </c>
      <c r="X282" s="59"/>
      <c r="Y282" s="60"/>
      <c r="Z282" s="61"/>
    </row>
    <row r="283">
      <c r="A283" s="57">
        <f>'Cleaned Data'!I284</f>
        <v>0.5637494183</v>
      </c>
      <c r="B283" s="30">
        <f>'Cleaned Data'!J284</f>
        <v>0.7045454545</v>
      </c>
      <c r="C283" s="30">
        <f>'Cleaned Data'!K284</f>
        <v>0.9945945946</v>
      </c>
      <c r="D283" s="16">
        <f>'Cleaned Data'!L284</f>
        <v>0.96875</v>
      </c>
      <c r="E283" s="16">
        <f>'Cleaned Data'!M284</f>
        <v>0.9340101523</v>
      </c>
      <c r="F283" s="58">
        <f>'Cleaned Data'!Y284</f>
        <v>0.6991400491</v>
      </c>
      <c r="G283" s="5">
        <f>'Cleaned Data'!X284</f>
        <v>438.7692308</v>
      </c>
      <c r="I283" s="16">
        <v>0.26684020273778786</v>
      </c>
      <c r="J283" s="30">
        <v>0.5810613823016633</v>
      </c>
      <c r="L283" s="5">
        <f t="shared" si="21"/>
        <v>0.4592289401</v>
      </c>
      <c r="M283" s="30">
        <f t="shared" si="22"/>
        <v>0.3142211796</v>
      </c>
      <c r="P283" s="5">
        <f t="shared" si="5"/>
        <v>124</v>
      </c>
      <c r="Q283" s="5">
        <f t="shared" si="6"/>
        <v>224</v>
      </c>
      <c r="R283" s="5">
        <f t="shared" si="7"/>
        <v>57</v>
      </c>
      <c r="S283" s="5">
        <f t="shared" si="8"/>
        <v>76</v>
      </c>
      <c r="T283" s="5">
        <f t="shared" si="9"/>
        <v>150</v>
      </c>
      <c r="U283" s="5">
        <f t="shared" si="10"/>
        <v>140</v>
      </c>
      <c r="V283" s="5">
        <f t="shared" si="37"/>
        <v>16</v>
      </c>
      <c r="X283" s="59"/>
      <c r="Y283" s="60"/>
      <c r="Z283" s="61"/>
    </row>
    <row r="284">
      <c r="A284" s="57">
        <f>'Cleaned Data'!I285</f>
        <v>0.5697842744</v>
      </c>
      <c r="B284" s="30">
        <f>'Cleaned Data'!J285</f>
        <v>0.6666666667</v>
      </c>
      <c r="C284" s="30">
        <f>'Cleaned Data'!K285</f>
        <v>0.9444444444</v>
      </c>
      <c r="D284" s="16">
        <f>'Cleaned Data'!L285</f>
        <v>0.96</v>
      </c>
      <c r="E284" s="16">
        <f>'Cleaned Data'!M285</f>
        <v>0.5862068966</v>
      </c>
      <c r="F284" s="58">
        <f>'Cleaned Data'!Y285</f>
        <v>0.6111111111</v>
      </c>
      <c r="G284" s="5">
        <f>'Cleaned Data'!X285</f>
        <v>34</v>
      </c>
      <c r="I284" s="16">
        <v>0.2691225493758495</v>
      </c>
      <c r="J284" s="30">
        <v>0.5947293447293447</v>
      </c>
      <c r="L284" s="5">
        <f t="shared" si="21"/>
        <v>0.4525126459</v>
      </c>
      <c r="M284" s="30">
        <f t="shared" si="22"/>
        <v>0.3256067954</v>
      </c>
      <c r="P284" s="5">
        <f t="shared" si="5"/>
        <v>123</v>
      </c>
      <c r="Q284" s="5">
        <f t="shared" si="6"/>
        <v>233</v>
      </c>
      <c r="R284" s="5">
        <f t="shared" si="7"/>
        <v>125.5</v>
      </c>
      <c r="S284" s="5">
        <f t="shared" si="8"/>
        <v>80.5</v>
      </c>
      <c r="T284" s="5">
        <f t="shared" si="9"/>
        <v>376</v>
      </c>
      <c r="U284" s="5">
        <f t="shared" si="10"/>
        <v>175</v>
      </c>
      <c r="X284" s="59"/>
      <c r="Y284" s="60"/>
      <c r="Z284" s="61"/>
    </row>
    <row r="285">
      <c r="A285" s="57">
        <f>'Cleaned Data'!I286</f>
        <v>0.5741320929</v>
      </c>
      <c r="B285" s="30">
        <f>'Cleaned Data'!J286</f>
        <v>0.8705882353</v>
      </c>
      <c r="C285" s="30">
        <f>'Cleaned Data'!K286</f>
        <v>0.947826087</v>
      </c>
      <c r="D285" s="16">
        <f>'Cleaned Data'!L286</f>
        <v>0.925</v>
      </c>
      <c r="E285" s="16">
        <f>'Cleaned Data'!M286</f>
        <v>0.9083333333</v>
      </c>
      <c r="F285" s="58">
        <f>'Cleaned Data'!Y286</f>
        <v>0.8184143223</v>
      </c>
      <c r="G285" s="5">
        <f>'Cleaned Data'!X286</f>
        <v>122.2121212</v>
      </c>
      <c r="I285" s="16">
        <v>0.2707914840989207</v>
      </c>
      <c r="J285" s="30">
        <v>0.6186788398136653</v>
      </c>
      <c r="L285" s="5">
        <f t="shared" si="21"/>
        <v>0.4376931401</v>
      </c>
      <c r="M285" s="30">
        <f t="shared" si="22"/>
        <v>0.3478873557</v>
      </c>
      <c r="P285" s="5">
        <f t="shared" si="5"/>
        <v>122</v>
      </c>
      <c r="Q285" s="5">
        <f t="shared" si="6"/>
        <v>168</v>
      </c>
      <c r="R285" s="5">
        <f t="shared" si="7"/>
        <v>119</v>
      </c>
      <c r="S285" s="5">
        <f t="shared" si="8"/>
        <v>99</v>
      </c>
      <c r="T285" s="5">
        <f t="shared" si="9"/>
        <v>177</v>
      </c>
      <c r="U285" s="5">
        <f t="shared" si="10"/>
        <v>101</v>
      </c>
      <c r="X285" s="59"/>
      <c r="Y285" s="60"/>
      <c r="Z285" s="61"/>
    </row>
    <row r="286">
      <c r="A286" s="57">
        <f>'Cleaned Data'!I287</f>
        <v>0.5823626935</v>
      </c>
      <c r="B286" s="30">
        <f>'Cleaned Data'!J287</f>
        <v>0.962962963</v>
      </c>
      <c r="C286" s="30">
        <f>'Cleaned Data'!K287</f>
        <v>0.875</v>
      </c>
      <c r="D286" s="16">
        <f>'Cleaned Data'!L287</f>
        <v>0.9848484848</v>
      </c>
      <c r="E286" s="16">
        <f>'Cleaned Data'!M287</f>
        <v>0.7368421053</v>
      </c>
      <c r="F286" s="58">
        <f>'Cleaned Data'!Y287</f>
        <v>0.837962963</v>
      </c>
      <c r="G286" s="5">
        <f>'Cleaned Data'!X287</f>
        <v>182</v>
      </c>
      <c r="I286" s="16">
        <v>0.27116740273690065</v>
      </c>
      <c r="J286" s="30">
        <v>0.7199184888083838</v>
      </c>
      <c r="L286" s="5">
        <f t="shared" si="21"/>
        <v>0.3766640348</v>
      </c>
      <c r="M286" s="30">
        <f t="shared" si="22"/>
        <v>0.4487510861</v>
      </c>
      <c r="P286" s="5">
        <f t="shared" si="5"/>
        <v>121</v>
      </c>
      <c r="Q286" s="5">
        <f t="shared" si="6"/>
        <v>112.5</v>
      </c>
      <c r="R286" s="5">
        <f t="shared" si="7"/>
        <v>194</v>
      </c>
      <c r="S286" s="5">
        <f t="shared" si="8"/>
        <v>63</v>
      </c>
      <c r="T286" s="5">
        <f t="shared" si="9"/>
        <v>326</v>
      </c>
      <c r="U286" s="5">
        <f t="shared" si="10"/>
        <v>92</v>
      </c>
      <c r="V286" s="5">
        <f>_xlfn.rank.avg(G286,$E$2:G1074,0)</f>
        <v>35</v>
      </c>
      <c r="X286" s="59"/>
      <c r="Y286" s="60"/>
      <c r="Z286" s="61"/>
    </row>
    <row r="287">
      <c r="A287" s="57">
        <f>'Cleaned Data'!I288</f>
        <v>0.5844237412</v>
      </c>
      <c r="B287" s="30">
        <f>'Cleaned Data'!J288</f>
        <v>1</v>
      </c>
      <c r="C287" s="30">
        <f>'Cleaned Data'!K288</f>
        <v>0.6274509804</v>
      </c>
      <c r="D287" s="16">
        <f>'Cleaned Data'!L288</f>
        <v>0.2962962963</v>
      </c>
      <c r="E287" s="16">
        <f>'Cleaned Data'!M288</f>
        <v>1</v>
      </c>
      <c r="F287" s="58">
        <f>'Cleaned Data'!Y288</f>
        <v>0.6274509804</v>
      </c>
      <c r="G287" s="5" t="str">
        <f>'Cleaned Data'!X288</f>
        <v>NaN</v>
      </c>
      <c r="I287" s="16">
        <v>0.27422077200639006</v>
      </c>
      <c r="J287" s="30">
        <v>0.5921052631578947</v>
      </c>
      <c r="L287" s="5">
        <f t="shared" si="21"/>
        <v>0.4631284149</v>
      </c>
      <c r="M287" s="30">
        <f t="shared" si="22"/>
        <v>0.3178844912</v>
      </c>
      <c r="P287" s="5">
        <f t="shared" si="5"/>
        <v>120</v>
      </c>
      <c r="Q287" s="5">
        <f t="shared" si="6"/>
        <v>29.5</v>
      </c>
      <c r="R287" s="5">
        <f t="shared" si="7"/>
        <v>334</v>
      </c>
      <c r="S287" s="5">
        <f t="shared" si="8"/>
        <v>295</v>
      </c>
      <c r="T287" s="5">
        <f t="shared" si="9"/>
        <v>29</v>
      </c>
      <c r="U287" s="5">
        <f t="shared" si="10"/>
        <v>168</v>
      </c>
      <c r="X287" s="59"/>
      <c r="Y287" s="60"/>
      <c r="Z287" s="61"/>
    </row>
    <row r="288">
      <c r="A288" s="57">
        <f>'Cleaned Data'!I289</f>
        <v>0.5881696701</v>
      </c>
      <c r="B288" s="30">
        <f>'Cleaned Data'!J289</f>
        <v>1</v>
      </c>
      <c r="C288" s="30">
        <f>'Cleaned Data'!K289</f>
        <v>0.8707865169</v>
      </c>
      <c r="D288" s="16">
        <f>'Cleaned Data'!L289</f>
        <v>0.5964912281</v>
      </c>
      <c r="E288" s="16">
        <f>'Cleaned Data'!M289</f>
        <v>1</v>
      </c>
      <c r="F288" s="58">
        <f>'Cleaned Data'!Y289</f>
        <v>0.8707865169</v>
      </c>
      <c r="G288" s="5" t="str">
        <f>'Cleaned Data'!X289</f>
        <v>NaN</v>
      </c>
      <c r="I288" s="16">
        <v>0.2745571515135416</v>
      </c>
      <c r="J288" s="30">
        <v>0.5748122342402904</v>
      </c>
      <c r="L288" s="5">
        <f t="shared" si="21"/>
        <v>0.4776466734</v>
      </c>
      <c r="M288" s="30">
        <f t="shared" si="22"/>
        <v>0.3002550827</v>
      </c>
      <c r="P288" s="5">
        <f t="shared" si="5"/>
        <v>119</v>
      </c>
      <c r="Q288" s="5">
        <f t="shared" si="6"/>
        <v>29.5</v>
      </c>
      <c r="R288" s="5">
        <f t="shared" si="7"/>
        <v>196</v>
      </c>
      <c r="S288" s="5">
        <f t="shared" si="8"/>
        <v>213</v>
      </c>
      <c r="T288" s="5">
        <f t="shared" si="9"/>
        <v>29</v>
      </c>
      <c r="U288" s="5">
        <f t="shared" si="10"/>
        <v>80</v>
      </c>
      <c r="V288" s="5" t="str">
        <f t="shared" ref="V288:V289" si="38">_xlfn.rank.avg(G288,$E$2:G1074,0)</f>
        <v>#VALUE!</v>
      </c>
      <c r="X288" s="59"/>
      <c r="Y288" s="60"/>
      <c r="Z288" s="61"/>
    </row>
    <row r="289">
      <c r="A289" s="57">
        <f>'Cleaned Data'!I290</f>
        <v>0.5920940199</v>
      </c>
      <c r="B289" s="30">
        <f>'Cleaned Data'!J290</f>
        <v>0.9183673469</v>
      </c>
      <c r="C289" s="30">
        <f>'Cleaned Data'!K290</f>
        <v>0.9183673469</v>
      </c>
      <c r="D289" s="16">
        <f>'Cleaned Data'!L290</f>
        <v>0.9183673469</v>
      </c>
      <c r="E289" s="16">
        <f>'Cleaned Data'!M290</f>
        <v>0.9183673469</v>
      </c>
      <c r="F289" s="58">
        <f>'Cleaned Data'!Y290</f>
        <v>0.8367346939</v>
      </c>
      <c r="G289" s="5">
        <f>'Cleaned Data'!X290</f>
        <v>126.5625</v>
      </c>
      <c r="I289" s="16">
        <v>0.2830947322314558</v>
      </c>
      <c r="J289" s="30">
        <v>0.6499999999999999</v>
      </c>
      <c r="L289" s="5">
        <f t="shared" si="21"/>
        <v>0.4355303573</v>
      </c>
      <c r="M289" s="30">
        <f t="shared" si="22"/>
        <v>0.3669052678</v>
      </c>
      <c r="P289" s="5">
        <f t="shared" si="5"/>
        <v>118</v>
      </c>
      <c r="Q289" s="5">
        <f t="shared" si="6"/>
        <v>149</v>
      </c>
      <c r="R289" s="5">
        <f t="shared" si="7"/>
        <v>158</v>
      </c>
      <c r="S289" s="5">
        <f t="shared" si="8"/>
        <v>103</v>
      </c>
      <c r="T289" s="5">
        <f t="shared" si="9"/>
        <v>168</v>
      </c>
      <c r="U289" s="5">
        <f t="shared" si="10"/>
        <v>93</v>
      </c>
      <c r="V289" s="5">
        <f t="shared" si="38"/>
        <v>46</v>
      </c>
      <c r="X289" s="59"/>
      <c r="Y289" s="60"/>
      <c r="Z289" s="61"/>
    </row>
    <row r="290">
      <c r="A290" s="57">
        <f>'Cleaned Data'!I291</f>
        <v>0.5935323581</v>
      </c>
      <c r="B290" s="30">
        <f>'Cleaned Data'!J291</f>
        <v>0.8915662651</v>
      </c>
      <c r="C290" s="30">
        <f>'Cleaned Data'!K291</f>
        <v>0.9435028249</v>
      </c>
      <c r="D290" s="16">
        <f>'Cleaned Data'!L291</f>
        <v>0.880952381</v>
      </c>
      <c r="E290" s="16">
        <f>'Cleaned Data'!M291</f>
        <v>0.9488636364</v>
      </c>
      <c r="F290" s="58">
        <f>'Cleaned Data'!Y291</f>
        <v>0.8350690899</v>
      </c>
      <c r="G290" s="5">
        <f>'Cleaned Data'!X291</f>
        <v>137.3111111</v>
      </c>
      <c r="I290" s="16">
        <v>0.28423618708331294</v>
      </c>
      <c r="J290" s="30">
        <v>0.654117347196618</v>
      </c>
      <c r="L290" s="5">
        <f t="shared" si="21"/>
        <v>0.4345339384</v>
      </c>
      <c r="M290" s="30">
        <f t="shared" si="22"/>
        <v>0.3698811601</v>
      </c>
      <c r="P290" s="5">
        <f t="shared" si="5"/>
        <v>117</v>
      </c>
      <c r="Q290" s="5">
        <f t="shared" si="6"/>
        <v>158</v>
      </c>
      <c r="R290" s="5">
        <f t="shared" si="7"/>
        <v>127</v>
      </c>
      <c r="S290" s="5">
        <f t="shared" si="8"/>
        <v>119</v>
      </c>
      <c r="T290" s="5">
        <f t="shared" si="9"/>
        <v>134</v>
      </c>
      <c r="U290" s="5">
        <f t="shared" si="10"/>
        <v>94</v>
      </c>
      <c r="X290" s="59"/>
      <c r="Y290" s="60"/>
      <c r="Z290" s="61"/>
    </row>
    <row r="291">
      <c r="A291" s="57">
        <f>'Cleaned Data'!I292</f>
        <v>0.5994570271</v>
      </c>
      <c r="B291" s="30">
        <f>'Cleaned Data'!J292</f>
        <v>0.9930795848</v>
      </c>
      <c r="C291" s="30">
        <f>'Cleaned Data'!K292</f>
        <v>0.6081967213</v>
      </c>
      <c r="D291" s="16">
        <f>'Cleaned Data'!L292</f>
        <v>0.3751633987</v>
      </c>
      <c r="E291" s="16">
        <f>'Cleaned Data'!M292</f>
        <v>0.997311828</v>
      </c>
      <c r="F291" s="58">
        <f>'Cleaned Data'!Y292</f>
        <v>0.6012763061</v>
      </c>
      <c r="G291" s="5">
        <f>'Cleaned Data'!X292</f>
        <v>222.7552301</v>
      </c>
      <c r="I291" s="16">
        <v>0.28626465607595136</v>
      </c>
      <c r="J291" s="30">
        <v>0.480952380952381</v>
      </c>
      <c r="L291" s="5">
        <f t="shared" si="21"/>
        <v>0.5952037404</v>
      </c>
      <c r="M291" s="30">
        <f t="shared" si="22"/>
        <v>0.1946877249</v>
      </c>
      <c r="P291" s="5">
        <f t="shared" si="5"/>
        <v>116</v>
      </c>
      <c r="Q291" s="5">
        <f t="shared" si="6"/>
        <v>63</v>
      </c>
      <c r="R291" s="5">
        <f t="shared" si="7"/>
        <v>341</v>
      </c>
      <c r="S291" s="5">
        <f t="shared" si="8"/>
        <v>270</v>
      </c>
      <c r="T291" s="5">
        <f t="shared" si="9"/>
        <v>66</v>
      </c>
      <c r="U291" s="5">
        <f t="shared" si="10"/>
        <v>177</v>
      </c>
      <c r="X291" s="59"/>
      <c r="Y291" s="60"/>
      <c r="Z291" s="61"/>
    </row>
    <row r="292">
      <c r="A292" s="57">
        <f>'Cleaned Data'!I293</f>
        <v>0.601671881</v>
      </c>
      <c r="B292" s="30">
        <f>'Cleaned Data'!J293</f>
        <v>0.92</v>
      </c>
      <c r="C292" s="30">
        <f>'Cleaned Data'!K293</f>
        <v>0.9521640091</v>
      </c>
      <c r="D292" s="16">
        <f>'Cleaned Data'!L293</f>
        <v>0.6865671642</v>
      </c>
      <c r="E292" s="16">
        <f>'Cleaned Data'!M293</f>
        <v>0.990521327</v>
      </c>
      <c r="F292" s="58">
        <f>'Cleaned Data'!Y293</f>
        <v>0.8721640091</v>
      </c>
      <c r="G292" s="5">
        <f>'Cleaned Data'!X293</f>
        <v>228.9047619</v>
      </c>
      <c r="I292" s="16">
        <v>0.28860658674840933</v>
      </c>
      <c r="J292" s="30">
        <v>0.6122528717668203</v>
      </c>
      <c r="L292" s="5">
        <f t="shared" si="21"/>
        <v>0.4713846191</v>
      </c>
      <c r="M292" s="30">
        <f t="shared" si="22"/>
        <v>0.323646285</v>
      </c>
      <c r="P292" s="5">
        <f t="shared" si="5"/>
        <v>115</v>
      </c>
      <c r="Q292" s="5">
        <f t="shared" si="6"/>
        <v>148</v>
      </c>
      <c r="R292" s="5">
        <f t="shared" si="7"/>
        <v>107</v>
      </c>
      <c r="S292" s="5">
        <f t="shared" si="8"/>
        <v>187</v>
      </c>
      <c r="T292" s="5">
        <f t="shared" si="9"/>
        <v>81</v>
      </c>
      <c r="U292" s="5">
        <f t="shared" si="10"/>
        <v>79</v>
      </c>
      <c r="X292" s="59"/>
      <c r="Y292" s="60"/>
      <c r="Z292" s="61"/>
    </row>
    <row r="293">
      <c r="A293" s="57">
        <f>'Cleaned Data'!I294</f>
        <v>0.6068506703</v>
      </c>
      <c r="B293" s="30">
        <f>'Cleaned Data'!J294</f>
        <v>0.9607843137</v>
      </c>
      <c r="C293" s="30">
        <f>'Cleaned Data'!K294</f>
        <v>0.8793103448</v>
      </c>
      <c r="D293" s="16">
        <f>'Cleaned Data'!L294</f>
        <v>0.875</v>
      </c>
      <c r="E293" s="16">
        <f>'Cleaned Data'!M294</f>
        <v>0.9622641509</v>
      </c>
      <c r="F293" s="58">
        <f>'Cleaned Data'!Y294</f>
        <v>0.8400946586</v>
      </c>
      <c r="G293" s="5">
        <f>'Cleaned Data'!X294</f>
        <v>178.5</v>
      </c>
      <c r="I293" s="16">
        <v>0.28915245611148743</v>
      </c>
      <c r="J293" s="30">
        <v>0.6889423076923076</v>
      </c>
      <c r="L293" s="5">
        <f t="shared" si="21"/>
        <v>0.4197048909</v>
      </c>
      <c r="M293" s="30">
        <f t="shared" si="22"/>
        <v>0.3997898516</v>
      </c>
      <c r="P293" s="5">
        <f t="shared" si="5"/>
        <v>114</v>
      </c>
      <c r="Q293" s="5">
        <f t="shared" si="6"/>
        <v>115</v>
      </c>
      <c r="R293" s="5">
        <f t="shared" si="7"/>
        <v>191</v>
      </c>
      <c r="S293" s="5">
        <f t="shared" si="8"/>
        <v>123</v>
      </c>
      <c r="T293" s="5">
        <f t="shared" si="9"/>
        <v>120.5</v>
      </c>
      <c r="U293" s="5">
        <f t="shared" si="10"/>
        <v>91</v>
      </c>
      <c r="X293" s="59"/>
      <c r="Y293" s="60"/>
      <c r="Z293" s="61"/>
    </row>
    <row r="294">
      <c r="A294" s="57">
        <f>'Cleaned Data'!I295</f>
        <v>0.6126222921</v>
      </c>
      <c r="B294" s="30">
        <f>'Cleaned Data'!J295</f>
        <v>0.9393939394</v>
      </c>
      <c r="C294" s="30">
        <f>'Cleaned Data'!K295</f>
        <v>1</v>
      </c>
      <c r="D294" s="16">
        <f>'Cleaned Data'!L295</f>
        <v>1</v>
      </c>
      <c r="E294" s="16">
        <f>'Cleaned Data'!M295</f>
        <v>0.4285714286</v>
      </c>
      <c r="F294" s="58">
        <f>'Cleaned Data'!Y295</f>
        <v>0.9393939394</v>
      </c>
      <c r="G294" s="5" t="str">
        <f>'Cleaned Data'!X295</f>
        <v>NaN</v>
      </c>
      <c r="I294" s="16">
        <v>0.29249303859633385</v>
      </c>
      <c r="J294" s="30">
        <v>0.4859154929577465</v>
      </c>
      <c r="L294" s="5">
        <f t="shared" si="21"/>
        <v>0.6019421954</v>
      </c>
      <c r="M294" s="30">
        <f t="shared" si="22"/>
        <v>0.1934224544</v>
      </c>
      <c r="P294" s="5">
        <f t="shared" si="5"/>
        <v>113</v>
      </c>
      <c r="Q294" s="5">
        <f t="shared" si="6"/>
        <v>130</v>
      </c>
      <c r="R294" s="5">
        <f t="shared" si="7"/>
        <v>26.5</v>
      </c>
      <c r="S294" s="5">
        <f t="shared" si="8"/>
        <v>26.5</v>
      </c>
      <c r="T294" s="5">
        <f t="shared" si="9"/>
        <v>393</v>
      </c>
      <c r="U294" s="5">
        <f t="shared" si="10"/>
        <v>47</v>
      </c>
      <c r="X294" s="59"/>
      <c r="Y294" s="60"/>
      <c r="Z294" s="61"/>
    </row>
    <row r="295">
      <c r="A295" s="57">
        <f>'Cleaned Data'!I296</f>
        <v>0.6203441276</v>
      </c>
      <c r="B295" s="30">
        <f>'Cleaned Data'!J296</f>
        <v>0.969924812</v>
      </c>
      <c r="C295" s="30">
        <f>'Cleaned Data'!K296</f>
        <v>0.8823529412</v>
      </c>
      <c r="D295" s="16">
        <f>'Cleaned Data'!L296</f>
        <v>0.9847328244</v>
      </c>
      <c r="E295" s="16">
        <f>'Cleaned Data'!M296</f>
        <v>0.7894736842</v>
      </c>
      <c r="F295" s="58">
        <f>'Cleaned Data'!Y296</f>
        <v>0.8522777532</v>
      </c>
      <c r="G295" s="5">
        <f>'Cleaned Data'!X296</f>
        <v>241.875</v>
      </c>
      <c r="I295" s="16">
        <v>0.29652896095531767</v>
      </c>
      <c r="J295" s="30">
        <v>0.4599980951473879</v>
      </c>
      <c r="L295" s="5">
        <f t="shared" si="21"/>
        <v>0.6446308454</v>
      </c>
      <c r="M295" s="30">
        <f t="shared" si="22"/>
        <v>0.1634691342</v>
      </c>
      <c r="P295" s="5">
        <f t="shared" si="5"/>
        <v>112</v>
      </c>
      <c r="Q295" s="5">
        <f t="shared" si="6"/>
        <v>98</v>
      </c>
      <c r="R295" s="5">
        <f t="shared" si="7"/>
        <v>188</v>
      </c>
      <c r="S295" s="5">
        <f t="shared" si="8"/>
        <v>64</v>
      </c>
      <c r="T295" s="5">
        <f t="shared" si="9"/>
        <v>304</v>
      </c>
      <c r="U295" s="5">
        <f t="shared" si="10"/>
        <v>89</v>
      </c>
      <c r="X295" s="59"/>
      <c r="Y295" s="60"/>
      <c r="Z295" s="61"/>
    </row>
    <row r="296">
      <c r="A296" s="57">
        <f>'Cleaned Data'!I297</f>
        <v>0.6207692544</v>
      </c>
      <c r="B296" s="30">
        <f>'Cleaned Data'!J297</f>
        <v>1</v>
      </c>
      <c r="C296" s="30">
        <f>'Cleaned Data'!K297</f>
        <v>0.8333333333</v>
      </c>
      <c r="D296" s="16">
        <f>'Cleaned Data'!L297</f>
        <v>0.7826086957</v>
      </c>
      <c r="E296" s="16">
        <f>'Cleaned Data'!M297</f>
        <v>1</v>
      </c>
      <c r="F296" s="58">
        <f>'Cleaned Data'!Y297</f>
        <v>0.8333333333</v>
      </c>
      <c r="G296" s="5" t="str">
        <f>'Cleaned Data'!X297</f>
        <v>NaN</v>
      </c>
      <c r="I296" s="16">
        <v>0.2965379312358056</v>
      </c>
      <c r="J296" s="30">
        <v>0.6282051282051282</v>
      </c>
      <c r="L296" s="5">
        <f t="shared" si="21"/>
        <v>0.4720399722</v>
      </c>
      <c r="M296" s="30">
        <f t="shared" si="22"/>
        <v>0.331667197</v>
      </c>
      <c r="P296" s="5">
        <f t="shared" si="5"/>
        <v>110.5</v>
      </c>
      <c r="Q296" s="5">
        <f t="shared" si="6"/>
        <v>29.5</v>
      </c>
      <c r="R296" s="5">
        <f t="shared" si="7"/>
        <v>226.5</v>
      </c>
      <c r="S296" s="5">
        <f t="shared" si="8"/>
        <v>157.5</v>
      </c>
      <c r="T296" s="5">
        <f t="shared" si="9"/>
        <v>29</v>
      </c>
      <c r="U296" s="5">
        <f t="shared" si="10"/>
        <v>96.5</v>
      </c>
      <c r="X296" s="59"/>
      <c r="Y296" s="60"/>
      <c r="Z296" s="61"/>
    </row>
    <row r="297">
      <c r="A297" s="57">
        <f>'Cleaned Data'!I298</f>
        <v>0.6207692544</v>
      </c>
      <c r="B297" s="30">
        <f>'Cleaned Data'!J298</f>
        <v>1</v>
      </c>
      <c r="C297" s="30">
        <f>'Cleaned Data'!K298</f>
        <v>0.8333333333</v>
      </c>
      <c r="D297" s="16">
        <f>'Cleaned Data'!L298</f>
        <v>0.7826086957</v>
      </c>
      <c r="E297" s="16">
        <f>'Cleaned Data'!M298</f>
        <v>1</v>
      </c>
      <c r="F297" s="58">
        <f>'Cleaned Data'!Y298</f>
        <v>0.8333333333</v>
      </c>
      <c r="G297" s="5" t="str">
        <f>'Cleaned Data'!X298</f>
        <v>NaN</v>
      </c>
      <c r="I297" s="16">
        <v>0.29854722796194594</v>
      </c>
      <c r="J297" s="30">
        <v>0.6940298507462686</v>
      </c>
      <c r="L297" s="5">
        <f t="shared" si="21"/>
        <v>0.4301648231</v>
      </c>
      <c r="M297" s="30">
        <f t="shared" si="22"/>
        <v>0.3954826228</v>
      </c>
      <c r="P297" s="5">
        <f t="shared" si="5"/>
        <v>110.5</v>
      </c>
      <c r="Q297" s="5">
        <f t="shared" si="6"/>
        <v>29.5</v>
      </c>
      <c r="R297" s="5">
        <f t="shared" si="7"/>
        <v>226.5</v>
      </c>
      <c r="S297" s="5">
        <f t="shared" si="8"/>
        <v>157.5</v>
      </c>
      <c r="T297" s="5">
        <f t="shared" si="9"/>
        <v>29</v>
      </c>
      <c r="U297" s="5">
        <f t="shared" si="10"/>
        <v>96.5</v>
      </c>
      <c r="V297" s="5" t="str">
        <f t="shared" ref="V297:V368" si="39">_xlfn.rank.avg(G297,$E$2:G1074,0)</f>
        <v>#VALUE!</v>
      </c>
      <c r="X297" s="59"/>
      <c r="Y297" s="60"/>
      <c r="Z297" s="61"/>
    </row>
    <row r="298">
      <c r="A298" s="57">
        <f>'Cleaned Data'!I299</f>
        <v>0.6210994151</v>
      </c>
      <c r="B298" s="30">
        <f>'Cleaned Data'!J299</f>
        <v>0.8888888889</v>
      </c>
      <c r="C298" s="30">
        <f>'Cleaned Data'!K299</f>
        <v>0.9732142857</v>
      </c>
      <c r="D298" s="16">
        <f>'Cleaned Data'!L299</f>
        <v>0.7272727273</v>
      </c>
      <c r="E298" s="16">
        <f>'Cleaned Data'!M299</f>
        <v>0.9909090909</v>
      </c>
      <c r="F298" s="58">
        <f>'Cleaned Data'!Y299</f>
        <v>0.8621031746</v>
      </c>
      <c r="G298" s="5">
        <f>'Cleaned Data'!X299</f>
        <v>290.6666667</v>
      </c>
      <c r="I298" s="16">
        <v>0.3011821824832858</v>
      </c>
      <c r="J298" s="30">
        <v>0.5896084337349397</v>
      </c>
      <c r="L298" s="5">
        <f t="shared" si="21"/>
        <v>0.5108172903</v>
      </c>
      <c r="M298" s="30">
        <f t="shared" si="22"/>
        <v>0.2884262513</v>
      </c>
      <c r="P298" s="5">
        <f t="shared" si="5"/>
        <v>109</v>
      </c>
      <c r="Q298" s="5">
        <f t="shared" si="6"/>
        <v>159</v>
      </c>
      <c r="R298" s="5">
        <f t="shared" si="7"/>
        <v>81</v>
      </c>
      <c r="S298" s="5">
        <f t="shared" si="8"/>
        <v>176.5</v>
      </c>
      <c r="T298" s="5">
        <f t="shared" si="9"/>
        <v>80</v>
      </c>
      <c r="U298" s="5">
        <f t="shared" si="10"/>
        <v>83</v>
      </c>
      <c r="V298" s="5">
        <f t="shared" si="39"/>
        <v>26</v>
      </c>
      <c r="X298" s="59"/>
      <c r="Y298" s="60"/>
      <c r="Z298" s="61"/>
    </row>
    <row r="299">
      <c r="A299" s="57">
        <f>'Cleaned Data'!I300</f>
        <v>0.6233052063</v>
      </c>
      <c r="B299" s="30">
        <f>'Cleaned Data'!J300</f>
        <v>0.96875</v>
      </c>
      <c r="C299" s="30">
        <f>'Cleaned Data'!K300</f>
        <v>0.8</v>
      </c>
      <c r="D299" s="16">
        <f>'Cleaned Data'!L300</f>
        <v>0.9841269841</v>
      </c>
      <c r="E299" s="16">
        <f>'Cleaned Data'!M300</f>
        <v>0.6666666667</v>
      </c>
      <c r="F299" s="58">
        <f>'Cleaned Data'!Y300</f>
        <v>0.76875</v>
      </c>
      <c r="G299" s="5">
        <f>'Cleaned Data'!X300</f>
        <v>124</v>
      </c>
      <c r="I299" s="16">
        <v>0.30254860907245623</v>
      </c>
      <c r="J299" s="30">
        <v>0.6363073671497586</v>
      </c>
      <c r="L299" s="5">
        <f t="shared" si="21"/>
        <v>0.4754755715</v>
      </c>
      <c r="M299" s="30">
        <f t="shared" si="22"/>
        <v>0.3337587581</v>
      </c>
      <c r="P299" s="5">
        <f t="shared" si="5"/>
        <v>108</v>
      </c>
      <c r="Q299" s="5">
        <f t="shared" si="6"/>
        <v>100.5</v>
      </c>
      <c r="R299" s="5">
        <f t="shared" si="7"/>
        <v>252.5</v>
      </c>
      <c r="S299" s="5">
        <f t="shared" si="8"/>
        <v>65</v>
      </c>
      <c r="T299" s="5">
        <f t="shared" si="9"/>
        <v>348.5</v>
      </c>
      <c r="U299" s="5">
        <f t="shared" si="10"/>
        <v>119</v>
      </c>
      <c r="V299" s="5">
        <f t="shared" si="39"/>
        <v>48</v>
      </c>
      <c r="X299" s="59"/>
      <c r="Y299" s="60"/>
      <c r="Z299" s="61"/>
    </row>
    <row r="300">
      <c r="A300" s="57">
        <f>'Cleaned Data'!I301</f>
        <v>0.62822266</v>
      </c>
      <c r="B300" s="30">
        <f>'Cleaned Data'!J301</f>
        <v>1</v>
      </c>
      <c r="C300" s="30">
        <f>'Cleaned Data'!K301</f>
        <v>0.7186858316</v>
      </c>
      <c r="D300" s="16">
        <f>'Cleaned Data'!L301</f>
        <v>0.315</v>
      </c>
      <c r="E300" s="16">
        <f>'Cleaned Data'!M301</f>
        <v>1</v>
      </c>
      <c r="F300" s="58">
        <f>'Cleaned Data'!Y301</f>
        <v>0.7186858316</v>
      </c>
      <c r="G300" s="5" t="str">
        <f>'Cleaned Data'!X301</f>
        <v>NaN</v>
      </c>
      <c r="I300" s="16">
        <v>0.30261172880099896</v>
      </c>
      <c r="J300" s="30">
        <v>0.46398995309301183</v>
      </c>
      <c r="L300" s="5">
        <f t="shared" si="21"/>
        <v>0.6521945719</v>
      </c>
      <c r="M300" s="30">
        <f t="shared" si="22"/>
        <v>0.1613782243</v>
      </c>
      <c r="P300" s="5">
        <f t="shared" si="5"/>
        <v>107</v>
      </c>
      <c r="Q300" s="5">
        <f t="shared" si="6"/>
        <v>29.5</v>
      </c>
      <c r="R300" s="5">
        <f t="shared" si="7"/>
        <v>294</v>
      </c>
      <c r="S300" s="5">
        <f t="shared" si="8"/>
        <v>288</v>
      </c>
      <c r="T300" s="5">
        <f t="shared" si="9"/>
        <v>29</v>
      </c>
      <c r="U300" s="5">
        <f t="shared" si="10"/>
        <v>135</v>
      </c>
      <c r="V300" s="5" t="str">
        <f t="shared" si="39"/>
        <v>#VALUE!</v>
      </c>
      <c r="X300" s="59"/>
      <c r="Y300" s="60"/>
      <c r="Z300" s="61"/>
    </row>
    <row r="301">
      <c r="A301" s="57">
        <f>'Cleaned Data'!I302</f>
        <v>0.6370613736</v>
      </c>
      <c r="B301" s="30">
        <f>'Cleaned Data'!J302</f>
        <v>0.8805970149</v>
      </c>
      <c r="C301" s="30">
        <f>'Cleaned Data'!K302</f>
        <v>0.9674796748</v>
      </c>
      <c r="D301" s="16">
        <f>'Cleaned Data'!L302</f>
        <v>0.9365079365</v>
      </c>
      <c r="E301" s="16">
        <f>'Cleaned Data'!M302</f>
        <v>0.937007874</v>
      </c>
      <c r="F301" s="58">
        <f>'Cleaned Data'!Y302</f>
        <v>0.8480766897</v>
      </c>
      <c r="G301" s="5">
        <f>'Cleaned Data'!X302</f>
        <v>219.40625</v>
      </c>
      <c r="I301" s="16">
        <v>0.3049489184720357</v>
      </c>
      <c r="J301" s="30">
        <v>0.6357142857142857</v>
      </c>
      <c r="L301" s="5">
        <f t="shared" si="21"/>
        <v>0.4796949279</v>
      </c>
      <c r="M301" s="30">
        <f t="shared" si="22"/>
        <v>0.3307653672</v>
      </c>
      <c r="P301" s="5">
        <f t="shared" si="5"/>
        <v>106</v>
      </c>
      <c r="Q301" s="5">
        <f t="shared" si="6"/>
        <v>163</v>
      </c>
      <c r="R301" s="5">
        <f t="shared" si="7"/>
        <v>87</v>
      </c>
      <c r="S301" s="5">
        <f t="shared" si="8"/>
        <v>92</v>
      </c>
      <c r="T301" s="5">
        <f t="shared" si="9"/>
        <v>147</v>
      </c>
      <c r="U301" s="5">
        <f t="shared" si="10"/>
        <v>90</v>
      </c>
      <c r="V301" s="5">
        <f t="shared" si="39"/>
        <v>32</v>
      </c>
      <c r="X301" s="59"/>
      <c r="Y301" s="60"/>
      <c r="Z301" s="61"/>
    </row>
    <row r="302">
      <c r="A302" s="57">
        <f>'Cleaned Data'!I303</f>
        <v>0.6386815948</v>
      </c>
      <c r="B302" s="30">
        <f>'Cleaned Data'!J303</f>
        <v>0.8873239437</v>
      </c>
      <c r="C302" s="30">
        <f>'Cleaned Data'!K303</f>
        <v>0.8636363636</v>
      </c>
      <c r="D302" s="16">
        <f>'Cleaned Data'!L303</f>
        <v>0.9130434783</v>
      </c>
      <c r="E302" s="16">
        <f>'Cleaned Data'!M303</f>
        <v>0.8260869565</v>
      </c>
      <c r="F302" s="58">
        <f>'Cleaned Data'!Y303</f>
        <v>0.7509603073</v>
      </c>
      <c r="G302" s="5">
        <f>'Cleaned Data'!X303</f>
        <v>49.875</v>
      </c>
      <c r="I302" s="16">
        <v>0.3115837459361938</v>
      </c>
      <c r="J302" s="30">
        <v>0.6056775047447807</v>
      </c>
      <c r="L302" s="5">
        <f t="shared" si="21"/>
        <v>0.5144383661</v>
      </c>
      <c r="M302" s="30">
        <f t="shared" si="22"/>
        <v>0.2940937588</v>
      </c>
      <c r="P302" s="5">
        <f t="shared" si="5"/>
        <v>105</v>
      </c>
      <c r="Q302" s="5">
        <f t="shared" si="6"/>
        <v>160</v>
      </c>
      <c r="R302" s="5">
        <f t="shared" si="7"/>
        <v>200</v>
      </c>
      <c r="S302" s="5">
        <f t="shared" si="8"/>
        <v>106</v>
      </c>
      <c r="T302" s="5">
        <f t="shared" si="9"/>
        <v>286</v>
      </c>
      <c r="U302" s="5">
        <f t="shared" si="10"/>
        <v>125</v>
      </c>
      <c r="V302" s="5">
        <f t="shared" si="39"/>
        <v>84</v>
      </c>
      <c r="X302" s="59"/>
      <c r="Y302" s="60"/>
      <c r="Z302" s="61"/>
    </row>
    <row r="303">
      <c r="A303" s="57">
        <f>'Cleaned Data'!I304</f>
        <v>0.6421620709</v>
      </c>
      <c r="B303" s="30">
        <f>'Cleaned Data'!J304</f>
        <v>0.9796437659</v>
      </c>
      <c r="C303" s="30">
        <f>'Cleaned Data'!K304</f>
        <v>0.7096378146</v>
      </c>
      <c r="D303" s="16">
        <f>'Cleaned Data'!L304</f>
        <v>0.4487179487</v>
      </c>
      <c r="E303" s="16">
        <f>'Cleaned Data'!M304</f>
        <v>0.9931271478</v>
      </c>
      <c r="F303" s="58">
        <f>'Cleaned Data'!Y304</f>
        <v>0.6892815805</v>
      </c>
      <c r="G303" s="5">
        <f>'Cleaned Data'!X304</f>
        <v>117.6162791</v>
      </c>
      <c r="I303" s="16">
        <v>0.3121324871732205</v>
      </c>
      <c r="J303" s="30">
        <v>0.631578947368421</v>
      </c>
      <c r="L303" s="5">
        <f t="shared" si="21"/>
        <v>0.4942097714</v>
      </c>
      <c r="M303" s="30">
        <f t="shared" si="22"/>
        <v>0.3194464602</v>
      </c>
      <c r="P303" s="5">
        <f t="shared" si="5"/>
        <v>104</v>
      </c>
      <c r="Q303" s="5">
        <f t="shared" si="6"/>
        <v>88</v>
      </c>
      <c r="R303" s="5">
        <f t="shared" si="7"/>
        <v>299</v>
      </c>
      <c r="S303" s="5">
        <f t="shared" si="8"/>
        <v>254</v>
      </c>
      <c r="T303" s="5">
        <f t="shared" si="9"/>
        <v>77</v>
      </c>
      <c r="U303" s="5">
        <f t="shared" si="10"/>
        <v>144</v>
      </c>
      <c r="V303" s="5">
        <f t="shared" si="39"/>
        <v>51</v>
      </c>
      <c r="X303" s="59"/>
      <c r="Y303" s="60"/>
      <c r="Z303" s="61"/>
    </row>
    <row r="304">
      <c r="A304" s="57">
        <f>'Cleaned Data'!I305</f>
        <v>0.6495927415</v>
      </c>
      <c r="B304" s="30">
        <f>'Cleaned Data'!J305</f>
        <v>0.1000807103</v>
      </c>
      <c r="C304" s="30">
        <f>'Cleaned Data'!K305</f>
        <v>0.9699091597</v>
      </c>
      <c r="D304" s="16">
        <f>'Cleaned Data'!L305</f>
        <v>0.4381625442</v>
      </c>
      <c r="E304" s="16">
        <f>'Cleaned Data'!M305</f>
        <v>0.8213141026</v>
      </c>
      <c r="F304" s="58">
        <f>'Cleaned Data'!Y305</f>
        <v>0.06998986998</v>
      </c>
      <c r="G304" s="5">
        <f>'Cleaned Data'!X305</f>
        <v>3.584623629</v>
      </c>
      <c r="I304" s="16">
        <v>0.312196471014626</v>
      </c>
      <c r="J304" s="30">
        <v>0.4636357404805156</v>
      </c>
      <c r="L304" s="5">
        <f t="shared" si="21"/>
        <v>0.6733658425</v>
      </c>
      <c r="M304" s="30">
        <f t="shared" si="22"/>
        <v>0.1514392695</v>
      </c>
      <c r="P304" s="5">
        <f t="shared" si="5"/>
        <v>103</v>
      </c>
      <c r="Q304" s="5">
        <f t="shared" si="6"/>
        <v>376</v>
      </c>
      <c r="R304" s="5">
        <f t="shared" si="7"/>
        <v>84</v>
      </c>
      <c r="S304" s="5">
        <f t="shared" si="8"/>
        <v>258</v>
      </c>
      <c r="T304" s="5">
        <f t="shared" si="9"/>
        <v>289</v>
      </c>
      <c r="U304" s="5">
        <f t="shared" si="10"/>
        <v>339</v>
      </c>
      <c r="V304" s="5">
        <f t="shared" si="39"/>
        <v>181</v>
      </c>
      <c r="X304" s="59"/>
      <c r="Y304" s="60"/>
      <c r="Z304" s="61"/>
    </row>
    <row r="305">
      <c r="A305" s="57">
        <f>'Cleaned Data'!I306</f>
        <v>0.6531133616</v>
      </c>
      <c r="B305" s="30">
        <f>'Cleaned Data'!J306</f>
        <v>0.5625</v>
      </c>
      <c r="C305" s="30">
        <f>'Cleaned Data'!K306</f>
        <v>0.9510869565</v>
      </c>
      <c r="D305" s="16">
        <f>'Cleaned Data'!L306</f>
        <v>0.5</v>
      </c>
      <c r="E305" s="16">
        <f>'Cleaned Data'!M306</f>
        <v>0.9615384615</v>
      </c>
      <c r="F305" s="58">
        <f>'Cleaned Data'!Y306</f>
        <v>0.5135869565</v>
      </c>
      <c r="G305" s="5">
        <f>'Cleaned Data'!X306</f>
        <v>25</v>
      </c>
      <c r="I305" s="16">
        <v>0.3197883786126134</v>
      </c>
      <c r="J305" s="30">
        <v>0.6543057072921132</v>
      </c>
      <c r="L305" s="5">
        <f t="shared" si="21"/>
        <v>0.4887445961</v>
      </c>
      <c r="M305" s="30">
        <f t="shared" si="22"/>
        <v>0.3345173287</v>
      </c>
      <c r="P305" s="5">
        <f t="shared" si="5"/>
        <v>102</v>
      </c>
      <c r="Q305" s="5">
        <f t="shared" si="6"/>
        <v>258</v>
      </c>
      <c r="R305" s="5">
        <f t="shared" si="7"/>
        <v>109</v>
      </c>
      <c r="S305" s="5">
        <f t="shared" si="8"/>
        <v>242.5</v>
      </c>
      <c r="T305" s="5">
        <f t="shared" si="9"/>
        <v>122.5</v>
      </c>
      <c r="U305" s="5">
        <f t="shared" si="10"/>
        <v>196</v>
      </c>
      <c r="V305" s="5">
        <f t="shared" si="39"/>
        <v>105</v>
      </c>
      <c r="X305" s="59"/>
      <c r="Y305" s="60"/>
      <c r="Z305" s="61"/>
    </row>
    <row r="306">
      <c r="A306" s="57">
        <f>'Cleaned Data'!I307</f>
        <v>0.6577121586</v>
      </c>
      <c r="B306" s="30">
        <f>'Cleaned Data'!J307</f>
        <v>0.9795918367</v>
      </c>
      <c r="C306" s="30">
        <f>'Cleaned Data'!K307</f>
        <v>0.8888888889</v>
      </c>
      <c r="D306" s="16">
        <f>'Cleaned Data'!L307</f>
        <v>0.9896907216</v>
      </c>
      <c r="E306" s="16">
        <f>'Cleaned Data'!M307</f>
        <v>0.8</v>
      </c>
      <c r="F306" s="58">
        <f>'Cleaned Data'!Y307</f>
        <v>0.8684807256</v>
      </c>
      <c r="G306" s="5">
        <f>'Cleaned Data'!X307</f>
        <v>384</v>
      </c>
      <c r="I306" s="16">
        <v>0.32297842082392303</v>
      </c>
      <c r="J306" s="30">
        <v>0.6318181818181818</v>
      </c>
      <c r="L306" s="5">
        <f t="shared" si="21"/>
        <v>0.5111888675</v>
      </c>
      <c r="M306" s="30">
        <f t="shared" si="22"/>
        <v>0.308839761</v>
      </c>
      <c r="P306" s="5">
        <f t="shared" si="5"/>
        <v>101</v>
      </c>
      <c r="Q306" s="5">
        <f t="shared" si="6"/>
        <v>89</v>
      </c>
      <c r="R306" s="5">
        <f t="shared" si="7"/>
        <v>185</v>
      </c>
      <c r="S306" s="5">
        <f t="shared" si="8"/>
        <v>54</v>
      </c>
      <c r="T306" s="5">
        <f t="shared" si="9"/>
        <v>298.5</v>
      </c>
      <c r="U306" s="5">
        <f t="shared" si="10"/>
        <v>81</v>
      </c>
      <c r="V306" s="5">
        <f t="shared" si="39"/>
        <v>19</v>
      </c>
      <c r="X306" s="59"/>
      <c r="Y306" s="60"/>
      <c r="Z306" s="61"/>
    </row>
    <row r="307">
      <c r="A307" s="57">
        <f>'Cleaned Data'!I308</f>
        <v>0.6582723372</v>
      </c>
      <c r="B307" s="30">
        <f>'Cleaned Data'!J308</f>
        <v>0.9932735426</v>
      </c>
      <c r="C307" s="30">
        <f>'Cleaned Data'!K308</f>
        <v>0.7297969333</v>
      </c>
      <c r="D307" s="16">
        <f>'Cleaned Data'!L308</f>
        <v>0.40456621</v>
      </c>
      <c r="E307" s="16">
        <f>'Cleaned Data'!M308</f>
        <v>0.9982993197</v>
      </c>
      <c r="F307" s="58">
        <f>'Cleaned Data'!Y308</f>
        <v>0.7230704759</v>
      </c>
      <c r="G307" s="5">
        <f>'Cleaned Data'!X308</f>
        <v>398.8358896</v>
      </c>
      <c r="I307" s="16">
        <v>0.32312420318945456</v>
      </c>
      <c r="J307" s="30">
        <v>0.6350636350636352</v>
      </c>
      <c r="L307" s="5">
        <f t="shared" si="21"/>
        <v>0.5088060241</v>
      </c>
      <c r="M307" s="30">
        <f t="shared" si="22"/>
        <v>0.3119394319</v>
      </c>
      <c r="P307" s="5">
        <f t="shared" si="5"/>
        <v>100</v>
      </c>
      <c r="Q307" s="5">
        <f t="shared" si="6"/>
        <v>62</v>
      </c>
      <c r="R307" s="5">
        <f t="shared" si="7"/>
        <v>290</v>
      </c>
      <c r="S307" s="5">
        <f t="shared" si="8"/>
        <v>264</v>
      </c>
      <c r="T307" s="5">
        <f t="shared" si="9"/>
        <v>60</v>
      </c>
      <c r="U307" s="5">
        <f t="shared" si="10"/>
        <v>132</v>
      </c>
      <c r="V307" s="5">
        <f t="shared" si="39"/>
        <v>17</v>
      </c>
      <c r="X307" s="59"/>
      <c r="Y307" s="60"/>
      <c r="Z307" s="61"/>
    </row>
    <row r="308">
      <c r="A308" s="57">
        <f>'Cleaned Data'!I309</f>
        <v>0.6667883916</v>
      </c>
      <c r="B308" s="30">
        <f>'Cleaned Data'!J309</f>
        <v>0.9655172414</v>
      </c>
      <c r="C308" s="30">
        <f>'Cleaned Data'!K309</f>
        <v>0.9206349206</v>
      </c>
      <c r="D308" s="16">
        <f>'Cleaned Data'!L309</f>
        <v>0.8484848485</v>
      </c>
      <c r="E308" s="16">
        <f>'Cleaned Data'!M309</f>
        <v>0.9830508475</v>
      </c>
      <c r="F308" s="58">
        <f>'Cleaned Data'!Y309</f>
        <v>0.886152162</v>
      </c>
      <c r="G308" s="5">
        <f>'Cleaned Data'!X309</f>
        <v>324.8</v>
      </c>
      <c r="I308" s="16">
        <v>0.32484080044052255</v>
      </c>
      <c r="J308" s="30">
        <v>0.6272727272727272</v>
      </c>
      <c r="L308" s="5">
        <f t="shared" si="21"/>
        <v>0.5178621456</v>
      </c>
      <c r="M308" s="30">
        <f t="shared" si="22"/>
        <v>0.3024319268</v>
      </c>
      <c r="P308" s="5">
        <f t="shared" si="5"/>
        <v>98.5</v>
      </c>
      <c r="Q308" s="5">
        <f t="shared" si="6"/>
        <v>108</v>
      </c>
      <c r="R308" s="5">
        <f t="shared" si="7"/>
        <v>153.5</v>
      </c>
      <c r="S308" s="5">
        <f t="shared" si="8"/>
        <v>131.5</v>
      </c>
      <c r="T308" s="5">
        <f t="shared" si="9"/>
        <v>90.5</v>
      </c>
      <c r="U308" s="5">
        <f t="shared" si="10"/>
        <v>76.5</v>
      </c>
      <c r="V308" s="5">
        <f t="shared" si="39"/>
        <v>23.5</v>
      </c>
      <c r="X308" s="59"/>
      <c r="Y308" s="60"/>
      <c r="Z308" s="61"/>
    </row>
    <row r="309">
      <c r="A309" s="57">
        <f>'Cleaned Data'!I310</f>
        <v>0.6667883916</v>
      </c>
      <c r="B309" s="30">
        <f>'Cleaned Data'!J310</f>
        <v>0.9655172414</v>
      </c>
      <c r="C309" s="30">
        <f>'Cleaned Data'!K310</f>
        <v>0.9206349206</v>
      </c>
      <c r="D309" s="16">
        <f>'Cleaned Data'!L310</f>
        <v>0.8484848485</v>
      </c>
      <c r="E309" s="16">
        <f>'Cleaned Data'!M310</f>
        <v>0.9830508475</v>
      </c>
      <c r="F309" s="58">
        <f>'Cleaned Data'!Y310</f>
        <v>0.886152162</v>
      </c>
      <c r="G309" s="5">
        <f>'Cleaned Data'!X310</f>
        <v>324.8</v>
      </c>
      <c r="I309" s="16">
        <v>0.326694525826426</v>
      </c>
      <c r="J309" s="30">
        <v>0.7775459513164431</v>
      </c>
      <c r="L309" s="5">
        <f t="shared" si="21"/>
        <v>0.4201610532</v>
      </c>
      <c r="M309" s="30">
        <f t="shared" si="22"/>
        <v>0.4508514255</v>
      </c>
      <c r="P309" s="5">
        <f t="shared" si="5"/>
        <v>98.5</v>
      </c>
      <c r="Q309" s="5">
        <f t="shared" si="6"/>
        <v>108</v>
      </c>
      <c r="R309" s="5">
        <f t="shared" si="7"/>
        <v>153.5</v>
      </c>
      <c r="S309" s="5">
        <f t="shared" si="8"/>
        <v>131.5</v>
      </c>
      <c r="T309" s="5">
        <f t="shared" si="9"/>
        <v>90.5</v>
      </c>
      <c r="U309" s="5">
        <f t="shared" si="10"/>
        <v>76.5</v>
      </c>
      <c r="V309" s="5">
        <f t="shared" si="39"/>
        <v>23.5</v>
      </c>
      <c r="X309" s="59"/>
      <c r="Y309" s="60"/>
      <c r="Z309" s="61"/>
    </row>
    <row r="310">
      <c r="A310" s="57">
        <f>'Cleaned Data'!I311</f>
        <v>0.668311487</v>
      </c>
      <c r="B310" s="30">
        <f>'Cleaned Data'!J311</f>
        <v>1</v>
      </c>
      <c r="C310" s="30">
        <f>'Cleaned Data'!K311</f>
        <v>0.8571428571</v>
      </c>
      <c r="D310" s="16">
        <f>'Cleaned Data'!L311</f>
        <v>0.8333333333</v>
      </c>
      <c r="E310" s="16">
        <f>'Cleaned Data'!M311</f>
        <v>1</v>
      </c>
      <c r="F310" s="58">
        <f>'Cleaned Data'!Y311</f>
        <v>0.8571428571</v>
      </c>
      <c r="G310" s="5" t="str">
        <f>'Cleaned Data'!X311</f>
        <v>NaN</v>
      </c>
      <c r="I310" s="16">
        <v>0.3456760601062101</v>
      </c>
      <c r="J310" s="30">
        <v>0.7203579418344519</v>
      </c>
      <c r="L310" s="5">
        <f t="shared" si="21"/>
        <v>0.4798670772</v>
      </c>
      <c r="M310" s="30">
        <f t="shared" si="22"/>
        <v>0.3746818817</v>
      </c>
      <c r="P310" s="5">
        <f t="shared" si="5"/>
        <v>97</v>
      </c>
      <c r="Q310" s="5">
        <f t="shared" si="6"/>
        <v>29.5</v>
      </c>
      <c r="R310" s="5">
        <f t="shared" si="7"/>
        <v>204</v>
      </c>
      <c r="S310" s="5">
        <f t="shared" si="8"/>
        <v>142.5</v>
      </c>
      <c r="T310" s="5">
        <f t="shared" si="9"/>
        <v>29</v>
      </c>
      <c r="U310" s="5">
        <f t="shared" si="10"/>
        <v>86</v>
      </c>
      <c r="V310" s="5" t="str">
        <f t="shared" si="39"/>
        <v>#VALUE!</v>
      </c>
      <c r="X310" s="59"/>
      <c r="Y310" s="60"/>
      <c r="Z310" s="61"/>
    </row>
    <row r="311">
      <c r="A311" s="57">
        <f>'Cleaned Data'!I312</f>
        <v>0.6768825917</v>
      </c>
      <c r="B311" s="30">
        <f>'Cleaned Data'!J312</f>
        <v>0.8807106599</v>
      </c>
      <c r="C311" s="30">
        <f>'Cleaned Data'!K312</f>
        <v>0.9187817259</v>
      </c>
      <c r="D311" s="16">
        <f>'Cleaned Data'!L312</f>
        <v>0.9155672823</v>
      </c>
      <c r="E311" s="16">
        <f>'Cleaned Data'!M312</f>
        <v>0.8850855746</v>
      </c>
      <c r="F311" s="58">
        <f>'Cleaned Data'!Y312</f>
        <v>0.7994923858</v>
      </c>
      <c r="G311" s="5">
        <f>'Cleaned Data'!X312</f>
        <v>83.51994681</v>
      </c>
      <c r="I311" s="16">
        <v>0.34773961443106116</v>
      </c>
      <c r="J311" s="30">
        <v>0.6669167291822955</v>
      </c>
      <c r="L311" s="5">
        <f t="shared" si="21"/>
        <v>0.5214138426</v>
      </c>
      <c r="M311" s="30">
        <f t="shared" si="22"/>
        <v>0.3191771148</v>
      </c>
      <c r="P311" s="5">
        <f t="shared" si="5"/>
        <v>96</v>
      </c>
      <c r="Q311" s="5">
        <f t="shared" si="6"/>
        <v>162</v>
      </c>
      <c r="R311" s="5">
        <f t="shared" si="7"/>
        <v>156</v>
      </c>
      <c r="S311" s="5">
        <f t="shared" si="8"/>
        <v>105</v>
      </c>
      <c r="T311" s="5">
        <f t="shared" si="9"/>
        <v>202</v>
      </c>
      <c r="U311" s="5">
        <f t="shared" si="10"/>
        <v>108</v>
      </c>
      <c r="V311" s="5">
        <f t="shared" si="39"/>
        <v>69</v>
      </c>
      <c r="X311" s="59"/>
      <c r="Y311" s="60"/>
      <c r="Z311" s="61"/>
    </row>
    <row r="312">
      <c r="A312" s="57">
        <f>'Cleaned Data'!I313</f>
        <v>0.6770396828</v>
      </c>
      <c r="B312" s="30">
        <f>'Cleaned Data'!J313</f>
        <v>0.9405940594</v>
      </c>
      <c r="C312" s="30">
        <f>'Cleaned Data'!K313</f>
        <v>0.9615384615</v>
      </c>
      <c r="D312" s="16">
        <f>'Cleaned Data'!L313</f>
        <v>0.9895833333</v>
      </c>
      <c r="E312" s="16">
        <f>'Cleaned Data'!M313</f>
        <v>0.8064516129</v>
      </c>
      <c r="F312" s="58">
        <f>'Cleaned Data'!Y313</f>
        <v>0.9021325209</v>
      </c>
      <c r="G312" s="5">
        <f>'Cleaned Data'!X313</f>
        <v>395.8333333</v>
      </c>
      <c r="I312" s="16">
        <v>0.35335241872731693</v>
      </c>
      <c r="J312" s="30">
        <v>0.6349206349206349</v>
      </c>
      <c r="L312" s="5">
        <f t="shared" si="21"/>
        <v>0.5565300595</v>
      </c>
      <c r="M312" s="30">
        <f t="shared" si="22"/>
        <v>0.2815682162</v>
      </c>
      <c r="P312" s="5">
        <f t="shared" si="5"/>
        <v>95</v>
      </c>
      <c r="Q312" s="5">
        <f t="shared" si="6"/>
        <v>129</v>
      </c>
      <c r="R312" s="5">
        <f t="shared" si="7"/>
        <v>90.5</v>
      </c>
      <c r="S312" s="5">
        <f t="shared" si="8"/>
        <v>55</v>
      </c>
      <c r="T312" s="5">
        <f t="shared" si="9"/>
        <v>293.5</v>
      </c>
      <c r="U312" s="5">
        <f t="shared" si="10"/>
        <v>70</v>
      </c>
      <c r="V312" s="5">
        <f t="shared" si="39"/>
        <v>18</v>
      </c>
      <c r="X312" s="59"/>
      <c r="Y312" s="60"/>
      <c r="Z312" s="61"/>
    </row>
    <row r="313">
      <c r="A313" s="57">
        <f>'Cleaned Data'!I314</f>
        <v>0.6815066527</v>
      </c>
      <c r="B313" s="30">
        <f>'Cleaned Data'!J314</f>
        <v>0.9669421488</v>
      </c>
      <c r="C313" s="30">
        <f>'Cleaned Data'!K314</f>
        <v>0.7797356828</v>
      </c>
      <c r="D313" s="16">
        <f>'Cleaned Data'!L314</f>
        <v>0.5391705069</v>
      </c>
      <c r="E313" s="16">
        <f>'Cleaned Data'!M314</f>
        <v>0.9888268156</v>
      </c>
      <c r="F313" s="58">
        <f>'Cleaned Data'!Y314</f>
        <v>0.7466778316</v>
      </c>
      <c r="G313" s="5">
        <f>'Cleaned Data'!X314</f>
        <v>103.545</v>
      </c>
      <c r="I313" s="16">
        <v>0.3535346972747783</v>
      </c>
      <c r="J313" s="30">
        <v>0.4956709956709957</v>
      </c>
      <c r="L313" s="5">
        <f t="shared" si="21"/>
        <v>0.7132446731</v>
      </c>
      <c r="M313" s="30">
        <f t="shared" si="22"/>
        <v>0.1421362984</v>
      </c>
      <c r="P313" s="5">
        <f t="shared" si="5"/>
        <v>94</v>
      </c>
      <c r="Q313" s="5">
        <f t="shared" si="6"/>
        <v>105</v>
      </c>
      <c r="R313" s="5">
        <f t="shared" si="7"/>
        <v>267</v>
      </c>
      <c r="S313" s="5">
        <f t="shared" si="8"/>
        <v>231</v>
      </c>
      <c r="T313" s="5">
        <f t="shared" si="9"/>
        <v>84</v>
      </c>
      <c r="U313" s="5">
        <f t="shared" si="10"/>
        <v>127</v>
      </c>
      <c r="V313" s="5">
        <f t="shared" si="39"/>
        <v>55</v>
      </c>
      <c r="X313" s="59"/>
      <c r="Y313" s="60"/>
      <c r="Z313" s="61"/>
    </row>
    <row r="314">
      <c r="A314" s="57">
        <f>'Cleaned Data'!I315</f>
        <v>0.682225689</v>
      </c>
      <c r="B314" s="30">
        <f>'Cleaned Data'!J315</f>
        <v>0.9382716049</v>
      </c>
      <c r="C314" s="30">
        <f>'Cleaned Data'!K315</f>
        <v>0.9615384615</v>
      </c>
      <c r="D314" s="16">
        <f>'Cleaned Data'!L315</f>
        <v>0.987012987</v>
      </c>
      <c r="E314" s="16">
        <f>'Cleaned Data'!M315</f>
        <v>0.8333333333</v>
      </c>
      <c r="F314" s="58">
        <f>'Cleaned Data'!Y315</f>
        <v>0.8998100665</v>
      </c>
      <c r="G314" s="5">
        <f>'Cleaned Data'!X315</f>
        <v>380</v>
      </c>
      <c r="I314" s="16">
        <v>0.3543292664366278</v>
      </c>
      <c r="J314" s="30">
        <v>0.6797385620915033</v>
      </c>
      <c r="L314" s="5">
        <f t="shared" si="21"/>
        <v>0.5212728631</v>
      </c>
      <c r="M314" s="30">
        <f t="shared" si="22"/>
        <v>0.3254092957</v>
      </c>
      <c r="P314" s="5">
        <f t="shared" si="5"/>
        <v>93</v>
      </c>
      <c r="Q314" s="5">
        <f t="shared" si="6"/>
        <v>131</v>
      </c>
      <c r="R314" s="5">
        <f t="shared" si="7"/>
        <v>90.5</v>
      </c>
      <c r="S314" s="5">
        <f t="shared" si="8"/>
        <v>60</v>
      </c>
      <c r="T314" s="5">
        <f t="shared" si="9"/>
        <v>279.5</v>
      </c>
      <c r="U314" s="5">
        <f t="shared" si="10"/>
        <v>71</v>
      </c>
      <c r="V314" s="5">
        <f t="shared" si="39"/>
        <v>20</v>
      </c>
      <c r="X314" s="59"/>
      <c r="Y314" s="60"/>
      <c r="Z314" s="61"/>
    </row>
    <row r="315">
      <c r="A315" s="57">
        <f>'Cleaned Data'!I316</f>
        <v>0.6839054772</v>
      </c>
      <c r="B315" s="30">
        <f>'Cleaned Data'!J316</f>
        <v>0.9031413613</v>
      </c>
      <c r="C315" s="30">
        <f>'Cleaned Data'!K316</f>
        <v>0.9744186047</v>
      </c>
      <c r="D315" s="16">
        <f>'Cleaned Data'!L316</f>
        <v>0.9691011236</v>
      </c>
      <c r="E315" s="16">
        <f>'Cleaned Data'!M316</f>
        <v>0.9188596491</v>
      </c>
      <c r="F315" s="58">
        <f>'Cleaned Data'!Y316</f>
        <v>0.8775599659</v>
      </c>
      <c r="G315" s="5">
        <f>'Cleaned Data'!X316</f>
        <v>355.1719902</v>
      </c>
      <c r="I315" s="16">
        <v>0.3625159749259108</v>
      </c>
      <c r="J315" s="30">
        <v>0.6842105263157894</v>
      </c>
      <c r="L315" s="5">
        <f t="shared" si="21"/>
        <v>0.5298310403</v>
      </c>
      <c r="M315" s="30">
        <f t="shared" si="22"/>
        <v>0.3216945514</v>
      </c>
      <c r="P315" s="5">
        <f t="shared" si="5"/>
        <v>92</v>
      </c>
      <c r="Q315" s="5">
        <f t="shared" si="6"/>
        <v>155</v>
      </c>
      <c r="R315" s="5">
        <f t="shared" si="7"/>
        <v>80</v>
      </c>
      <c r="S315" s="5">
        <f t="shared" si="8"/>
        <v>75</v>
      </c>
      <c r="T315" s="5">
        <f t="shared" si="9"/>
        <v>167</v>
      </c>
      <c r="U315" s="5">
        <f t="shared" si="10"/>
        <v>78</v>
      </c>
      <c r="V315" s="5">
        <f t="shared" si="39"/>
        <v>21</v>
      </c>
      <c r="X315" s="59"/>
      <c r="Y315" s="60"/>
      <c r="Z315" s="61"/>
    </row>
    <row r="316">
      <c r="A316" s="57">
        <f>'Cleaned Data'!I317</f>
        <v>0.6867526391</v>
      </c>
      <c r="B316" s="30">
        <f>'Cleaned Data'!J317</f>
        <v>0.7407407407</v>
      </c>
      <c r="C316" s="30">
        <f>'Cleaned Data'!K317</f>
        <v>0.9417475728</v>
      </c>
      <c r="D316" s="16">
        <f>'Cleaned Data'!L317</f>
        <v>0.7692307692</v>
      </c>
      <c r="E316" s="16">
        <f>'Cleaned Data'!M317</f>
        <v>0.9326923077</v>
      </c>
      <c r="F316" s="58">
        <f>'Cleaned Data'!Y317</f>
        <v>0.6824883136</v>
      </c>
      <c r="G316" s="5">
        <f>'Cleaned Data'!X317</f>
        <v>46.19047619</v>
      </c>
      <c r="I316" s="16">
        <v>0.3684387028139319</v>
      </c>
      <c r="J316" s="30">
        <v>0.6822916666666667</v>
      </c>
      <c r="L316" s="5">
        <f t="shared" si="21"/>
        <v>0.5400017629</v>
      </c>
      <c r="M316" s="30">
        <f t="shared" si="22"/>
        <v>0.3138529639</v>
      </c>
      <c r="P316" s="5">
        <f t="shared" si="5"/>
        <v>91</v>
      </c>
      <c r="Q316" s="5">
        <f t="shared" si="6"/>
        <v>217</v>
      </c>
      <c r="R316" s="5">
        <f t="shared" si="7"/>
        <v>128</v>
      </c>
      <c r="S316" s="5">
        <f t="shared" si="8"/>
        <v>163.5</v>
      </c>
      <c r="T316" s="5">
        <f t="shared" si="9"/>
        <v>153</v>
      </c>
      <c r="U316" s="5">
        <f t="shared" si="10"/>
        <v>147</v>
      </c>
      <c r="V316" s="5">
        <f t="shared" si="39"/>
        <v>89</v>
      </c>
      <c r="X316" s="59"/>
      <c r="Y316" s="60"/>
      <c r="Z316" s="61"/>
    </row>
    <row r="317">
      <c r="A317" s="57">
        <f>'Cleaned Data'!I318</f>
        <v>0.6875129936</v>
      </c>
      <c r="B317" s="30">
        <f>'Cleaned Data'!J318</f>
        <v>0.9777777778</v>
      </c>
      <c r="C317" s="30">
        <f>'Cleaned Data'!K318</f>
        <v>0.9183673469</v>
      </c>
      <c r="D317" s="16">
        <f>'Cleaned Data'!L318</f>
        <v>0.8461538462</v>
      </c>
      <c r="E317" s="16">
        <f>'Cleaned Data'!M318</f>
        <v>0.989010989</v>
      </c>
      <c r="F317" s="58">
        <f>'Cleaned Data'!Y318</f>
        <v>0.8961451247</v>
      </c>
      <c r="G317" s="5">
        <f>'Cleaned Data'!X318</f>
        <v>495</v>
      </c>
      <c r="I317" s="16">
        <v>0.37498018091686675</v>
      </c>
      <c r="J317" s="30">
        <v>0.7575741544104679</v>
      </c>
      <c r="L317" s="5">
        <f t="shared" si="21"/>
        <v>0.4949748863</v>
      </c>
      <c r="M317" s="30">
        <f t="shared" si="22"/>
        <v>0.3825939735</v>
      </c>
      <c r="P317" s="5">
        <f t="shared" si="5"/>
        <v>90</v>
      </c>
      <c r="Q317" s="5">
        <f t="shared" si="6"/>
        <v>92</v>
      </c>
      <c r="R317" s="5">
        <f t="shared" si="7"/>
        <v>158</v>
      </c>
      <c r="S317" s="5">
        <f t="shared" si="8"/>
        <v>134</v>
      </c>
      <c r="T317" s="5">
        <f t="shared" si="9"/>
        <v>83</v>
      </c>
      <c r="U317" s="5">
        <f t="shared" si="10"/>
        <v>72</v>
      </c>
      <c r="V317" s="5">
        <f t="shared" si="39"/>
        <v>14</v>
      </c>
      <c r="X317" s="59"/>
      <c r="Y317" s="60"/>
      <c r="Z317" s="61"/>
    </row>
    <row r="318">
      <c r="A318" s="57">
        <f>'Cleaned Data'!I319</f>
        <v>0.6900681044</v>
      </c>
      <c r="B318" s="30">
        <f>'Cleaned Data'!J319</f>
        <v>0.9411764706</v>
      </c>
      <c r="C318" s="30">
        <f>'Cleaned Data'!K319</f>
        <v>0.9523809524</v>
      </c>
      <c r="D318" s="16">
        <f>'Cleaned Data'!L319</f>
        <v>0.8888888889</v>
      </c>
      <c r="E318" s="16">
        <f>'Cleaned Data'!M319</f>
        <v>0.9756097561</v>
      </c>
      <c r="F318" s="58">
        <f>'Cleaned Data'!Y319</f>
        <v>0.893557423</v>
      </c>
      <c r="G318" s="5">
        <f>'Cleaned Data'!X319</f>
        <v>320</v>
      </c>
      <c r="I318" s="16">
        <v>0.3810504934586031</v>
      </c>
      <c r="J318" s="30">
        <v>0.6914539400665927</v>
      </c>
      <c r="L318" s="5">
        <f t="shared" si="21"/>
        <v>0.5510858661</v>
      </c>
      <c r="M318" s="30">
        <f t="shared" si="22"/>
        <v>0.3104034466</v>
      </c>
      <c r="P318" s="5">
        <f t="shared" si="5"/>
        <v>89</v>
      </c>
      <c r="Q318" s="5">
        <f t="shared" si="6"/>
        <v>126.5</v>
      </c>
      <c r="R318" s="5">
        <f t="shared" si="7"/>
        <v>104.5</v>
      </c>
      <c r="S318" s="5">
        <f t="shared" si="8"/>
        <v>114.5</v>
      </c>
      <c r="T318" s="5">
        <f t="shared" si="9"/>
        <v>107</v>
      </c>
      <c r="U318" s="5">
        <f t="shared" si="10"/>
        <v>73</v>
      </c>
      <c r="V318" s="5">
        <f t="shared" si="39"/>
        <v>25</v>
      </c>
      <c r="X318" s="59"/>
      <c r="Y318" s="60"/>
      <c r="Z318" s="61"/>
    </row>
    <row r="319">
      <c r="A319" s="57">
        <f>'Cleaned Data'!I320</f>
        <v>0.6980855697</v>
      </c>
      <c r="B319" s="30">
        <f>'Cleaned Data'!J320</f>
        <v>0.9076923077</v>
      </c>
      <c r="C319" s="30">
        <f>'Cleaned Data'!K320</f>
        <v>0.9807692308</v>
      </c>
      <c r="D319" s="16">
        <f>'Cleaned Data'!L320</f>
        <v>0.9833333333</v>
      </c>
      <c r="E319" s="16">
        <f>'Cleaned Data'!M320</f>
        <v>0.8947368421</v>
      </c>
      <c r="F319" s="58">
        <f>'Cleaned Data'!Y320</f>
        <v>0.8884615385</v>
      </c>
      <c r="G319" s="5">
        <f>'Cleaned Data'!X320</f>
        <v>501.5</v>
      </c>
      <c r="I319" s="16">
        <v>0.38110969858069815</v>
      </c>
      <c r="J319" s="30">
        <v>0.5032234057693161</v>
      </c>
      <c r="L319" s="5">
        <f t="shared" si="21"/>
        <v>0.7573369883</v>
      </c>
      <c r="M319" s="30">
        <f t="shared" si="22"/>
        <v>0.1221137072</v>
      </c>
      <c r="P319" s="5">
        <f t="shared" si="5"/>
        <v>88</v>
      </c>
      <c r="Q319" s="5">
        <f t="shared" si="6"/>
        <v>153</v>
      </c>
      <c r="R319" s="5">
        <f t="shared" si="7"/>
        <v>72</v>
      </c>
      <c r="S319" s="5">
        <f t="shared" si="8"/>
        <v>68</v>
      </c>
      <c r="T319" s="5">
        <f t="shared" si="9"/>
        <v>185.5</v>
      </c>
      <c r="U319" s="5">
        <f t="shared" si="10"/>
        <v>75</v>
      </c>
      <c r="V319" s="5">
        <f t="shared" si="39"/>
        <v>13</v>
      </c>
      <c r="X319" s="59"/>
      <c r="Y319" s="60"/>
      <c r="Z319" s="61"/>
    </row>
    <row r="320">
      <c r="A320" s="57">
        <f>'Cleaned Data'!I321</f>
        <v>0.6983114159</v>
      </c>
      <c r="B320" s="30">
        <f>'Cleaned Data'!J321</f>
        <v>1</v>
      </c>
      <c r="C320" s="30">
        <f>'Cleaned Data'!K321</f>
        <v>0.9302325581</v>
      </c>
      <c r="D320" s="16">
        <f>'Cleaned Data'!L321</f>
        <v>0.7</v>
      </c>
      <c r="E320" s="16">
        <f>'Cleaned Data'!M321</f>
        <v>1</v>
      </c>
      <c r="F320" s="58">
        <f>'Cleaned Data'!Y321</f>
        <v>0.9302325581</v>
      </c>
      <c r="G320" s="5" t="str">
        <f>'Cleaned Data'!X321</f>
        <v>NaN</v>
      </c>
      <c r="I320" s="16">
        <v>0.3813311167989872</v>
      </c>
      <c r="J320" s="30">
        <v>0.7449186991869918</v>
      </c>
      <c r="L320" s="5">
        <f t="shared" si="21"/>
        <v>0.511909712</v>
      </c>
      <c r="M320" s="30">
        <f t="shared" si="22"/>
        <v>0.3635875824</v>
      </c>
      <c r="P320" s="5">
        <f t="shared" si="5"/>
        <v>87</v>
      </c>
      <c r="Q320" s="5">
        <f t="shared" si="6"/>
        <v>29.5</v>
      </c>
      <c r="R320" s="5">
        <f t="shared" si="7"/>
        <v>141</v>
      </c>
      <c r="S320" s="5">
        <f t="shared" si="8"/>
        <v>185</v>
      </c>
      <c r="T320" s="5">
        <f t="shared" si="9"/>
        <v>29</v>
      </c>
      <c r="U320" s="5">
        <f t="shared" si="10"/>
        <v>56</v>
      </c>
      <c r="V320" s="5" t="str">
        <f t="shared" si="39"/>
        <v>#VALUE!</v>
      </c>
      <c r="X320" s="59"/>
      <c r="Y320" s="60"/>
      <c r="Z320" s="61"/>
    </row>
    <row r="321">
      <c r="A321" s="57">
        <f>'Cleaned Data'!I322</f>
        <v>0.6986586741</v>
      </c>
      <c r="B321" s="30">
        <f>'Cleaned Data'!J322</f>
        <v>0.6470588235</v>
      </c>
      <c r="C321" s="30">
        <f>'Cleaned Data'!K322</f>
        <v>1</v>
      </c>
      <c r="D321" s="16">
        <f>'Cleaned Data'!L322</f>
        <v>1</v>
      </c>
      <c r="E321" s="16">
        <f>'Cleaned Data'!M322</f>
        <v>0.5</v>
      </c>
      <c r="F321" s="58">
        <f>'Cleaned Data'!Y322</f>
        <v>0.6470588235</v>
      </c>
      <c r="G321" s="5" t="str">
        <f>'Cleaned Data'!X322</f>
        <v>NaN</v>
      </c>
      <c r="I321" s="16">
        <v>0.3844241840521019</v>
      </c>
      <c r="J321" s="30">
        <v>0.7</v>
      </c>
      <c r="L321" s="5">
        <f t="shared" si="21"/>
        <v>0.5491774058</v>
      </c>
      <c r="M321" s="30">
        <f t="shared" si="22"/>
        <v>0.3155758159</v>
      </c>
      <c r="P321" s="5">
        <f t="shared" si="5"/>
        <v>86</v>
      </c>
      <c r="Q321" s="5">
        <f t="shared" si="6"/>
        <v>239</v>
      </c>
      <c r="R321" s="5">
        <f t="shared" si="7"/>
        <v>26.5</v>
      </c>
      <c r="S321" s="5">
        <f t="shared" si="8"/>
        <v>26.5</v>
      </c>
      <c r="T321" s="5">
        <f t="shared" si="9"/>
        <v>389.5</v>
      </c>
      <c r="U321" s="5">
        <f t="shared" si="10"/>
        <v>157</v>
      </c>
      <c r="V321" s="5" t="str">
        <f t="shared" si="39"/>
        <v>#VALUE!</v>
      </c>
      <c r="X321" s="59"/>
      <c r="Y321" s="60"/>
      <c r="Z321" s="61"/>
    </row>
    <row r="322">
      <c r="A322" s="57">
        <f>'Cleaned Data'!I323</f>
        <v>0.703815449</v>
      </c>
      <c r="B322" s="30">
        <f>'Cleaned Data'!J323</f>
        <v>0.8958333333</v>
      </c>
      <c r="C322" s="30">
        <f>'Cleaned Data'!K323</f>
        <v>0.9285714286</v>
      </c>
      <c r="D322" s="16">
        <f>'Cleaned Data'!L323</f>
        <v>0.7166666667</v>
      </c>
      <c r="E322" s="16">
        <f>'Cleaned Data'!M323</f>
        <v>0.9778761062</v>
      </c>
      <c r="F322" s="58">
        <f>'Cleaned Data'!Y323</f>
        <v>0.8244047619</v>
      </c>
      <c r="G322" s="5">
        <f>'Cleaned Data'!X323</f>
        <v>111.8</v>
      </c>
      <c r="I322" s="16">
        <v>0.38868155724578773</v>
      </c>
      <c r="J322" s="30">
        <v>0.7894374747065966</v>
      </c>
      <c r="L322" s="5">
        <f t="shared" si="21"/>
        <v>0.4923525544</v>
      </c>
      <c r="M322" s="30">
        <f t="shared" si="22"/>
        <v>0.4007559175</v>
      </c>
      <c r="P322" s="5">
        <f t="shared" si="5"/>
        <v>85</v>
      </c>
      <c r="Q322" s="5">
        <f t="shared" si="6"/>
        <v>157</v>
      </c>
      <c r="R322" s="5">
        <f t="shared" si="7"/>
        <v>147.5</v>
      </c>
      <c r="S322" s="5">
        <f t="shared" si="8"/>
        <v>181</v>
      </c>
      <c r="T322" s="5">
        <f t="shared" si="9"/>
        <v>105</v>
      </c>
      <c r="U322" s="5">
        <f t="shared" si="10"/>
        <v>100</v>
      </c>
      <c r="V322" s="5">
        <f t="shared" si="39"/>
        <v>52</v>
      </c>
      <c r="X322" s="59"/>
      <c r="Y322" s="60"/>
      <c r="Z322" s="61"/>
    </row>
    <row r="323">
      <c r="A323" s="57">
        <f>'Cleaned Data'!I324</f>
        <v>0.7074455596</v>
      </c>
      <c r="B323" s="30">
        <f>'Cleaned Data'!J324</f>
        <v>0.8333333333</v>
      </c>
      <c r="C323" s="30">
        <f>'Cleaned Data'!K324</f>
        <v>1</v>
      </c>
      <c r="D323" s="16">
        <f>'Cleaned Data'!L324</f>
        <v>1</v>
      </c>
      <c r="E323" s="16">
        <f>'Cleaned Data'!M324</f>
        <v>0.9444444444</v>
      </c>
      <c r="F323" s="58">
        <f>'Cleaned Data'!Y324</f>
        <v>0.8333333333</v>
      </c>
      <c r="G323" s="5" t="str">
        <f>'Cleaned Data'!X324</f>
        <v>NaN</v>
      </c>
      <c r="I323" s="16">
        <v>0.39366349391342303</v>
      </c>
      <c r="J323" s="30">
        <v>0.6893939393939394</v>
      </c>
      <c r="L323" s="5">
        <f t="shared" si="21"/>
        <v>0.5710283648</v>
      </c>
      <c r="M323" s="30">
        <f t="shared" si="22"/>
        <v>0.2957304455</v>
      </c>
      <c r="P323" s="5">
        <f t="shared" si="5"/>
        <v>84</v>
      </c>
      <c r="Q323" s="5">
        <f t="shared" si="6"/>
        <v>182.5</v>
      </c>
      <c r="R323" s="5">
        <f t="shared" si="7"/>
        <v>26.5</v>
      </c>
      <c r="S323" s="5">
        <f t="shared" si="8"/>
        <v>26.5</v>
      </c>
      <c r="T323" s="5">
        <f t="shared" si="9"/>
        <v>138</v>
      </c>
      <c r="U323" s="5">
        <f t="shared" si="10"/>
        <v>96.5</v>
      </c>
      <c r="V323" s="5" t="str">
        <f t="shared" si="39"/>
        <v>#VALUE!</v>
      </c>
      <c r="X323" s="59"/>
      <c r="Y323" s="60"/>
      <c r="Z323" s="61"/>
    </row>
    <row r="324">
      <c r="A324" s="57">
        <f>'Cleaned Data'!I325</f>
        <v>0.7277987494</v>
      </c>
      <c r="B324" s="30">
        <f>'Cleaned Data'!J325</f>
        <v>1</v>
      </c>
      <c r="C324" s="30">
        <f>'Cleaned Data'!K325</f>
        <v>0.9285714286</v>
      </c>
      <c r="D324" s="16">
        <f>'Cleaned Data'!L325</f>
        <v>0.7777777778</v>
      </c>
      <c r="E324" s="16">
        <f>'Cleaned Data'!M325</f>
        <v>1</v>
      </c>
      <c r="F324" s="58">
        <f>'Cleaned Data'!Y325</f>
        <v>0.9285714286</v>
      </c>
      <c r="G324" s="5" t="str">
        <f>'Cleaned Data'!X325</f>
        <v>NaN</v>
      </c>
      <c r="I324" s="16">
        <v>0.39475374270548047</v>
      </c>
      <c r="J324" s="30">
        <v>0.7774798927613942</v>
      </c>
      <c r="L324" s="5">
        <f t="shared" si="21"/>
        <v>0.5077349863</v>
      </c>
      <c r="M324" s="30">
        <f t="shared" si="22"/>
        <v>0.3827261501</v>
      </c>
      <c r="P324" s="5">
        <f t="shared" si="5"/>
        <v>83</v>
      </c>
      <c r="Q324" s="5">
        <f t="shared" si="6"/>
        <v>29.5</v>
      </c>
      <c r="R324" s="5">
        <f t="shared" si="7"/>
        <v>147.5</v>
      </c>
      <c r="S324" s="5">
        <f t="shared" si="8"/>
        <v>161.5</v>
      </c>
      <c r="T324" s="5">
        <f t="shared" si="9"/>
        <v>29</v>
      </c>
      <c r="U324" s="5">
        <f t="shared" si="10"/>
        <v>58.5</v>
      </c>
      <c r="V324" s="5" t="str">
        <f t="shared" si="39"/>
        <v>#VALUE!</v>
      </c>
      <c r="X324" s="59"/>
      <c r="Y324" s="60"/>
      <c r="Z324" s="61"/>
    </row>
    <row r="325">
      <c r="A325" s="57">
        <f>'Cleaned Data'!I326</f>
        <v>0.7360688277</v>
      </c>
      <c r="B325" s="30">
        <f>'Cleaned Data'!J326</f>
        <v>1</v>
      </c>
      <c r="C325" s="30">
        <f>'Cleaned Data'!K326</f>
        <v>0.9696969697</v>
      </c>
      <c r="D325" s="16">
        <f>'Cleaned Data'!L326</f>
        <v>0.625</v>
      </c>
      <c r="E325" s="16">
        <f>'Cleaned Data'!M326</f>
        <v>1</v>
      </c>
      <c r="F325" s="58">
        <f>'Cleaned Data'!Y326</f>
        <v>0.9696969697</v>
      </c>
      <c r="G325" s="5" t="str">
        <f>'Cleaned Data'!X326</f>
        <v>NaN</v>
      </c>
      <c r="I325" s="16">
        <v>0.3967210084115313</v>
      </c>
      <c r="J325" s="30">
        <v>0.05932298022700255</v>
      </c>
      <c r="L325" s="5">
        <f t="shared" si="21"/>
        <v>6.687476032</v>
      </c>
      <c r="M325" s="30">
        <f t="shared" si="22"/>
        <v>-0.3373980282</v>
      </c>
      <c r="P325" s="5">
        <f t="shared" si="5"/>
        <v>82</v>
      </c>
      <c r="Q325" s="5">
        <f t="shared" si="6"/>
        <v>29.5</v>
      </c>
      <c r="R325" s="5">
        <f t="shared" si="7"/>
        <v>85</v>
      </c>
      <c r="S325" s="5">
        <f t="shared" si="8"/>
        <v>206.5</v>
      </c>
      <c r="T325" s="5">
        <f t="shared" si="9"/>
        <v>29</v>
      </c>
      <c r="U325" s="5">
        <f t="shared" si="10"/>
        <v>35.5</v>
      </c>
      <c r="V325" s="5" t="str">
        <f t="shared" si="39"/>
        <v>#VALUE!</v>
      </c>
      <c r="X325" s="59"/>
      <c r="Y325" s="60"/>
      <c r="Z325" s="61"/>
    </row>
    <row r="326">
      <c r="A326" s="57">
        <f>'Cleaned Data'!I327</f>
        <v>0.7399827042</v>
      </c>
      <c r="B326" s="30">
        <f>'Cleaned Data'!J327</f>
        <v>1</v>
      </c>
      <c r="C326" s="30">
        <f>'Cleaned Data'!K327</f>
        <v>0.9452054795</v>
      </c>
      <c r="D326" s="16">
        <f>'Cleaned Data'!L327</f>
        <v>0.75</v>
      </c>
      <c r="E326" s="16">
        <f>'Cleaned Data'!M327</f>
        <v>1</v>
      </c>
      <c r="F326" s="58">
        <f>'Cleaned Data'!Y327</f>
        <v>0.9452054795</v>
      </c>
      <c r="G326" s="5" t="str">
        <f>'Cleaned Data'!X327</f>
        <v>NaN</v>
      </c>
      <c r="I326" s="16">
        <v>0.397806449269919</v>
      </c>
      <c r="J326" s="30">
        <v>0.6666666666666665</v>
      </c>
      <c r="L326" s="5">
        <f t="shared" si="21"/>
        <v>0.5967096739</v>
      </c>
      <c r="M326" s="30">
        <f t="shared" si="22"/>
        <v>0.2688602174</v>
      </c>
      <c r="P326" s="5">
        <f t="shared" si="5"/>
        <v>81</v>
      </c>
      <c r="Q326" s="5">
        <f t="shared" si="6"/>
        <v>29.5</v>
      </c>
      <c r="R326" s="5">
        <f t="shared" si="7"/>
        <v>124</v>
      </c>
      <c r="S326" s="5">
        <f t="shared" si="8"/>
        <v>169</v>
      </c>
      <c r="T326" s="5">
        <f t="shared" si="9"/>
        <v>29</v>
      </c>
      <c r="U326" s="5">
        <f t="shared" si="10"/>
        <v>42</v>
      </c>
      <c r="V326" s="5" t="str">
        <f t="shared" si="39"/>
        <v>#VALUE!</v>
      </c>
      <c r="X326" s="59"/>
      <c r="Y326" s="60"/>
      <c r="Z326" s="61"/>
    </row>
    <row r="327">
      <c r="A327" s="57">
        <f>'Cleaned Data'!I328</f>
        <v>0.7426720739</v>
      </c>
      <c r="B327" s="30">
        <f>'Cleaned Data'!J328</f>
        <v>1</v>
      </c>
      <c r="C327" s="30">
        <f>'Cleaned Data'!K328</f>
        <v>0.9727272727</v>
      </c>
      <c r="D327" s="16">
        <f>'Cleaned Data'!L328</f>
        <v>0.625</v>
      </c>
      <c r="E327" s="16">
        <f>'Cleaned Data'!M328</f>
        <v>1</v>
      </c>
      <c r="F327" s="58">
        <f>'Cleaned Data'!Y328</f>
        <v>0.9727272727</v>
      </c>
      <c r="G327" s="5" t="str">
        <f>'Cleaned Data'!X328</f>
        <v>NaN</v>
      </c>
      <c r="I327" s="16">
        <v>0.39863190349875355</v>
      </c>
      <c r="J327" s="30">
        <v>0.6372549019607843</v>
      </c>
      <c r="L327" s="5">
        <f t="shared" si="21"/>
        <v>0.6255454486</v>
      </c>
      <c r="M327" s="30">
        <f t="shared" si="22"/>
        <v>0.2386229985</v>
      </c>
      <c r="P327" s="5">
        <f t="shared" si="5"/>
        <v>80</v>
      </c>
      <c r="Q327" s="5">
        <f t="shared" si="6"/>
        <v>29.5</v>
      </c>
      <c r="R327" s="5">
        <f t="shared" si="7"/>
        <v>82</v>
      </c>
      <c r="S327" s="5">
        <f t="shared" si="8"/>
        <v>206.5</v>
      </c>
      <c r="T327" s="5">
        <f t="shared" si="9"/>
        <v>29</v>
      </c>
      <c r="U327" s="5">
        <f t="shared" si="10"/>
        <v>33</v>
      </c>
      <c r="V327" s="5" t="str">
        <f t="shared" si="39"/>
        <v>#VALUE!</v>
      </c>
      <c r="X327" s="59"/>
      <c r="Y327" s="60"/>
      <c r="Z327" s="61"/>
    </row>
    <row r="328">
      <c r="A328" s="57">
        <f>'Cleaned Data'!I329</f>
        <v>0.7488925421</v>
      </c>
      <c r="B328" s="30">
        <f>'Cleaned Data'!J329</f>
        <v>1</v>
      </c>
      <c r="C328" s="30">
        <f>'Cleaned Data'!K329</f>
        <v>0.9183673469</v>
      </c>
      <c r="D328" s="16">
        <f>'Cleaned Data'!L329</f>
        <v>0.8518518519</v>
      </c>
      <c r="E328" s="16">
        <f>'Cleaned Data'!M329</f>
        <v>1</v>
      </c>
      <c r="F328" s="58">
        <f>'Cleaned Data'!Y329</f>
        <v>0.9183673469</v>
      </c>
      <c r="G328" s="5" t="str">
        <f>'Cleaned Data'!X329</f>
        <v>NaN</v>
      </c>
      <c r="I328" s="16">
        <v>0.40674900764086636</v>
      </c>
      <c r="J328" s="30">
        <v>0.7424242424242424</v>
      </c>
      <c r="L328" s="5">
        <f t="shared" si="21"/>
        <v>0.5478660103</v>
      </c>
      <c r="M328" s="30">
        <f t="shared" si="22"/>
        <v>0.3356752348</v>
      </c>
      <c r="P328" s="5">
        <f t="shared" si="5"/>
        <v>79</v>
      </c>
      <c r="Q328" s="5">
        <f t="shared" si="6"/>
        <v>29.5</v>
      </c>
      <c r="R328" s="5">
        <f t="shared" si="7"/>
        <v>158</v>
      </c>
      <c r="S328" s="5">
        <f t="shared" si="8"/>
        <v>130</v>
      </c>
      <c r="T328" s="5">
        <f t="shared" si="9"/>
        <v>29</v>
      </c>
      <c r="U328" s="5">
        <f t="shared" si="10"/>
        <v>66</v>
      </c>
      <c r="V328" s="5" t="str">
        <f t="shared" si="39"/>
        <v>#VALUE!</v>
      </c>
      <c r="X328" s="59"/>
      <c r="Y328" s="60"/>
      <c r="Z328" s="61"/>
    </row>
    <row r="329">
      <c r="A329" s="57">
        <f>'Cleaned Data'!I330</f>
        <v>0.7547238514</v>
      </c>
      <c r="B329" s="30">
        <f>'Cleaned Data'!J330</f>
        <v>0.9684210526</v>
      </c>
      <c r="C329" s="30">
        <f>'Cleaned Data'!K330</f>
        <v>1</v>
      </c>
      <c r="D329" s="16">
        <f>'Cleaned Data'!L330</f>
        <v>1</v>
      </c>
      <c r="E329" s="16">
        <f>'Cleaned Data'!M330</f>
        <v>0.625</v>
      </c>
      <c r="F329" s="58">
        <f>'Cleaned Data'!Y330</f>
        <v>0.9684210526</v>
      </c>
      <c r="G329" s="5" t="str">
        <f>'Cleaned Data'!X330</f>
        <v>NaN</v>
      </c>
      <c r="I329" s="16">
        <v>0.4110836605084578</v>
      </c>
      <c r="J329" s="30">
        <v>0.7573529411764706</v>
      </c>
      <c r="L329" s="5">
        <f t="shared" si="21"/>
        <v>0.542790076</v>
      </c>
      <c r="M329" s="30">
        <f t="shared" si="22"/>
        <v>0.3462692807</v>
      </c>
      <c r="P329" s="5">
        <f t="shared" si="5"/>
        <v>78</v>
      </c>
      <c r="Q329" s="5">
        <f t="shared" si="6"/>
        <v>102</v>
      </c>
      <c r="R329" s="5">
        <f t="shared" si="7"/>
        <v>26.5</v>
      </c>
      <c r="S329" s="5">
        <f t="shared" si="8"/>
        <v>26.5</v>
      </c>
      <c r="T329" s="5">
        <f t="shared" si="9"/>
        <v>368</v>
      </c>
      <c r="U329" s="5">
        <f t="shared" si="10"/>
        <v>38</v>
      </c>
      <c r="V329" s="5" t="str">
        <f t="shared" si="39"/>
        <v>#VALUE!</v>
      </c>
      <c r="X329" s="59"/>
      <c r="Y329" s="60"/>
      <c r="Z329" s="61"/>
    </row>
    <row r="330">
      <c r="A330" s="57">
        <f>'Cleaned Data'!I331</f>
        <v>0.7553084324</v>
      </c>
      <c r="B330" s="30">
        <f>'Cleaned Data'!J331</f>
        <v>1</v>
      </c>
      <c r="C330" s="30">
        <f>'Cleaned Data'!K331</f>
        <v>0.9411764706</v>
      </c>
      <c r="D330" s="16">
        <f>'Cleaned Data'!L331</f>
        <v>0.8</v>
      </c>
      <c r="E330" s="16">
        <f>'Cleaned Data'!M331</f>
        <v>1</v>
      </c>
      <c r="F330" s="58">
        <f>'Cleaned Data'!Y331</f>
        <v>0.9411764706</v>
      </c>
      <c r="G330" s="5" t="str">
        <f>'Cleaned Data'!X331</f>
        <v>NaN</v>
      </c>
      <c r="I330" s="16">
        <v>0.41171445554914604</v>
      </c>
      <c r="J330" s="30">
        <v>0.700854700854701</v>
      </c>
      <c r="L330" s="5">
        <f t="shared" si="21"/>
        <v>0.5874462354</v>
      </c>
      <c r="M330" s="30">
        <f t="shared" si="22"/>
        <v>0.2891402453</v>
      </c>
      <c r="P330" s="5">
        <f t="shared" si="5"/>
        <v>77</v>
      </c>
      <c r="Q330" s="5">
        <f t="shared" si="6"/>
        <v>29.5</v>
      </c>
      <c r="R330" s="5">
        <f t="shared" si="7"/>
        <v>130.5</v>
      </c>
      <c r="S330" s="5">
        <f t="shared" si="8"/>
        <v>150.5</v>
      </c>
      <c r="T330" s="5">
        <f t="shared" si="9"/>
        <v>29</v>
      </c>
      <c r="U330" s="5">
        <f t="shared" si="10"/>
        <v>45</v>
      </c>
      <c r="V330" s="5" t="str">
        <f t="shared" si="39"/>
        <v>#VALUE!</v>
      </c>
      <c r="X330" s="59"/>
      <c r="Y330" s="60"/>
      <c r="Z330" s="61"/>
    </row>
    <row r="331">
      <c r="A331" s="57">
        <f>'Cleaned Data'!I332</f>
        <v>0.7655365594</v>
      </c>
      <c r="B331" s="30">
        <f>'Cleaned Data'!J332</f>
        <v>0.9801980198</v>
      </c>
      <c r="C331" s="30">
        <f>'Cleaned Data'!K332</f>
        <v>0.6470588235</v>
      </c>
      <c r="D331" s="16">
        <f>'Cleaned Data'!L332</f>
        <v>0.9428571429</v>
      </c>
      <c r="E331" s="16">
        <f>'Cleaned Data'!M332</f>
        <v>0.8461538462</v>
      </c>
      <c r="F331" s="58">
        <f>'Cleaned Data'!Y332</f>
        <v>0.6272568433</v>
      </c>
      <c r="G331" s="5">
        <f>'Cleaned Data'!X332</f>
        <v>90.75</v>
      </c>
      <c r="I331" s="16">
        <v>0.41730706169643456</v>
      </c>
      <c r="J331" s="30">
        <v>0.6339427662957076</v>
      </c>
      <c r="L331" s="5">
        <f t="shared" si="21"/>
        <v>0.6582724559</v>
      </c>
      <c r="M331" s="30">
        <f t="shared" si="22"/>
        <v>0.2166357046</v>
      </c>
      <c r="P331" s="5">
        <f t="shared" si="5"/>
        <v>76</v>
      </c>
      <c r="Q331" s="5">
        <f t="shared" si="6"/>
        <v>86.5</v>
      </c>
      <c r="R331" s="5">
        <f t="shared" si="7"/>
        <v>326</v>
      </c>
      <c r="S331" s="5">
        <f t="shared" si="8"/>
        <v>86</v>
      </c>
      <c r="T331" s="5">
        <f t="shared" si="9"/>
        <v>263.5</v>
      </c>
      <c r="U331" s="5">
        <f t="shared" si="10"/>
        <v>170</v>
      </c>
      <c r="V331" s="5">
        <f t="shared" si="39"/>
        <v>63</v>
      </c>
      <c r="X331" s="59"/>
      <c r="Y331" s="60"/>
      <c r="Z331" s="61"/>
    </row>
    <row r="332">
      <c r="A332" s="57">
        <f>'Cleaned Data'!I333</f>
        <v>0.7686977035</v>
      </c>
      <c r="B332" s="30">
        <f>'Cleaned Data'!J333</f>
        <v>0.9811320755</v>
      </c>
      <c r="C332" s="30">
        <f>'Cleaned Data'!K333</f>
        <v>0.94</v>
      </c>
      <c r="D332" s="16">
        <f>'Cleaned Data'!L333</f>
        <v>0.9454545455</v>
      </c>
      <c r="E332" s="16">
        <f>'Cleaned Data'!M333</f>
        <v>0.9791666667</v>
      </c>
      <c r="F332" s="58">
        <f>'Cleaned Data'!Y333</f>
        <v>0.9211320755</v>
      </c>
      <c r="G332" s="5">
        <f>'Cleaned Data'!X333</f>
        <v>814.6666667</v>
      </c>
      <c r="I332" s="16">
        <v>0.4185584090178486</v>
      </c>
      <c r="J332" s="30">
        <v>0.7162232655190401</v>
      </c>
      <c r="L332" s="5">
        <f t="shared" si="21"/>
        <v>0.5843965551</v>
      </c>
      <c r="M332" s="30">
        <f t="shared" si="22"/>
        <v>0.2976648565</v>
      </c>
      <c r="P332" s="5">
        <f t="shared" si="5"/>
        <v>75</v>
      </c>
      <c r="Q332" s="5">
        <f t="shared" si="6"/>
        <v>85</v>
      </c>
      <c r="R332" s="5">
        <f t="shared" si="7"/>
        <v>135</v>
      </c>
      <c r="S332" s="5">
        <f t="shared" si="8"/>
        <v>84</v>
      </c>
      <c r="T332" s="5">
        <f t="shared" si="9"/>
        <v>100.5</v>
      </c>
      <c r="U332" s="5">
        <f t="shared" si="10"/>
        <v>65</v>
      </c>
      <c r="V332" s="5">
        <f t="shared" si="39"/>
        <v>8</v>
      </c>
      <c r="X332" s="59"/>
      <c r="Y332" s="60"/>
      <c r="Z332" s="61"/>
    </row>
    <row r="333">
      <c r="A333" s="57">
        <f>'Cleaned Data'!I334</f>
        <v>0.7696875656</v>
      </c>
      <c r="B333" s="30">
        <f>'Cleaned Data'!J334</f>
        <v>0.9863013699</v>
      </c>
      <c r="C333" s="30">
        <f>'Cleaned Data'!K334</f>
        <v>0.9259259259</v>
      </c>
      <c r="D333" s="16">
        <f>'Cleaned Data'!L334</f>
        <v>0.972972973</v>
      </c>
      <c r="E333" s="16">
        <f>'Cleaned Data'!M334</f>
        <v>0.9615384615</v>
      </c>
      <c r="F333" s="58">
        <f>'Cleaned Data'!Y334</f>
        <v>0.9122272958</v>
      </c>
      <c r="G333" s="5">
        <f>'Cleaned Data'!X334</f>
        <v>900</v>
      </c>
      <c r="I333" s="16">
        <v>0.41908946469154196</v>
      </c>
      <c r="J333" s="30">
        <v>0.7367978463323916</v>
      </c>
      <c r="L333" s="5">
        <f t="shared" si="21"/>
        <v>0.5687984388</v>
      </c>
      <c r="M333" s="30">
        <f t="shared" si="22"/>
        <v>0.3177083816</v>
      </c>
      <c r="P333" s="5">
        <f t="shared" si="5"/>
        <v>74</v>
      </c>
      <c r="Q333" s="5">
        <f t="shared" si="6"/>
        <v>80</v>
      </c>
      <c r="R333" s="5">
        <f t="shared" si="7"/>
        <v>152</v>
      </c>
      <c r="S333" s="5">
        <f t="shared" si="8"/>
        <v>73</v>
      </c>
      <c r="T333" s="5">
        <f t="shared" si="9"/>
        <v>122.5</v>
      </c>
      <c r="U333" s="5">
        <f t="shared" si="10"/>
        <v>67</v>
      </c>
      <c r="V333" s="5">
        <f t="shared" si="39"/>
        <v>7</v>
      </c>
      <c r="X333" s="59"/>
      <c r="Y333" s="60"/>
      <c r="Z333" s="61"/>
    </row>
    <row r="334">
      <c r="A334" s="57">
        <f>'Cleaned Data'!I335</f>
        <v>0.77452561</v>
      </c>
      <c r="B334" s="30">
        <f>'Cleaned Data'!J335</f>
        <v>0.9642857143</v>
      </c>
      <c r="C334" s="30">
        <f>'Cleaned Data'!K335</f>
        <v>0.8409090909</v>
      </c>
      <c r="D334" s="16">
        <f>'Cleaned Data'!L335</f>
        <v>0.7941176471</v>
      </c>
      <c r="E334" s="16">
        <f>'Cleaned Data'!M335</f>
        <v>0.9736842105</v>
      </c>
      <c r="F334" s="58">
        <f>'Cleaned Data'!Y335</f>
        <v>0.8051948052</v>
      </c>
      <c r="G334" s="5">
        <f>'Cleaned Data'!X335</f>
        <v>142.7142857</v>
      </c>
      <c r="I334" s="16">
        <v>0.42095788870645173</v>
      </c>
      <c r="J334" s="30">
        <v>0.7088122605363985</v>
      </c>
      <c r="L334" s="5">
        <f t="shared" si="21"/>
        <v>0.5938919403</v>
      </c>
      <c r="M334" s="30">
        <f t="shared" si="22"/>
        <v>0.2878543718</v>
      </c>
      <c r="P334" s="5">
        <f t="shared" si="5"/>
        <v>73</v>
      </c>
      <c r="Q334" s="5">
        <f t="shared" si="6"/>
        <v>110.5</v>
      </c>
      <c r="R334" s="5">
        <f t="shared" si="7"/>
        <v>220.5</v>
      </c>
      <c r="S334" s="5">
        <f t="shared" si="8"/>
        <v>152.5</v>
      </c>
      <c r="T334" s="5">
        <f t="shared" si="9"/>
        <v>109.5</v>
      </c>
      <c r="U334" s="5">
        <f t="shared" si="10"/>
        <v>105.5</v>
      </c>
      <c r="V334" s="5">
        <f t="shared" si="39"/>
        <v>42.5</v>
      </c>
      <c r="X334" s="59"/>
      <c r="Y334" s="60"/>
      <c r="Z334" s="61"/>
    </row>
    <row r="335">
      <c r="A335" s="57">
        <f>'Cleaned Data'!I336</f>
        <v>0.7792164841</v>
      </c>
      <c r="B335" s="30">
        <f>'Cleaned Data'!J336</f>
        <v>1</v>
      </c>
      <c r="C335" s="30">
        <f>'Cleaned Data'!K336</f>
        <v>0.8571428571</v>
      </c>
      <c r="D335" s="16">
        <f>'Cleaned Data'!L336</f>
        <v>0.9879518072</v>
      </c>
      <c r="E335" s="16">
        <f>'Cleaned Data'!M336</f>
        <v>1</v>
      </c>
      <c r="F335" s="58">
        <f>'Cleaned Data'!Y336</f>
        <v>0.8571428571</v>
      </c>
      <c r="G335" s="5" t="str">
        <f>'Cleaned Data'!X336</f>
        <v>NaN</v>
      </c>
      <c r="I335" s="16">
        <v>0.42538028028014646</v>
      </c>
      <c r="J335" s="30">
        <v>0.7513550135501355</v>
      </c>
      <c r="L335" s="5">
        <f t="shared" si="21"/>
        <v>0.5661508509</v>
      </c>
      <c r="M335" s="30">
        <f t="shared" si="22"/>
        <v>0.3259747333</v>
      </c>
      <c r="P335" s="5">
        <f t="shared" si="5"/>
        <v>72</v>
      </c>
      <c r="Q335" s="5">
        <f t="shared" si="6"/>
        <v>29.5</v>
      </c>
      <c r="R335" s="5">
        <f t="shared" si="7"/>
        <v>204</v>
      </c>
      <c r="S335" s="5">
        <f t="shared" si="8"/>
        <v>59</v>
      </c>
      <c r="T335" s="5">
        <f t="shared" si="9"/>
        <v>29</v>
      </c>
      <c r="U335" s="5">
        <f t="shared" si="10"/>
        <v>86</v>
      </c>
      <c r="V335" s="5" t="str">
        <f t="shared" si="39"/>
        <v>#VALUE!</v>
      </c>
      <c r="X335" s="59"/>
      <c r="Y335" s="60"/>
      <c r="Z335" s="61"/>
    </row>
    <row r="336">
      <c r="A336" s="57">
        <f>'Cleaned Data'!I337</f>
        <v>0.7808217293</v>
      </c>
      <c r="B336" s="30">
        <f>'Cleaned Data'!J337</f>
        <v>1</v>
      </c>
      <c r="C336" s="30">
        <f>'Cleaned Data'!K337</f>
        <v>0.8571428571</v>
      </c>
      <c r="D336" s="16">
        <f>'Cleaned Data'!L337</f>
        <v>0.9888888889</v>
      </c>
      <c r="E336" s="16">
        <f>'Cleaned Data'!M337</f>
        <v>1</v>
      </c>
      <c r="F336" s="58">
        <f>'Cleaned Data'!Y337</f>
        <v>0.8571428571</v>
      </c>
      <c r="G336" s="5" t="str">
        <f>'Cleaned Data'!X337</f>
        <v>NaN</v>
      </c>
      <c r="I336" s="16">
        <v>0.42842720501554954</v>
      </c>
      <c r="J336" s="30">
        <v>0.7389883030982412</v>
      </c>
      <c r="L336" s="5">
        <f t="shared" si="21"/>
        <v>0.57974829</v>
      </c>
      <c r="M336" s="30">
        <f t="shared" si="22"/>
        <v>0.3105610981</v>
      </c>
      <c r="P336" s="5">
        <f t="shared" si="5"/>
        <v>71</v>
      </c>
      <c r="Q336" s="5">
        <f t="shared" si="6"/>
        <v>29.5</v>
      </c>
      <c r="R336" s="5">
        <f t="shared" si="7"/>
        <v>204</v>
      </c>
      <c r="S336" s="5">
        <f t="shared" si="8"/>
        <v>57</v>
      </c>
      <c r="T336" s="5">
        <f t="shared" si="9"/>
        <v>29</v>
      </c>
      <c r="U336" s="5">
        <f t="shared" si="10"/>
        <v>86</v>
      </c>
      <c r="V336" s="5" t="str">
        <f t="shared" si="39"/>
        <v>#VALUE!</v>
      </c>
      <c r="X336" s="59"/>
      <c r="Y336" s="60"/>
      <c r="Z336" s="61"/>
    </row>
    <row r="337">
      <c r="A337" s="57">
        <f>'Cleaned Data'!I338</f>
        <v>0.7822695312</v>
      </c>
      <c r="B337" s="30">
        <f>'Cleaned Data'!J338</f>
        <v>0.9336283186</v>
      </c>
      <c r="C337" s="30">
        <f>'Cleaned Data'!K338</f>
        <v>0.9769230769</v>
      </c>
      <c r="D337" s="16">
        <f>'Cleaned Data'!L338</f>
        <v>0.9859813084</v>
      </c>
      <c r="E337" s="16">
        <f>'Cleaned Data'!M338</f>
        <v>0.8943661972</v>
      </c>
      <c r="F337" s="58">
        <f>'Cleaned Data'!Y338</f>
        <v>0.9105513955</v>
      </c>
      <c r="G337" s="5">
        <f>'Cleaned Data'!X338</f>
        <v>595.4888889</v>
      </c>
      <c r="I337" s="16">
        <v>0.4349236404510179</v>
      </c>
      <c r="J337" s="30">
        <v>0.7715725490270176</v>
      </c>
      <c r="L337" s="5">
        <f t="shared" si="21"/>
        <v>0.5636846995</v>
      </c>
      <c r="M337" s="30">
        <f t="shared" si="22"/>
        <v>0.3366489086</v>
      </c>
      <c r="P337" s="5">
        <f t="shared" si="5"/>
        <v>70</v>
      </c>
      <c r="Q337" s="5">
        <f t="shared" si="6"/>
        <v>136.5</v>
      </c>
      <c r="R337" s="5">
        <f t="shared" si="7"/>
        <v>78.5</v>
      </c>
      <c r="S337" s="5">
        <f t="shared" si="8"/>
        <v>61.5</v>
      </c>
      <c r="T337" s="5">
        <f t="shared" si="9"/>
        <v>189.5</v>
      </c>
      <c r="U337" s="5">
        <f t="shared" si="10"/>
        <v>68.5</v>
      </c>
      <c r="V337" s="5">
        <f t="shared" si="39"/>
        <v>11.5</v>
      </c>
      <c r="X337" s="59"/>
      <c r="Y337" s="60"/>
      <c r="Z337" s="61"/>
    </row>
    <row r="338">
      <c r="A338" s="57">
        <f>'Cleaned Data'!I339</f>
        <v>0.7894387648</v>
      </c>
      <c r="B338" s="30">
        <f>'Cleaned Data'!J339</f>
        <v>0.9838709677</v>
      </c>
      <c r="C338" s="30">
        <f>'Cleaned Data'!K339</f>
        <v>0.9444444444</v>
      </c>
      <c r="D338" s="16">
        <f>'Cleaned Data'!L339</f>
        <v>0.9838709677</v>
      </c>
      <c r="E338" s="16">
        <f>'Cleaned Data'!M339</f>
        <v>0.9444444444</v>
      </c>
      <c r="F338" s="58">
        <f>'Cleaned Data'!Y339</f>
        <v>0.9283154122</v>
      </c>
      <c r="G338" s="5">
        <f>'Cleaned Data'!X339</f>
        <v>1037</v>
      </c>
      <c r="I338" s="16">
        <v>0.44189090752990123</v>
      </c>
      <c r="J338" s="30">
        <v>0.09002786456134437</v>
      </c>
      <c r="L338" s="5">
        <f t="shared" si="21"/>
        <v>4.908379308</v>
      </c>
      <c r="M338" s="30">
        <f t="shared" si="22"/>
        <v>-0.351863043</v>
      </c>
      <c r="P338" s="5">
        <f t="shared" si="5"/>
        <v>69</v>
      </c>
      <c r="Q338" s="5">
        <f t="shared" si="6"/>
        <v>83</v>
      </c>
      <c r="R338" s="5">
        <f t="shared" si="7"/>
        <v>125.5</v>
      </c>
      <c r="S338" s="5">
        <f t="shared" si="8"/>
        <v>66.5</v>
      </c>
      <c r="T338" s="5">
        <f t="shared" si="9"/>
        <v>138</v>
      </c>
      <c r="U338" s="5">
        <f t="shared" si="10"/>
        <v>61</v>
      </c>
      <c r="V338" s="5">
        <f t="shared" si="39"/>
        <v>6</v>
      </c>
      <c r="X338" s="59"/>
      <c r="Y338" s="60"/>
      <c r="Z338" s="61"/>
    </row>
    <row r="339">
      <c r="A339" s="57">
        <f>'Cleaned Data'!I340</f>
        <v>0.8038067528</v>
      </c>
      <c r="B339" s="30">
        <f>'Cleaned Data'!J340</f>
        <v>0.9789473684</v>
      </c>
      <c r="C339" s="30">
        <f>'Cleaned Data'!K340</f>
        <v>1</v>
      </c>
      <c r="D339" s="16">
        <f>'Cleaned Data'!L340</f>
        <v>1</v>
      </c>
      <c r="E339" s="16">
        <f>'Cleaned Data'!M340</f>
        <v>0.7142857143</v>
      </c>
      <c r="F339" s="58">
        <f>'Cleaned Data'!Y340</f>
        <v>0.9789473684</v>
      </c>
      <c r="G339" s="5" t="str">
        <f>'Cleaned Data'!X340</f>
        <v>NaN</v>
      </c>
      <c r="I339" s="16">
        <v>0.46213037837253207</v>
      </c>
      <c r="J339" s="30">
        <v>0.12972799200439877</v>
      </c>
      <c r="L339" s="5">
        <f t="shared" si="21"/>
        <v>3.562302717</v>
      </c>
      <c r="M339" s="30">
        <f t="shared" si="22"/>
        <v>-0.3324023864</v>
      </c>
      <c r="P339" s="5">
        <f t="shared" si="5"/>
        <v>68</v>
      </c>
      <c r="Q339" s="5">
        <f t="shared" si="6"/>
        <v>91</v>
      </c>
      <c r="R339" s="5">
        <f t="shared" si="7"/>
        <v>26.5</v>
      </c>
      <c r="S339" s="5">
        <f t="shared" si="8"/>
        <v>26.5</v>
      </c>
      <c r="T339" s="5">
        <f t="shared" si="9"/>
        <v>333</v>
      </c>
      <c r="U339" s="5">
        <f t="shared" si="10"/>
        <v>31</v>
      </c>
      <c r="V339" s="5" t="str">
        <f t="shared" si="39"/>
        <v>#VALUE!</v>
      </c>
      <c r="X339" s="59"/>
      <c r="Y339" s="60"/>
      <c r="Z339" s="61"/>
    </row>
    <row r="340">
      <c r="A340" s="57">
        <f>'Cleaned Data'!I341</f>
        <v>0.8146304253</v>
      </c>
      <c r="B340" s="30">
        <f>'Cleaned Data'!J341</f>
        <v>0.987654321</v>
      </c>
      <c r="C340" s="30">
        <f>'Cleaned Data'!K341</f>
        <v>0.9487179487</v>
      </c>
      <c r="D340" s="16">
        <f>'Cleaned Data'!L341</f>
        <v>0.9756097561</v>
      </c>
      <c r="E340" s="16">
        <f>'Cleaned Data'!M341</f>
        <v>0.9736842105</v>
      </c>
      <c r="F340" s="58">
        <f>'Cleaned Data'!Y341</f>
        <v>0.9363722697</v>
      </c>
      <c r="G340" s="5">
        <f>'Cleaned Data'!X341</f>
        <v>1480</v>
      </c>
      <c r="I340" s="16">
        <v>0.46289413290589976</v>
      </c>
      <c r="J340" s="30">
        <v>0.5882352941176472</v>
      </c>
      <c r="L340" s="5">
        <f t="shared" si="21"/>
        <v>0.7869200259</v>
      </c>
      <c r="M340" s="30">
        <f t="shared" si="22"/>
        <v>0.1253411612</v>
      </c>
      <c r="P340" s="5">
        <f t="shared" si="5"/>
        <v>66.5</v>
      </c>
      <c r="Q340" s="5">
        <f t="shared" si="6"/>
        <v>75.5</v>
      </c>
      <c r="R340" s="5">
        <f t="shared" si="7"/>
        <v>117.5</v>
      </c>
      <c r="S340" s="5">
        <f t="shared" si="8"/>
        <v>71</v>
      </c>
      <c r="T340" s="5">
        <f t="shared" si="9"/>
        <v>109.5</v>
      </c>
      <c r="U340" s="5">
        <f t="shared" si="10"/>
        <v>50.5</v>
      </c>
      <c r="V340" s="5">
        <f t="shared" si="39"/>
        <v>4.5</v>
      </c>
      <c r="X340" s="59"/>
      <c r="Y340" s="60"/>
      <c r="Z340" s="61"/>
    </row>
    <row r="341">
      <c r="A341" s="57">
        <f>'Cleaned Data'!I342</f>
        <v>0.8146304253</v>
      </c>
      <c r="B341" s="30">
        <f>'Cleaned Data'!J342</f>
        <v>0.987654321</v>
      </c>
      <c r="C341" s="30">
        <f>'Cleaned Data'!K342</f>
        <v>0.9487179487</v>
      </c>
      <c r="D341" s="16">
        <f>'Cleaned Data'!L342</f>
        <v>0.9756097561</v>
      </c>
      <c r="E341" s="16">
        <f>'Cleaned Data'!M342</f>
        <v>0.9736842105</v>
      </c>
      <c r="F341" s="58">
        <f>'Cleaned Data'!Y342</f>
        <v>0.9363722697</v>
      </c>
      <c r="G341" s="5">
        <f>'Cleaned Data'!X342</f>
        <v>1480</v>
      </c>
      <c r="I341" s="16">
        <v>0.4681173971199769</v>
      </c>
      <c r="J341" s="30">
        <v>0.7582417582417582</v>
      </c>
      <c r="L341" s="5">
        <f t="shared" si="21"/>
        <v>0.6173722194</v>
      </c>
      <c r="M341" s="30">
        <f t="shared" si="22"/>
        <v>0.2901243611</v>
      </c>
      <c r="P341" s="5">
        <f t="shared" si="5"/>
        <v>66.5</v>
      </c>
      <c r="Q341" s="5">
        <f t="shared" si="6"/>
        <v>75.5</v>
      </c>
      <c r="R341" s="5">
        <f t="shared" si="7"/>
        <v>117.5</v>
      </c>
      <c r="S341" s="5">
        <f t="shared" si="8"/>
        <v>71</v>
      </c>
      <c r="T341" s="5">
        <f t="shared" si="9"/>
        <v>109.5</v>
      </c>
      <c r="U341" s="5">
        <f t="shared" si="10"/>
        <v>50.5</v>
      </c>
      <c r="V341" s="5">
        <f t="shared" si="39"/>
        <v>4.5</v>
      </c>
      <c r="X341" s="59"/>
      <c r="Y341" s="60"/>
      <c r="Z341" s="61"/>
    </row>
    <row r="342">
      <c r="A342" s="57">
        <f>'Cleaned Data'!I343</f>
        <v>0.8161281274</v>
      </c>
      <c r="B342" s="30">
        <f>'Cleaned Data'!J343</f>
        <v>1</v>
      </c>
      <c r="C342" s="30">
        <f>'Cleaned Data'!K343</f>
        <v>0.8888888889</v>
      </c>
      <c r="D342" s="16">
        <f>'Cleaned Data'!L343</f>
        <v>0.9882352941</v>
      </c>
      <c r="E342" s="16">
        <f>'Cleaned Data'!M343</f>
        <v>1</v>
      </c>
      <c r="F342" s="58">
        <f>'Cleaned Data'!Y343</f>
        <v>0.8888888889</v>
      </c>
      <c r="G342" s="5" t="str">
        <f>'Cleaned Data'!X343</f>
        <v>NaN</v>
      </c>
      <c r="I342" s="16">
        <v>0.4684877662276574</v>
      </c>
      <c r="J342" s="30">
        <v>0.6288172043010753</v>
      </c>
      <c r="L342" s="5">
        <f t="shared" si="21"/>
        <v>0.7450301344</v>
      </c>
      <c r="M342" s="30">
        <f t="shared" si="22"/>
        <v>0.1603294381</v>
      </c>
      <c r="P342" s="5">
        <f t="shared" si="5"/>
        <v>65</v>
      </c>
      <c r="Q342" s="5">
        <f t="shared" si="6"/>
        <v>29.5</v>
      </c>
      <c r="R342" s="5">
        <f t="shared" si="7"/>
        <v>185</v>
      </c>
      <c r="S342" s="5">
        <f t="shared" si="8"/>
        <v>58</v>
      </c>
      <c r="T342" s="5">
        <f t="shared" si="9"/>
        <v>29</v>
      </c>
      <c r="U342" s="5">
        <f t="shared" si="10"/>
        <v>74</v>
      </c>
      <c r="V342" s="5" t="str">
        <f t="shared" si="39"/>
        <v>#VALUE!</v>
      </c>
      <c r="X342" s="59"/>
      <c r="Y342" s="60"/>
      <c r="Z342" s="61"/>
    </row>
    <row r="343">
      <c r="A343" s="57">
        <f>'Cleaned Data'!I344</f>
        <v>0.8162261923</v>
      </c>
      <c r="B343" s="30">
        <f>'Cleaned Data'!J344</f>
        <v>0.9473684211</v>
      </c>
      <c r="C343" s="30">
        <f>'Cleaned Data'!K344</f>
        <v>0.9915014164</v>
      </c>
      <c r="D343" s="16">
        <f>'Cleaned Data'!L344</f>
        <v>0.9230769231</v>
      </c>
      <c r="E343" s="16">
        <f>'Cleaned Data'!M344</f>
        <v>0.9943181818</v>
      </c>
      <c r="F343" s="58">
        <f>'Cleaned Data'!Y344</f>
        <v>0.9388698375</v>
      </c>
      <c r="G343" s="5">
        <f>'Cleaned Data'!X344</f>
        <v>2100</v>
      </c>
      <c r="I343" s="16">
        <v>0.473274959138766</v>
      </c>
      <c r="J343" s="30">
        <v>0.8245937852830003</v>
      </c>
      <c r="L343" s="5">
        <f t="shared" si="21"/>
        <v>0.5739492191</v>
      </c>
      <c r="M343" s="30">
        <f t="shared" si="22"/>
        <v>0.3513188261</v>
      </c>
      <c r="P343" s="5">
        <f t="shared" si="5"/>
        <v>64</v>
      </c>
      <c r="Q343" s="5">
        <f t="shared" si="6"/>
        <v>122</v>
      </c>
      <c r="R343" s="5">
        <f t="shared" si="7"/>
        <v>60</v>
      </c>
      <c r="S343" s="5">
        <f t="shared" si="8"/>
        <v>100</v>
      </c>
      <c r="T343" s="5">
        <f t="shared" si="9"/>
        <v>75</v>
      </c>
      <c r="U343" s="5">
        <f t="shared" si="10"/>
        <v>48</v>
      </c>
      <c r="V343" s="5">
        <f t="shared" si="39"/>
        <v>1</v>
      </c>
      <c r="X343" s="59"/>
      <c r="Y343" s="60"/>
      <c r="Z343" s="61"/>
    </row>
    <row r="344">
      <c r="A344" s="57">
        <f>'Cleaned Data'!I345</f>
        <v>0.8218280904</v>
      </c>
      <c r="B344" s="30">
        <f>'Cleaned Data'!J345</f>
        <v>0.9583333333</v>
      </c>
      <c r="C344" s="30">
        <f>'Cleaned Data'!K345</f>
        <v>0.9850746269</v>
      </c>
      <c r="D344" s="16">
        <f>'Cleaned Data'!L345</f>
        <v>0.9583333333</v>
      </c>
      <c r="E344" s="16">
        <f>'Cleaned Data'!M345</f>
        <v>0.9850746269</v>
      </c>
      <c r="F344" s="58">
        <f>'Cleaned Data'!Y345</f>
        <v>0.9434079602</v>
      </c>
      <c r="G344" s="5">
        <f>'Cleaned Data'!X345</f>
        <v>1518</v>
      </c>
      <c r="I344" s="16">
        <v>0.487889425716525</v>
      </c>
      <c r="J344" s="30">
        <v>0.7511261261261262</v>
      </c>
      <c r="L344" s="5">
        <f t="shared" si="21"/>
        <v>0.6495439431</v>
      </c>
      <c r="M344" s="30">
        <f t="shared" si="22"/>
        <v>0.2632367004</v>
      </c>
      <c r="P344" s="5">
        <f t="shared" si="5"/>
        <v>63</v>
      </c>
      <c r="Q344" s="5">
        <f t="shared" si="6"/>
        <v>117.5</v>
      </c>
      <c r="R344" s="5">
        <f t="shared" si="7"/>
        <v>68</v>
      </c>
      <c r="S344" s="5">
        <f t="shared" si="8"/>
        <v>82</v>
      </c>
      <c r="T344" s="5">
        <f t="shared" si="9"/>
        <v>89</v>
      </c>
      <c r="U344" s="5">
        <f t="shared" si="10"/>
        <v>43</v>
      </c>
      <c r="V344" s="5">
        <f t="shared" si="39"/>
        <v>2</v>
      </c>
      <c r="X344" s="59"/>
      <c r="Y344" s="60"/>
      <c r="Z344" s="61"/>
    </row>
    <row r="345">
      <c r="A345" s="57">
        <f>'Cleaned Data'!I346</f>
        <v>0.8296515467</v>
      </c>
      <c r="B345" s="30">
        <f>'Cleaned Data'!J346</f>
        <v>0.9855072464</v>
      </c>
      <c r="C345" s="30">
        <f>'Cleaned Data'!K346</f>
        <v>1</v>
      </c>
      <c r="D345" s="16">
        <f>'Cleaned Data'!L346</f>
        <v>1</v>
      </c>
      <c r="E345" s="16">
        <f>'Cleaned Data'!M346</f>
        <v>0.75</v>
      </c>
      <c r="F345" s="58">
        <f>'Cleaned Data'!Y346</f>
        <v>0.9855072464</v>
      </c>
      <c r="G345" s="5" t="str">
        <f>'Cleaned Data'!X346</f>
        <v>NaN</v>
      </c>
      <c r="I345" s="16">
        <v>0.4966762527586303</v>
      </c>
      <c r="J345" s="30">
        <v>0.6210571184995737</v>
      </c>
      <c r="L345" s="5">
        <f t="shared" si="21"/>
        <v>0.7997271716</v>
      </c>
      <c r="M345" s="30">
        <f t="shared" si="22"/>
        <v>0.1243808657</v>
      </c>
      <c r="P345" s="5">
        <f t="shared" si="5"/>
        <v>62</v>
      </c>
      <c r="Q345" s="5">
        <f t="shared" si="6"/>
        <v>81</v>
      </c>
      <c r="R345" s="5">
        <f t="shared" si="7"/>
        <v>26.5</v>
      </c>
      <c r="S345" s="5">
        <f t="shared" si="8"/>
        <v>26.5</v>
      </c>
      <c r="T345" s="5">
        <f t="shared" si="9"/>
        <v>321</v>
      </c>
      <c r="U345" s="5">
        <f t="shared" si="10"/>
        <v>26</v>
      </c>
      <c r="V345" s="5" t="str">
        <f t="shared" si="39"/>
        <v>#VALUE!</v>
      </c>
      <c r="X345" s="59"/>
      <c r="Y345" s="60"/>
      <c r="Z345" s="61"/>
    </row>
    <row r="346">
      <c r="A346" s="57">
        <f>'Cleaned Data'!I347</f>
        <v>0.8341936659</v>
      </c>
      <c r="B346" s="30">
        <f>'Cleaned Data'!J347</f>
        <v>0.9285714286</v>
      </c>
      <c r="C346" s="30">
        <f>'Cleaned Data'!K347</f>
        <v>1</v>
      </c>
      <c r="D346" s="16">
        <f>'Cleaned Data'!L347</f>
        <v>1</v>
      </c>
      <c r="E346" s="16">
        <f>'Cleaned Data'!M347</f>
        <v>0.9622641509</v>
      </c>
      <c r="F346" s="58">
        <f>'Cleaned Data'!Y347</f>
        <v>0.9285714286</v>
      </c>
      <c r="G346" s="5" t="str">
        <f>'Cleaned Data'!X347</f>
        <v>NaN</v>
      </c>
      <c r="I346" s="16">
        <v>0.5074701678250132</v>
      </c>
      <c r="J346" s="30">
        <v>0.7800005029009733</v>
      </c>
      <c r="L346" s="5">
        <f t="shared" si="21"/>
        <v>0.6506023598</v>
      </c>
      <c r="M346" s="30">
        <f t="shared" si="22"/>
        <v>0.2725303351</v>
      </c>
      <c r="P346" s="5">
        <f t="shared" si="5"/>
        <v>61</v>
      </c>
      <c r="Q346" s="5">
        <f t="shared" si="6"/>
        <v>142</v>
      </c>
      <c r="R346" s="5">
        <f t="shared" si="7"/>
        <v>26.5</v>
      </c>
      <c r="S346" s="5">
        <f t="shared" si="8"/>
        <v>26.5</v>
      </c>
      <c r="T346" s="5">
        <f t="shared" si="9"/>
        <v>120.5</v>
      </c>
      <c r="U346" s="5">
        <f t="shared" si="10"/>
        <v>58.5</v>
      </c>
      <c r="V346" s="5" t="str">
        <f t="shared" si="39"/>
        <v>#VALUE!</v>
      </c>
      <c r="X346" s="59"/>
      <c r="Y346" s="60"/>
      <c r="Z346" s="61"/>
    </row>
    <row r="347">
      <c r="A347" s="57">
        <f>'Cleaned Data'!I348</f>
        <v>0.8398572148</v>
      </c>
      <c r="B347" s="30">
        <f>'Cleaned Data'!J348</f>
        <v>0.9411764706</v>
      </c>
      <c r="C347" s="30">
        <f>'Cleaned Data'!K348</f>
        <v>1</v>
      </c>
      <c r="D347" s="16">
        <f>'Cleaned Data'!L348</f>
        <v>1</v>
      </c>
      <c r="E347" s="16">
        <f>'Cleaned Data'!M348</f>
        <v>0.84375</v>
      </c>
      <c r="F347" s="58">
        <f>'Cleaned Data'!Y348</f>
        <v>0.9411764706</v>
      </c>
      <c r="G347" s="5" t="str">
        <f>'Cleaned Data'!X348</f>
        <v>NaN</v>
      </c>
      <c r="I347" s="16">
        <v>0.5143720863638067</v>
      </c>
      <c r="J347" s="30">
        <v>0.31702226345083484</v>
      </c>
      <c r="L347" s="5">
        <f t="shared" si="21"/>
        <v>1.622510926</v>
      </c>
      <c r="M347" s="30">
        <f t="shared" si="22"/>
        <v>-0.1973498229</v>
      </c>
      <c r="P347" s="5">
        <f t="shared" si="5"/>
        <v>60</v>
      </c>
      <c r="Q347" s="5">
        <f t="shared" si="6"/>
        <v>126.5</v>
      </c>
      <c r="R347" s="5">
        <f t="shared" si="7"/>
        <v>26.5</v>
      </c>
      <c r="S347" s="5">
        <f t="shared" si="8"/>
        <v>26.5</v>
      </c>
      <c r="T347" s="5">
        <f t="shared" si="9"/>
        <v>265.5</v>
      </c>
      <c r="U347" s="5">
        <f t="shared" si="10"/>
        <v>45</v>
      </c>
      <c r="V347" s="5" t="str">
        <f t="shared" si="39"/>
        <v>#VALUE!</v>
      </c>
      <c r="X347" s="59"/>
      <c r="Y347" s="60"/>
      <c r="Z347" s="61"/>
    </row>
    <row r="348">
      <c r="A348" s="57">
        <f>'Cleaned Data'!I349</f>
        <v>0.8407184981</v>
      </c>
      <c r="B348" s="30">
        <f>'Cleaned Data'!J349</f>
        <v>1</v>
      </c>
      <c r="C348" s="30">
        <f>'Cleaned Data'!K349</f>
        <v>0.9523809524</v>
      </c>
      <c r="D348" s="16">
        <f>'Cleaned Data'!L349</f>
        <v>0.9285714286</v>
      </c>
      <c r="E348" s="16">
        <f>'Cleaned Data'!M349</f>
        <v>1</v>
      </c>
      <c r="F348" s="58">
        <f>'Cleaned Data'!Y349</f>
        <v>0.9523809524</v>
      </c>
      <c r="G348" s="5" t="str">
        <f>'Cleaned Data'!X349</f>
        <v>NaN</v>
      </c>
      <c r="I348" s="16">
        <v>0.5200819640006598</v>
      </c>
      <c r="J348" s="30">
        <v>0.664179104477612</v>
      </c>
      <c r="L348" s="5">
        <f t="shared" si="21"/>
        <v>0.7830447548</v>
      </c>
      <c r="M348" s="30">
        <f t="shared" si="22"/>
        <v>0.1440971405</v>
      </c>
      <c r="P348" s="5">
        <f t="shared" si="5"/>
        <v>59</v>
      </c>
      <c r="Q348" s="5">
        <f t="shared" si="6"/>
        <v>29.5</v>
      </c>
      <c r="R348" s="5">
        <f t="shared" si="7"/>
        <v>104.5</v>
      </c>
      <c r="S348" s="5">
        <f t="shared" si="8"/>
        <v>97</v>
      </c>
      <c r="T348" s="5">
        <f t="shared" si="9"/>
        <v>29</v>
      </c>
      <c r="U348" s="5">
        <f t="shared" si="10"/>
        <v>40.5</v>
      </c>
      <c r="V348" s="5" t="str">
        <f t="shared" si="39"/>
        <v>#VALUE!</v>
      </c>
      <c r="X348" s="59"/>
      <c r="Y348" s="60"/>
      <c r="Z348" s="61"/>
    </row>
    <row r="349">
      <c r="A349" s="57">
        <f>'Cleaned Data'!I350</f>
        <v>0.8425473871</v>
      </c>
      <c r="B349" s="30">
        <f>'Cleaned Data'!J350</f>
        <v>0.9375</v>
      </c>
      <c r="C349" s="30">
        <f>'Cleaned Data'!K350</f>
        <v>1</v>
      </c>
      <c r="D349" s="16">
        <f>'Cleaned Data'!L350</f>
        <v>1</v>
      </c>
      <c r="E349" s="16">
        <f>'Cleaned Data'!M350</f>
        <v>0.9583333333</v>
      </c>
      <c r="F349" s="58">
        <f>'Cleaned Data'!Y350</f>
        <v>0.9375</v>
      </c>
      <c r="G349" s="5" t="str">
        <f>'Cleaned Data'!X350</f>
        <v>NaN</v>
      </c>
      <c r="I349" s="16">
        <v>0.5261788711545082</v>
      </c>
      <c r="J349" s="30">
        <v>0.7896613190730837</v>
      </c>
      <c r="L349" s="5">
        <f t="shared" si="21"/>
        <v>0.6663348684</v>
      </c>
      <c r="M349" s="30">
        <f t="shared" si="22"/>
        <v>0.2634824479</v>
      </c>
      <c r="P349" s="5">
        <f t="shared" si="5"/>
        <v>58</v>
      </c>
      <c r="Q349" s="5">
        <f t="shared" si="6"/>
        <v>132</v>
      </c>
      <c r="R349" s="5">
        <f t="shared" si="7"/>
        <v>26.5</v>
      </c>
      <c r="S349" s="5">
        <f t="shared" si="8"/>
        <v>26.5</v>
      </c>
      <c r="T349" s="5">
        <f t="shared" si="9"/>
        <v>127</v>
      </c>
      <c r="U349" s="5">
        <f t="shared" si="10"/>
        <v>49</v>
      </c>
      <c r="V349" s="5" t="str">
        <f t="shared" si="39"/>
        <v>#VALUE!</v>
      </c>
      <c r="X349" s="59"/>
      <c r="Y349" s="60"/>
      <c r="Z349" s="61"/>
    </row>
    <row r="350">
      <c r="A350" s="57">
        <f>'Cleaned Data'!I351</f>
        <v>0.8440294327</v>
      </c>
      <c r="B350" s="30">
        <f>'Cleaned Data'!J351</f>
        <v>1</v>
      </c>
      <c r="C350" s="30">
        <f>'Cleaned Data'!K351</f>
        <v>0.9523809524</v>
      </c>
      <c r="D350" s="16">
        <f>'Cleaned Data'!L351</f>
        <v>0.9333333333</v>
      </c>
      <c r="E350" s="16">
        <f>'Cleaned Data'!M351</f>
        <v>1</v>
      </c>
      <c r="F350" s="58">
        <f>'Cleaned Data'!Y351</f>
        <v>0.9523809524</v>
      </c>
      <c r="G350" s="5" t="str">
        <f>'Cleaned Data'!X351</f>
        <v>NaN</v>
      </c>
      <c r="I350" s="16">
        <v>0.5279407469758988</v>
      </c>
      <c r="J350" s="30">
        <v>0.8003875968992249</v>
      </c>
      <c r="L350" s="5">
        <f t="shared" si="21"/>
        <v>0.659606357</v>
      </c>
      <c r="M350" s="30">
        <f t="shared" si="22"/>
        <v>0.2724468499</v>
      </c>
      <c r="P350" s="5">
        <f t="shared" si="5"/>
        <v>57</v>
      </c>
      <c r="Q350" s="5">
        <f t="shared" si="6"/>
        <v>29.5</v>
      </c>
      <c r="R350" s="5">
        <f t="shared" si="7"/>
        <v>104.5</v>
      </c>
      <c r="S350" s="5">
        <f t="shared" si="8"/>
        <v>94</v>
      </c>
      <c r="T350" s="5">
        <f t="shared" si="9"/>
        <v>29</v>
      </c>
      <c r="U350" s="5">
        <f t="shared" si="10"/>
        <v>40.5</v>
      </c>
      <c r="V350" s="5" t="str">
        <f t="shared" si="39"/>
        <v>#VALUE!</v>
      </c>
      <c r="X350" s="59"/>
      <c r="Y350" s="60"/>
      <c r="Z350" s="61"/>
    </row>
    <row r="351">
      <c r="A351" s="57">
        <f>'Cleaned Data'!I352</f>
        <v>0.8475289181</v>
      </c>
      <c r="B351" s="30">
        <f>'Cleaned Data'!J352</f>
        <v>0.9714285714</v>
      </c>
      <c r="C351" s="30">
        <f>'Cleaned Data'!K352</f>
        <v>1</v>
      </c>
      <c r="D351" s="16">
        <f>'Cleaned Data'!L352</f>
        <v>1</v>
      </c>
      <c r="E351" s="16">
        <f>'Cleaned Data'!M352</f>
        <v>0.8333333333</v>
      </c>
      <c r="F351" s="58">
        <f>'Cleaned Data'!Y352</f>
        <v>0.9714285714</v>
      </c>
      <c r="G351" s="5" t="str">
        <f>'Cleaned Data'!X352</f>
        <v>NaN</v>
      </c>
      <c r="I351" s="16">
        <v>0.5332670543517409</v>
      </c>
      <c r="J351" s="30">
        <v>0.7821316614420062</v>
      </c>
      <c r="L351" s="5">
        <f t="shared" si="21"/>
        <v>0.6818123861</v>
      </c>
      <c r="M351" s="30">
        <f t="shared" si="22"/>
        <v>0.2488646071</v>
      </c>
      <c r="P351" s="5">
        <f t="shared" si="5"/>
        <v>56</v>
      </c>
      <c r="Q351" s="5">
        <f t="shared" si="6"/>
        <v>95</v>
      </c>
      <c r="R351" s="5">
        <f t="shared" si="7"/>
        <v>26.5</v>
      </c>
      <c r="S351" s="5">
        <f t="shared" si="8"/>
        <v>26.5</v>
      </c>
      <c r="T351" s="5">
        <f t="shared" si="9"/>
        <v>279.5</v>
      </c>
      <c r="U351" s="5">
        <f t="shared" si="10"/>
        <v>34</v>
      </c>
      <c r="V351" s="5" t="str">
        <f t="shared" si="39"/>
        <v>#VALUE!</v>
      </c>
      <c r="X351" s="59"/>
      <c r="Y351" s="60"/>
      <c r="Z351" s="61"/>
    </row>
    <row r="352">
      <c r="A352" s="57">
        <f>'Cleaned Data'!I353</f>
        <v>0.8572420967</v>
      </c>
      <c r="B352" s="30">
        <f>'Cleaned Data'!J353</f>
        <v>0.9655172414</v>
      </c>
      <c r="C352" s="30">
        <f>'Cleaned Data'!K353</f>
        <v>0.9565217391</v>
      </c>
      <c r="D352" s="16">
        <f>'Cleaned Data'!L353</f>
        <v>0.9655172414</v>
      </c>
      <c r="E352" s="16">
        <f>'Cleaned Data'!M353</f>
        <v>0.9565217391</v>
      </c>
      <c r="F352" s="58">
        <f>'Cleaned Data'!Y353</f>
        <v>0.9220389805</v>
      </c>
      <c r="G352" s="5">
        <f>'Cleaned Data'!X353</f>
        <v>616</v>
      </c>
      <c r="I352" s="16">
        <v>0.5332670543517409</v>
      </c>
      <c r="J352" s="30">
        <v>0.7821316614420062</v>
      </c>
      <c r="L352" s="5">
        <f t="shared" si="21"/>
        <v>0.6818123861</v>
      </c>
      <c r="M352" s="30">
        <f t="shared" si="22"/>
        <v>0.2488646071</v>
      </c>
      <c r="P352" s="5">
        <f t="shared" si="5"/>
        <v>55</v>
      </c>
      <c r="Q352" s="5">
        <f t="shared" si="6"/>
        <v>108</v>
      </c>
      <c r="R352" s="5">
        <f t="shared" si="7"/>
        <v>99</v>
      </c>
      <c r="S352" s="5">
        <f t="shared" si="8"/>
        <v>79</v>
      </c>
      <c r="T352" s="5">
        <f t="shared" si="9"/>
        <v>128</v>
      </c>
      <c r="U352" s="5">
        <f t="shared" si="10"/>
        <v>64</v>
      </c>
      <c r="V352" s="5">
        <f t="shared" si="39"/>
        <v>10</v>
      </c>
      <c r="X352" s="59"/>
      <c r="Y352" s="60"/>
      <c r="Z352" s="61"/>
    </row>
    <row r="353">
      <c r="A353" s="57">
        <f>'Cleaned Data'!I354</f>
        <v>0.8604071495</v>
      </c>
      <c r="B353" s="30">
        <f>'Cleaned Data'!J354</f>
        <v>0.9285714286</v>
      </c>
      <c r="C353" s="30">
        <f>'Cleaned Data'!K354</f>
        <v>1</v>
      </c>
      <c r="D353" s="16">
        <f>'Cleaned Data'!L354</f>
        <v>1</v>
      </c>
      <c r="E353" s="16">
        <f>'Cleaned Data'!M354</f>
        <v>0.875</v>
      </c>
      <c r="F353" s="58">
        <f>'Cleaned Data'!Y354</f>
        <v>0.9285714286</v>
      </c>
      <c r="G353" s="5" t="str">
        <f>'Cleaned Data'!X354</f>
        <v>NaN</v>
      </c>
      <c r="I353" s="16">
        <v>0.5409525163828981</v>
      </c>
      <c r="J353" s="30">
        <v>0.08031617294951299</v>
      </c>
      <c r="L353" s="5">
        <f t="shared" si="21"/>
        <v>6.735287508</v>
      </c>
      <c r="M353" s="30">
        <f t="shared" si="22"/>
        <v>-0.4606363434</v>
      </c>
      <c r="P353" s="5">
        <f t="shared" si="5"/>
        <v>54</v>
      </c>
      <c r="Q353" s="5">
        <f t="shared" si="6"/>
        <v>142</v>
      </c>
      <c r="R353" s="5">
        <f t="shared" si="7"/>
        <v>26.5</v>
      </c>
      <c r="S353" s="5">
        <f t="shared" si="8"/>
        <v>26.5</v>
      </c>
      <c r="T353" s="5">
        <f t="shared" si="9"/>
        <v>229</v>
      </c>
      <c r="U353" s="5">
        <f t="shared" si="10"/>
        <v>58.5</v>
      </c>
      <c r="V353" s="5" t="str">
        <f t="shared" si="39"/>
        <v>#VALUE!</v>
      </c>
      <c r="X353" s="59"/>
      <c r="Y353" s="60"/>
      <c r="Z353" s="61"/>
    </row>
    <row r="354">
      <c r="A354" s="57">
        <f>'Cleaned Data'!I355</f>
        <v>0.8611930056</v>
      </c>
      <c r="B354" s="30">
        <f>'Cleaned Data'!J355</f>
        <v>0.8076923077</v>
      </c>
      <c r="C354" s="30">
        <f>'Cleaned Data'!K355</f>
        <v>1</v>
      </c>
      <c r="D354" s="16">
        <f>'Cleaned Data'!L355</f>
        <v>1</v>
      </c>
      <c r="E354" s="16">
        <f>'Cleaned Data'!M355</f>
        <v>0.8076923077</v>
      </c>
      <c r="F354" s="58">
        <f>'Cleaned Data'!Y355</f>
        <v>0.8076923077</v>
      </c>
      <c r="G354" s="5" t="str">
        <f>'Cleaned Data'!X355</f>
        <v>NaN</v>
      </c>
      <c r="I354" s="16">
        <v>0.5445888383840849</v>
      </c>
      <c r="J354" s="30">
        <v>0.8051948051948052</v>
      </c>
      <c r="L354" s="5">
        <f t="shared" si="21"/>
        <v>0.6763442025</v>
      </c>
      <c r="M354" s="30">
        <f t="shared" si="22"/>
        <v>0.2606059668</v>
      </c>
      <c r="P354" s="5">
        <f t="shared" si="5"/>
        <v>53</v>
      </c>
      <c r="Q354" s="5">
        <f t="shared" si="6"/>
        <v>191</v>
      </c>
      <c r="R354" s="5">
        <f t="shared" si="7"/>
        <v>26.5</v>
      </c>
      <c r="S354" s="5">
        <f t="shared" si="8"/>
        <v>26.5</v>
      </c>
      <c r="T354" s="5">
        <f t="shared" si="9"/>
        <v>292</v>
      </c>
      <c r="U354" s="5">
        <f t="shared" si="10"/>
        <v>104</v>
      </c>
      <c r="V354" s="5" t="str">
        <f t="shared" si="39"/>
        <v>#VALUE!</v>
      </c>
      <c r="X354" s="59"/>
      <c r="Y354" s="60"/>
      <c r="Z354" s="61"/>
    </row>
    <row r="355">
      <c r="A355" s="57">
        <f>'Cleaned Data'!I356</f>
        <v>0.8633102594</v>
      </c>
      <c r="B355" s="30">
        <f>'Cleaned Data'!J356</f>
        <v>0.9894736842</v>
      </c>
      <c r="C355" s="30">
        <f>'Cleaned Data'!K356</f>
        <v>0.9411764706</v>
      </c>
      <c r="D355" s="16">
        <f>'Cleaned Data'!L356</f>
        <v>0.9894736842</v>
      </c>
      <c r="E355" s="16">
        <f>'Cleaned Data'!M356</f>
        <v>0.9411764706</v>
      </c>
      <c r="F355" s="58">
        <f>'Cleaned Data'!Y356</f>
        <v>0.9306501548</v>
      </c>
      <c r="G355" s="5">
        <f>'Cleaned Data'!X356</f>
        <v>1504</v>
      </c>
      <c r="I355" s="16">
        <v>0.5570873091444944</v>
      </c>
      <c r="J355" s="30">
        <v>0.8116883116883118</v>
      </c>
      <c r="L355" s="5">
        <f t="shared" si="21"/>
        <v>0.6863315649</v>
      </c>
      <c r="M355" s="30">
        <f t="shared" si="22"/>
        <v>0.2546010025</v>
      </c>
      <c r="P355" s="5">
        <f t="shared" si="5"/>
        <v>52</v>
      </c>
      <c r="Q355" s="5">
        <f t="shared" si="6"/>
        <v>69</v>
      </c>
      <c r="R355" s="5">
        <f t="shared" si="7"/>
        <v>130.5</v>
      </c>
      <c r="S355" s="5">
        <f t="shared" si="8"/>
        <v>56</v>
      </c>
      <c r="T355" s="5">
        <f t="shared" si="9"/>
        <v>143</v>
      </c>
      <c r="U355" s="5">
        <f t="shared" si="10"/>
        <v>55</v>
      </c>
      <c r="V355" s="5">
        <f t="shared" si="39"/>
        <v>3</v>
      </c>
      <c r="X355" s="59"/>
      <c r="Y355" s="60"/>
      <c r="Z355" s="61"/>
    </row>
    <row r="356">
      <c r="A356" s="57">
        <f>'Cleaned Data'!I357</f>
        <v>0.8717799889</v>
      </c>
      <c r="B356" s="30">
        <f>'Cleaned Data'!J357</f>
        <v>0.9336283186</v>
      </c>
      <c r="C356" s="30">
        <f>'Cleaned Data'!K357</f>
        <v>0.9769230769</v>
      </c>
      <c r="D356" s="16">
        <f>'Cleaned Data'!L357</f>
        <v>0.9859813084</v>
      </c>
      <c r="E356" s="16">
        <f>'Cleaned Data'!M357</f>
        <v>0.8943661972</v>
      </c>
      <c r="F356" s="58">
        <f>'Cleaned Data'!Y357</f>
        <v>0.9105513955</v>
      </c>
      <c r="G356" s="5">
        <f>'Cleaned Data'!X357</f>
        <v>595.4888889</v>
      </c>
      <c r="I356" s="16">
        <v>0.5576663671597414</v>
      </c>
      <c r="J356" s="30">
        <v>0.7700323206205559</v>
      </c>
      <c r="L356" s="5">
        <f t="shared" si="21"/>
        <v>0.7242116366</v>
      </c>
      <c r="M356" s="30">
        <f t="shared" si="22"/>
        <v>0.2123659535</v>
      </c>
      <c r="P356" s="5">
        <f t="shared" si="5"/>
        <v>51</v>
      </c>
      <c r="Q356" s="5">
        <f t="shared" si="6"/>
        <v>136.5</v>
      </c>
      <c r="R356" s="5">
        <f t="shared" si="7"/>
        <v>78.5</v>
      </c>
      <c r="S356" s="5">
        <f t="shared" si="8"/>
        <v>61.5</v>
      </c>
      <c r="T356" s="5">
        <f t="shared" si="9"/>
        <v>189.5</v>
      </c>
      <c r="U356" s="5">
        <f t="shared" si="10"/>
        <v>68.5</v>
      </c>
      <c r="V356" s="5">
        <f t="shared" si="39"/>
        <v>11.5</v>
      </c>
      <c r="X356" s="59"/>
      <c r="Y356" s="60"/>
      <c r="Z356" s="61"/>
    </row>
    <row r="357">
      <c r="A357" s="57">
        <f>'Cleaned Data'!I358</f>
        <v>0.8735143162</v>
      </c>
      <c r="B357" s="30">
        <f>'Cleaned Data'!J358</f>
        <v>0.9893617021</v>
      </c>
      <c r="C357" s="30">
        <f>'Cleaned Data'!K358</f>
        <v>1</v>
      </c>
      <c r="D357" s="16">
        <f>'Cleaned Data'!L358</f>
        <v>1</v>
      </c>
      <c r="E357" s="16">
        <f>'Cleaned Data'!M358</f>
        <v>0.8571428571</v>
      </c>
      <c r="F357" s="58">
        <f>'Cleaned Data'!Y358</f>
        <v>0.9893617021</v>
      </c>
      <c r="G357" s="5" t="str">
        <f>'Cleaned Data'!X358</f>
        <v>NaN</v>
      </c>
      <c r="I357" s="16">
        <v>0.558287557850969</v>
      </c>
      <c r="J357" s="30">
        <v>0.5433673469387754</v>
      </c>
      <c r="L357" s="5">
        <f t="shared" si="21"/>
        <v>1.027458792</v>
      </c>
      <c r="M357" s="30">
        <f t="shared" si="22"/>
        <v>-0.01492021091</v>
      </c>
      <c r="P357" s="5">
        <f t="shared" si="5"/>
        <v>50</v>
      </c>
      <c r="Q357" s="5">
        <f t="shared" si="6"/>
        <v>70</v>
      </c>
      <c r="R357" s="5">
        <f t="shared" si="7"/>
        <v>26.5</v>
      </c>
      <c r="S357" s="5">
        <f t="shared" si="8"/>
        <v>26.5</v>
      </c>
      <c r="T357" s="5">
        <f t="shared" si="9"/>
        <v>256.5</v>
      </c>
      <c r="U357" s="5">
        <f t="shared" si="10"/>
        <v>21</v>
      </c>
      <c r="V357" s="5" t="str">
        <f t="shared" si="39"/>
        <v>#VALUE!</v>
      </c>
      <c r="X357" s="59"/>
      <c r="Y357" s="60"/>
      <c r="Z357" s="61"/>
    </row>
    <row r="358">
      <c r="A358" s="57">
        <f>'Cleaned Data'!I359</f>
        <v>0.8793915476</v>
      </c>
      <c r="B358" s="30">
        <f>'Cleaned Data'!J359</f>
        <v>1</v>
      </c>
      <c r="C358" s="30">
        <f>'Cleaned Data'!K359</f>
        <v>0.9886363636</v>
      </c>
      <c r="D358" s="16">
        <f>'Cleaned Data'!L359</f>
        <v>0.875</v>
      </c>
      <c r="E358" s="16">
        <f>'Cleaned Data'!M359</f>
        <v>1</v>
      </c>
      <c r="F358" s="58">
        <f>'Cleaned Data'!Y359</f>
        <v>0.9886363636</v>
      </c>
      <c r="G358" s="5" t="str">
        <f>'Cleaned Data'!X359</f>
        <v>NaN</v>
      </c>
      <c r="I358" s="16">
        <v>0.5637494182593735</v>
      </c>
      <c r="J358" s="30">
        <v>0.6991400491400492</v>
      </c>
      <c r="L358" s="5">
        <f t="shared" si="21"/>
        <v>0.80634691</v>
      </c>
      <c r="M358" s="30">
        <f t="shared" si="22"/>
        <v>0.1353906309</v>
      </c>
      <c r="P358" s="5">
        <f t="shared" si="5"/>
        <v>49</v>
      </c>
      <c r="Q358" s="5">
        <f t="shared" si="6"/>
        <v>29.5</v>
      </c>
      <c r="R358" s="5">
        <f t="shared" si="7"/>
        <v>64</v>
      </c>
      <c r="S358" s="5">
        <f t="shared" si="8"/>
        <v>123</v>
      </c>
      <c r="T358" s="5">
        <f t="shared" si="9"/>
        <v>29</v>
      </c>
      <c r="U358" s="5">
        <f t="shared" si="10"/>
        <v>24</v>
      </c>
      <c r="V358" s="5" t="str">
        <f t="shared" si="39"/>
        <v>#VALUE!</v>
      </c>
      <c r="X358" s="59"/>
      <c r="Y358" s="60"/>
      <c r="Z358" s="61"/>
    </row>
    <row r="359">
      <c r="A359" s="57">
        <f>'Cleaned Data'!I360</f>
        <v>0.8884214542</v>
      </c>
      <c r="B359" s="30">
        <f>'Cleaned Data'!J360</f>
        <v>1</v>
      </c>
      <c r="C359" s="30">
        <f>'Cleaned Data'!K360</f>
        <v>0.9795918367</v>
      </c>
      <c r="D359" s="16">
        <f>'Cleaned Data'!L360</f>
        <v>0.9310344828</v>
      </c>
      <c r="E359" s="16">
        <f>'Cleaned Data'!M360</f>
        <v>1</v>
      </c>
      <c r="F359" s="58">
        <f>'Cleaned Data'!Y360</f>
        <v>0.9795918367</v>
      </c>
      <c r="G359" s="5" t="str">
        <f>'Cleaned Data'!X360</f>
        <v>NaN</v>
      </c>
      <c r="I359" s="16">
        <v>0.5697842744499303</v>
      </c>
      <c r="J359" s="30">
        <v>0.6111111111111112</v>
      </c>
      <c r="L359" s="5">
        <f t="shared" si="21"/>
        <v>0.9323742673</v>
      </c>
      <c r="M359" s="30">
        <f t="shared" si="22"/>
        <v>0.04132683666</v>
      </c>
      <c r="P359" s="5">
        <f t="shared" si="5"/>
        <v>48</v>
      </c>
      <c r="Q359" s="5">
        <f t="shared" si="6"/>
        <v>29.5</v>
      </c>
      <c r="R359" s="5">
        <f t="shared" si="7"/>
        <v>74.5</v>
      </c>
      <c r="S359" s="5">
        <f t="shared" si="8"/>
        <v>95</v>
      </c>
      <c r="T359" s="5">
        <f t="shared" si="9"/>
        <v>29</v>
      </c>
      <c r="U359" s="5">
        <f t="shared" si="10"/>
        <v>30</v>
      </c>
      <c r="V359" s="5" t="str">
        <f t="shared" si="39"/>
        <v>#VALUE!</v>
      </c>
      <c r="X359" s="59"/>
      <c r="Y359" s="60"/>
      <c r="Z359" s="61"/>
    </row>
    <row r="360">
      <c r="A360" s="57">
        <f>'Cleaned Data'!I361</f>
        <v>0.8894129851</v>
      </c>
      <c r="B360" s="30">
        <f>'Cleaned Data'!J361</f>
        <v>0.9791666667</v>
      </c>
      <c r="C360" s="30">
        <f>'Cleaned Data'!K361</f>
        <v>0.9454545455</v>
      </c>
      <c r="D360" s="16">
        <f>'Cleaned Data'!L361</f>
        <v>0.94</v>
      </c>
      <c r="E360" s="16">
        <f>'Cleaned Data'!M361</f>
        <v>0.9811320755</v>
      </c>
      <c r="F360" s="58">
        <f>'Cleaned Data'!Y361</f>
        <v>0.9246212121</v>
      </c>
      <c r="G360" s="5">
        <f>'Cleaned Data'!X361</f>
        <v>814.6666667</v>
      </c>
      <c r="I360" s="16">
        <v>0.5741320929132961</v>
      </c>
      <c r="J360" s="30">
        <v>0.8184143222506393</v>
      </c>
      <c r="L360" s="5">
        <f t="shared" si="21"/>
        <v>0.701517651</v>
      </c>
      <c r="M360" s="30">
        <f t="shared" si="22"/>
        <v>0.2442822293</v>
      </c>
      <c r="P360" s="5">
        <f t="shared" si="5"/>
        <v>47</v>
      </c>
      <c r="Q360" s="5">
        <f t="shared" si="6"/>
        <v>90</v>
      </c>
      <c r="R360" s="5">
        <f t="shared" si="7"/>
        <v>123</v>
      </c>
      <c r="S360" s="5">
        <f t="shared" si="8"/>
        <v>90</v>
      </c>
      <c r="T360" s="5">
        <f t="shared" si="9"/>
        <v>97</v>
      </c>
      <c r="U360" s="5">
        <f t="shared" si="10"/>
        <v>63</v>
      </c>
      <c r="V360" s="5">
        <f t="shared" si="39"/>
        <v>9</v>
      </c>
      <c r="X360" s="59"/>
      <c r="Y360" s="60"/>
      <c r="Z360" s="61"/>
    </row>
    <row r="361">
      <c r="A361" s="57">
        <f>'Cleaned Data'!I362</f>
        <v>0.9017519742</v>
      </c>
      <c r="B361" s="30">
        <f>'Cleaned Data'!J362</f>
        <v>1</v>
      </c>
      <c r="C361" s="30">
        <f>'Cleaned Data'!K362</f>
        <v>0.9847094801</v>
      </c>
      <c r="D361" s="16">
        <f>'Cleaned Data'!L362</f>
        <v>0.9350649351</v>
      </c>
      <c r="E361" s="16">
        <f>'Cleaned Data'!M362</f>
        <v>1</v>
      </c>
      <c r="F361" s="58">
        <f>'Cleaned Data'!Y362</f>
        <v>0.9847094801</v>
      </c>
      <c r="G361" s="5" t="str">
        <f>'Cleaned Data'!X362</f>
        <v>NaN</v>
      </c>
      <c r="I361" s="16">
        <v>0.582362693472684</v>
      </c>
      <c r="J361" s="30">
        <v>0.8379629629629628</v>
      </c>
      <c r="L361" s="5">
        <f t="shared" si="21"/>
        <v>0.694974264</v>
      </c>
      <c r="M361" s="30">
        <f t="shared" si="22"/>
        <v>0.2556002695</v>
      </c>
      <c r="P361" s="5">
        <f t="shared" si="5"/>
        <v>46</v>
      </c>
      <c r="Q361" s="5">
        <f t="shared" si="6"/>
        <v>29.5</v>
      </c>
      <c r="R361" s="5">
        <f t="shared" si="7"/>
        <v>69</v>
      </c>
      <c r="S361" s="5">
        <f t="shared" si="8"/>
        <v>93</v>
      </c>
      <c r="T361" s="5">
        <f t="shared" si="9"/>
        <v>29</v>
      </c>
      <c r="U361" s="5">
        <f t="shared" si="10"/>
        <v>27</v>
      </c>
      <c r="V361" s="5" t="str">
        <f t="shared" si="39"/>
        <v>#VALUE!</v>
      </c>
      <c r="X361" s="59"/>
      <c r="Y361" s="60"/>
      <c r="Z361" s="61"/>
    </row>
    <row r="362">
      <c r="A362" s="57">
        <f>'Cleaned Data'!I363</f>
        <v>0.903909758</v>
      </c>
      <c r="B362" s="30">
        <f>'Cleaned Data'!J363</f>
        <v>1</v>
      </c>
      <c r="C362" s="30">
        <f>'Cleaned Data'!K363</f>
        <v>0.9838709677</v>
      </c>
      <c r="D362" s="16">
        <f>'Cleaned Data'!L363</f>
        <v>0.9411764706</v>
      </c>
      <c r="E362" s="16">
        <f>'Cleaned Data'!M363</f>
        <v>1</v>
      </c>
      <c r="F362" s="58">
        <f>'Cleaned Data'!Y363</f>
        <v>0.9838709677</v>
      </c>
      <c r="G362" s="5" t="str">
        <f>'Cleaned Data'!X363</f>
        <v>NaN</v>
      </c>
      <c r="I362" s="16">
        <v>0.5844237412260386</v>
      </c>
      <c r="J362" s="30">
        <v>0.6274509803921569</v>
      </c>
      <c r="L362" s="5">
        <f t="shared" si="21"/>
        <v>0.9314253376</v>
      </c>
      <c r="M362" s="30">
        <f t="shared" si="22"/>
        <v>0.04302723917</v>
      </c>
      <c r="P362" s="5">
        <f t="shared" si="5"/>
        <v>45</v>
      </c>
      <c r="Q362" s="5">
        <f t="shared" si="6"/>
        <v>29.5</v>
      </c>
      <c r="R362" s="5">
        <f t="shared" si="7"/>
        <v>70</v>
      </c>
      <c r="S362" s="5">
        <f t="shared" si="8"/>
        <v>88.5</v>
      </c>
      <c r="T362" s="5">
        <f t="shared" si="9"/>
        <v>29</v>
      </c>
      <c r="U362" s="5">
        <f t="shared" si="10"/>
        <v>28</v>
      </c>
      <c r="V362" s="5" t="str">
        <f t="shared" si="39"/>
        <v>#VALUE!</v>
      </c>
      <c r="X362" s="59"/>
      <c r="Y362" s="60"/>
      <c r="Z362" s="61"/>
    </row>
    <row r="363">
      <c r="A363" s="57">
        <f>'Cleaned Data'!I364</f>
        <v>0.9048831807</v>
      </c>
      <c r="B363" s="30">
        <f>'Cleaned Data'!J364</f>
        <v>0.8095238095</v>
      </c>
      <c r="C363" s="30">
        <f>'Cleaned Data'!K364</f>
        <v>1</v>
      </c>
      <c r="D363" s="16">
        <f>'Cleaned Data'!L364</f>
        <v>1</v>
      </c>
      <c r="E363" s="16">
        <f>'Cleaned Data'!M364</f>
        <v>0.9090909091</v>
      </c>
      <c r="F363" s="58">
        <f>'Cleaned Data'!Y364</f>
        <v>0.8095238095</v>
      </c>
      <c r="G363" s="5" t="str">
        <f>'Cleaned Data'!X364</f>
        <v>NaN</v>
      </c>
      <c r="I363" s="16">
        <v>0.5881696700688772</v>
      </c>
      <c r="J363" s="30">
        <v>0.8707865168539326</v>
      </c>
      <c r="L363" s="5">
        <f t="shared" si="21"/>
        <v>0.6754464598</v>
      </c>
      <c r="M363" s="30">
        <f t="shared" si="22"/>
        <v>0.2826168468</v>
      </c>
      <c r="P363" s="5">
        <f t="shared" si="5"/>
        <v>44</v>
      </c>
      <c r="Q363" s="5">
        <f t="shared" si="6"/>
        <v>190</v>
      </c>
      <c r="R363" s="5">
        <f t="shared" si="7"/>
        <v>26.5</v>
      </c>
      <c r="S363" s="5">
        <f t="shared" si="8"/>
        <v>26.5</v>
      </c>
      <c r="T363" s="5">
        <f t="shared" si="9"/>
        <v>175</v>
      </c>
      <c r="U363" s="5">
        <f t="shared" si="10"/>
        <v>103</v>
      </c>
      <c r="V363" s="5" t="str">
        <f t="shared" si="39"/>
        <v>#VALUE!</v>
      </c>
      <c r="X363" s="59"/>
      <c r="Y363" s="60"/>
      <c r="Z363" s="61"/>
    </row>
    <row r="364">
      <c r="A364" s="57">
        <f>'Cleaned Data'!I365</f>
        <v>0.9074256573</v>
      </c>
      <c r="B364" s="30">
        <f>'Cleaned Data'!J365</f>
        <v>0.9887640449</v>
      </c>
      <c r="C364" s="30">
        <f>'Cleaned Data'!K365</f>
        <v>1</v>
      </c>
      <c r="D364" s="16">
        <f>'Cleaned Data'!L365</f>
        <v>1</v>
      </c>
      <c r="E364" s="16">
        <f>'Cleaned Data'!M365</f>
        <v>0.9285714286</v>
      </c>
      <c r="F364" s="58">
        <f>'Cleaned Data'!Y365</f>
        <v>0.9887640449</v>
      </c>
      <c r="G364" s="5" t="str">
        <f>'Cleaned Data'!X365</f>
        <v>NaN</v>
      </c>
      <c r="I364" s="16">
        <v>0.5920940198610237</v>
      </c>
      <c r="J364" s="30">
        <v>0.8367346938775511</v>
      </c>
      <c r="L364" s="5">
        <f t="shared" si="21"/>
        <v>0.7076245603</v>
      </c>
      <c r="M364" s="30">
        <f t="shared" si="22"/>
        <v>0.244640674</v>
      </c>
      <c r="P364" s="5">
        <f t="shared" si="5"/>
        <v>43</v>
      </c>
      <c r="Q364" s="5">
        <f t="shared" si="6"/>
        <v>72.5</v>
      </c>
      <c r="R364" s="5">
        <f t="shared" si="7"/>
        <v>26.5</v>
      </c>
      <c r="S364" s="5">
        <f t="shared" si="8"/>
        <v>26.5</v>
      </c>
      <c r="T364" s="5">
        <f t="shared" si="9"/>
        <v>156.5</v>
      </c>
      <c r="U364" s="5">
        <f t="shared" si="10"/>
        <v>22.5</v>
      </c>
      <c r="V364" s="5" t="str">
        <f t="shared" si="39"/>
        <v>#VALUE!</v>
      </c>
      <c r="X364" s="59"/>
      <c r="Y364" s="60"/>
      <c r="Z364" s="61"/>
    </row>
    <row r="365">
      <c r="A365" s="57">
        <f>'Cleaned Data'!I366</f>
        <v>0.9097603847</v>
      </c>
      <c r="B365" s="30">
        <f>'Cleaned Data'!J366</f>
        <v>1</v>
      </c>
      <c r="C365" s="30">
        <f>'Cleaned Data'!K366</f>
        <v>0.75</v>
      </c>
      <c r="D365" s="16">
        <f>'Cleaned Data'!L366</f>
        <v>0.9523809524</v>
      </c>
      <c r="E365" s="16">
        <f>'Cleaned Data'!M366</f>
        <v>1</v>
      </c>
      <c r="F365" s="58">
        <f>'Cleaned Data'!Y366</f>
        <v>0.75</v>
      </c>
      <c r="G365" s="5" t="str">
        <f>'Cleaned Data'!X366</f>
        <v>NaN</v>
      </c>
      <c r="I365" s="16">
        <v>0.5935323580951987</v>
      </c>
      <c r="J365" s="30">
        <v>0.8350690899189979</v>
      </c>
      <c r="L365" s="5">
        <f t="shared" si="21"/>
        <v>0.7107583855</v>
      </c>
      <c r="M365" s="30">
        <f t="shared" si="22"/>
        <v>0.2415367318</v>
      </c>
      <c r="P365" s="5">
        <f t="shared" si="5"/>
        <v>42</v>
      </c>
      <c r="Q365" s="5">
        <f t="shared" si="6"/>
        <v>29.5</v>
      </c>
      <c r="R365" s="5">
        <f t="shared" si="7"/>
        <v>279.5</v>
      </c>
      <c r="S365" s="5">
        <f t="shared" si="8"/>
        <v>83</v>
      </c>
      <c r="T365" s="5">
        <f t="shared" si="9"/>
        <v>29</v>
      </c>
      <c r="U365" s="5">
        <f t="shared" si="10"/>
        <v>126</v>
      </c>
      <c r="V365" s="5" t="str">
        <f t="shared" si="39"/>
        <v>#VALUE!</v>
      </c>
      <c r="X365" s="59"/>
      <c r="Y365" s="60"/>
      <c r="Z365" s="61"/>
    </row>
    <row r="366">
      <c r="A366" s="57">
        <f>'Cleaned Data'!I367</f>
        <v>0.9110207557</v>
      </c>
      <c r="B366" s="30">
        <f>'Cleaned Data'!J367</f>
        <v>1</v>
      </c>
      <c r="C366" s="30">
        <f>'Cleaned Data'!K367</f>
        <v>0.7777777778</v>
      </c>
      <c r="D366" s="16">
        <f>'Cleaned Data'!L367</f>
        <v>0.9428571429</v>
      </c>
      <c r="E366" s="16">
        <f>'Cleaned Data'!M367</f>
        <v>1</v>
      </c>
      <c r="F366" s="58">
        <f>'Cleaned Data'!Y367</f>
        <v>0.7777777778</v>
      </c>
      <c r="G366" s="5" t="str">
        <f>'Cleaned Data'!X367</f>
        <v>NaN</v>
      </c>
      <c r="I366" s="16">
        <v>0.5994570270658195</v>
      </c>
      <c r="J366" s="30">
        <v>0.6012763060865618</v>
      </c>
      <c r="L366" s="5">
        <f t="shared" si="21"/>
        <v>0.9969743045</v>
      </c>
      <c r="M366" s="30">
        <f t="shared" si="22"/>
        <v>0.001819279021</v>
      </c>
      <c r="P366" s="5">
        <f t="shared" si="5"/>
        <v>41</v>
      </c>
      <c r="Q366" s="5">
        <f t="shared" si="6"/>
        <v>29.5</v>
      </c>
      <c r="R366" s="5">
        <f t="shared" si="7"/>
        <v>269</v>
      </c>
      <c r="S366" s="5">
        <f t="shared" si="8"/>
        <v>86</v>
      </c>
      <c r="T366" s="5">
        <f t="shared" si="9"/>
        <v>29</v>
      </c>
      <c r="U366" s="5">
        <f t="shared" si="10"/>
        <v>114</v>
      </c>
      <c r="V366" s="5" t="str">
        <f t="shared" si="39"/>
        <v>#VALUE!</v>
      </c>
      <c r="X366" s="59"/>
      <c r="Y366" s="60"/>
      <c r="Z366" s="61"/>
    </row>
    <row r="367">
      <c r="A367" s="57">
        <f>'Cleaned Data'!I368</f>
        <v>0.9157727758</v>
      </c>
      <c r="B367" s="30">
        <f>'Cleaned Data'!J368</f>
        <v>0.6666666667</v>
      </c>
      <c r="C367" s="30">
        <f>'Cleaned Data'!K368</f>
        <v>1</v>
      </c>
      <c r="D367" s="16">
        <f>'Cleaned Data'!L368</f>
        <v>1</v>
      </c>
      <c r="E367" s="16">
        <f>'Cleaned Data'!M368</f>
        <v>0.8947368421</v>
      </c>
      <c r="F367" s="58">
        <f>'Cleaned Data'!Y368</f>
        <v>0.6666666667</v>
      </c>
      <c r="G367" s="5" t="str">
        <f>'Cleaned Data'!X368</f>
        <v>NaN</v>
      </c>
      <c r="I367" s="16">
        <v>0.6016718810365299</v>
      </c>
      <c r="J367" s="30">
        <v>0.8721640091116174</v>
      </c>
      <c r="L367" s="5">
        <f t="shared" si="21"/>
        <v>0.6898609376</v>
      </c>
      <c r="M367" s="30">
        <f t="shared" si="22"/>
        <v>0.2704921281</v>
      </c>
      <c r="P367" s="5">
        <f t="shared" si="5"/>
        <v>40</v>
      </c>
      <c r="Q367" s="5">
        <f t="shared" si="6"/>
        <v>233</v>
      </c>
      <c r="R367" s="5">
        <f t="shared" si="7"/>
        <v>26.5</v>
      </c>
      <c r="S367" s="5">
        <f t="shared" si="8"/>
        <v>26.5</v>
      </c>
      <c r="T367" s="5">
        <f t="shared" si="9"/>
        <v>185.5</v>
      </c>
      <c r="U367" s="5">
        <f t="shared" si="10"/>
        <v>151.5</v>
      </c>
      <c r="V367" s="5" t="str">
        <f t="shared" si="39"/>
        <v>#VALUE!</v>
      </c>
      <c r="X367" s="59"/>
      <c r="Y367" s="60"/>
      <c r="Z367" s="61"/>
    </row>
    <row r="368">
      <c r="A368" s="57">
        <f>'Cleaned Data'!I369</f>
        <v>0.9227547135</v>
      </c>
      <c r="B368" s="30">
        <f>'Cleaned Data'!J369</f>
        <v>0.96875</v>
      </c>
      <c r="C368" s="30">
        <f>'Cleaned Data'!K369</f>
        <v>1</v>
      </c>
      <c r="D368" s="16">
        <f>'Cleaned Data'!L369</f>
        <v>1</v>
      </c>
      <c r="E368" s="16">
        <f>'Cleaned Data'!M369</f>
        <v>0.9444444444</v>
      </c>
      <c r="F368" s="58">
        <f>'Cleaned Data'!Y369</f>
        <v>0.96875</v>
      </c>
      <c r="G368" s="5" t="str">
        <f>'Cleaned Data'!X369</f>
        <v>NaN</v>
      </c>
      <c r="I368" s="16">
        <v>0.6068506702808042</v>
      </c>
      <c r="J368" s="30">
        <v>0.8400946585530764</v>
      </c>
      <c r="L368" s="5">
        <f t="shared" si="21"/>
        <v>0.7223598723</v>
      </c>
      <c r="M368" s="30">
        <f t="shared" si="22"/>
        <v>0.2332439883</v>
      </c>
      <c r="P368" s="5">
        <f t="shared" si="5"/>
        <v>39</v>
      </c>
      <c r="Q368" s="5">
        <f t="shared" si="6"/>
        <v>100.5</v>
      </c>
      <c r="R368" s="5">
        <f t="shared" si="7"/>
        <v>26.5</v>
      </c>
      <c r="S368" s="5">
        <f t="shared" si="8"/>
        <v>26.5</v>
      </c>
      <c r="T368" s="5">
        <f t="shared" si="9"/>
        <v>138</v>
      </c>
      <c r="U368" s="5">
        <f t="shared" si="10"/>
        <v>37</v>
      </c>
      <c r="V368" s="5" t="str">
        <f t="shared" si="39"/>
        <v>#VALUE!</v>
      </c>
      <c r="X368" s="59"/>
      <c r="Y368" s="60"/>
      <c r="Z368" s="61"/>
    </row>
    <row r="369">
      <c r="A369" s="57">
        <f>'Cleaned Data'!I370</f>
        <v>0.9228834736</v>
      </c>
      <c r="B369" s="30">
        <f>'Cleaned Data'!J370</f>
        <v>0.9696969697</v>
      </c>
      <c r="C369" s="30">
        <f>'Cleaned Data'!K370</f>
        <v>1</v>
      </c>
      <c r="D369" s="16">
        <f>'Cleaned Data'!L370</f>
        <v>1</v>
      </c>
      <c r="E369" s="16">
        <f>'Cleaned Data'!M370</f>
        <v>0.9444444444</v>
      </c>
      <c r="F369" s="58">
        <f>'Cleaned Data'!Y370</f>
        <v>0.9696969697</v>
      </c>
      <c r="G369" s="5" t="str">
        <f>'Cleaned Data'!X370</f>
        <v>NaN</v>
      </c>
      <c r="I369" s="16">
        <v>0.6126222920827256</v>
      </c>
      <c r="J369" s="30">
        <v>0.9393939393939394</v>
      </c>
      <c r="L369" s="5">
        <f t="shared" si="21"/>
        <v>0.6521463109</v>
      </c>
      <c r="M369" s="30">
        <f t="shared" si="22"/>
        <v>0.3267716473</v>
      </c>
      <c r="P369" s="5">
        <f t="shared" si="5"/>
        <v>38</v>
      </c>
      <c r="Q369" s="5">
        <f t="shared" si="6"/>
        <v>99</v>
      </c>
      <c r="R369" s="5">
        <f t="shared" si="7"/>
        <v>26.5</v>
      </c>
      <c r="S369" s="5">
        <f t="shared" si="8"/>
        <v>26.5</v>
      </c>
      <c r="T369" s="5">
        <f t="shared" si="9"/>
        <v>138</v>
      </c>
      <c r="U369" s="5">
        <f t="shared" si="10"/>
        <v>35.5</v>
      </c>
      <c r="X369" s="59"/>
      <c r="Y369" s="60"/>
      <c r="Z369" s="61"/>
    </row>
    <row r="370">
      <c r="A370" s="57">
        <f>'Cleaned Data'!I371</f>
        <v>0.9233043613</v>
      </c>
      <c r="B370" s="30">
        <f>'Cleaned Data'!J371</f>
        <v>0.962962963</v>
      </c>
      <c r="C370" s="30">
        <f>'Cleaned Data'!K371</f>
        <v>1</v>
      </c>
      <c r="D370" s="16">
        <f>'Cleaned Data'!L371</f>
        <v>1</v>
      </c>
      <c r="E370" s="16">
        <f>'Cleaned Data'!M371</f>
        <v>0.75</v>
      </c>
      <c r="F370" s="58">
        <f>'Cleaned Data'!Y371</f>
        <v>0.962962963</v>
      </c>
      <c r="G370" s="5" t="str">
        <f>'Cleaned Data'!X371</f>
        <v>NaN</v>
      </c>
      <c r="I370" s="16">
        <v>0.620344127618674</v>
      </c>
      <c r="J370" s="30">
        <v>0.8522777532065458</v>
      </c>
      <c r="L370" s="5">
        <f t="shared" si="21"/>
        <v>0.7278661508</v>
      </c>
      <c r="M370" s="30">
        <f t="shared" si="22"/>
        <v>0.2319336256</v>
      </c>
      <c r="P370" s="5">
        <f t="shared" si="5"/>
        <v>37</v>
      </c>
      <c r="Q370" s="5">
        <f t="shared" si="6"/>
        <v>112.5</v>
      </c>
      <c r="R370" s="5">
        <f t="shared" si="7"/>
        <v>26.5</v>
      </c>
      <c r="S370" s="5">
        <f t="shared" si="8"/>
        <v>26.5</v>
      </c>
      <c r="T370" s="5">
        <f t="shared" si="9"/>
        <v>321</v>
      </c>
      <c r="U370" s="5">
        <f t="shared" si="10"/>
        <v>39</v>
      </c>
      <c r="X370" s="59"/>
      <c r="Y370" s="60"/>
      <c r="Z370" s="61"/>
    </row>
    <row r="371">
      <c r="A371" s="57">
        <f>'Cleaned Data'!I372</f>
        <v>0.9256331152</v>
      </c>
      <c r="B371" s="30">
        <f>'Cleaned Data'!J372</f>
        <v>0.9905660377</v>
      </c>
      <c r="C371" s="30">
        <f>'Cleaned Data'!K372</f>
        <v>1</v>
      </c>
      <c r="D371" s="16">
        <f>'Cleaned Data'!L372</f>
        <v>1</v>
      </c>
      <c r="E371" s="16">
        <f>'Cleaned Data'!M372</f>
        <v>0.9333333333</v>
      </c>
      <c r="F371" s="58">
        <f>'Cleaned Data'!Y372</f>
        <v>0.9905660377</v>
      </c>
      <c r="G371" s="5" t="str">
        <f>'Cleaned Data'!X372</f>
        <v>NaN</v>
      </c>
      <c r="I371" s="16">
        <v>0.6207692544379377</v>
      </c>
      <c r="J371" s="30">
        <v>0.8333333333333335</v>
      </c>
      <c r="L371" s="5">
        <f t="shared" si="21"/>
        <v>0.7449231053</v>
      </c>
      <c r="M371" s="30">
        <f t="shared" si="22"/>
        <v>0.2125640789</v>
      </c>
      <c r="P371" s="5">
        <f t="shared" si="5"/>
        <v>36</v>
      </c>
      <c r="Q371" s="5">
        <f t="shared" si="6"/>
        <v>68</v>
      </c>
      <c r="R371" s="5">
        <f t="shared" si="7"/>
        <v>26.5</v>
      </c>
      <c r="S371" s="5">
        <f t="shared" si="8"/>
        <v>26.5</v>
      </c>
      <c r="T371" s="5">
        <f t="shared" si="9"/>
        <v>151.5</v>
      </c>
      <c r="U371" s="5">
        <f t="shared" si="10"/>
        <v>20</v>
      </c>
      <c r="V371" s="5" t="str">
        <f t="shared" ref="V371:V406" si="40">_xlfn.rank.avg(G371,$E$2:G1074,0)</f>
        <v>#VALUE!</v>
      </c>
      <c r="X371" s="59"/>
      <c r="Y371" s="60"/>
      <c r="Z371" s="61"/>
    </row>
    <row r="372">
      <c r="A372" s="57">
        <f>'Cleaned Data'!I373</f>
        <v>0.9267726229</v>
      </c>
      <c r="B372" s="30">
        <f>'Cleaned Data'!J373</f>
        <v>0.9342105263</v>
      </c>
      <c r="C372" s="30">
        <f>'Cleaned Data'!K373</f>
        <v>1</v>
      </c>
      <c r="D372" s="16">
        <f>'Cleaned Data'!L373</f>
        <v>1</v>
      </c>
      <c r="E372" s="16">
        <f>'Cleaned Data'!M373</f>
        <v>0.8571428571</v>
      </c>
      <c r="F372" s="58">
        <f>'Cleaned Data'!Y373</f>
        <v>0.9342105263</v>
      </c>
      <c r="G372" s="5" t="str">
        <f>'Cleaned Data'!X373</f>
        <v>NaN</v>
      </c>
      <c r="I372" s="16">
        <v>0.6207692544379377</v>
      </c>
      <c r="J372" s="30">
        <v>0.8333333333333335</v>
      </c>
      <c r="L372" s="5">
        <f t="shared" si="21"/>
        <v>0.7449231053</v>
      </c>
      <c r="M372" s="30">
        <f t="shared" si="22"/>
        <v>0.2125640789</v>
      </c>
      <c r="P372" s="5">
        <f t="shared" si="5"/>
        <v>35</v>
      </c>
      <c r="Q372" s="5">
        <f t="shared" si="6"/>
        <v>135</v>
      </c>
      <c r="R372" s="5">
        <f t="shared" si="7"/>
        <v>26.5</v>
      </c>
      <c r="S372" s="5">
        <f t="shared" si="8"/>
        <v>26.5</v>
      </c>
      <c r="T372" s="5">
        <f t="shared" si="9"/>
        <v>256.5</v>
      </c>
      <c r="U372" s="5">
        <f t="shared" si="10"/>
        <v>52</v>
      </c>
      <c r="V372" s="5" t="str">
        <f t="shared" si="40"/>
        <v>#VALUE!</v>
      </c>
      <c r="X372" s="59"/>
      <c r="Y372" s="60"/>
      <c r="Z372" s="61"/>
    </row>
    <row r="373">
      <c r="A373" s="57">
        <f>'Cleaned Data'!I374</f>
        <v>0.930908855</v>
      </c>
      <c r="B373" s="30">
        <f>'Cleaned Data'!J374</f>
        <v>0.9801980198</v>
      </c>
      <c r="C373" s="30">
        <f>'Cleaned Data'!K374</f>
        <v>1</v>
      </c>
      <c r="D373" s="16">
        <f>'Cleaned Data'!L374</f>
        <v>1</v>
      </c>
      <c r="E373" s="16">
        <f>'Cleaned Data'!M374</f>
        <v>0.75</v>
      </c>
      <c r="F373" s="58">
        <f>'Cleaned Data'!Y374</f>
        <v>0.9801980198</v>
      </c>
      <c r="G373" s="5" t="str">
        <f>'Cleaned Data'!X374</f>
        <v>NaN</v>
      </c>
      <c r="I373" s="16">
        <v>0.6210994150761915</v>
      </c>
      <c r="J373" s="30">
        <v>0.8621031746031744</v>
      </c>
      <c r="L373" s="5">
        <f t="shared" si="21"/>
        <v>0.7204467323</v>
      </c>
      <c r="M373" s="30">
        <f t="shared" si="22"/>
        <v>0.2410037595</v>
      </c>
      <c r="P373" s="5">
        <f t="shared" si="5"/>
        <v>34</v>
      </c>
      <c r="Q373" s="5">
        <f t="shared" si="6"/>
        <v>86.5</v>
      </c>
      <c r="R373" s="5">
        <f t="shared" si="7"/>
        <v>26.5</v>
      </c>
      <c r="S373" s="5">
        <f t="shared" si="8"/>
        <v>26.5</v>
      </c>
      <c r="T373" s="5">
        <f t="shared" si="9"/>
        <v>321</v>
      </c>
      <c r="U373" s="5">
        <f t="shared" si="10"/>
        <v>29</v>
      </c>
      <c r="V373" s="5" t="str">
        <f t="shared" si="40"/>
        <v>#VALUE!</v>
      </c>
      <c r="X373" s="59"/>
      <c r="Y373" s="60"/>
      <c r="Z373" s="61"/>
    </row>
    <row r="374">
      <c r="A374" s="57">
        <f>'Cleaned Data'!I375</f>
        <v>0.9428862926</v>
      </c>
      <c r="B374" s="30">
        <f>'Cleaned Data'!J375</f>
        <v>0.975</v>
      </c>
      <c r="C374" s="30">
        <f>'Cleaned Data'!K375</f>
        <v>1</v>
      </c>
      <c r="D374" s="16">
        <f>'Cleaned Data'!L375</f>
        <v>1</v>
      </c>
      <c r="E374" s="16">
        <f>'Cleaned Data'!M375</f>
        <v>0.962962963</v>
      </c>
      <c r="F374" s="58">
        <f>'Cleaned Data'!Y375</f>
        <v>0.975</v>
      </c>
      <c r="G374" s="5" t="str">
        <f>'Cleaned Data'!X375</f>
        <v>NaN</v>
      </c>
      <c r="I374" s="16">
        <v>0.6233052063124539</v>
      </c>
      <c r="J374" s="30">
        <v>0.76875</v>
      </c>
      <c r="L374" s="5">
        <f t="shared" si="21"/>
        <v>0.8108035204</v>
      </c>
      <c r="M374" s="30">
        <f t="shared" si="22"/>
        <v>0.1454447937</v>
      </c>
      <c r="P374" s="5">
        <f t="shared" si="5"/>
        <v>33</v>
      </c>
      <c r="Q374" s="5">
        <f t="shared" si="6"/>
        <v>93</v>
      </c>
      <c r="R374" s="5">
        <f t="shared" si="7"/>
        <v>26.5</v>
      </c>
      <c r="S374" s="5">
        <f t="shared" si="8"/>
        <v>26.5</v>
      </c>
      <c r="T374" s="5">
        <f t="shared" si="9"/>
        <v>119</v>
      </c>
      <c r="U374" s="5">
        <f t="shared" si="10"/>
        <v>32</v>
      </c>
      <c r="V374" s="5" t="str">
        <f t="shared" si="40"/>
        <v>#VALUE!</v>
      </c>
      <c r="X374" s="59"/>
      <c r="Y374" s="60"/>
      <c r="Z374" s="61"/>
    </row>
    <row r="375">
      <c r="A375" s="57">
        <f>'Cleaned Data'!I376</f>
        <v>0.9448337009</v>
      </c>
      <c r="B375" s="30">
        <f>'Cleaned Data'!J376</f>
        <v>1</v>
      </c>
      <c r="C375" s="30">
        <f>'Cleaned Data'!K376</f>
        <v>0.9264705882</v>
      </c>
      <c r="D375" s="16">
        <f>'Cleaned Data'!L376</f>
        <v>0.9206349206</v>
      </c>
      <c r="E375" s="16">
        <f>'Cleaned Data'!M376</f>
        <v>1</v>
      </c>
      <c r="F375" s="58">
        <f>'Cleaned Data'!Y376</f>
        <v>0.9264705882</v>
      </c>
      <c r="G375" s="5" t="str">
        <f>'Cleaned Data'!X376</f>
        <v>NaN</v>
      </c>
      <c r="I375" s="16">
        <v>0.6282226600225562</v>
      </c>
      <c r="J375" s="30">
        <v>0.7186858316221767</v>
      </c>
      <c r="L375" s="5">
        <f t="shared" si="21"/>
        <v>0.8741269584</v>
      </c>
      <c r="M375" s="30">
        <f t="shared" si="22"/>
        <v>0.0904631716</v>
      </c>
      <c r="P375" s="5">
        <f t="shared" si="5"/>
        <v>32</v>
      </c>
      <c r="Q375" s="5">
        <f t="shared" si="6"/>
        <v>29.5</v>
      </c>
      <c r="R375" s="5">
        <f t="shared" si="7"/>
        <v>151</v>
      </c>
      <c r="S375" s="5">
        <f t="shared" si="8"/>
        <v>101</v>
      </c>
      <c r="T375" s="5">
        <f t="shared" si="9"/>
        <v>29</v>
      </c>
      <c r="U375" s="5">
        <f t="shared" si="10"/>
        <v>62</v>
      </c>
      <c r="V375" s="5" t="str">
        <f t="shared" si="40"/>
        <v>#VALUE!</v>
      </c>
      <c r="X375" s="59"/>
      <c r="Y375" s="60"/>
      <c r="Z375" s="61"/>
    </row>
    <row r="376">
      <c r="A376" s="57">
        <f>'Cleaned Data'!I377</f>
        <v>0.9470306917</v>
      </c>
      <c r="B376" s="30">
        <f>'Cleaned Data'!J377</f>
        <v>0.9411764706</v>
      </c>
      <c r="C376" s="30">
        <f>'Cleaned Data'!K377</f>
        <v>1</v>
      </c>
      <c r="D376" s="16">
        <f>'Cleaned Data'!L377</f>
        <v>1</v>
      </c>
      <c r="E376" s="16">
        <f>'Cleaned Data'!M377</f>
        <v>0.84375</v>
      </c>
      <c r="F376" s="58">
        <f>'Cleaned Data'!Y377</f>
        <v>0.9411764706</v>
      </c>
      <c r="G376" s="5" t="str">
        <f>'Cleaned Data'!X377</f>
        <v>NaN</v>
      </c>
      <c r="I376" s="16">
        <v>0.6370613735955067</v>
      </c>
      <c r="J376" s="30">
        <v>0.848076689722121</v>
      </c>
      <c r="L376" s="5">
        <f t="shared" si="21"/>
        <v>0.7511836858</v>
      </c>
      <c r="M376" s="30">
        <f t="shared" si="22"/>
        <v>0.2110153161</v>
      </c>
      <c r="P376" s="5">
        <f t="shared" si="5"/>
        <v>31</v>
      </c>
      <c r="Q376" s="5">
        <f t="shared" si="6"/>
        <v>126.5</v>
      </c>
      <c r="R376" s="5">
        <f t="shared" si="7"/>
        <v>26.5</v>
      </c>
      <c r="S376" s="5">
        <f t="shared" si="8"/>
        <v>26.5</v>
      </c>
      <c r="T376" s="5">
        <f t="shared" si="9"/>
        <v>265.5</v>
      </c>
      <c r="U376" s="5">
        <f t="shared" si="10"/>
        <v>45</v>
      </c>
      <c r="V376" s="5" t="str">
        <f t="shared" si="40"/>
        <v>#VALUE!</v>
      </c>
      <c r="X376" s="59"/>
      <c r="Y376" s="60"/>
      <c r="Z376" s="61"/>
    </row>
    <row r="377">
      <c r="A377" s="57">
        <f>'Cleaned Data'!I378</f>
        <v>0.9560733686</v>
      </c>
      <c r="B377" s="30">
        <f>'Cleaned Data'!J378</f>
        <v>0.9327731092</v>
      </c>
      <c r="C377" s="30">
        <f>'Cleaned Data'!K378</f>
        <v>1</v>
      </c>
      <c r="D377" s="16">
        <f>'Cleaned Data'!L378</f>
        <v>1</v>
      </c>
      <c r="E377" s="16">
        <f>'Cleaned Data'!M378</f>
        <v>0.9706959707</v>
      </c>
      <c r="F377" s="58">
        <f>'Cleaned Data'!Y378</f>
        <v>0.9327731092</v>
      </c>
      <c r="G377" s="5" t="str">
        <f>'Cleaned Data'!X378</f>
        <v>NaN</v>
      </c>
      <c r="I377" s="16">
        <v>0.6386815948319898</v>
      </c>
      <c r="J377" s="30">
        <v>0.7509603072983355</v>
      </c>
      <c r="L377" s="5">
        <f t="shared" si="21"/>
        <v>0.8504864886</v>
      </c>
      <c r="M377" s="30">
        <f t="shared" si="22"/>
        <v>0.1122787125</v>
      </c>
      <c r="P377" s="5">
        <f t="shared" si="5"/>
        <v>30</v>
      </c>
      <c r="Q377" s="5">
        <f t="shared" si="6"/>
        <v>140</v>
      </c>
      <c r="R377" s="5">
        <f t="shared" si="7"/>
        <v>26.5</v>
      </c>
      <c r="S377" s="5">
        <f t="shared" si="8"/>
        <v>26.5</v>
      </c>
      <c r="T377" s="5">
        <f t="shared" si="9"/>
        <v>113</v>
      </c>
      <c r="U377" s="5">
        <f t="shared" si="10"/>
        <v>54</v>
      </c>
      <c r="V377" s="5" t="str">
        <f t="shared" si="40"/>
        <v>#VALUE!</v>
      </c>
      <c r="X377" s="59"/>
      <c r="Y377" s="60"/>
      <c r="Z377" s="61"/>
    </row>
    <row r="378">
      <c r="A378" s="57">
        <f>'Cleaned Data'!I379</f>
        <v>0.9580680747</v>
      </c>
      <c r="B378" s="30">
        <f>'Cleaned Data'!J379</f>
        <v>0.625</v>
      </c>
      <c r="C378" s="30">
        <f>'Cleaned Data'!K379</f>
        <v>1</v>
      </c>
      <c r="D378" s="16">
        <f>'Cleaned Data'!L379</f>
        <v>1</v>
      </c>
      <c r="E378" s="16">
        <f>'Cleaned Data'!M379</f>
        <v>0.9444444444</v>
      </c>
      <c r="F378" s="58">
        <f>'Cleaned Data'!Y379</f>
        <v>0.625</v>
      </c>
      <c r="G378" s="5" t="str">
        <f>'Cleaned Data'!X379</f>
        <v>NaN</v>
      </c>
      <c r="I378" s="16">
        <v>0.642162070928745</v>
      </c>
      <c r="J378" s="30">
        <v>0.6892815805134982</v>
      </c>
      <c r="L378" s="5">
        <f t="shared" si="21"/>
        <v>0.9316396798</v>
      </c>
      <c r="M378" s="30">
        <f t="shared" si="22"/>
        <v>0.04711950958</v>
      </c>
      <c r="P378" s="5">
        <f t="shared" si="5"/>
        <v>29</v>
      </c>
      <c r="Q378" s="5">
        <f t="shared" si="6"/>
        <v>245.5</v>
      </c>
      <c r="R378" s="5">
        <f t="shared" si="7"/>
        <v>26.5</v>
      </c>
      <c r="S378" s="5">
        <f t="shared" si="8"/>
        <v>26.5</v>
      </c>
      <c r="T378" s="5">
        <f t="shared" si="9"/>
        <v>138</v>
      </c>
      <c r="U378" s="5">
        <f t="shared" si="10"/>
        <v>171</v>
      </c>
      <c r="V378" s="5" t="str">
        <f t="shared" si="40"/>
        <v>#VALUE!</v>
      </c>
      <c r="X378" s="59"/>
      <c r="Y378" s="60"/>
      <c r="Z378" s="61"/>
    </row>
    <row r="379">
      <c r="A379" s="57">
        <f>'Cleaned Data'!I380</f>
        <v>0.9600827989</v>
      </c>
      <c r="B379" s="30">
        <f>'Cleaned Data'!J380</f>
        <v>0.8571428571</v>
      </c>
      <c r="C379" s="30">
        <f>'Cleaned Data'!K380</f>
        <v>1</v>
      </c>
      <c r="D379" s="16">
        <f>'Cleaned Data'!L380</f>
        <v>1</v>
      </c>
      <c r="E379" s="16">
        <f>'Cleaned Data'!M380</f>
        <v>0.9677419355</v>
      </c>
      <c r="F379" s="58">
        <f>'Cleaned Data'!Y380</f>
        <v>0.8571428571</v>
      </c>
      <c r="G379" s="5" t="str">
        <f>'Cleaned Data'!X380</f>
        <v>NaN</v>
      </c>
      <c r="I379" s="16">
        <v>0.6495927414652768</v>
      </c>
      <c r="J379" s="30">
        <v>0.06998986997768086</v>
      </c>
      <c r="L379" s="5">
        <f t="shared" si="21"/>
        <v>9.281239438</v>
      </c>
      <c r="M379" s="30">
        <f t="shared" si="22"/>
        <v>-0.5796028715</v>
      </c>
      <c r="P379" s="5">
        <f t="shared" si="5"/>
        <v>28</v>
      </c>
      <c r="Q379" s="5">
        <f t="shared" si="6"/>
        <v>175</v>
      </c>
      <c r="R379" s="5">
        <f t="shared" si="7"/>
        <v>26.5</v>
      </c>
      <c r="S379" s="5">
        <f t="shared" si="8"/>
        <v>26.5</v>
      </c>
      <c r="T379" s="5">
        <f t="shared" si="9"/>
        <v>115</v>
      </c>
      <c r="U379" s="5">
        <f t="shared" si="10"/>
        <v>86</v>
      </c>
      <c r="V379" s="5" t="str">
        <f t="shared" si="40"/>
        <v>#VALUE!</v>
      </c>
      <c r="X379" s="59"/>
      <c r="Y379" s="60"/>
      <c r="Z379" s="61"/>
    </row>
    <row r="380">
      <c r="A380" s="57">
        <f>'Cleaned Data'!I381</f>
        <v>0.9634119193</v>
      </c>
      <c r="B380" s="30">
        <f>'Cleaned Data'!J381</f>
        <v>0.375</v>
      </c>
      <c r="C380" s="30">
        <f>'Cleaned Data'!K381</f>
        <v>1</v>
      </c>
      <c r="D380" s="16">
        <f>'Cleaned Data'!L381</f>
        <v>1</v>
      </c>
      <c r="E380" s="16">
        <f>'Cleaned Data'!M381</f>
        <v>0.9107142857</v>
      </c>
      <c r="F380" s="58">
        <f>'Cleaned Data'!Y381</f>
        <v>0.375</v>
      </c>
      <c r="G380" s="5" t="str">
        <f>'Cleaned Data'!X381</f>
        <v>NaN</v>
      </c>
      <c r="I380" s="16">
        <v>0.6531133616077802</v>
      </c>
      <c r="J380" s="30">
        <v>0.5135869565217392</v>
      </c>
      <c r="L380" s="5">
        <f t="shared" si="21"/>
        <v>1.271670461</v>
      </c>
      <c r="M380" s="30">
        <f t="shared" si="22"/>
        <v>-0.1395264051</v>
      </c>
      <c r="P380" s="5">
        <f t="shared" si="5"/>
        <v>27</v>
      </c>
      <c r="Q380" s="5">
        <f t="shared" si="6"/>
        <v>311</v>
      </c>
      <c r="R380" s="5">
        <f t="shared" si="7"/>
        <v>26.5</v>
      </c>
      <c r="S380" s="5">
        <f t="shared" si="8"/>
        <v>26.5</v>
      </c>
      <c r="T380" s="5">
        <f t="shared" si="9"/>
        <v>173</v>
      </c>
      <c r="U380" s="5">
        <f t="shared" si="10"/>
        <v>229</v>
      </c>
      <c r="V380" s="5" t="str">
        <f t="shared" si="40"/>
        <v>#VALUE!</v>
      </c>
      <c r="X380" s="59"/>
      <c r="Y380" s="60"/>
      <c r="Z380" s="61"/>
    </row>
    <row r="381">
      <c r="A381" s="57">
        <f>'Cleaned Data'!I382</f>
        <v>0.9685641235</v>
      </c>
      <c r="B381" s="30">
        <f>'Cleaned Data'!J382</f>
        <v>1</v>
      </c>
      <c r="C381" s="30">
        <f>'Cleaned Data'!K382</f>
        <v>0.9937382592</v>
      </c>
      <c r="D381" s="16">
        <f>'Cleaned Data'!L382</f>
        <v>0.9908759124</v>
      </c>
      <c r="E381" s="16">
        <f>'Cleaned Data'!M382</f>
        <v>1</v>
      </c>
      <c r="F381" s="58">
        <f>'Cleaned Data'!Y382</f>
        <v>0.9937382592</v>
      </c>
      <c r="G381" s="5" t="str">
        <f>'Cleaned Data'!X382</f>
        <v>NaN</v>
      </c>
      <c r="I381" s="16">
        <v>0.6577121586222981</v>
      </c>
      <c r="J381" s="30">
        <v>0.8684807256235827</v>
      </c>
      <c r="L381" s="5">
        <f t="shared" si="21"/>
        <v>0.7573134777</v>
      </c>
      <c r="M381" s="30">
        <f t="shared" si="22"/>
        <v>0.210768567</v>
      </c>
      <c r="P381" s="5">
        <f t="shared" si="5"/>
        <v>26</v>
      </c>
      <c r="Q381" s="5">
        <f t="shared" si="6"/>
        <v>29.5</v>
      </c>
      <c r="R381" s="5">
        <f t="shared" si="7"/>
        <v>58</v>
      </c>
      <c r="S381" s="5">
        <f t="shared" si="8"/>
        <v>53</v>
      </c>
      <c r="T381" s="5">
        <f t="shared" si="9"/>
        <v>29</v>
      </c>
      <c r="U381" s="5">
        <f t="shared" si="10"/>
        <v>18</v>
      </c>
      <c r="V381" s="5" t="str">
        <f t="shared" si="40"/>
        <v>#VALUE!</v>
      </c>
      <c r="X381" s="59"/>
      <c r="Y381" s="60"/>
      <c r="Z381" s="61"/>
    </row>
    <row r="382">
      <c r="A382" s="57">
        <f>'Cleaned Data'!I383</f>
        <v>0.972593703</v>
      </c>
      <c r="B382" s="30">
        <f>'Cleaned Data'!J383</f>
        <v>0.8666666667</v>
      </c>
      <c r="C382" s="30">
        <f>'Cleaned Data'!K383</f>
        <v>1</v>
      </c>
      <c r="D382" s="16">
        <f>'Cleaned Data'!L383</f>
        <v>1</v>
      </c>
      <c r="E382" s="16">
        <f>'Cleaned Data'!M383</f>
        <v>0.9784946237</v>
      </c>
      <c r="F382" s="58">
        <f>'Cleaned Data'!Y383</f>
        <v>0.8666666667</v>
      </c>
      <c r="G382" s="5" t="str">
        <f>'Cleaned Data'!X383</f>
        <v>NaN</v>
      </c>
      <c r="I382" s="16">
        <v>0.6582723372391254</v>
      </c>
      <c r="J382" s="30">
        <v>0.7230704758789739</v>
      </c>
      <c r="L382" s="5">
        <f t="shared" si="21"/>
        <v>0.9103847539</v>
      </c>
      <c r="M382" s="30">
        <f t="shared" si="22"/>
        <v>0.06479813864</v>
      </c>
      <c r="P382" s="5">
        <f t="shared" si="5"/>
        <v>25</v>
      </c>
      <c r="Q382" s="5">
        <f t="shared" si="6"/>
        <v>170</v>
      </c>
      <c r="R382" s="5">
        <f t="shared" si="7"/>
        <v>26.5</v>
      </c>
      <c r="S382" s="5">
        <f t="shared" si="8"/>
        <v>26.5</v>
      </c>
      <c r="T382" s="5">
        <f t="shared" si="9"/>
        <v>103</v>
      </c>
      <c r="U382" s="5">
        <f t="shared" si="10"/>
        <v>82</v>
      </c>
      <c r="V382" s="5" t="str">
        <f t="shared" si="40"/>
        <v>#VALUE!</v>
      </c>
      <c r="X382" s="59"/>
      <c r="Y382" s="60"/>
      <c r="Z382" s="61"/>
    </row>
    <row r="383">
      <c r="A383" s="57">
        <f>'Cleaned Data'!I384</f>
        <v>0.97864094</v>
      </c>
      <c r="B383" s="30">
        <f>'Cleaned Data'!J384</f>
        <v>0.9887640449</v>
      </c>
      <c r="C383" s="30">
        <f>'Cleaned Data'!K384</f>
        <v>1</v>
      </c>
      <c r="D383" s="16">
        <f>'Cleaned Data'!L384</f>
        <v>1</v>
      </c>
      <c r="E383" s="16">
        <f>'Cleaned Data'!M384</f>
        <v>0.9285714286</v>
      </c>
      <c r="F383" s="58">
        <f>'Cleaned Data'!Y384</f>
        <v>0.9887640449</v>
      </c>
      <c r="G383" s="5" t="str">
        <f>'Cleaned Data'!X384</f>
        <v>NaN</v>
      </c>
      <c r="I383" s="16">
        <v>0.6667883916161814</v>
      </c>
      <c r="J383" s="30">
        <v>0.886152162014231</v>
      </c>
      <c r="L383" s="5">
        <f t="shared" si="21"/>
        <v>0.7524536081</v>
      </c>
      <c r="M383" s="30">
        <f t="shared" si="22"/>
        <v>0.2193637704</v>
      </c>
      <c r="P383" s="5">
        <f t="shared" si="5"/>
        <v>24</v>
      </c>
      <c r="Q383" s="5">
        <f t="shared" si="6"/>
        <v>72.5</v>
      </c>
      <c r="R383" s="5">
        <f t="shared" si="7"/>
        <v>26.5</v>
      </c>
      <c r="S383" s="5">
        <f t="shared" si="8"/>
        <v>26.5</v>
      </c>
      <c r="T383" s="5">
        <f t="shared" si="9"/>
        <v>156.5</v>
      </c>
      <c r="U383" s="5">
        <f t="shared" si="10"/>
        <v>22.5</v>
      </c>
      <c r="V383" s="5" t="str">
        <f t="shared" si="40"/>
        <v>#VALUE!</v>
      </c>
      <c r="X383" s="59"/>
      <c r="Y383" s="60"/>
      <c r="Z383" s="61"/>
    </row>
    <row r="384">
      <c r="A384" s="57">
        <f>'Cleaned Data'!I385</f>
        <v>0.9790316211</v>
      </c>
      <c r="B384" s="30">
        <f>'Cleaned Data'!J385</f>
        <v>0.8333333333</v>
      </c>
      <c r="C384" s="30">
        <f>'Cleaned Data'!K385</f>
        <v>1</v>
      </c>
      <c r="D384" s="16">
        <f>'Cleaned Data'!L385</f>
        <v>1</v>
      </c>
      <c r="E384" s="16">
        <f>'Cleaned Data'!M385</f>
        <v>0.9821428571</v>
      </c>
      <c r="F384" s="58">
        <f>'Cleaned Data'!Y385</f>
        <v>0.8333333333</v>
      </c>
      <c r="G384" s="5" t="str">
        <f>'Cleaned Data'!X385</f>
        <v>NaN</v>
      </c>
      <c r="I384" s="16">
        <v>0.6667883916161814</v>
      </c>
      <c r="J384" s="30">
        <v>0.886152162014231</v>
      </c>
      <c r="L384" s="5">
        <f t="shared" si="21"/>
        <v>0.7524536081</v>
      </c>
      <c r="M384" s="30">
        <f t="shared" si="22"/>
        <v>0.2193637704</v>
      </c>
      <c r="P384" s="5">
        <f t="shared" si="5"/>
        <v>23</v>
      </c>
      <c r="Q384" s="5">
        <f t="shared" si="6"/>
        <v>182.5</v>
      </c>
      <c r="R384" s="5">
        <f t="shared" si="7"/>
        <v>26.5</v>
      </c>
      <c r="S384" s="5">
        <f t="shared" si="8"/>
        <v>26.5</v>
      </c>
      <c r="T384" s="5">
        <f t="shared" si="9"/>
        <v>93</v>
      </c>
      <c r="U384" s="5">
        <f t="shared" si="10"/>
        <v>96.5</v>
      </c>
      <c r="V384" s="5" t="str">
        <f t="shared" si="40"/>
        <v>#VALUE!</v>
      </c>
      <c r="X384" s="59"/>
      <c r="Y384" s="60"/>
      <c r="Z384" s="61"/>
    </row>
    <row r="385">
      <c r="A385" s="57">
        <f>'Cleaned Data'!I386</f>
        <v>0.9831409764</v>
      </c>
      <c r="B385" s="30">
        <f>'Cleaned Data'!J386</f>
        <v>0.9333333333</v>
      </c>
      <c r="C385" s="30">
        <f>'Cleaned Data'!K386</f>
        <v>1</v>
      </c>
      <c r="D385" s="16">
        <f>'Cleaned Data'!L386</f>
        <v>1</v>
      </c>
      <c r="E385" s="16">
        <f>'Cleaned Data'!M386</f>
        <v>0.9891304348</v>
      </c>
      <c r="F385" s="58">
        <f>'Cleaned Data'!Y386</f>
        <v>0.9333333333</v>
      </c>
      <c r="G385" s="5" t="str">
        <f>'Cleaned Data'!X386</f>
        <v>NaN</v>
      </c>
      <c r="I385" s="16">
        <v>0.6683114870046972</v>
      </c>
      <c r="J385" s="30">
        <v>0.8571428571428572</v>
      </c>
      <c r="L385" s="5">
        <f t="shared" si="21"/>
        <v>0.7796967348</v>
      </c>
      <c r="M385" s="30">
        <f t="shared" si="22"/>
        <v>0.1888313701</v>
      </c>
      <c r="P385" s="5">
        <f t="shared" si="5"/>
        <v>22</v>
      </c>
      <c r="Q385" s="5">
        <f t="shared" si="6"/>
        <v>138</v>
      </c>
      <c r="R385" s="5">
        <f t="shared" si="7"/>
        <v>26.5</v>
      </c>
      <c r="S385" s="5">
        <f t="shared" si="8"/>
        <v>26.5</v>
      </c>
      <c r="T385" s="5">
        <f t="shared" si="9"/>
        <v>82</v>
      </c>
      <c r="U385" s="5">
        <f t="shared" si="10"/>
        <v>53</v>
      </c>
      <c r="V385" s="5" t="str">
        <f t="shared" si="40"/>
        <v>#VALUE!</v>
      </c>
      <c r="X385" s="59"/>
      <c r="Y385" s="60"/>
      <c r="Z385" s="61"/>
    </row>
    <row r="386">
      <c r="A386" s="57">
        <f>'Cleaned Data'!I387</f>
        <v>0.9851499266</v>
      </c>
      <c r="B386" s="30">
        <f>'Cleaned Data'!J387</f>
        <v>0.8571428571</v>
      </c>
      <c r="C386" s="30">
        <f>'Cleaned Data'!K387</f>
        <v>1</v>
      </c>
      <c r="D386" s="16">
        <f>'Cleaned Data'!L387</f>
        <v>1</v>
      </c>
      <c r="E386" s="16">
        <f>'Cleaned Data'!M387</f>
        <v>0.95</v>
      </c>
      <c r="F386" s="58">
        <f>'Cleaned Data'!Y387</f>
        <v>0.8571428571</v>
      </c>
      <c r="G386" s="5" t="str">
        <f>'Cleaned Data'!X387</f>
        <v>NaN</v>
      </c>
      <c r="I386" s="16">
        <v>0.676882591724723</v>
      </c>
      <c r="J386" s="30">
        <v>0.7994923857868019</v>
      </c>
      <c r="L386" s="5">
        <f t="shared" si="21"/>
        <v>0.8466404481</v>
      </c>
      <c r="M386" s="30">
        <f t="shared" si="22"/>
        <v>0.1226097941</v>
      </c>
      <c r="P386" s="5">
        <f t="shared" si="5"/>
        <v>21</v>
      </c>
      <c r="Q386" s="5">
        <f t="shared" si="6"/>
        <v>175</v>
      </c>
      <c r="R386" s="5">
        <f t="shared" si="7"/>
        <v>26.5</v>
      </c>
      <c r="S386" s="5">
        <f t="shared" si="8"/>
        <v>26.5</v>
      </c>
      <c r="T386" s="5">
        <f t="shared" si="9"/>
        <v>132.5</v>
      </c>
      <c r="U386" s="5">
        <f t="shared" si="10"/>
        <v>86</v>
      </c>
      <c r="V386" s="5" t="str">
        <f t="shared" si="40"/>
        <v>#VALUE!</v>
      </c>
      <c r="X386" s="59"/>
      <c r="Y386" s="60"/>
      <c r="Z386" s="61"/>
    </row>
    <row r="387">
      <c r="A387" s="57">
        <f>'Cleaned Data'!I388</f>
        <v>0.9856648307</v>
      </c>
      <c r="B387" s="30">
        <f>'Cleaned Data'!J388</f>
        <v>1</v>
      </c>
      <c r="C387" s="30">
        <f>'Cleaned Data'!K388</f>
        <v>0.9871794872</v>
      </c>
      <c r="D387" s="16">
        <f>'Cleaned Data'!L388</f>
        <v>0.9714285714</v>
      </c>
      <c r="E387" s="16">
        <f>'Cleaned Data'!M388</f>
        <v>1</v>
      </c>
      <c r="F387" s="58">
        <f>'Cleaned Data'!Y388</f>
        <v>0.9871794872</v>
      </c>
      <c r="G387" s="5" t="str">
        <f>'Cleaned Data'!X388</f>
        <v>NaN</v>
      </c>
      <c r="I387" s="16">
        <v>0.6770396828298229</v>
      </c>
      <c r="J387" s="30">
        <v>0.9021325209444022</v>
      </c>
      <c r="L387" s="5">
        <f t="shared" si="21"/>
        <v>0.750488057</v>
      </c>
      <c r="M387" s="30">
        <f t="shared" si="22"/>
        <v>0.2250928381</v>
      </c>
      <c r="P387" s="5">
        <f t="shared" si="5"/>
        <v>20</v>
      </c>
      <c r="Q387" s="5">
        <f t="shared" si="6"/>
        <v>29.5</v>
      </c>
      <c r="R387" s="5">
        <f t="shared" si="7"/>
        <v>66</v>
      </c>
      <c r="S387" s="5">
        <f t="shared" si="8"/>
        <v>74</v>
      </c>
      <c r="T387" s="5">
        <f t="shared" si="9"/>
        <v>29</v>
      </c>
      <c r="U387" s="5">
        <f t="shared" si="10"/>
        <v>25</v>
      </c>
      <c r="V387" s="5" t="str">
        <f t="shared" si="40"/>
        <v>#VALUE!</v>
      </c>
      <c r="X387" s="59"/>
      <c r="Y387" s="60"/>
      <c r="Z387" s="61"/>
    </row>
    <row r="388">
      <c r="A388" s="57">
        <f>'Cleaned Data'!I389</f>
        <v>0.9907024128</v>
      </c>
      <c r="B388" s="30">
        <f>'Cleaned Data'!J389</f>
        <v>1</v>
      </c>
      <c r="C388" s="30">
        <f>'Cleaned Data'!K389</f>
        <v>0.9935064935</v>
      </c>
      <c r="D388" s="16">
        <f>'Cleaned Data'!L389</f>
        <v>0.9782608696</v>
      </c>
      <c r="E388" s="16">
        <f>'Cleaned Data'!M389</f>
        <v>1</v>
      </c>
      <c r="F388" s="58">
        <f>'Cleaned Data'!Y389</f>
        <v>0.9935064935</v>
      </c>
      <c r="G388" s="5" t="str">
        <f>'Cleaned Data'!X389</f>
        <v>NaN</v>
      </c>
      <c r="I388" s="16">
        <v>0.6815066526790814</v>
      </c>
      <c r="J388" s="30">
        <v>0.7466778315797138</v>
      </c>
      <c r="L388" s="5">
        <f t="shared" si="21"/>
        <v>0.9127184762</v>
      </c>
      <c r="M388" s="30">
        <f t="shared" si="22"/>
        <v>0.0651711789</v>
      </c>
      <c r="P388" s="5">
        <f t="shared" si="5"/>
        <v>19</v>
      </c>
      <c r="Q388" s="5">
        <f t="shared" si="6"/>
        <v>29.5</v>
      </c>
      <c r="R388" s="5">
        <f t="shared" si="7"/>
        <v>59</v>
      </c>
      <c r="S388" s="5">
        <f t="shared" si="8"/>
        <v>69</v>
      </c>
      <c r="T388" s="5">
        <f t="shared" si="9"/>
        <v>29</v>
      </c>
      <c r="U388" s="5">
        <f t="shared" si="10"/>
        <v>19</v>
      </c>
      <c r="V388" s="5" t="str">
        <f t="shared" si="40"/>
        <v>#VALUE!</v>
      </c>
      <c r="X388" s="59"/>
      <c r="Y388" s="60"/>
      <c r="Z388" s="61"/>
    </row>
    <row r="389">
      <c r="A389" s="57">
        <f>'Cleaned Data'!I390</f>
        <v>0.9968083544</v>
      </c>
      <c r="B389" s="30">
        <f>'Cleaned Data'!J390</f>
        <v>0.9285714286</v>
      </c>
      <c r="C389" s="30">
        <f>'Cleaned Data'!K390</f>
        <v>1</v>
      </c>
      <c r="D389" s="16">
        <f>'Cleaned Data'!L390</f>
        <v>1</v>
      </c>
      <c r="E389" s="16">
        <f>'Cleaned Data'!M390</f>
        <v>0.9885057471</v>
      </c>
      <c r="F389" s="58">
        <f>'Cleaned Data'!Y390</f>
        <v>0.9285714286</v>
      </c>
      <c r="G389" s="5" t="str">
        <f>'Cleaned Data'!X390</f>
        <v>NaN</v>
      </c>
      <c r="I389" s="16">
        <v>0.6822256889801228</v>
      </c>
      <c r="J389" s="30">
        <v>0.899810066476733</v>
      </c>
      <c r="L389" s="5">
        <f t="shared" si="21"/>
        <v>0.7581885493</v>
      </c>
      <c r="M389" s="30">
        <f t="shared" si="22"/>
        <v>0.2175843775</v>
      </c>
      <c r="P389" s="5">
        <f t="shared" si="5"/>
        <v>18</v>
      </c>
      <c r="Q389" s="5">
        <f t="shared" si="6"/>
        <v>142</v>
      </c>
      <c r="R389" s="5">
        <f t="shared" si="7"/>
        <v>26.5</v>
      </c>
      <c r="S389" s="5">
        <f t="shared" si="8"/>
        <v>26.5</v>
      </c>
      <c r="T389" s="5">
        <f t="shared" si="9"/>
        <v>86</v>
      </c>
      <c r="U389" s="5">
        <f t="shared" si="10"/>
        <v>58.5</v>
      </c>
      <c r="V389" s="5" t="str">
        <f t="shared" si="40"/>
        <v>#VALUE!</v>
      </c>
      <c r="X389" s="59"/>
      <c r="Y389" s="60"/>
      <c r="Z389" s="61"/>
    </row>
    <row r="390">
      <c r="A390" s="57">
        <f>'Cleaned Data'!I391</f>
        <v>1</v>
      </c>
      <c r="B390" s="30">
        <f>'Cleaned Data'!J391</f>
        <v>1</v>
      </c>
      <c r="C390" s="30">
        <f>'Cleaned Data'!K391</f>
        <v>1</v>
      </c>
      <c r="D390" s="16">
        <f>'Cleaned Data'!L391</f>
        <v>1</v>
      </c>
      <c r="E390" s="16">
        <f>'Cleaned Data'!M391</f>
        <v>1</v>
      </c>
      <c r="F390" s="58">
        <f>'Cleaned Data'!Y391</f>
        <v>1</v>
      </c>
      <c r="G390" s="5" t="str">
        <f>'Cleaned Data'!X391</f>
        <v>NaN</v>
      </c>
      <c r="I390" s="16">
        <v>0.6839054771981963</v>
      </c>
      <c r="J390" s="30">
        <v>0.8775599659077074</v>
      </c>
      <c r="L390" s="5">
        <f t="shared" si="21"/>
        <v>0.7793262042</v>
      </c>
      <c r="M390" s="30">
        <f t="shared" si="22"/>
        <v>0.1936544887</v>
      </c>
      <c r="P390" s="5">
        <f t="shared" si="5"/>
        <v>9</v>
      </c>
      <c r="Q390" s="5">
        <f t="shared" si="6"/>
        <v>29.5</v>
      </c>
      <c r="R390" s="5">
        <f t="shared" si="7"/>
        <v>26.5</v>
      </c>
      <c r="S390" s="5">
        <f t="shared" si="8"/>
        <v>26.5</v>
      </c>
      <c r="T390" s="5">
        <f t="shared" si="9"/>
        <v>29</v>
      </c>
      <c r="U390" s="5">
        <f t="shared" si="10"/>
        <v>9</v>
      </c>
      <c r="V390" s="5" t="str">
        <f t="shared" si="40"/>
        <v>#VALUE!</v>
      </c>
      <c r="X390" s="59"/>
      <c r="Y390" s="60"/>
      <c r="Z390" s="61"/>
    </row>
    <row r="391">
      <c r="A391" s="57">
        <f>'Cleaned Data'!I392</f>
        <v>1</v>
      </c>
      <c r="B391" s="30">
        <f>'Cleaned Data'!J392</f>
        <v>1</v>
      </c>
      <c r="C391" s="30">
        <f>'Cleaned Data'!K392</f>
        <v>1</v>
      </c>
      <c r="D391" s="16">
        <f>'Cleaned Data'!L392</f>
        <v>1</v>
      </c>
      <c r="E391" s="16">
        <f>'Cleaned Data'!M392</f>
        <v>1</v>
      </c>
      <c r="F391" s="58">
        <f>'Cleaned Data'!Y392</f>
        <v>1</v>
      </c>
      <c r="G391" s="5" t="str">
        <f>'Cleaned Data'!X392</f>
        <v>NaN</v>
      </c>
      <c r="I391" s="16">
        <v>0.6867526391445685</v>
      </c>
      <c r="J391" s="30">
        <v>0.6824883135562747</v>
      </c>
      <c r="L391" s="5">
        <f t="shared" si="21"/>
        <v>1.006248203</v>
      </c>
      <c r="M391" s="30">
        <f t="shared" si="22"/>
        <v>-0.004264325588</v>
      </c>
      <c r="P391" s="5">
        <f t="shared" si="5"/>
        <v>9</v>
      </c>
      <c r="Q391" s="5">
        <f t="shared" si="6"/>
        <v>29.5</v>
      </c>
      <c r="R391" s="5">
        <f t="shared" si="7"/>
        <v>26.5</v>
      </c>
      <c r="S391" s="5">
        <f t="shared" si="8"/>
        <v>26.5</v>
      </c>
      <c r="T391" s="5">
        <f t="shared" si="9"/>
        <v>29</v>
      </c>
      <c r="U391" s="5">
        <f t="shared" si="10"/>
        <v>9</v>
      </c>
      <c r="V391" s="5" t="str">
        <f t="shared" si="40"/>
        <v>#VALUE!</v>
      </c>
      <c r="X391" s="59"/>
      <c r="Y391" s="60"/>
      <c r="Z391" s="61"/>
    </row>
    <row r="392">
      <c r="A392" s="57">
        <f>'Cleaned Data'!I393</f>
        <v>1</v>
      </c>
      <c r="B392" s="30">
        <f>'Cleaned Data'!J393</f>
        <v>1</v>
      </c>
      <c r="C392" s="30">
        <f>'Cleaned Data'!K393</f>
        <v>1</v>
      </c>
      <c r="D392" s="16">
        <f>'Cleaned Data'!L393</f>
        <v>1</v>
      </c>
      <c r="E392" s="16">
        <f>'Cleaned Data'!M393</f>
        <v>1</v>
      </c>
      <c r="F392" s="58">
        <f>'Cleaned Data'!Y393</f>
        <v>1</v>
      </c>
      <c r="G392" s="5" t="str">
        <f>'Cleaned Data'!X393</f>
        <v>NaN</v>
      </c>
      <c r="I392" s="16">
        <v>0.687512993625807</v>
      </c>
      <c r="J392" s="30">
        <v>0.8961451247165533</v>
      </c>
      <c r="L392" s="5">
        <f t="shared" si="21"/>
        <v>0.7671893476</v>
      </c>
      <c r="M392" s="30">
        <f t="shared" si="22"/>
        <v>0.2086321311</v>
      </c>
      <c r="P392" s="5">
        <f t="shared" si="5"/>
        <v>9</v>
      </c>
      <c r="Q392" s="5">
        <f t="shared" si="6"/>
        <v>29.5</v>
      </c>
      <c r="R392" s="5">
        <f t="shared" si="7"/>
        <v>26.5</v>
      </c>
      <c r="S392" s="5">
        <f t="shared" si="8"/>
        <v>26.5</v>
      </c>
      <c r="T392" s="5">
        <f t="shared" si="9"/>
        <v>29</v>
      </c>
      <c r="U392" s="5">
        <f t="shared" si="10"/>
        <v>9</v>
      </c>
      <c r="V392" s="5" t="str">
        <f t="shared" si="40"/>
        <v>#VALUE!</v>
      </c>
      <c r="X392" s="59"/>
      <c r="Y392" s="60"/>
      <c r="Z392" s="61"/>
    </row>
    <row r="393">
      <c r="A393" s="57">
        <f>'Cleaned Data'!I394</f>
        <v>1</v>
      </c>
      <c r="B393" s="30">
        <f>'Cleaned Data'!J394</f>
        <v>1</v>
      </c>
      <c r="C393" s="30">
        <f>'Cleaned Data'!K394</f>
        <v>1</v>
      </c>
      <c r="D393" s="16">
        <f>'Cleaned Data'!L394</f>
        <v>1</v>
      </c>
      <c r="E393" s="16">
        <f>'Cleaned Data'!M394</f>
        <v>1</v>
      </c>
      <c r="F393" s="58">
        <f>'Cleaned Data'!Y394</f>
        <v>1</v>
      </c>
      <c r="G393" s="5" t="str">
        <f>'Cleaned Data'!X394</f>
        <v>NaN</v>
      </c>
      <c r="I393" s="16">
        <v>0.6900681044132071</v>
      </c>
      <c r="J393" s="30">
        <v>0.8935574229691876</v>
      </c>
      <c r="L393" s="5">
        <f t="shared" si="21"/>
        <v>0.7722705745</v>
      </c>
      <c r="M393" s="30">
        <f t="shared" si="22"/>
        <v>0.2034893186</v>
      </c>
      <c r="P393" s="5">
        <f t="shared" si="5"/>
        <v>9</v>
      </c>
      <c r="Q393" s="5">
        <f t="shared" si="6"/>
        <v>29.5</v>
      </c>
      <c r="R393" s="5">
        <f t="shared" si="7"/>
        <v>26.5</v>
      </c>
      <c r="S393" s="5">
        <f t="shared" si="8"/>
        <v>26.5</v>
      </c>
      <c r="T393" s="5">
        <f t="shared" si="9"/>
        <v>29</v>
      </c>
      <c r="U393" s="5">
        <f t="shared" si="10"/>
        <v>9</v>
      </c>
      <c r="V393" s="5" t="str">
        <f t="shared" si="40"/>
        <v>#VALUE!</v>
      </c>
      <c r="X393" s="59"/>
      <c r="Y393" s="60"/>
      <c r="Z393" s="61"/>
    </row>
    <row r="394">
      <c r="A394" s="57">
        <f>'Cleaned Data'!I395</f>
        <v>1</v>
      </c>
      <c r="B394" s="30">
        <f>'Cleaned Data'!J395</f>
        <v>1</v>
      </c>
      <c r="C394" s="30">
        <f>'Cleaned Data'!K395</f>
        <v>1</v>
      </c>
      <c r="D394" s="16">
        <f>'Cleaned Data'!L395</f>
        <v>1</v>
      </c>
      <c r="E394" s="16">
        <f>'Cleaned Data'!M395</f>
        <v>1</v>
      </c>
      <c r="F394" s="58">
        <f>'Cleaned Data'!Y395</f>
        <v>1</v>
      </c>
      <c r="G394" s="5" t="str">
        <f>'Cleaned Data'!X395</f>
        <v>NaN</v>
      </c>
      <c r="I394" s="16">
        <v>0.6980855697013234</v>
      </c>
      <c r="J394" s="30">
        <v>0.8884615384615384</v>
      </c>
      <c r="L394" s="5">
        <f t="shared" si="21"/>
        <v>0.7857240178</v>
      </c>
      <c r="M394" s="30">
        <f t="shared" si="22"/>
        <v>0.1903759688</v>
      </c>
      <c r="P394" s="5">
        <f t="shared" si="5"/>
        <v>9</v>
      </c>
      <c r="Q394" s="5">
        <f t="shared" si="6"/>
        <v>29.5</v>
      </c>
      <c r="R394" s="5">
        <f t="shared" si="7"/>
        <v>26.5</v>
      </c>
      <c r="S394" s="5">
        <f t="shared" si="8"/>
        <v>26.5</v>
      </c>
      <c r="T394" s="5">
        <f t="shared" si="9"/>
        <v>29</v>
      </c>
      <c r="U394" s="5">
        <f t="shared" si="10"/>
        <v>9</v>
      </c>
      <c r="V394" s="5" t="str">
        <f t="shared" si="40"/>
        <v>#VALUE!</v>
      </c>
      <c r="X394" s="59"/>
      <c r="Y394" s="60"/>
      <c r="Z394" s="61"/>
    </row>
    <row r="395">
      <c r="A395" s="57">
        <f>'Cleaned Data'!I396</f>
        <v>1</v>
      </c>
      <c r="B395" s="30">
        <f>'Cleaned Data'!J396</f>
        <v>1</v>
      </c>
      <c r="C395" s="30">
        <f>'Cleaned Data'!K396</f>
        <v>1</v>
      </c>
      <c r="D395" s="16">
        <f>'Cleaned Data'!L396</f>
        <v>1</v>
      </c>
      <c r="E395" s="16">
        <f>'Cleaned Data'!M396</f>
        <v>1</v>
      </c>
      <c r="F395" s="58">
        <f>'Cleaned Data'!Y396</f>
        <v>1</v>
      </c>
      <c r="G395" s="5" t="str">
        <f>'Cleaned Data'!X396</f>
        <v>NaN</v>
      </c>
      <c r="I395" s="16">
        <v>0.6983114159250947</v>
      </c>
      <c r="J395" s="30">
        <v>0.9302325581395348</v>
      </c>
      <c r="L395" s="5">
        <f t="shared" si="21"/>
        <v>0.7506847721</v>
      </c>
      <c r="M395" s="30">
        <f t="shared" si="22"/>
        <v>0.2319211422</v>
      </c>
      <c r="P395" s="5">
        <f t="shared" si="5"/>
        <v>9</v>
      </c>
      <c r="Q395" s="5">
        <f t="shared" si="6"/>
        <v>29.5</v>
      </c>
      <c r="R395" s="5">
        <f t="shared" si="7"/>
        <v>26.5</v>
      </c>
      <c r="S395" s="5">
        <f t="shared" si="8"/>
        <v>26.5</v>
      </c>
      <c r="T395" s="5">
        <f t="shared" si="9"/>
        <v>29</v>
      </c>
      <c r="U395" s="5">
        <f t="shared" si="10"/>
        <v>9</v>
      </c>
      <c r="V395" s="5" t="str">
        <f t="shared" si="40"/>
        <v>#VALUE!</v>
      </c>
      <c r="X395" s="59"/>
      <c r="Y395" s="60"/>
      <c r="Z395" s="61"/>
    </row>
    <row r="396">
      <c r="A396" s="57">
        <f>'Cleaned Data'!I397</f>
        <v>1</v>
      </c>
      <c r="B396" s="30">
        <f>'Cleaned Data'!J397</f>
        <v>1</v>
      </c>
      <c r="C396" s="30">
        <f>'Cleaned Data'!K397</f>
        <v>1</v>
      </c>
      <c r="D396" s="16">
        <f>'Cleaned Data'!L397</f>
        <v>1</v>
      </c>
      <c r="E396" s="16">
        <f>'Cleaned Data'!M397</f>
        <v>1</v>
      </c>
      <c r="F396" s="58">
        <f>'Cleaned Data'!Y397</f>
        <v>1</v>
      </c>
      <c r="G396" s="5" t="str">
        <f>'Cleaned Data'!X397</f>
        <v>NaN</v>
      </c>
      <c r="I396" s="16">
        <v>0.6986586740963849</v>
      </c>
      <c r="J396" s="30">
        <v>0.6470588235294117</v>
      </c>
      <c r="L396" s="5">
        <f t="shared" si="21"/>
        <v>1.079745224</v>
      </c>
      <c r="M396" s="30">
        <f t="shared" si="22"/>
        <v>-0.05159985057</v>
      </c>
      <c r="P396" s="5">
        <f t="shared" si="5"/>
        <v>9</v>
      </c>
      <c r="Q396" s="5">
        <f t="shared" si="6"/>
        <v>29.5</v>
      </c>
      <c r="R396" s="5">
        <f t="shared" si="7"/>
        <v>26.5</v>
      </c>
      <c r="S396" s="5">
        <f t="shared" si="8"/>
        <v>26.5</v>
      </c>
      <c r="T396" s="5">
        <f t="shared" si="9"/>
        <v>29</v>
      </c>
      <c r="U396" s="5">
        <f t="shared" si="10"/>
        <v>9</v>
      </c>
      <c r="V396" s="5" t="str">
        <f t="shared" si="40"/>
        <v>#VALUE!</v>
      </c>
      <c r="X396" s="59"/>
      <c r="Y396" s="60"/>
      <c r="Z396" s="61"/>
    </row>
    <row r="397">
      <c r="A397" s="57">
        <f>'Cleaned Data'!I398</f>
        <v>1</v>
      </c>
      <c r="B397" s="30">
        <f>'Cleaned Data'!J398</f>
        <v>1</v>
      </c>
      <c r="C397" s="30">
        <f>'Cleaned Data'!K398</f>
        <v>1</v>
      </c>
      <c r="D397" s="16">
        <f>'Cleaned Data'!L398</f>
        <v>1</v>
      </c>
      <c r="E397" s="16">
        <f>'Cleaned Data'!M398</f>
        <v>1</v>
      </c>
      <c r="F397" s="58">
        <f>'Cleaned Data'!Y398</f>
        <v>1</v>
      </c>
      <c r="G397" s="5" t="str">
        <f>'Cleaned Data'!X398</f>
        <v>NaN</v>
      </c>
      <c r="I397" s="16">
        <v>0.7038154490128334</v>
      </c>
      <c r="J397" s="30">
        <v>0.8244047619047619</v>
      </c>
      <c r="L397" s="5">
        <f t="shared" si="21"/>
        <v>0.8537255988</v>
      </c>
      <c r="M397" s="30">
        <f t="shared" si="22"/>
        <v>0.1205893129</v>
      </c>
      <c r="P397" s="5">
        <f t="shared" si="5"/>
        <v>9</v>
      </c>
      <c r="Q397" s="5">
        <f t="shared" si="6"/>
        <v>29.5</v>
      </c>
      <c r="R397" s="5">
        <f t="shared" si="7"/>
        <v>26.5</v>
      </c>
      <c r="S397" s="5">
        <f t="shared" si="8"/>
        <v>26.5</v>
      </c>
      <c r="T397" s="5">
        <f t="shared" si="9"/>
        <v>29</v>
      </c>
      <c r="U397" s="5">
        <f t="shared" si="10"/>
        <v>9</v>
      </c>
      <c r="V397" s="5" t="str">
        <f t="shared" si="40"/>
        <v>#VALUE!</v>
      </c>
      <c r="X397" s="59"/>
      <c r="Y397" s="60"/>
      <c r="Z397" s="61"/>
    </row>
    <row r="398">
      <c r="A398" s="57">
        <f>'Cleaned Data'!I399</f>
        <v>1</v>
      </c>
      <c r="B398" s="30">
        <f>'Cleaned Data'!J399</f>
        <v>1</v>
      </c>
      <c r="C398" s="30">
        <f>'Cleaned Data'!K399</f>
        <v>1</v>
      </c>
      <c r="D398" s="16">
        <f>'Cleaned Data'!L399</f>
        <v>1</v>
      </c>
      <c r="E398" s="16">
        <f>'Cleaned Data'!M399</f>
        <v>1</v>
      </c>
      <c r="F398" s="58">
        <f>'Cleaned Data'!Y399</f>
        <v>1</v>
      </c>
      <c r="G398" s="5" t="str">
        <f>'Cleaned Data'!X399</f>
        <v>NaN</v>
      </c>
      <c r="I398" s="16">
        <v>0.7074455596282345</v>
      </c>
      <c r="J398" s="30">
        <v>0.8333333333333335</v>
      </c>
      <c r="L398" s="5">
        <f t="shared" si="21"/>
        <v>0.8489346716</v>
      </c>
      <c r="M398" s="30">
        <f t="shared" si="22"/>
        <v>0.1258877737</v>
      </c>
      <c r="P398" s="5">
        <f t="shared" si="5"/>
        <v>9</v>
      </c>
      <c r="Q398" s="5">
        <f t="shared" si="6"/>
        <v>29.5</v>
      </c>
      <c r="R398" s="5">
        <f t="shared" si="7"/>
        <v>26.5</v>
      </c>
      <c r="S398" s="5">
        <f t="shared" si="8"/>
        <v>26.5</v>
      </c>
      <c r="T398" s="5">
        <f t="shared" si="9"/>
        <v>29</v>
      </c>
      <c r="U398" s="5">
        <f t="shared" si="10"/>
        <v>9</v>
      </c>
      <c r="V398" s="5" t="str">
        <f t="shared" si="40"/>
        <v>#VALUE!</v>
      </c>
      <c r="X398" s="59"/>
      <c r="Y398" s="60"/>
      <c r="Z398" s="61"/>
    </row>
    <row r="399">
      <c r="A399" s="57">
        <f>'Cleaned Data'!I400</f>
        <v>1</v>
      </c>
      <c r="B399" s="30">
        <f>'Cleaned Data'!J400</f>
        <v>1</v>
      </c>
      <c r="C399" s="30">
        <f>'Cleaned Data'!K400</f>
        <v>1</v>
      </c>
      <c r="D399" s="16">
        <f>'Cleaned Data'!L400</f>
        <v>1</v>
      </c>
      <c r="E399" s="16">
        <f>'Cleaned Data'!M400</f>
        <v>1</v>
      </c>
      <c r="F399" s="58">
        <f>'Cleaned Data'!Y400</f>
        <v>1</v>
      </c>
      <c r="G399" s="5" t="str">
        <f>'Cleaned Data'!X400</f>
        <v>NaN</v>
      </c>
      <c r="I399" s="16">
        <v>0.727798749436765</v>
      </c>
      <c r="J399" s="30">
        <v>0.9285714285714286</v>
      </c>
      <c r="L399" s="5">
        <f t="shared" si="21"/>
        <v>0.7837832686</v>
      </c>
      <c r="M399" s="30">
        <f t="shared" si="22"/>
        <v>0.2007726791</v>
      </c>
      <c r="P399" s="5">
        <f t="shared" si="5"/>
        <v>9</v>
      </c>
      <c r="Q399" s="5">
        <f t="shared" si="6"/>
        <v>29.5</v>
      </c>
      <c r="R399" s="5">
        <f t="shared" si="7"/>
        <v>26.5</v>
      </c>
      <c r="S399" s="5">
        <f t="shared" si="8"/>
        <v>26.5</v>
      </c>
      <c r="T399" s="5">
        <f t="shared" si="9"/>
        <v>29</v>
      </c>
      <c r="U399" s="5">
        <f t="shared" si="10"/>
        <v>9</v>
      </c>
      <c r="V399" s="5" t="str">
        <f t="shared" si="40"/>
        <v>#VALUE!</v>
      </c>
      <c r="X399" s="59"/>
      <c r="Y399" s="60"/>
      <c r="Z399" s="61"/>
    </row>
    <row r="400">
      <c r="A400" s="57">
        <f>'Cleaned Data'!I401</f>
        <v>1</v>
      </c>
      <c r="B400" s="30">
        <f>'Cleaned Data'!J401</f>
        <v>1</v>
      </c>
      <c r="C400" s="30">
        <f>'Cleaned Data'!K401</f>
        <v>1</v>
      </c>
      <c r="D400" s="16">
        <f>'Cleaned Data'!L401</f>
        <v>1</v>
      </c>
      <c r="E400" s="16">
        <f>'Cleaned Data'!M401</f>
        <v>1</v>
      </c>
      <c r="F400" s="58">
        <f>'Cleaned Data'!Y401</f>
        <v>1</v>
      </c>
      <c r="G400" s="5" t="str">
        <f>'Cleaned Data'!X401</f>
        <v>NaN</v>
      </c>
      <c r="I400" s="16">
        <v>0.7360688276889097</v>
      </c>
      <c r="J400" s="30">
        <v>0.9696969696969697</v>
      </c>
      <c r="L400" s="5">
        <f t="shared" si="21"/>
        <v>0.7590709786</v>
      </c>
      <c r="M400" s="30">
        <f t="shared" si="22"/>
        <v>0.233628142</v>
      </c>
      <c r="P400" s="5">
        <f t="shared" si="5"/>
        <v>9</v>
      </c>
      <c r="Q400" s="5">
        <f t="shared" si="6"/>
        <v>29.5</v>
      </c>
      <c r="R400" s="5">
        <f t="shared" si="7"/>
        <v>26.5</v>
      </c>
      <c r="S400" s="5">
        <f t="shared" si="8"/>
        <v>26.5</v>
      </c>
      <c r="T400" s="5">
        <f t="shared" si="9"/>
        <v>29</v>
      </c>
      <c r="U400" s="5">
        <f t="shared" si="10"/>
        <v>9</v>
      </c>
      <c r="V400" s="5" t="str">
        <f t="shared" si="40"/>
        <v>#VALUE!</v>
      </c>
      <c r="X400" s="59"/>
      <c r="Y400" s="60"/>
      <c r="Z400" s="61"/>
    </row>
    <row r="401">
      <c r="A401" s="57">
        <f>'Cleaned Data'!I402</f>
        <v>1</v>
      </c>
      <c r="B401" s="30">
        <f>'Cleaned Data'!J402</f>
        <v>1</v>
      </c>
      <c r="C401" s="30">
        <f>'Cleaned Data'!K402</f>
        <v>1</v>
      </c>
      <c r="D401" s="16">
        <f>'Cleaned Data'!L402</f>
        <v>1</v>
      </c>
      <c r="E401" s="16">
        <f>'Cleaned Data'!M402</f>
        <v>1</v>
      </c>
      <c r="F401" s="58">
        <f>'Cleaned Data'!Y402</f>
        <v>1</v>
      </c>
      <c r="G401" s="5" t="str">
        <f>'Cleaned Data'!X402</f>
        <v>NaN</v>
      </c>
      <c r="I401" s="16">
        <v>0.7399827041910887</v>
      </c>
      <c r="J401" s="30">
        <v>0.9452054794520548</v>
      </c>
      <c r="L401" s="5">
        <f t="shared" si="21"/>
        <v>0.7828802523</v>
      </c>
      <c r="M401" s="30">
        <f t="shared" si="22"/>
        <v>0.2052227753</v>
      </c>
      <c r="P401" s="5">
        <f t="shared" si="5"/>
        <v>9</v>
      </c>
      <c r="Q401" s="5">
        <f t="shared" si="6"/>
        <v>29.5</v>
      </c>
      <c r="R401" s="5">
        <f t="shared" si="7"/>
        <v>26.5</v>
      </c>
      <c r="S401" s="5">
        <f t="shared" si="8"/>
        <v>26.5</v>
      </c>
      <c r="T401" s="5">
        <f t="shared" si="9"/>
        <v>29</v>
      </c>
      <c r="U401" s="5">
        <f t="shared" si="10"/>
        <v>9</v>
      </c>
      <c r="V401" s="5" t="str">
        <f t="shared" si="40"/>
        <v>#VALUE!</v>
      </c>
      <c r="X401" s="59"/>
      <c r="Y401" s="60"/>
      <c r="Z401" s="61"/>
    </row>
    <row r="402">
      <c r="A402" s="57">
        <f>'Cleaned Data'!I403</f>
        <v>1</v>
      </c>
      <c r="B402" s="30">
        <f>'Cleaned Data'!J403</f>
        <v>1</v>
      </c>
      <c r="C402" s="30">
        <f>'Cleaned Data'!K403</f>
        <v>1</v>
      </c>
      <c r="D402" s="16">
        <f>'Cleaned Data'!L403</f>
        <v>1</v>
      </c>
      <c r="E402" s="16">
        <f>'Cleaned Data'!M403</f>
        <v>1</v>
      </c>
      <c r="F402" s="58">
        <f>'Cleaned Data'!Y403</f>
        <v>1</v>
      </c>
      <c r="G402" s="5" t="str">
        <f>'Cleaned Data'!X403</f>
        <v>NaN</v>
      </c>
      <c r="I402" s="16">
        <v>0.7426720739134566</v>
      </c>
      <c r="J402" s="30">
        <v>0.9727272727272727</v>
      </c>
      <c r="L402" s="5">
        <f t="shared" si="21"/>
        <v>0.7634946554</v>
      </c>
      <c r="M402" s="30">
        <f t="shared" si="22"/>
        <v>0.2300551988</v>
      </c>
      <c r="P402" s="5">
        <f t="shared" si="5"/>
        <v>9</v>
      </c>
      <c r="Q402" s="5">
        <f t="shared" si="6"/>
        <v>29.5</v>
      </c>
      <c r="R402" s="5">
        <f t="shared" si="7"/>
        <v>26.5</v>
      </c>
      <c r="S402" s="5">
        <f t="shared" si="8"/>
        <v>26.5</v>
      </c>
      <c r="T402" s="5">
        <f t="shared" si="9"/>
        <v>29</v>
      </c>
      <c r="U402" s="5">
        <f t="shared" si="10"/>
        <v>9</v>
      </c>
      <c r="V402" s="5" t="str">
        <f t="shared" si="40"/>
        <v>#VALUE!</v>
      </c>
      <c r="X402" s="59"/>
      <c r="Y402" s="60"/>
      <c r="Z402" s="61"/>
    </row>
    <row r="403">
      <c r="A403" s="57">
        <f>'Cleaned Data'!I404</f>
        <v>1</v>
      </c>
      <c r="B403" s="30">
        <f>'Cleaned Data'!J404</f>
        <v>1</v>
      </c>
      <c r="C403" s="30">
        <f>'Cleaned Data'!K404</f>
        <v>1</v>
      </c>
      <c r="D403" s="16">
        <f>'Cleaned Data'!L404</f>
        <v>1</v>
      </c>
      <c r="E403" s="16">
        <f>'Cleaned Data'!M404</f>
        <v>1</v>
      </c>
      <c r="F403" s="58">
        <f>'Cleaned Data'!Y404</f>
        <v>1</v>
      </c>
      <c r="G403" s="5" t="str">
        <f>'Cleaned Data'!X404</f>
        <v>NaN</v>
      </c>
      <c r="I403" s="16">
        <v>0.7488925421125597</v>
      </c>
      <c r="J403" s="30">
        <v>0.9183673469387754</v>
      </c>
      <c r="L403" s="5">
        <f t="shared" si="21"/>
        <v>0.8154607681</v>
      </c>
      <c r="M403" s="30">
        <f t="shared" si="22"/>
        <v>0.1694748048</v>
      </c>
      <c r="P403" s="5">
        <f t="shared" si="5"/>
        <v>9</v>
      </c>
      <c r="Q403" s="5">
        <f t="shared" si="6"/>
        <v>29.5</v>
      </c>
      <c r="R403" s="5">
        <f t="shared" si="7"/>
        <v>26.5</v>
      </c>
      <c r="S403" s="5">
        <f t="shared" si="8"/>
        <v>26.5</v>
      </c>
      <c r="T403" s="5">
        <f t="shared" si="9"/>
        <v>29</v>
      </c>
      <c r="U403" s="5">
        <f t="shared" si="10"/>
        <v>9</v>
      </c>
      <c r="V403" s="5" t="str">
        <f t="shared" si="40"/>
        <v>#VALUE!</v>
      </c>
      <c r="X403" s="59"/>
      <c r="Y403" s="60"/>
      <c r="Z403" s="61"/>
    </row>
    <row r="404">
      <c r="A404" s="57">
        <f>'Cleaned Data'!I405</f>
        <v>1</v>
      </c>
      <c r="B404" s="30">
        <f>'Cleaned Data'!J405</f>
        <v>1</v>
      </c>
      <c r="C404" s="30">
        <f>'Cleaned Data'!K405</f>
        <v>1</v>
      </c>
      <c r="D404" s="16">
        <f>'Cleaned Data'!L405</f>
        <v>1</v>
      </c>
      <c r="E404" s="16">
        <f>'Cleaned Data'!M405</f>
        <v>1</v>
      </c>
      <c r="F404" s="58">
        <f>'Cleaned Data'!Y405</f>
        <v>1</v>
      </c>
      <c r="G404" s="5" t="str">
        <f>'Cleaned Data'!X405</f>
        <v>NaN</v>
      </c>
      <c r="I404" s="16">
        <v>0.7547238513891188</v>
      </c>
      <c r="J404" s="30">
        <v>0.9684210526315788</v>
      </c>
      <c r="L404" s="5">
        <f t="shared" si="21"/>
        <v>0.7793344118</v>
      </c>
      <c r="M404" s="30">
        <f t="shared" si="22"/>
        <v>0.2136972012</v>
      </c>
      <c r="P404" s="5">
        <f t="shared" si="5"/>
        <v>9</v>
      </c>
      <c r="Q404" s="5">
        <f t="shared" si="6"/>
        <v>29.5</v>
      </c>
      <c r="R404" s="5">
        <f t="shared" si="7"/>
        <v>26.5</v>
      </c>
      <c r="S404" s="5">
        <f t="shared" si="8"/>
        <v>26.5</v>
      </c>
      <c r="T404" s="5">
        <f t="shared" si="9"/>
        <v>29</v>
      </c>
      <c r="U404" s="5">
        <f t="shared" si="10"/>
        <v>9</v>
      </c>
      <c r="V404" s="5" t="str">
        <f t="shared" si="40"/>
        <v>#VALUE!</v>
      </c>
      <c r="X404" s="59"/>
      <c r="Y404" s="60"/>
      <c r="Z404" s="61"/>
    </row>
    <row r="405">
      <c r="A405" s="57">
        <f>'Cleaned Data'!I406</f>
        <v>1</v>
      </c>
      <c r="B405" s="30">
        <f>'Cleaned Data'!J406</f>
        <v>1</v>
      </c>
      <c r="C405" s="30">
        <f>'Cleaned Data'!K406</f>
        <v>1</v>
      </c>
      <c r="D405" s="16">
        <f>'Cleaned Data'!L406</f>
        <v>1</v>
      </c>
      <c r="E405" s="16">
        <f>'Cleaned Data'!M406</f>
        <v>1</v>
      </c>
      <c r="F405" s="58">
        <f>'Cleaned Data'!Y406</f>
        <v>1</v>
      </c>
      <c r="G405" s="5" t="str">
        <f>'Cleaned Data'!X406</f>
        <v>NaN</v>
      </c>
      <c r="I405" s="16">
        <v>0.7553084323743237</v>
      </c>
      <c r="J405" s="30">
        <v>0.9411764705882353</v>
      </c>
      <c r="L405" s="5">
        <f t="shared" si="21"/>
        <v>0.8025152094</v>
      </c>
      <c r="M405" s="30">
        <f t="shared" si="22"/>
        <v>0.1858680382</v>
      </c>
      <c r="P405" s="5">
        <f t="shared" si="5"/>
        <v>9</v>
      </c>
      <c r="Q405" s="5">
        <f t="shared" si="6"/>
        <v>29.5</v>
      </c>
      <c r="R405" s="5">
        <f t="shared" si="7"/>
        <v>26.5</v>
      </c>
      <c r="S405" s="5">
        <f t="shared" si="8"/>
        <v>26.5</v>
      </c>
      <c r="T405" s="5">
        <f t="shared" si="9"/>
        <v>29</v>
      </c>
      <c r="U405" s="5">
        <f t="shared" si="10"/>
        <v>9</v>
      </c>
      <c r="V405" s="5" t="str">
        <f t="shared" si="40"/>
        <v>#VALUE!</v>
      </c>
      <c r="X405" s="59"/>
      <c r="Y405" s="60"/>
      <c r="Z405" s="61"/>
    </row>
    <row r="406">
      <c r="A406" s="57">
        <f>'Cleaned Data'!I407</f>
        <v>1</v>
      </c>
      <c r="B406" s="30">
        <f>'Cleaned Data'!J407</f>
        <v>1</v>
      </c>
      <c r="C406" s="30">
        <f>'Cleaned Data'!K407</f>
        <v>1</v>
      </c>
      <c r="D406" s="16">
        <f>'Cleaned Data'!L407</f>
        <v>1</v>
      </c>
      <c r="E406" s="16">
        <f>'Cleaned Data'!M407</f>
        <v>1</v>
      </c>
      <c r="F406" s="58">
        <f>'Cleaned Data'!Y407</f>
        <v>1</v>
      </c>
      <c r="G406" s="5" t="str">
        <f>'Cleaned Data'!X407</f>
        <v>NaN</v>
      </c>
      <c r="I406" s="16">
        <v>0.7655365594257358</v>
      </c>
      <c r="J406" s="30">
        <v>0.6272568433313919</v>
      </c>
      <c r="L406" s="5">
        <f t="shared" si="21"/>
        <v>1.220451507</v>
      </c>
      <c r="M406" s="30">
        <f t="shared" si="22"/>
        <v>-0.1382797161</v>
      </c>
      <c r="P406" s="5">
        <f t="shared" si="5"/>
        <v>9</v>
      </c>
      <c r="Q406" s="5">
        <f t="shared" si="6"/>
        <v>29.5</v>
      </c>
      <c r="R406" s="5">
        <f t="shared" si="7"/>
        <v>26.5</v>
      </c>
      <c r="S406" s="5">
        <f t="shared" si="8"/>
        <v>26.5</v>
      </c>
      <c r="T406" s="5">
        <f t="shared" si="9"/>
        <v>29</v>
      </c>
      <c r="U406" s="5">
        <f t="shared" si="10"/>
        <v>9</v>
      </c>
      <c r="V406" s="5" t="str">
        <f t="shared" si="40"/>
        <v>#VALUE!</v>
      </c>
      <c r="X406" s="59"/>
      <c r="Y406" s="60"/>
      <c r="Z406" s="61"/>
    </row>
    <row r="407">
      <c r="A407" s="57" t="str">
        <f>'Cleaned Data'!I408</f>
        <v/>
      </c>
      <c r="B407" s="30" t="str">
        <f>'Cleaned Data'!J408</f>
        <v/>
      </c>
      <c r="C407" s="30" t="str">
        <f>'Cleaned Data'!K408</f>
        <v/>
      </c>
      <c r="D407" s="16" t="str">
        <f>'Cleaned Data'!L408</f>
        <v/>
      </c>
      <c r="E407" s="16" t="str">
        <f>'Cleaned Data'!M408</f>
        <v/>
      </c>
      <c r="F407" s="63" t="str">
        <f>'Cleaned Data'!Y408</f>
        <v/>
      </c>
      <c r="G407" s="5" t="str">
        <f>'Cleaned Data'!X408</f>
        <v/>
      </c>
      <c r="I407" s="16">
        <v>0.7686977035483648</v>
      </c>
      <c r="J407" s="30">
        <v>0.9211320754716981</v>
      </c>
      <c r="L407" s="5">
        <f t="shared" si="21"/>
        <v>0.8345140985</v>
      </c>
      <c r="M407" s="30">
        <f t="shared" si="22"/>
        <v>0.1524343719</v>
      </c>
      <c r="X407" s="59"/>
      <c r="Y407" s="60"/>
      <c r="Z407" s="61"/>
    </row>
    <row r="408">
      <c r="A408" s="57" t="str">
        <f>'Cleaned Data'!I409</f>
        <v/>
      </c>
      <c r="B408" s="30" t="str">
        <f>'Cleaned Data'!J409</f>
        <v/>
      </c>
      <c r="C408" s="30" t="str">
        <f>'Cleaned Data'!K409</f>
        <v/>
      </c>
      <c r="D408" s="16" t="str">
        <f>'Cleaned Data'!L409</f>
        <v/>
      </c>
      <c r="E408" s="16" t="str">
        <f>'Cleaned Data'!M409</f>
        <v/>
      </c>
      <c r="F408" s="63" t="str">
        <f>'Cleaned Data'!Y409</f>
        <v/>
      </c>
      <c r="G408" s="5" t="str">
        <f>'Cleaned Data'!X409</f>
        <v/>
      </c>
      <c r="I408" s="16">
        <v>0.7696875656316765</v>
      </c>
      <c r="J408" s="30">
        <v>0.9122272957889397</v>
      </c>
      <c r="L408" s="5">
        <f t="shared" si="21"/>
        <v>0.8437453792</v>
      </c>
      <c r="M408" s="30">
        <f t="shared" si="22"/>
        <v>0.1425397302</v>
      </c>
      <c r="X408" s="59"/>
      <c r="Y408" s="60"/>
      <c r="Z408" s="61"/>
    </row>
    <row r="409">
      <c r="A409" s="57" t="str">
        <f>'Cleaned Data'!I410</f>
        <v/>
      </c>
      <c r="B409" s="30" t="str">
        <f>'Cleaned Data'!J410</f>
        <v/>
      </c>
      <c r="C409" s="30" t="str">
        <f>'Cleaned Data'!K410</f>
        <v/>
      </c>
      <c r="D409" s="16" t="str">
        <f>'Cleaned Data'!L410</f>
        <v/>
      </c>
      <c r="E409" s="16" t="str">
        <f>'Cleaned Data'!M410</f>
        <v/>
      </c>
      <c r="F409" s="63" t="str">
        <f>'Cleaned Data'!Y410</f>
        <v/>
      </c>
      <c r="G409" s="5" t="str">
        <f>'Cleaned Data'!X410</f>
        <v/>
      </c>
      <c r="I409" s="16">
        <v>0.7745256100486906</v>
      </c>
      <c r="J409" s="30">
        <v>0.8051948051948052</v>
      </c>
      <c r="L409" s="5">
        <f t="shared" si="21"/>
        <v>0.9619108383</v>
      </c>
      <c r="M409" s="30">
        <f t="shared" si="22"/>
        <v>0.03066919515</v>
      </c>
      <c r="X409" s="59"/>
      <c r="Y409" s="60"/>
      <c r="Z409" s="61"/>
    </row>
    <row r="410">
      <c r="A410" s="57" t="str">
        <f>'Cleaned Data'!I411</f>
        <v/>
      </c>
      <c r="B410" s="30" t="str">
        <f>'Cleaned Data'!J411</f>
        <v/>
      </c>
      <c r="C410" s="30" t="str">
        <f>'Cleaned Data'!K411</f>
        <v/>
      </c>
      <c r="D410" s="16" t="str">
        <f>'Cleaned Data'!L411</f>
        <v/>
      </c>
      <c r="E410" s="16" t="str">
        <f>'Cleaned Data'!M411</f>
        <v/>
      </c>
      <c r="F410" s="63" t="str">
        <f>'Cleaned Data'!Y411</f>
        <v/>
      </c>
      <c r="G410" s="5" t="str">
        <f>'Cleaned Data'!X411</f>
        <v/>
      </c>
      <c r="I410" s="16">
        <v>0.779216484052994</v>
      </c>
      <c r="J410" s="30">
        <v>0.8571428571428572</v>
      </c>
      <c r="L410" s="5">
        <f t="shared" si="21"/>
        <v>0.9090858981</v>
      </c>
      <c r="M410" s="30">
        <f t="shared" si="22"/>
        <v>0.07792637309</v>
      </c>
      <c r="X410" s="59"/>
      <c r="Y410" s="60"/>
      <c r="Z410" s="61"/>
    </row>
    <row r="411">
      <c r="A411" s="57" t="str">
        <f>'Cleaned Data'!I412</f>
        <v/>
      </c>
      <c r="B411" s="30" t="str">
        <f>'Cleaned Data'!J412</f>
        <v/>
      </c>
      <c r="C411" s="30" t="str">
        <f>'Cleaned Data'!K412</f>
        <v/>
      </c>
      <c r="D411" s="16" t="str">
        <f>'Cleaned Data'!L412</f>
        <v/>
      </c>
      <c r="E411" s="16" t="str">
        <f>'Cleaned Data'!M412</f>
        <v/>
      </c>
      <c r="F411" s="63" t="str">
        <f>'Cleaned Data'!Y412</f>
        <v/>
      </c>
      <c r="G411" s="5" t="str">
        <f>'Cleaned Data'!X412</f>
        <v/>
      </c>
      <c r="I411" s="16">
        <v>0.7808217292655487</v>
      </c>
      <c r="J411" s="30">
        <v>0.8571428571428572</v>
      </c>
      <c r="L411" s="5">
        <f t="shared" si="21"/>
        <v>0.9109586841</v>
      </c>
      <c r="M411" s="30">
        <f t="shared" si="22"/>
        <v>0.07632112788</v>
      </c>
      <c r="X411" s="59"/>
      <c r="Y411" s="60"/>
      <c r="Z411" s="61"/>
    </row>
    <row r="412">
      <c r="A412" s="57" t="str">
        <f>'Cleaned Data'!I413</f>
        <v/>
      </c>
      <c r="B412" s="30" t="str">
        <f>'Cleaned Data'!J413</f>
        <v/>
      </c>
      <c r="C412" s="30" t="str">
        <f>'Cleaned Data'!K413</f>
        <v/>
      </c>
      <c r="D412" s="16" t="str">
        <f>'Cleaned Data'!L413</f>
        <v/>
      </c>
      <c r="E412" s="16" t="str">
        <f>'Cleaned Data'!M413</f>
        <v/>
      </c>
      <c r="F412" s="63" t="str">
        <f>'Cleaned Data'!Y413</f>
        <v/>
      </c>
      <c r="G412" s="5" t="str">
        <f>'Cleaned Data'!X413</f>
        <v/>
      </c>
      <c r="I412" s="16">
        <v>0.7822695312068446</v>
      </c>
      <c r="J412" s="30">
        <v>0.9105513955071478</v>
      </c>
      <c r="L412" s="5">
        <f t="shared" si="21"/>
        <v>0.8591162839</v>
      </c>
      <c r="M412" s="30">
        <f t="shared" si="22"/>
        <v>0.1282818643</v>
      </c>
      <c r="X412" s="59"/>
      <c r="Y412" s="60"/>
      <c r="Z412" s="61"/>
    </row>
    <row r="413">
      <c r="A413" s="57" t="str">
        <f>'Cleaned Data'!I414</f>
        <v/>
      </c>
      <c r="B413" s="30" t="str">
        <f>'Cleaned Data'!J414</f>
        <v/>
      </c>
      <c r="C413" s="30" t="str">
        <f>'Cleaned Data'!K414</f>
        <v/>
      </c>
      <c r="D413" s="16" t="str">
        <f>'Cleaned Data'!L414</f>
        <v/>
      </c>
      <c r="E413" s="16" t="str">
        <f>'Cleaned Data'!M414</f>
        <v/>
      </c>
      <c r="F413" s="63" t="str">
        <f>'Cleaned Data'!Y414</f>
        <v/>
      </c>
      <c r="G413" s="5" t="str">
        <f>'Cleaned Data'!X414</f>
        <v/>
      </c>
      <c r="I413" s="16">
        <v>0.7894387647571134</v>
      </c>
      <c r="J413" s="30">
        <v>0.9283154121863799</v>
      </c>
      <c r="L413" s="5">
        <f t="shared" si="21"/>
        <v>0.8503992871</v>
      </c>
      <c r="M413" s="30">
        <f t="shared" si="22"/>
        <v>0.1388766474</v>
      </c>
      <c r="X413" s="59"/>
      <c r="Y413" s="60"/>
      <c r="Z413" s="61"/>
    </row>
    <row r="414">
      <c r="A414" s="57" t="str">
        <f>'Cleaned Data'!I415</f>
        <v/>
      </c>
      <c r="B414" s="30" t="str">
        <f>'Cleaned Data'!J415</f>
        <v/>
      </c>
      <c r="C414" s="30" t="str">
        <f>'Cleaned Data'!K415</f>
        <v/>
      </c>
      <c r="D414" s="16" t="str">
        <f>'Cleaned Data'!L415</f>
        <v/>
      </c>
      <c r="E414" s="16" t="str">
        <f>'Cleaned Data'!M415</f>
        <v/>
      </c>
      <c r="F414" s="63" t="str">
        <f>'Cleaned Data'!Y415</f>
        <v/>
      </c>
      <c r="G414" s="5" t="str">
        <f>'Cleaned Data'!X415</f>
        <v/>
      </c>
      <c r="I414" s="16">
        <v>0.8038067527688925</v>
      </c>
      <c r="J414" s="30">
        <v>0.9789473684210526</v>
      </c>
      <c r="L414" s="5">
        <f t="shared" si="21"/>
        <v>0.8210929195</v>
      </c>
      <c r="M414" s="30">
        <f t="shared" si="22"/>
        <v>0.1751406157</v>
      </c>
      <c r="X414" s="59"/>
      <c r="Y414" s="60"/>
      <c r="Z414" s="61"/>
    </row>
    <row r="415">
      <c r="A415" s="57" t="str">
        <f>'Cleaned Data'!I416</f>
        <v/>
      </c>
      <c r="B415" s="30" t="str">
        <f>'Cleaned Data'!J416</f>
        <v/>
      </c>
      <c r="C415" s="30" t="str">
        <f>'Cleaned Data'!K416</f>
        <v/>
      </c>
      <c r="D415" s="16" t="str">
        <f>'Cleaned Data'!L416</f>
        <v/>
      </c>
      <c r="E415" s="16" t="str">
        <f>'Cleaned Data'!M416</f>
        <v/>
      </c>
      <c r="F415" s="63" t="str">
        <f>'Cleaned Data'!Y416</f>
        <v/>
      </c>
      <c r="G415" s="5" t="str">
        <f>'Cleaned Data'!X416</f>
        <v/>
      </c>
      <c r="I415" s="16">
        <v>0.8146304253408594</v>
      </c>
      <c r="J415" s="30">
        <v>0.9363722697056029</v>
      </c>
      <c r="L415" s="5">
        <f t="shared" si="21"/>
        <v>0.8699856368</v>
      </c>
      <c r="M415" s="30">
        <f t="shared" si="22"/>
        <v>0.1217418444</v>
      </c>
      <c r="X415" s="59"/>
      <c r="Y415" s="60"/>
      <c r="Z415" s="61"/>
    </row>
    <row r="416">
      <c r="A416" s="57" t="str">
        <f>'Cleaned Data'!I417</f>
        <v/>
      </c>
      <c r="B416" s="30" t="str">
        <f>'Cleaned Data'!J417</f>
        <v/>
      </c>
      <c r="C416" s="30" t="str">
        <f>'Cleaned Data'!K417</f>
        <v/>
      </c>
      <c r="D416" s="16" t="str">
        <f>'Cleaned Data'!L417</f>
        <v/>
      </c>
      <c r="E416" s="16" t="str">
        <f>'Cleaned Data'!M417</f>
        <v/>
      </c>
      <c r="F416" s="63" t="str">
        <f>'Cleaned Data'!Y417</f>
        <v/>
      </c>
      <c r="G416" s="5" t="str">
        <f>'Cleaned Data'!X417</f>
        <v/>
      </c>
      <c r="I416" s="16">
        <v>0.8146304253408594</v>
      </c>
      <c r="J416" s="30">
        <v>0.9363722697056029</v>
      </c>
      <c r="L416" s="5">
        <f t="shared" si="21"/>
        <v>0.8699856368</v>
      </c>
      <c r="M416" s="30">
        <f t="shared" si="22"/>
        <v>0.1217418444</v>
      </c>
      <c r="X416" s="59"/>
      <c r="Y416" s="60"/>
      <c r="Z416" s="61"/>
    </row>
    <row r="417">
      <c r="A417" s="57" t="str">
        <f>'Cleaned Data'!I418</f>
        <v/>
      </c>
      <c r="B417" s="30" t="str">
        <f>'Cleaned Data'!J418</f>
        <v/>
      </c>
      <c r="C417" s="30" t="str">
        <f>'Cleaned Data'!K418</f>
        <v/>
      </c>
      <c r="D417" s="16" t="str">
        <f>'Cleaned Data'!L418</f>
        <v/>
      </c>
      <c r="E417" s="16" t="str">
        <f>'Cleaned Data'!M418</f>
        <v/>
      </c>
      <c r="F417" s="63" t="str">
        <f>'Cleaned Data'!Y418</f>
        <v/>
      </c>
      <c r="G417" s="5" t="str">
        <f>'Cleaned Data'!X418</f>
        <v/>
      </c>
      <c r="I417" s="16">
        <v>0.8161281273525883</v>
      </c>
      <c r="J417" s="30">
        <v>0.8888888888888888</v>
      </c>
      <c r="L417" s="5">
        <f t="shared" si="21"/>
        <v>0.9181441433</v>
      </c>
      <c r="M417" s="30">
        <f t="shared" si="22"/>
        <v>0.07276076154</v>
      </c>
      <c r="X417" s="59"/>
      <c r="Y417" s="60"/>
      <c r="Z417" s="61"/>
    </row>
    <row r="418">
      <c r="A418" s="57" t="str">
        <f>'Cleaned Data'!I419</f>
        <v/>
      </c>
      <c r="B418" s="30" t="str">
        <f>'Cleaned Data'!J419</f>
        <v/>
      </c>
      <c r="C418" s="30" t="str">
        <f>'Cleaned Data'!K419</f>
        <v/>
      </c>
      <c r="D418" s="16" t="str">
        <f>'Cleaned Data'!L419</f>
        <v/>
      </c>
      <c r="E418" s="16" t="str">
        <f>'Cleaned Data'!M419</f>
        <v/>
      </c>
      <c r="F418" s="63" t="str">
        <f>'Cleaned Data'!Y419</f>
        <v/>
      </c>
      <c r="G418" s="5" t="str">
        <f>'Cleaned Data'!X419</f>
        <v/>
      </c>
      <c r="I418" s="16">
        <v>0.8162261922655834</v>
      </c>
      <c r="J418" s="30">
        <v>0.9388698374832263</v>
      </c>
      <c r="L418" s="5">
        <f t="shared" si="21"/>
        <v>0.8693709817</v>
      </c>
      <c r="M418" s="30">
        <f t="shared" si="22"/>
        <v>0.1226436452</v>
      </c>
      <c r="X418" s="59"/>
      <c r="Y418" s="60"/>
      <c r="Z418" s="61"/>
    </row>
    <row r="419">
      <c r="A419" s="57" t="str">
        <f>'Cleaned Data'!I420</f>
        <v/>
      </c>
      <c r="B419" s="30" t="str">
        <f>'Cleaned Data'!J420</f>
        <v/>
      </c>
      <c r="C419" s="30" t="str">
        <f>'Cleaned Data'!K420</f>
        <v/>
      </c>
      <c r="D419" s="16" t="str">
        <f>'Cleaned Data'!L420</f>
        <v/>
      </c>
      <c r="E419" s="16" t="str">
        <f>'Cleaned Data'!M420</f>
        <v/>
      </c>
      <c r="F419" s="63" t="str">
        <f>'Cleaned Data'!Y420</f>
        <v/>
      </c>
      <c r="G419" s="5" t="str">
        <f>'Cleaned Data'!X420</f>
        <v/>
      </c>
      <c r="I419" s="16">
        <v>0.8218280904003358</v>
      </c>
      <c r="J419" s="30">
        <v>0.9434079601990049</v>
      </c>
      <c r="L419" s="5">
        <f t="shared" si="21"/>
        <v>0.8711269409</v>
      </c>
      <c r="M419" s="30">
        <f t="shared" si="22"/>
        <v>0.1215798698</v>
      </c>
      <c r="X419" s="59"/>
      <c r="Y419" s="60"/>
      <c r="Z419" s="61"/>
    </row>
    <row r="420">
      <c r="A420" s="57" t="str">
        <f>'Cleaned Data'!I421</f>
        <v/>
      </c>
      <c r="B420" s="30" t="str">
        <f>'Cleaned Data'!J421</f>
        <v/>
      </c>
      <c r="C420" s="30" t="str">
        <f>'Cleaned Data'!K421</f>
        <v/>
      </c>
      <c r="D420" s="16" t="str">
        <f>'Cleaned Data'!L421</f>
        <v/>
      </c>
      <c r="E420" s="16" t="str">
        <f>'Cleaned Data'!M421</f>
        <v/>
      </c>
      <c r="F420" s="63" t="str">
        <f>'Cleaned Data'!Y421</f>
        <v/>
      </c>
      <c r="G420" s="5" t="str">
        <f>'Cleaned Data'!X421</f>
        <v/>
      </c>
      <c r="I420" s="16">
        <v>0.8296515467214987</v>
      </c>
      <c r="J420" s="30">
        <v>0.9855072463768115</v>
      </c>
      <c r="L420" s="5">
        <f t="shared" si="21"/>
        <v>0.8418523048</v>
      </c>
      <c r="M420" s="30">
        <f t="shared" si="22"/>
        <v>0.1558556997</v>
      </c>
      <c r="X420" s="59"/>
      <c r="Y420" s="60"/>
      <c r="Z420" s="61"/>
    </row>
    <row r="421">
      <c r="A421" s="57" t="str">
        <f>'Cleaned Data'!I422</f>
        <v/>
      </c>
      <c r="B421" s="30" t="str">
        <f>'Cleaned Data'!J422</f>
        <v/>
      </c>
      <c r="C421" s="30" t="str">
        <f>'Cleaned Data'!K422</f>
        <v/>
      </c>
      <c r="D421" s="16" t="str">
        <f>'Cleaned Data'!L422</f>
        <v/>
      </c>
      <c r="E421" s="16" t="str">
        <f>'Cleaned Data'!M422</f>
        <v/>
      </c>
      <c r="F421" s="63" t="str">
        <f>'Cleaned Data'!Y422</f>
        <v/>
      </c>
      <c r="G421" s="5" t="str">
        <f>'Cleaned Data'!X422</f>
        <v/>
      </c>
      <c r="I421" s="16">
        <v>0.8341936658791166</v>
      </c>
      <c r="J421" s="30">
        <v>0.9285714285714286</v>
      </c>
      <c r="L421" s="5">
        <f t="shared" si="21"/>
        <v>0.8983624094</v>
      </c>
      <c r="M421" s="30">
        <f t="shared" si="22"/>
        <v>0.09437776269</v>
      </c>
      <c r="X421" s="59"/>
      <c r="Y421" s="60"/>
      <c r="Z421" s="61"/>
    </row>
    <row r="422">
      <c r="A422" s="57" t="str">
        <f>'Cleaned Data'!I423</f>
        <v/>
      </c>
      <c r="B422" s="30" t="str">
        <f>'Cleaned Data'!J423</f>
        <v/>
      </c>
      <c r="C422" s="30" t="str">
        <f>'Cleaned Data'!K423</f>
        <v/>
      </c>
      <c r="D422" s="16" t="str">
        <f>'Cleaned Data'!L423</f>
        <v/>
      </c>
      <c r="E422" s="16" t="str">
        <f>'Cleaned Data'!M423</f>
        <v/>
      </c>
      <c r="F422" s="63" t="str">
        <f>'Cleaned Data'!Y423</f>
        <v/>
      </c>
      <c r="G422" s="5" t="str">
        <f>'Cleaned Data'!X423</f>
        <v/>
      </c>
      <c r="I422" s="16">
        <v>0.8398572148280287</v>
      </c>
      <c r="J422" s="30">
        <v>0.9411764705882353</v>
      </c>
      <c r="L422" s="5">
        <f t="shared" si="21"/>
        <v>0.8923482908</v>
      </c>
      <c r="M422" s="30">
        <f t="shared" si="22"/>
        <v>0.1013192558</v>
      </c>
      <c r="X422" s="59"/>
      <c r="Y422" s="60"/>
      <c r="Z422" s="61"/>
    </row>
    <row r="423">
      <c r="A423" s="57" t="str">
        <f>'Cleaned Data'!I424</f>
        <v/>
      </c>
      <c r="B423" s="30" t="str">
        <f>'Cleaned Data'!J424</f>
        <v/>
      </c>
      <c r="C423" s="30" t="str">
        <f>'Cleaned Data'!K424</f>
        <v/>
      </c>
      <c r="D423" s="16" t="str">
        <f>'Cleaned Data'!L424</f>
        <v/>
      </c>
      <c r="E423" s="16" t="str">
        <f>'Cleaned Data'!M424</f>
        <v/>
      </c>
      <c r="F423" s="63" t="str">
        <f>'Cleaned Data'!Y424</f>
        <v/>
      </c>
      <c r="G423" s="5" t="str">
        <f>'Cleaned Data'!X424</f>
        <v/>
      </c>
      <c r="I423" s="16">
        <v>0.8407184981008351</v>
      </c>
      <c r="J423" s="30">
        <v>0.9523809523809523</v>
      </c>
      <c r="L423" s="5">
        <f t="shared" si="21"/>
        <v>0.882754423</v>
      </c>
      <c r="M423" s="30">
        <f t="shared" si="22"/>
        <v>0.1116624543</v>
      </c>
      <c r="X423" s="59"/>
      <c r="Y423" s="60"/>
      <c r="Z423" s="61"/>
    </row>
    <row r="424">
      <c r="A424" s="57" t="str">
        <f>'Cleaned Data'!I425</f>
        <v/>
      </c>
      <c r="B424" s="30" t="str">
        <f>'Cleaned Data'!J425</f>
        <v/>
      </c>
      <c r="C424" s="30" t="str">
        <f>'Cleaned Data'!K425</f>
        <v/>
      </c>
      <c r="D424" s="16" t="str">
        <f>'Cleaned Data'!L425</f>
        <v/>
      </c>
      <c r="E424" s="16" t="str">
        <f>'Cleaned Data'!M425</f>
        <v/>
      </c>
      <c r="F424" s="63" t="str">
        <f>'Cleaned Data'!Y425</f>
        <v/>
      </c>
      <c r="G424" s="5" t="str">
        <f>'Cleaned Data'!X425</f>
        <v/>
      </c>
      <c r="I424" s="16">
        <v>0.842547387089396</v>
      </c>
      <c r="J424" s="30">
        <v>0.9375</v>
      </c>
      <c r="L424" s="5">
        <f t="shared" si="21"/>
        <v>0.8987172129</v>
      </c>
      <c r="M424" s="30">
        <f t="shared" si="22"/>
        <v>0.09495261291</v>
      </c>
      <c r="X424" s="59"/>
      <c r="Y424" s="60"/>
      <c r="Z424" s="61"/>
    </row>
    <row r="425">
      <c r="A425" s="57" t="str">
        <f>'Cleaned Data'!I426</f>
        <v/>
      </c>
      <c r="B425" s="30" t="str">
        <f>'Cleaned Data'!J426</f>
        <v/>
      </c>
      <c r="C425" s="30" t="str">
        <f>'Cleaned Data'!K426</f>
        <v/>
      </c>
      <c r="D425" s="16" t="str">
        <f>'Cleaned Data'!L426</f>
        <v/>
      </c>
      <c r="E425" s="16" t="str">
        <f>'Cleaned Data'!M426</f>
        <v/>
      </c>
      <c r="F425" s="63" t="str">
        <f>'Cleaned Data'!Y426</f>
        <v/>
      </c>
      <c r="G425" s="5" t="str">
        <f>'Cleaned Data'!X426</f>
        <v/>
      </c>
      <c r="I425" s="16">
        <v>0.8440294327290296</v>
      </c>
      <c r="J425" s="30">
        <v>0.9523809523809523</v>
      </c>
      <c r="L425" s="5">
        <f t="shared" si="21"/>
        <v>0.8862309044</v>
      </c>
      <c r="M425" s="30">
        <f t="shared" si="22"/>
        <v>0.1083515197</v>
      </c>
      <c r="X425" s="59"/>
      <c r="Y425" s="60"/>
      <c r="Z425" s="61"/>
    </row>
    <row r="426">
      <c r="A426" s="57" t="str">
        <f>'Cleaned Data'!I427</f>
        <v/>
      </c>
      <c r="B426" s="30" t="str">
        <f>'Cleaned Data'!J427</f>
        <v/>
      </c>
      <c r="C426" s="30" t="str">
        <f>'Cleaned Data'!K427</f>
        <v/>
      </c>
      <c r="D426" s="16" t="str">
        <f>'Cleaned Data'!L427</f>
        <v/>
      </c>
      <c r="E426" s="16" t="str">
        <f>'Cleaned Data'!M427</f>
        <v/>
      </c>
      <c r="F426" s="63" t="str">
        <f>'Cleaned Data'!Y427</f>
        <v/>
      </c>
      <c r="G426" s="5" t="str">
        <f>'Cleaned Data'!X427</f>
        <v/>
      </c>
      <c r="I426" s="16">
        <v>0.8475289180574077</v>
      </c>
      <c r="J426" s="30">
        <v>0.9714285714285715</v>
      </c>
      <c r="L426" s="5">
        <f t="shared" si="21"/>
        <v>0.8724562392</v>
      </c>
      <c r="M426" s="30">
        <f t="shared" si="22"/>
        <v>0.1238996534</v>
      </c>
      <c r="X426" s="59"/>
      <c r="Y426" s="60"/>
      <c r="Z426" s="61"/>
    </row>
    <row r="427">
      <c r="A427" s="57" t="str">
        <f>'Cleaned Data'!I428</f>
        <v/>
      </c>
      <c r="B427" s="30" t="str">
        <f>'Cleaned Data'!J428</f>
        <v/>
      </c>
      <c r="C427" s="30" t="str">
        <f>'Cleaned Data'!K428</f>
        <v/>
      </c>
      <c r="D427" s="16" t="str">
        <f>'Cleaned Data'!L428</f>
        <v/>
      </c>
      <c r="E427" s="16" t="str">
        <f>'Cleaned Data'!M428</f>
        <v/>
      </c>
      <c r="F427" s="63" t="str">
        <f>'Cleaned Data'!Y428</f>
        <v/>
      </c>
      <c r="G427" s="5" t="str">
        <f>'Cleaned Data'!X428</f>
        <v/>
      </c>
      <c r="I427" s="16">
        <v>0.8572420967318265</v>
      </c>
      <c r="J427" s="30">
        <v>0.9220389805097451</v>
      </c>
      <c r="L427" s="5">
        <f t="shared" si="21"/>
        <v>0.9297243553</v>
      </c>
      <c r="M427" s="30">
        <f t="shared" si="22"/>
        <v>0.06479688378</v>
      </c>
      <c r="X427" s="59"/>
      <c r="Y427" s="60"/>
      <c r="Z427" s="61"/>
    </row>
    <row r="428">
      <c r="A428" s="57" t="str">
        <f>'Cleaned Data'!I429</f>
        <v/>
      </c>
      <c r="B428" s="30" t="str">
        <f>'Cleaned Data'!J429</f>
        <v/>
      </c>
      <c r="C428" s="30" t="str">
        <f>'Cleaned Data'!K429</f>
        <v/>
      </c>
      <c r="D428" s="16" t="str">
        <f>'Cleaned Data'!L429</f>
        <v/>
      </c>
      <c r="E428" s="16" t="str">
        <f>'Cleaned Data'!M429</f>
        <v/>
      </c>
      <c r="F428" s="63" t="str">
        <f>'Cleaned Data'!Y429</f>
        <v/>
      </c>
      <c r="G428" s="5" t="str">
        <f>'Cleaned Data'!X429</f>
        <v/>
      </c>
      <c r="I428" s="16">
        <v>0.8604071494867003</v>
      </c>
      <c r="J428" s="30">
        <v>0.9285714285714286</v>
      </c>
      <c r="L428" s="5">
        <f t="shared" si="21"/>
        <v>0.9265923148</v>
      </c>
      <c r="M428" s="30">
        <f t="shared" si="22"/>
        <v>0.06816427908</v>
      </c>
      <c r="X428" s="59"/>
      <c r="Y428" s="60"/>
      <c r="Z428" s="61"/>
    </row>
    <row r="429">
      <c r="A429" s="57" t="str">
        <f>'Cleaned Data'!I430</f>
        <v/>
      </c>
      <c r="B429" s="30" t="str">
        <f>'Cleaned Data'!J430</f>
        <v/>
      </c>
      <c r="C429" s="30" t="str">
        <f>'Cleaned Data'!K430</f>
        <v/>
      </c>
      <c r="D429" s="16" t="str">
        <f>'Cleaned Data'!L430</f>
        <v/>
      </c>
      <c r="E429" s="16" t="str">
        <f>'Cleaned Data'!M430</f>
        <v/>
      </c>
      <c r="F429" s="63" t="str">
        <f>'Cleaned Data'!Y430</f>
        <v/>
      </c>
      <c r="G429" s="5" t="str">
        <f>'Cleaned Data'!X430</f>
        <v/>
      </c>
      <c r="I429" s="16">
        <v>0.8611930055881429</v>
      </c>
      <c r="J429" s="30">
        <v>0.8076923076923077</v>
      </c>
      <c r="L429" s="5">
        <f t="shared" si="21"/>
        <v>1.066238959</v>
      </c>
      <c r="M429" s="30">
        <f t="shared" si="22"/>
        <v>-0.0535006979</v>
      </c>
      <c r="X429" s="59"/>
      <c r="Y429" s="60"/>
      <c r="Z429" s="61"/>
    </row>
    <row r="430">
      <c r="A430" s="57" t="str">
        <f>'Cleaned Data'!I431</f>
        <v/>
      </c>
      <c r="B430" s="30" t="str">
        <f>'Cleaned Data'!J431</f>
        <v/>
      </c>
      <c r="C430" s="30" t="str">
        <f>'Cleaned Data'!K431</f>
        <v/>
      </c>
      <c r="D430" s="16" t="str">
        <f>'Cleaned Data'!L431</f>
        <v/>
      </c>
      <c r="E430" s="16" t="str">
        <f>'Cleaned Data'!M431</f>
        <v/>
      </c>
      <c r="F430" s="63" t="str">
        <f>'Cleaned Data'!Y431</f>
        <v/>
      </c>
      <c r="G430" s="5" t="str">
        <f>'Cleaned Data'!X431</f>
        <v/>
      </c>
      <c r="I430" s="16">
        <v>0.8633102593661949</v>
      </c>
      <c r="J430" s="30">
        <v>0.9306501547987616</v>
      </c>
      <c r="L430" s="5">
        <f t="shared" si="21"/>
        <v>0.9276420951</v>
      </c>
      <c r="M430" s="30">
        <f t="shared" si="22"/>
        <v>0.06733989543</v>
      </c>
      <c r="X430" s="59"/>
      <c r="Y430" s="60"/>
      <c r="Z430" s="61"/>
    </row>
    <row r="431">
      <c r="A431" s="57" t="str">
        <f>'Cleaned Data'!I432</f>
        <v/>
      </c>
      <c r="B431" s="30" t="str">
        <f>'Cleaned Data'!J432</f>
        <v/>
      </c>
      <c r="C431" s="30" t="str">
        <f>'Cleaned Data'!K432</f>
        <v/>
      </c>
      <c r="D431" s="16" t="str">
        <f>'Cleaned Data'!L432</f>
        <v/>
      </c>
      <c r="E431" s="16" t="str">
        <f>'Cleaned Data'!M432</f>
        <v/>
      </c>
      <c r="F431" s="63" t="str">
        <f>'Cleaned Data'!Y432</f>
        <v/>
      </c>
      <c r="G431" s="5" t="str">
        <f>'Cleaned Data'!X432</f>
        <v/>
      </c>
      <c r="I431" s="16">
        <v>0.8717799888638712</v>
      </c>
      <c r="J431" s="30">
        <v>0.9105513955071478</v>
      </c>
      <c r="L431" s="5">
        <f t="shared" si="21"/>
        <v>0.9574198592</v>
      </c>
      <c r="M431" s="30">
        <f t="shared" si="22"/>
        <v>0.03877140664</v>
      </c>
      <c r="X431" s="59"/>
      <c r="Y431" s="60"/>
      <c r="Z431" s="61"/>
    </row>
    <row r="432">
      <c r="A432" s="57" t="str">
        <f>'Cleaned Data'!I433</f>
        <v/>
      </c>
      <c r="B432" s="30" t="str">
        <f>'Cleaned Data'!J433</f>
        <v/>
      </c>
      <c r="C432" s="30" t="str">
        <f>'Cleaned Data'!K433</f>
        <v/>
      </c>
      <c r="D432" s="16" t="str">
        <f>'Cleaned Data'!L433</f>
        <v/>
      </c>
      <c r="E432" s="16" t="str">
        <f>'Cleaned Data'!M433</f>
        <v/>
      </c>
      <c r="F432" s="63" t="str">
        <f>'Cleaned Data'!Y433</f>
        <v/>
      </c>
      <c r="G432" s="5" t="str">
        <f>'Cleaned Data'!X433</f>
        <v/>
      </c>
      <c r="I432" s="16">
        <v>0.8735143162162675</v>
      </c>
      <c r="J432" s="30">
        <v>0.9893617021276597</v>
      </c>
      <c r="L432" s="5">
        <f t="shared" si="21"/>
        <v>0.8829069433</v>
      </c>
      <c r="M432" s="30">
        <f t="shared" si="22"/>
        <v>0.1158473859</v>
      </c>
      <c r="X432" s="59"/>
      <c r="Y432" s="60"/>
      <c r="Z432" s="61"/>
    </row>
    <row r="433">
      <c r="A433" s="57" t="str">
        <f>'Cleaned Data'!I434</f>
        <v/>
      </c>
      <c r="B433" s="30" t="str">
        <f>'Cleaned Data'!J434</f>
        <v/>
      </c>
      <c r="C433" s="30" t="str">
        <f>'Cleaned Data'!K434</f>
        <v/>
      </c>
      <c r="D433" s="16" t="str">
        <f>'Cleaned Data'!L434</f>
        <v/>
      </c>
      <c r="E433" s="16" t="str">
        <f>'Cleaned Data'!M434</f>
        <v/>
      </c>
      <c r="F433" s="63" t="str">
        <f>'Cleaned Data'!Y434</f>
        <v/>
      </c>
      <c r="G433" s="5" t="str">
        <f>'Cleaned Data'!X434</f>
        <v/>
      </c>
      <c r="I433" s="16">
        <v>0.8793915476361075</v>
      </c>
      <c r="J433" s="30">
        <v>0.9886363636363638</v>
      </c>
      <c r="L433" s="5">
        <f t="shared" si="21"/>
        <v>0.8894994965</v>
      </c>
      <c r="M433" s="30">
        <f t="shared" si="22"/>
        <v>0.109244816</v>
      </c>
      <c r="X433" s="59"/>
      <c r="Y433" s="60"/>
      <c r="Z433" s="61"/>
    </row>
    <row r="434">
      <c r="A434" s="57" t="str">
        <f>'Cleaned Data'!I435</f>
        <v/>
      </c>
      <c r="B434" s="30" t="str">
        <f>'Cleaned Data'!J435</f>
        <v/>
      </c>
      <c r="C434" s="30" t="str">
        <f>'Cleaned Data'!K435</f>
        <v/>
      </c>
      <c r="D434" s="16" t="str">
        <f>'Cleaned Data'!L435</f>
        <v/>
      </c>
      <c r="E434" s="16" t="str">
        <f>'Cleaned Data'!M435</f>
        <v/>
      </c>
      <c r="F434" s="63" t="str">
        <f>'Cleaned Data'!Y435</f>
        <v/>
      </c>
      <c r="G434" s="5" t="str">
        <f>'Cleaned Data'!X435</f>
        <v/>
      </c>
      <c r="I434" s="16">
        <v>0.8884214541621783</v>
      </c>
      <c r="J434" s="30">
        <v>0.9795918367346939</v>
      </c>
      <c r="L434" s="5">
        <f t="shared" si="21"/>
        <v>0.9069302345</v>
      </c>
      <c r="M434" s="30">
        <f t="shared" si="22"/>
        <v>0.09117038257</v>
      </c>
      <c r="X434" s="59"/>
      <c r="Y434" s="60"/>
      <c r="Z434" s="61"/>
    </row>
    <row r="435">
      <c r="A435" s="57" t="str">
        <f>'Cleaned Data'!I436</f>
        <v/>
      </c>
      <c r="B435" s="30" t="str">
        <f>'Cleaned Data'!J436</f>
        <v/>
      </c>
      <c r="C435" s="30" t="str">
        <f>'Cleaned Data'!K436</f>
        <v/>
      </c>
      <c r="D435" s="16" t="str">
        <f>'Cleaned Data'!L436</f>
        <v/>
      </c>
      <c r="E435" s="16" t="str">
        <f>'Cleaned Data'!M436</f>
        <v/>
      </c>
      <c r="F435" s="63" t="str">
        <f>'Cleaned Data'!Y436</f>
        <v/>
      </c>
      <c r="G435" s="5" t="str">
        <f>'Cleaned Data'!X436</f>
        <v/>
      </c>
      <c r="I435" s="16">
        <v>0.8894129850947745</v>
      </c>
      <c r="J435" s="30">
        <v>0.9246212121212121</v>
      </c>
      <c r="L435" s="5">
        <f t="shared" si="21"/>
        <v>0.9619214587</v>
      </c>
      <c r="M435" s="30">
        <f t="shared" si="22"/>
        <v>0.03520822703</v>
      </c>
      <c r="X435" s="59"/>
      <c r="Y435" s="60"/>
      <c r="Z435" s="61"/>
    </row>
    <row r="436">
      <c r="A436" s="57" t="str">
        <f>'Cleaned Data'!I437</f>
        <v/>
      </c>
      <c r="B436" s="30" t="str">
        <f>'Cleaned Data'!J437</f>
        <v/>
      </c>
      <c r="C436" s="30" t="str">
        <f>'Cleaned Data'!K437</f>
        <v/>
      </c>
      <c r="D436" s="16" t="str">
        <f>'Cleaned Data'!L437</f>
        <v/>
      </c>
      <c r="E436" s="16" t="str">
        <f>'Cleaned Data'!M437</f>
        <v/>
      </c>
      <c r="F436" s="63" t="str">
        <f>'Cleaned Data'!Y437</f>
        <v/>
      </c>
      <c r="G436" s="5" t="str">
        <f>'Cleaned Data'!X437</f>
        <v/>
      </c>
      <c r="I436" s="16">
        <v>0.9017519742478189</v>
      </c>
      <c r="J436" s="30">
        <v>0.9847094801223242</v>
      </c>
      <c r="L436" s="5">
        <f t="shared" si="21"/>
        <v>0.9157543341</v>
      </c>
      <c r="M436" s="30">
        <f t="shared" si="22"/>
        <v>0.08295750587</v>
      </c>
      <c r="X436" s="59"/>
      <c r="Y436" s="60"/>
      <c r="Z436" s="61"/>
    </row>
    <row r="437">
      <c r="A437" s="57" t="str">
        <f>'Cleaned Data'!I438</f>
        <v/>
      </c>
      <c r="B437" s="30" t="str">
        <f>'Cleaned Data'!J438</f>
        <v/>
      </c>
      <c r="C437" s="30" t="str">
        <f>'Cleaned Data'!K438</f>
        <v/>
      </c>
      <c r="D437" s="16" t="str">
        <f>'Cleaned Data'!L438</f>
        <v/>
      </c>
      <c r="E437" s="16" t="str">
        <f>'Cleaned Data'!M438</f>
        <v/>
      </c>
      <c r="F437" s="63" t="str">
        <f>'Cleaned Data'!Y438</f>
        <v/>
      </c>
      <c r="G437" s="5" t="str">
        <f>'Cleaned Data'!X438</f>
        <v/>
      </c>
      <c r="I437" s="16">
        <v>0.9039097580143142</v>
      </c>
      <c r="J437" s="30">
        <v>0.9838709677419355</v>
      </c>
      <c r="L437" s="5">
        <f t="shared" si="21"/>
        <v>0.9187279508</v>
      </c>
      <c r="M437" s="30">
        <f t="shared" si="22"/>
        <v>0.07996120973</v>
      </c>
      <c r="X437" s="59"/>
      <c r="Y437" s="60"/>
      <c r="Z437" s="61"/>
    </row>
    <row r="438">
      <c r="A438" s="57" t="str">
        <f>'Cleaned Data'!I439</f>
        <v/>
      </c>
      <c r="B438" s="30" t="str">
        <f>'Cleaned Data'!J439</f>
        <v/>
      </c>
      <c r="C438" s="30" t="str">
        <f>'Cleaned Data'!K439</f>
        <v/>
      </c>
      <c r="D438" s="16" t="str">
        <f>'Cleaned Data'!L439</f>
        <v/>
      </c>
      <c r="E438" s="16" t="str">
        <f>'Cleaned Data'!M439</f>
        <v/>
      </c>
      <c r="F438" s="63" t="str">
        <f>'Cleaned Data'!Y439</f>
        <v/>
      </c>
      <c r="G438" s="5" t="str">
        <f>'Cleaned Data'!X439</f>
        <v/>
      </c>
      <c r="I438" s="16">
        <v>0.9048831806570294</v>
      </c>
      <c r="J438" s="30">
        <v>0.8095238095238095</v>
      </c>
      <c r="L438" s="5">
        <f t="shared" si="21"/>
        <v>1.11779687</v>
      </c>
      <c r="M438" s="30">
        <f t="shared" si="22"/>
        <v>-0.09535937113</v>
      </c>
      <c r="X438" s="59"/>
      <c r="Y438" s="60"/>
      <c r="Z438" s="61"/>
    </row>
    <row r="439">
      <c r="A439" s="57" t="str">
        <f>'Cleaned Data'!I440</f>
        <v/>
      </c>
      <c r="B439" s="30" t="str">
        <f>'Cleaned Data'!J440</f>
        <v/>
      </c>
      <c r="C439" s="30" t="str">
        <f>'Cleaned Data'!K440</f>
        <v/>
      </c>
      <c r="D439" s="16" t="str">
        <f>'Cleaned Data'!L440</f>
        <v/>
      </c>
      <c r="E439" s="16" t="str">
        <f>'Cleaned Data'!M440</f>
        <v/>
      </c>
      <c r="F439" s="63" t="str">
        <f>'Cleaned Data'!Y440</f>
        <v/>
      </c>
      <c r="G439" s="5" t="str">
        <f>'Cleaned Data'!X440</f>
        <v/>
      </c>
      <c r="I439" s="16">
        <v>0.9074256572961654</v>
      </c>
      <c r="J439" s="30">
        <v>0.9887640449438202</v>
      </c>
      <c r="L439" s="5">
        <f t="shared" si="21"/>
        <v>0.9177373125</v>
      </c>
      <c r="M439" s="30">
        <f t="shared" si="22"/>
        <v>0.08133838765</v>
      </c>
      <c r="X439" s="59"/>
      <c r="Y439" s="60"/>
      <c r="Z439" s="61"/>
    </row>
    <row r="440">
      <c r="A440" s="57" t="str">
        <f>'Cleaned Data'!I441</f>
        <v/>
      </c>
      <c r="B440" s="30" t="str">
        <f>'Cleaned Data'!J441</f>
        <v/>
      </c>
      <c r="C440" s="30" t="str">
        <f>'Cleaned Data'!K441</f>
        <v/>
      </c>
      <c r="D440" s="16" t="str">
        <f>'Cleaned Data'!L441</f>
        <v/>
      </c>
      <c r="E440" s="16" t="str">
        <f>'Cleaned Data'!M441</f>
        <v/>
      </c>
      <c r="F440" s="63" t="str">
        <f>'Cleaned Data'!Y441</f>
        <v/>
      </c>
      <c r="G440" s="5" t="str">
        <f>'Cleaned Data'!X441</f>
        <v/>
      </c>
      <c r="I440" s="16">
        <v>0.9097603847355221</v>
      </c>
      <c r="J440" s="30">
        <v>0.75</v>
      </c>
      <c r="L440" s="5">
        <f t="shared" si="21"/>
        <v>1.213013846</v>
      </c>
      <c r="M440" s="30">
        <f t="shared" si="22"/>
        <v>-0.1597603847</v>
      </c>
      <c r="X440" s="59"/>
      <c r="Y440" s="60"/>
      <c r="Z440" s="61"/>
    </row>
    <row r="441">
      <c r="A441" s="57" t="str">
        <f>'Cleaned Data'!I442</f>
        <v/>
      </c>
      <c r="B441" s="30" t="str">
        <f>'Cleaned Data'!J442</f>
        <v/>
      </c>
      <c r="C441" s="30" t="str">
        <f>'Cleaned Data'!K442</f>
        <v/>
      </c>
      <c r="D441" s="16" t="str">
        <f>'Cleaned Data'!L442</f>
        <v/>
      </c>
      <c r="E441" s="16" t="str">
        <f>'Cleaned Data'!M442</f>
        <v/>
      </c>
      <c r="F441" s="63" t="str">
        <f>'Cleaned Data'!Y442</f>
        <v/>
      </c>
      <c r="G441" s="5" t="str">
        <f>'Cleaned Data'!X442</f>
        <v/>
      </c>
      <c r="I441" s="16">
        <v>0.9110207556860623</v>
      </c>
      <c r="J441" s="30">
        <v>0.7777777777777777</v>
      </c>
      <c r="L441" s="5">
        <f t="shared" si="21"/>
        <v>1.1713124</v>
      </c>
      <c r="M441" s="30">
        <f t="shared" si="22"/>
        <v>-0.1332429779</v>
      </c>
      <c r="X441" s="59"/>
      <c r="Y441" s="60"/>
      <c r="Z441" s="61"/>
    </row>
    <row r="442">
      <c r="A442" s="57" t="str">
        <f>'Cleaned Data'!I443</f>
        <v/>
      </c>
      <c r="B442" s="30" t="str">
        <f>'Cleaned Data'!J443</f>
        <v/>
      </c>
      <c r="C442" s="30" t="str">
        <f>'Cleaned Data'!K443</f>
        <v/>
      </c>
      <c r="D442" s="16" t="str">
        <f>'Cleaned Data'!L443</f>
        <v/>
      </c>
      <c r="E442" s="16" t="str">
        <f>'Cleaned Data'!M443</f>
        <v/>
      </c>
      <c r="F442" s="63" t="str">
        <f>'Cleaned Data'!Y443</f>
        <v/>
      </c>
      <c r="G442" s="5" t="str">
        <f>'Cleaned Data'!X443</f>
        <v/>
      </c>
      <c r="I442" s="16">
        <v>0.9157727758475857</v>
      </c>
      <c r="J442" s="30">
        <v>0.6666666666666665</v>
      </c>
      <c r="L442" s="5">
        <f t="shared" si="21"/>
        <v>1.373659164</v>
      </c>
      <c r="M442" s="30">
        <f t="shared" si="22"/>
        <v>-0.2491061092</v>
      </c>
      <c r="X442" s="59"/>
      <c r="Y442" s="60"/>
      <c r="Z442" s="61"/>
    </row>
    <row r="443">
      <c r="A443" s="57" t="str">
        <f>'Cleaned Data'!I444</f>
        <v/>
      </c>
      <c r="B443" s="30" t="str">
        <f>'Cleaned Data'!J444</f>
        <v/>
      </c>
      <c r="C443" s="30" t="str">
        <f>'Cleaned Data'!K444</f>
        <v/>
      </c>
      <c r="D443" s="16" t="str">
        <f>'Cleaned Data'!L444</f>
        <v/>
      </c>
      <c r="E443" s="16" t="str">
        <f>'Cleaned Data'!M444</f>
        <v/>
      </c>
      <c r="F443" s="63" t="str">
        <f>'Cleaned Data'!Y444</f>
        <v/>
      </c>
      <c r="G443" s="5" t="str">
        <f>'Cleaned Data'!X444</f>
        <v/>
      </c>
      <c r="I443" s="16">
        <v>0.9227547135241342</v>
      </c>
      <c r="J443" s="30">
        <v>0.96875</v>
      </c>
      <c r="L443" s="5">
        <f t="shared" si="21"/>
        <v>0.9525209946</v>
      </c>
      <c r="M443" s="30">
        <f t="shared" si="22"/>
        <v>0.04599528648</v>
      </c>
      <c r="X443" s="59"/>
      <c r="Y443" s="60"/>
      <c r="Z443" s="61"/>
    </row>
    <row r="444">
      <c r="A444" s="57" t="str">
        <f>'Cleaned Data'!I445</f>
        <v/>
      </c>
      <c r="B444" s="30" t="str">
        <f>'Cleaned Data'!J445</f>
        <v/>
      </c>
      <c r="C444" s="30" t="str">
        <f>'Cleaned Data'!K445</f>
        <v/>
      </c>
      <c r="D444" s="16" t="str">
        <f>'Cleaned Data'!L445</f>
        <v/>
      </c>
      <c r="E444" s="16" t="str">
        <f>'Cleaned Data'!M445</f>
        <v/>
      </c>
      <c r="F444" s="63" t="str">
        <f>'Cleaned Data'!Y445</f>
        <v/>
      </c>
      <c r="G444" s="5" t="str">
        <f>'Cleaned Data'!X445</f>
        <v/>
      </c>
      <c r="I444" s="16">
        <v>0.9228834736011154</v>
      </c>
      <c r="J444" s="30">
        <v>0.9696969696969697</v>
      </c>
      <c r="L444" s="5">
        <f t="shared" si="21"/>
        <v>0.9517235822</v>
      </c>
      <c r="M444" s="30">
        <f t="shared" si="22"/>
        <v>0.0468134961</v>
      </c>
      <c r="X444" s="59"/>
      <c r="Y444" s="60"/>
      <c r="Z444" s="61"/>
    </row>
    <row r="445">
      <c r="A445" s="57" t="str">
        <f>'Cleaned Data'!I446</f>
        <v/>
      </c>
      <c r="B445" s="30" t="str">
        <f>'Cleaned Data'!J446</f>
        <v/>
      </c>
      <c r="C445" s="30" t="str">
        <f>'Cleaned Data'!K446</f>
        <v/>
      </c>
      <c r="D445" s="16" t="str">
        <f>'Cleaned Data'!L446</f>
        <v/>
      </c>
      <c r="E445" s="16" t="str">
        <f>'Cleaned Data'!M446</f>
        <v/>
      </c>
      <c r="F445" s="63" t="str">
        <f>'Cleaned Data'!Y446</f>
        <v/>
      </c>
      <c r="G445" s="5" t="str">
        <f>'Cleaned Data'!X446</f>
        <v/>
      </c>
      <c r="I445" s="16">
        <v>0.9233043612864584</v>
      </c>
      <c r="J445" s="30">
        <v>0.9629629629629628</v>
      </c>
      <c r="L445" s="5">
        <f t="shared" si="21"/>
        <v>0.9588160675</v>
      </c>
      <c r="M445" s="30">
        <f t="shared" si="22"/>
        <v>0.03965860168</v>
      </c>
      <c r="X445" s="59"/>
      <c r="Y445" s="60"/>
      <c r="Z445" s="61"/>
    </row>
    <row r="446">
      <c r="A446" s="57" t="str">
        <f>'Cleaned Data'!I447</f>
        <v/>
      </c>
      <c r="B446" s="30" t="str">
        <f>'Cleaned Data'!J447</f>
        <v/>
      </c>
      <c r="C446" s="30" t="str">
        <f>'Cleaned Data'!K447</f>
        <v/>
      </c>
      <c r="D446" s="16" t="str">
        <f>'Cleaned Data'!L447</f>
        <v/>
      </c>
      <c r="E446" s="16" t="str">
        <f>'Cleaned Data'!M447</f>
        <v/>
      </c>
      <c r="F446" s="63" t="str">
        <f>'Cleaned Data'!Y447</f>
        <v/>
      </c>
      <c r="G446" s="5" t="str">
        <f>'Cleaned Data'!X447</f>
        <v/>
      </c>
      <c r="I446" s="16">
        <v>0.9256331151735171</v>
      </c>
      <c r="J446" s="30">
        <v>0.990566037735849</v>
      </c>
      <c r="L446" s="5">
        <f t="shared" si="21"/>
        <v>0.9344486687</v>
      </c>
      <c r="M446" s="30">
        <f t="shared" si="22"/>
        <v>0.06493292256</v>
      </c>
      <c r="X446" s="59"/>
      <c r="Y446" s="60"/>
      <c r="Z446" s="61"/>
    </row>
    <row r="447">
      <c r="A447" s="57" t="str">
        <f>'Cleaned Data'!I448</f>
        <v/>
      </c>
      <c r="B447" s="30" t="str">
        <f>'Cleaned Data'!J448</f>
        <v/>
      </c>
      <c r="C447" s="30" t="str">
        <f>'Cleaned Data'!K448</f>
        <v/>
      </c>
      <c r="D447" s="16" t="str">
        <f>'Cleaned Data'!L448</f>
        <v/>
      </c>
      <c r="E447" s="16" t="str">
        <f>'Cleaned Data'!M448</f>
        <v/>
      </c>
      <c r="F447" s="63" t="str">
        <f>'Cleaned Data'!Y448</f>
        <v/>
      </c>
      <c r="G447" s="5" t="str">
        <f>'Cleaned Data'!X448</f>
        <v/>
      </c>
      <c r="I447" s="16">
        <v>0.9267726228739338</v>
      </c>
      <c r="J447" s="30">
        <v>0.9342105263157894</v>
      </c>
      <c r="L447" s="5">
        <f t="shared" si="21"/>
        <v>0.9920383005</v>
      </c>
      <c r="M447" s="30">
        <f t="shared" si="22"/>
        <v>0.007437903442</v>
      </c>
      <c r="X447" s="59"/>
      <c r="Y447" s="60"/>
      <c r="Z447" s="61"/>
    </row>
    <row r="448">
      <c r="A448" s="57" t="str">
        <f>'Cleaned Data'!I449</f>
        <v/>
      </c>
      <c r="B448" s="30" t="str">
        <f>'Cleaned Data'!J449</f>
        <v/>
      </c>
      <c r="C448" s="30" t="str">
        <f>'Cleaned Data'!K449</f>
        <v/>
      </c>
      <c r="D448" s="16" t="str">
        <f>'Cleaned Data'!L449</f>
        <v/>
      </c>
      <c r="E448" s="16" t="str">
        <f>'Cleaned Data'!M449</f>
        <v/>
      </c>
      <c r="F448" s="63" t="str">
        <f>'Cleaned Data'!Y449</f>
        <v/>
      </c>
      <c r="G448" s="5" t="str">
        <f>'Cleaned Data'!X449</f>
        <v/>
      </c>
      <c r="I448" s="16">
        <v>0.9309088550286445</v>
      </c>
      <c r="J448" s="30">
        <v>0.9801980198019802</v>
      </c>
      <c r="L448" s="5">
        <f t="shared" si="21"/>
        <v>0.9497150945</v>
      </c>
      <c r="M448" s="30">
        <f t="shared" si="22"/>
        <v>0.04928916477</v>
      </c>
      <c r="X448" s="59"/>
      <c r="Y448" s="60"/>
      <c r="Z448" s="61"/>
    </row>
    <row r="449">
      <c r="A449" s="57" t="str">
        <f>'Cleaned Data'!I450</f>
        <v/>
      </c>
      <c r="B449" s="30" t="str">
        <f>'Cleaned Data'!J450</f>
        <v/>
      </c>
      <c r="C449" s="30" t="str">
        <f>'Cleaned Data'!K450</f>
        <v/>
      </c>
      <c r="D449" s="16" t="str">
        <f>'Cleaned Data'!L450</f>
        <v/>
      </c>
      <c r="E449" s="16" t="str">
        <f>'Cleaned Data'!M450</f>
        <v/>
      </c>
      <c r="F449" s="63" t="str">
        <f>'Cleaned Data'!Y450</f>
        <v/>
      </c>
      <c r="G449" s="5" t="str">
        <f>'Cleaned Data'!X450</f>
        <v/>
      </c>
      <c r="I449" s="16">
        <v>0.9428862925765222</v>
      </c>
      <c r="J449" s="30">
        <v>0.9750000000000001</v>
      </c>
      <c r="L449" s="5">
        <f t="shared" si="21"/>
        <v>0.9670628642</v>
      </c>
      <c r="M449" s="30">
        <f t="shared" si="22"/>
        <v>0.03211370742</v>
      </c>
      <c r="X449" s="59"/>
      <c r="Y449" s="60"/>
      <c r="Z449" s="61"/>
    </row>
    <row r="450">
      <c r="A450" s="57" t="str">
        <f>'Cleaned Data'!I451</f>
        <v/>
      </c>
      <c r="B450" s="30" t="str">
        <f>'Cleaned Data'!J451</f>
        <v/>
      </c>
      <c r="C450" s="30" t="str">
        <f>'Cleaned Data'!K451</f>
        <v/>
      </c>
      <c r="D450" s="16" t="str">
        <f>'Cleaned Data'!L451</f>
        <v/>
      </c>
      <c r="E450" s="16" t="str">
        <f>'Cleaned Data'!M451</f>
        <v/>
      </c>
      <c r="F450" s="63" t="str">
        <f>'Cleaned Data'!Y451</f>
        <v/>
      </c>
      <c r="G450" s="5" t="str">
        <f>'Cleaned Data'!X451</f>
        <v/>
      </c>
      <c r="I450" s="16">
        <v>0.9448337009320318</v>
      </c>
      <c r="J450" s="30">
        <v>0.9264705882352942</v>
      </c>
      <c r="L450" s="5">
        <f t="shared" si="21"/>
        <v>1.019820503</v>
      </c>
      <c r="M450" s="30">
        <f t="shared" si="22"/>
        <v>-0.0183631127</v>
      </c>
      <c r="X450" s="59"/>
      <c r="Y450" s="60"/>
      <c r="Z450" s="61"/>
    </row>
    <row r="451">
      <c r="A451" s="57" t="str">
        <f>'Cleaned Data'!I452</f>
        <v/>
      </c>
      <c r="B451" s="30" t="str">
        <f>'Cleaned Data'!J452</f>
        <v/>
      </c>
      <c r="C451" s="30" t="str">
        <f>'Cleaned Data'!K452</f>
        <v/>
      </c>
      <c r="D451" s="16" t="str">
        <f>'Cleaned Data'!L452</f>
        <v/>
      </c>
      <c r="E451" s="16" t="str">
        <f>'Cleaned Data'!M452</f>
        <v/>
      </c>
      <c r="F451" s="63" t="str">
        <f>'Cleaned Data'!Y452</f>
        <v/>
      </c>
      <c r="G451" s="5" t="str">
        <f>'Cleaned Data'!X452</f>
        <v/>
      </c>
      <c r="I451" s="16">
        <v>0.9470306916637005</v>
      </c>
      <c r="J451" s="30">
        <v>0.9411764705882353</v>
      </c>
      <c r="L451" s="5">
        <f t="shared" si="21"/>
        <v>1.00622011</v>
      </c>
      <c r="M451" s="30">
        <f t="shared" si="22"/>
        <v>-0.005854221075</v>
      </c>
      <c r="X451" s="59"/>
      <c r="Y451" s="60"/>
      <c r="Z451" s="61"/>
    </row>
    <row r="452">
      <c r="A452" s="57" t="str">
        <f>'Cleaned Data'!I453</f>
        <v/>
      </c>
      <c r="B452" s="30" t="str">
        <f>'Cleaned Data'!J453</f>
        <v/>
      </c>
      <c r="C452" s="30" t="str">
        <f>'Cleaned Data'!K453</f>
        <v/>
      </c>
      <c r="D452" s="16" t="str">
        <f>'Cleaned Data'!L453</f>
        <v/>
      </c>
      <c r="E452" s="16" t="str">
        <f>'Cleaned Data'!M453</f>
        <v/>
      </c>
      <c r="F452" s="63" t="str">
        <f>'Cleaned Data'!Y453</f>
        <v/>
      </c>
      <c r="G452" s="5" t="str">
        <f>'Cleaned Data'!X453</f>
        <v/>
      </c>
      <c r="I452" s="16">
        <v>0.9560733686166217</v>
      </c>
      <c r="J452" s="30">
        <v>0.9327731092436975</v>
      </c>
      <c r="L452" s="5">
        <f t="shared" si="21"/>
        <v>1.024979557</v>
      </c>
      <c r="M452" s="30">
        <f t="shared" si="22"/>
        <v>-0.02330025937</v>
      </c>
      <c r="X452" s="59"/>
      <c r="Y452" s="60"/>
      <c r="Z452" s="61"/>
    </row>
    <row r="453">
      <c r="A453" s="57" t="str">
        <f>'Cleaned Data'!I454</f>
        <v/>
      </c>
      <c r="B453" s="30" t="str">
        <f>'Cleaned Data'!J454</f>
        <v/>
      </c>
      <c r="C453" s="30" t="str">
        <f>'Cleaned Data'!K454</f>
        <v/>
      </c>
      <c r="D453" s="16" t="str">
        <f>'Cleaned Data'!L454</f>
        <v/>
      </c>
      <c r="E453" s="16" t="str">
        <f>'Cleaned Data'!M454</f>
        <v/>
      </c>
      <c r="F453" s="63" t="str">
        <f>'Cleaned Data'!Y454</f>
        <v/>
      </c>
      <c r="G453" s="5" t="str">
        <f>'Cleaned Data'!X454</f>
        <v/>
      </c>
      <c r="I453" s="16">
        <v>0.9580680747497615</v>
      </c>
      <c r="J453" s="30">
        <v>0.625</v>
      </c>
      <c r="L453" s="5">
        <f t="shared" si="21"/>
        <v>1.53290892</v>
      </c>
      <c r="M453" s="30">
        <f t="shared" si="22"/>
        <v>-0.3330680747</v>
      </c>
      <c r="X453" s="59"/>
      <c r="Y453" s="60"/>
      <c r="Z453" s="61"/>
    </row>
    <row r="454">
      <c r="A454" s="57" t="str">
        <f>'Cleaned Data'!I455</f>
        <v/>
      </c>
      <c r="B454" s="30" t="str">
        <f>'Cleaned Data'!J455</f>
        <v/>
      </c>
      <c r="C454" s="30" t="str">
        <f>'Cleaned Data'!K455</f>
        <v/>
      </c>
      <c r="D454" s="16" t="str">
        <f>'Cleaned Data'!L455</f>
        <v/>
      </c>
      <c r="E454" s="16" t="str">
        <f>'Cleaned Data'!M455</f>
        <v/>
      </c>
      <c r="F454" s="63" t="str">
        <f>'Cleaned Data'!Y455</f>
        <v/>
      </c>
      <c r="G454" s="5" t="str">
        <f>'Cleaned Data'!X455</f>
        <v/>
      </c>
      <c r="I454" s="16">
        <v>0.9600827988739649</v>
      </c>
      <c r="J454" s="30">
        <v>0.8571428571428572</v>
      </c>
      <c r="L454" s="5">
        <f t="shared" si="21"/>
        <v>1.120096599</v>
      </c>
      <c r="M454" s="30">
        <f t="shared" si="22"/>
        <v>-0.1029399417</v>
      </c>
      <c r="X454" s="59"/>
      <c r="Y454" s="60"/>
      <c r="Z454" s="61"/>
    </row>
    <row r="455">
      <c r="A455" s="57" t="str">
        <f>'Cleaned Data'!I456</f>
        <v/>
      </c>
      <c r="B455" s="30" t="str">
        <f>'Cleaned Data'!J456</f>
        <v/>
      </c>
      <c r="C455" s="30" t="str">
        <f>'Cleaned Data'!K456</f>
        <v/>
      </c>
      <c r="D455" s="16" t="str">
        <f>'Cleaned Data'!L456</f>
        <v/>
      </c>
      <c r="E455" s="16" t="str">
        <f>'Cleaned Data'!M456</f>
        <v/>
      </c>
      <c r="F455" s="63" t="str">
        <f>'Cleaned Data'!Y456</f>
        <v/>
      </c>
      <c r="G455" s="5" t="str">
        <f>'Cleaned Data'!X456</f>
        <v/>
      </c>
      <c r="I455" s="16">
        <v>0.9634119193231224</v>
      </c>
      <c r="J455" s="30">
        <v>0.375</v>
      </c>
      <c r="L455" s="5">
        <f t="shared" si="21"/>
        <v>2.569098452</v>
      </c>
      <c r="M455" s="30">
        <f t="shared" si="22"/>
        <v>-0.5884119193</v>
      </c>
      <c r="X455" s="59"/>
      <c r="Y455" s="60"/>
      <c r="Z455" s="61"/>
    </row>
    <row r="456">
      <c r="A456" s="57" t="str">
        <f>'Cleaned Data'!I457</f>
        <v/>
      </c>
      <c r="B456" s="30" t="str">
        <f>'Cleaned Data'!J457</f>
        <v/>
      </c>
      <c r="C456" s="30" t="str">
        <f>'Cleaned Data'!K457</f>
        <v/>
      </c>
      <c r="D456" s="16" t="str">
        <f>'Cleaned Data'!L457</f>
        <v/>
      </c>
      <c r="E456" s="16" t="str">
        <f>'Cleaned Data'!M457</f>
        <v/>
      </c>
      <c r="F456" s="63" t="str">
        <f>'Cleaned Data'!Y457</f>
        <v/>
      </c>
      <c r="G456" s="5" t="str">
        <f>'Cleaned Data'!X457</f>
        <v/>
      </c>
      <c r="I456" s="16">
        <v>0.9685641235499941</v>
      </c>
      <c r="J456" s="30">
        <v>0.9937382592360677</v>
      </c>
      <c r="L456" s="5">
        <f t="shared" si="21"/>
        <v>0.9746672371</v>
      </c>
      <c r="M456" s="30">
        <f t="shared" si="22"/>
        <v>0.02517413569</v>
      </c>
      <c r="X456" s="59"/>
      <c r="Y456" s="60"/>
      <c r="Z456" s="61"/>
    </row>
    <row r="457">
      <c r="A457" s="57" t="str">
        <f>'Cleaned Data'!I458</f>
        <v/>
      </c>
      <c r="B457" s="30" t="str">
        <f>'Cleaned Data'!J458</f>
        <v/>
      </c>
      <c r="C457" s="30" t="str">
        <f>'Cleaned Data'!K458</f>
        <v/>
      </c>
      <c r="D457" s="16" t="str">
        <f>'Cleaned Data'!L458</f>
        <v/>
      </c>
      <c r="E457" s="16" t="str">
        <f>'Cleaned Data'!M458</f>
        <v/>
      </c>
      <c r="F457" s="63" t="str">
        <f>'Cleaned Data'!Y458</f>
        <v/>
      </c>
      <c r="G457" s="5" t="str">
        <f>'Cleaned Data'!X458</f>
        <v/>
      </c>
      <c r="I457" s="16">
        <v>0.972593702966564</v>
      </c>
      <c r="J457" s="30">
        <v>0.8666666666666667</v>
      </c>
      <c r="L457" s="5">
        <f t="shared" si="21"/>
        <v>1.122223503</v>
      </c>
      <c r="M457" s="30">
        <f t="shared" si="22"/>
        <v>-0.1059270363</v>
      </c>
      <c r="X457" s="59"/>
      <c r="Y457" s="60"/>
      <c r="Z457" s="61"/>
    </row>
    <row r="458">
      <c r="A458" s="57" t="str">
        <f>'Cleaned Data'!I459</f>
        <v/>
      </c>
      <c r="B458" s="30" t="str">
        <f>'Cleaned Data'!J459</f>
        <v/>
      </c>
      <c r="C458" s="30" t="str">
        <f>'Cleaned Data'!K459</f>
        <v/>
      </c>
      <c r="D458" s="16" t="str">
        <f>'Cleaned Data'!L459</f>
        <v/>
      </c>
      <c r="E458" s="16" t="str">
        <f>'Cleaned Data'!M459</f>
        <v/>
      </c>
      <c r="F458" s="63" t="str">
        <f>'Cleaned Data'!Y459</f>
        <v/>
      </c>
      <c r="G458" s="5" t="str">
        <f>'Cleaned Data'!X459</f>
        <v/>
      </c>
      <c r="I458" s="16">
        <v>0.9786409400090827</v>
      </c>
      <c r="J458" s="30">
        <v>0.9887640449438202</v>
      </c>
      <c r="L458" s="5">
        <f t="shared" si="21"/>
        <v>0.9897618598</v>
      </c>
      <c r="M458" s="30">
        <f t="shared" si="22"/>
        <v>0.01012310493</v>
      </c>
      <c r="X458" s="59"/>
      <c r="Y458" s="60"/>
      <c r="Z458" s="61"/>
    </row>
    <row r="459">
      <c r="A459" s="57" t="str">
        <f>'Cleaned Data'!I460</f>
        <v/>
      </c>
      <c r="B459" s="30" t="str">
        <f>'Cleaned Data'!J460</f>
        <v/>
      </c>
      <c r="C459" s="30" t="str">
        <f>'Cleaned Data'!K460</f>
        <v/>
      </c>
      <c r="D459" s="16" t="str">
        <f>'Cleaned Data'!L460</f>
        <v/>
      </c>
      <c r="E459" s="16" t="str">
        <f>'Cleaned Data'!M460</f>
        <v/>
      </c>
      <c r="F459" s="63" t="str">
        <f>'Cleaned Data'!Y460</f>
        <v/>
      </c>
      <c r="G459" s="5" t="str">
        <f>'Cleaned Data'!X460</f>
        <v/>
      </c>
      <c r="I459" s="16">
        <v>0.9790316210523302</v>
      </c>
      <c r="J459" s="30">
        <v>0.8333333333333335</v>
      </c>
      <c r="L459" s="5">
        <f t="shared" si="21"/>
        <v>1.174837945</v>
      </c>
      <c r="M459" s="30">
        <f t="shared" si="22"/>
        <v>-0.1456982877</v>
      </c>
      <c r="X459" s="59"/>
      <c r="Y459" s="60"/>
      <c r="Z459" s="61"/>
    </row>
    <row r="460">
      <c r="A460" s="57" t="str">
        <f>'Cleaned Data'!I461</f>
        <v/>
      </c>
      <c r="B460" s="30" t="str">
        <f>'Cleaned Data'!J461</f>
        <v/>
      </c>
      <c r="C460" s="30" t="str">
        <f>'Cleaned Data'!K461</f>
        <v/>
      </c>
      <c r="D460" s="16" t="str">
        <f>'Cleaned Data'!L461</f>
        <v/>
      </c>
      <c r="E460" s="16" t="str">
        <f>'Cleaned Data'!M461</f>
        <v/>
      </c>
      <c r="F460" s="63" t="str">
        <f>'Cleaned Data'!Y461</f>
        <v/>
      </c>
      <c r="G460" s="5" t="str">
        <f>'Cleaned Data'!X461</f>
        <v/>
      </c>
      <c r="I460" s="16">
        <v>0.9831409763750232</v>
      </c>
      <c r="J460" s="30">
        <v>0.9333333333333333</v>
      </c>
      <c r="L460" s="5">
        <f t="shared" si="21"/>
        <v>1.053365332</v>
      </c>
      <c r="M460" s="30">
        <f t="shared" si="22"/>
        <v>-0.04980764304</v>
      </c>
      <c r="X460" s="59"/>
      <c r="Y460" s="60"/>
      <c r="Z460" s="61"/>
    </row>
    <row r="461">
      <c r="A461" s="57" t="str">
        <f>'Cleaned Data'!I462</f>
        <v/>
      </c>
      <c r="B461" s="30" t="str">
        <f>'Cleaned Data'!J462</f>
        <v/>
      </c>
      <c r="C461" s="30" t="str">
        <f>'Cleaned Data'!K462</f>
        <v/>
      </c>
      <c r="D461" s="16" t="str">
        <f>'Cleaned Data'!L462</f>
        <v/>
      </c>
      <c r="E461" s="16" t="str">
        <f>'Cleaned Data'!M462</f>
        <v/>
      </c>
      <c r="F461" s="63" t="str">
        <f>'Cleaned Data'!Y462</f>
        <v/>
      </c>
      <c r="G461" s="5" t="str">
        <f>'Cleaned Data'!X462</f>
        <v/>
      </c>
      <c r="I461" s="16">
        <v>0.9851499265533121</v>
      </c>
      <c r="J461" s="30">
        <v>0.8571428571428572</v>
      </c>
      <c r="L461" s="5">
        <f t="shared" si="21"/>
        <v>1.149341581</v>
      </c>
      <c r="M461" s="30">
        <f t="shared" si="22"/>
        <v>-0.1280070694</v>
      </c>
      <c r="X461" s="59"/>
      <c r="Y461" s="60"/>
      <c r="Z461" s="61"/>
    </row>
    <row r="462">
      <c r="A462" s="57" t="str">
        <f>'Cleaned Data'!I463</f>
        <v/>
      </c>
      <c r="B462" s="30" t="str">
        <f>'Cleaned Data'!J463</f>
        <v/>
      </c>
      <c r="C462" s="30" t="str">
        <f>'Cleaned Data'!K463</f>
        <v/>
      </c>
      <c r="D462" s="16" t="str">
        <f>'Cleaned Data'!L463</f>
        <v/>
      </c>
      <c r="E462" s="16" t="str">
        <f>'Cleaned Data'!M463</f>
        <v/>
      </c>
      <c r="F462" s="63" t="str">
        <f>'Cleaned Data'!Y463</f>
        <v/>
      </c>
      <c r="G462" s="5" t="str">
        <f>'Cleaned Data'!X463</f>
        <v/>
      </c>
      <c r="I462" s="16">
        <v>0.9856648306627799</v>
      </c>
      <c r="J462" s="30">
        <v>0.9871794871794872</v>
      </c>
      <c r="L462" s="5">
        <f t="shared" si="21"/>
        <v>0.9984656726</v>
      </c>
      <c r="M462" s="30">
        <f t="shared" si="22"/>
        <v>0.001514656517</v>
      </c>
      <c r="X462" s="59"/>
      <c r="Y462" s="60"/>
      <c r="Z462" s="61"/>
    </row>
    <row r="463">
      <c r="A463" s="57" t="str">
        <f>'Cleaned Data'!I464</f>
        <v/>
      </c>
      <c r="B463" s="30" t="str">
        <f>'Cleaned Data'!J464</f>
        <v/>
      </c>
      <c r="C463" s="30" t="str">
        <f>'Cleaned Data'!K464</f>
        <v/>
      </c>
      <c r="D463" s="16" t="str">
        <f>'Cleaned Data'!L464</f>
        <v/>
      </c>
      <c r="E463" s="16" t="str">
        <f>'Cleaned Data'!M464</f>
        <v/>
      </c>
      <c r="F463" s="63" t="str">
        <f>'Cleaned Data'!Y464</f>
        <v/>
      </c>
      <c r="G463" s="5" t="str">
        <f>'Cleaned Data'!X464</f>
        <v/>
      </c>
      <c r="I463" s="16">
        <v>0.9907024128079531</v>
      </c>
      <c r="J463" s="30">
        <v>0.9935064935064934</v>
      </c>
      <c r="L463" s="5">
        <f t="shared" si="21"/>
        <v>0.997177592</v>
      </c>
      <c r="M463" s="30">
        <f t="shared" si="22"/>
        <v>0.002804080699</v>
      </c>
      <c r="X463" s="59"/>
      <c r="Y463" s="60"/>
      <c r="Z463" s="61"/>
    </row>
    <row r="464">
      <c r="A464" s="57" t="str">
        <f>'Cleaned Data'!I465</f>
        <v/>
      </c>
      <c r="B464" s="30" t="str">
        <f>'Cleaned Data'!J465</f>
        <v/>
      </c>
      <c r="C464" s="30" t="str">
        <f>'Cleaned Data'!K465</f>
        <v/>
      </c>
      <c r="D464" s="16" t="str">
        <f>'Cleaned Data'!L465</f>
        <v/>
      </c>
      <c r="E464" s="16" t="str">
        <f>'Cleaned Data'!M465</f>
        <v/>
      </c>
      <c r="F464" s="63" t="str">
        <f>'Cleaned Data'!Y465</f>
        <v/>
      </c>
      <c r="G464" s="5" t="str">
        <f>'Cleaned Data'!X465</f>
        <v/>
      </c>
      <c r="I464" s="16">
        <v>0.9968083543526493</v>
      </c>
      <c r="J464" s="30">
        <v>0.9285714285714286</v>
      </c>
      <c r="L464" s="5">
        <f t="shared" si="21"/>
        <v>1.07348592</v>
      </c>
      <c r="M464" s="30">
        <f t="shared" si="22"/>
        <v>-0.06823692578</v>
      </c>
      <c r="X464" s="59"/>
      <c r="Y464" s="60"/>
      <c r="Z464" s="61"/>
    </row>
    <row r="465">
      <c r="A465" s="57" t="str">
        <f>'Cleaned Data'!I466</f>
        <v/>
      </c>
      <c r="B465" s="30" t="str">
        <f>'Cleaned Data'!J466</f>
        <v/>
      </c>
      <c r="C465" s="30" t="str">
        <f>'Cleaned Data'!K466</f>
        <v/>
      </c>
      <c r="D465" s="16" t="str">
        <f>'Cleaned Data'!L466</f>
        <v/>
      </c>
      <c r="E465" s="16" t="str">
        <f>'Cleaned Data'!M466</f>
        <v/>
      </c>
      <c r="F465" s="63" t="str">
        <f>'Cleaned Data'!Y466</f>
        <v/>
      </c>
      <c r="G465" s="5" t="str">
        <f>'Cleaned Data'!X466</f>
        <v/>
      </c>
      <c r="I465" s="16">
        <v>1.0</v>
      </c>
      <c r="J465" s="30">
        <v>1.0</v>
      </c>
      <c r="L465" s="5">
        <f t="shared" si="21"/>
        <v>1</v>
      </c>
      <c r="M465" s="30">
        <f t="shared" si="22"/>
        <v>0</v>
      </c>
      <c r="X465" s="59"/>
      <c r="Y465" s="60"/>
      <c r="Z465" s="61"/>
    </row>
    <row r="466">
      <c r="A466" s="57" t="str">
        <f>'Cleaned Data'!I467</f>
        <v/>
      </c>
      <c r="B466" s="30" t="str">
        <f>'Cleaned Data'!J467</f>
        <v/>
      </c>
      <c r="C466" s="30" t="str">
        <f>'Cleaned Data'!K467</f>
        <v/>
      </c>
      <c r="D466" s="16" t="str">
        <f>'Cleaned Data'!L467</f>
        <v/>
      </c>
      <c r="E466" s="16" t="str">
        <f>'Cleaned Data'!M467</f>
        <v/>
      </c>
      <c r="F466" s="63" t="str">
        <f>'Cleaned Data'!Y467</f>
        <v/>
      </c>
      <c r="G466" s="5" t="str">
        <f>'Cleaned Data'!X467</f>
        <v/>
      </c>
      <c r="I466" s="16">
        <v>1.0</v>
      </c>
      <c r="J466" s="30">
        <v>1.0</v>
      </c>
      <c r="L466" s="5">
        <f t="shared" si="21"/>
        <v>1</v>
      </c>
      <c r="M466" s="30">
        <f t="shared" si="22"/>
        <v>0</v>
      </c>
      <c r="X466" s="59"/>
      <c r="Y466" s="60"/>
      <c r="Z466" s="61"/>
    </row>
    <row r="467">
      <c r="A467" s="57" t="str">
        <f>'Cleaned Data'!I468</f>
        <v/>
      </c>
      <c r="B467" s="30" t="str">
        <f>'Cleaned Data'!J468</f>
        <v/>
      </c>
      <c r="C467" s="30" t="str">
        <f>'Cleaned Data'!K468</f>
        <v/>
      </c>
      <c r="D467" s="16" t="str">
        <f>'Cleaned Data'!L468</f>
        <v/>
      </c>
      <c r="E467" s="16" t="str">
        <f>'Cleaned Data'!M468</f>
        <v/>
      </c>
      <c r="F467" s="63" t="str">
        <f>'Cleaned Data'!Y468</f>
        <v/>
      </c>
      <c r="G467" s="5" t="str">
        <f>'Cleaned Data'!X468</f>
        <v/>
      </c>
      <c r="I467" s="16">
        <v>1.0</v>
      </c>
      <c r="J467" s="30">
        <v>1.0</v>
      </c>
      <c r="L467" s="5">
        <f t="shared" si="21"/>
        <v>1</v>
      </c>
      <c r="M467" s="30">
        <f t="shared" si="22"/>
        <v>0</v>
      </c>
      <c r="X467" s="59"/>
      <c r="Y467" s="60"/>
      <c r="Z467" s="61"/>
    </row>
    <row r="468">
      <c r="A468" s="57" t="str">
        <f>'Cleaned Data'!I469</f>
        <v/>
      </c>
      <c r="B468" s="30" t="str">
        <f>'Cleaned Data'!J469</f>
        <v/>
      </c>
      <c r="C468" s="30" t="str">
        <f>'Cleaned Data'!K469</f>
        <v/>
      </c>
      <c r="D468" s="16" t="str">
        <f>'Cleaned Data'!L469</f>
        <v/>
      </c>
      <c r="E468" s="16" t="str">
        <f>'Cleaned Data'!M469</f>
        <v/>
      </c>
      <c r="F468" s="63" t="str">
        <f>'Cleaned Data'!Y469</f>
        <v/>
      </c>
      <c r="G468" s="5" t="str">
        <f>'Cleaned Data'!X469</f>
        <v/>
      </c>
      <c r="I468" s="16">
        <v>1.0</v>
      </c>
      <c r="J468" s="30">
        <v>1.0</v>
      </c>
      <c r="L468" s="5">
        <f t="shared" si="21"/>
        <v>1</v>
      </c>
      <c r="M468" s="30">
        <f t="shared" si="22"/>
        <v>0</v>
      </c>
      <c r="X468" s="59"/>
      <c r="Y468" s="60"/>
      <c r="Z468" s="61"/>
    </row>
    <row r="469">
      <c r="A469" s="57" t="str">
        <f>'Cleaned Data'!I470</f>
        <v/>
      </c>
      <c r="B469" s="30" t="str">
        <f>'Cleaned Data'!J470</f>
        <v/>
      </c>
      <c r="C469" s="30" t="str">
        <f>'Cleaned Data'!K470</f>
        <v/>
      </c>
      <c r="D469" s="16" t="str">
        <f>'Cleaned Data'!L470</f>
        <v/>
      </c>
      <c r="E469" s="16" t="str">
        <f>'Cleaned Data'!M470</f>
        <v/>
      </c>
      <c r="F469" s="63" t="str">
        <f>'Cleaned Data'!Y470</f>
        <v/>
      </c>
      <c r="G469" s="5" t="str">
        <f>'Cleaned Data'!X470</f>
        <v/>
      </c>
      <c r="I469" s="16">
        <v>1.0</v>
      </c>
      <c r="J469" s="30">
        <v>1.0</v>
      </c>
      <c r="L469" s="5">
        <f t="shared" si="21"/>
        <v>1</v>
      </c>
      <c r="M469" s="30">
        <f t="shared" si="22"/>
        <v>0</v>
      </c>
      <c r="X469" s="59"/>
      <c r="Y469" s="60"/>
      <c r="Z469" s="61"/>
    </row>
    <row r="470">
      <c r="A470" s="57" t="str">
        <f>'Cleaned Data'!I471</f>
        <v/>
      </c>
      <c r="B470" s="30" t="str">
        <f>'Cleaned Data'!J471</f>
        <v/>
      </c>
      <c r="C470" s="30" t="str">
        <f>'Cleaned Data'!K471</f>
        <v/>
      </c>
      <c r="D470" s="16" t="str">
        <f>'Cleaned Data'!L471</f>
        <v/>
      </c>
      <c r="E470" s="16" t="str">
        <f>'Cleaned Data'!M471</f>
        <v/>
      </c>
      <c r="F470" s="63" t="str">
        <f>'Cleaned Data'!Y471</f>
        <v/>
      </c>
      <c r="G470" s="5" t="str">
        <f>'Cleaned Data'!X471</f>
        <v/>
      </c>
      <c r="I470" s="16">
        <v>1.0</v>
      </c>
      <c r="J470" s="30">
        <v>1.0</v>
      </c>
      <c r="L470" s="5">
        <f t="shared" si="21"/>
        <v>1</v>
      </c>
      <c r="M470" s="30">
        <f t="shared" si="22"/>
        <v>0</v>
      </c>
      <c r="X470" s="59"/>
      <c r="Y470" s="60"/>
      <c r="Z470" s="61"/>
    </row>
    <row r="471">
      <c r="A471" s="57" t="str">
        <f>'Cleaned Data'!I472</f>
        <v/>
      </c>
      <c r="B471" s="30" t="str">
        <f>'Cleaned Data'!J472</f>
        <v/>
      </c>
      <c r="C471" s="30" t="str">
        <f>'Cleaned Data'!K472</f>
        <v/>
      </c>
      <c r="D471" s="16" t="str">
        <f>'Cleaned Data'!L472</f>
        <v/>
      </c>
      <c r="E471" s="16" t="str">
        <f>'Cleaned Data'!M472</f>
        <v/>
      </c>
      <c r="F471" s="63" t="str">
        <f>'Cleaned Data'!Y472</f>
        <v/>
      </c>
      <c r="G471" s="5" t="str">
        <f>'Cleaned Data'!X472</f>
        <v/>
      </c>
      <c r="I471" s="16">
        <v>1.0</v>
      </c>
      <c r="J471" s="30">
        <v>1.0</v>
      </c>
      <c r="L471" s="5">
        <f t="shared" si="21"/>
        <v>1</v>
      </c>
      <c r="M471" s="30">
        <f t="shared" si="22"/>
        <v>0</v>
      </c>
      <c r="X471" s="59"/>
      <c r="Y471" s="60"/>
      <c r="Z471" s="61"/>
    </row>
    <row r="472">
      <c r="A472" s="57" t="str">
        <f>'Cleaned Data'!I473</f>
        <v/>
      </c>
      <c r="B472" s="30" t="str">
        <f>'Cleaned Data'!J473</f>
        <v/>
      </c>
      <c r="C472" s="30" t="str">
        <f>'Cleaned Data'!K473</f>
        <v/>
      </c>
      <c r="D472" s="16" t="str">
        <f>'Cleaned Data'!L473</f>
        <v/>
      </c>
      <c r="E472" s="16" t="str">
        <f>'Cleaned Data'!M473</f>
        <v/>
      </c>
      <c r="F472" s="63" t="str">
        <f>'Cleaned Data'!Y473</f>
        <v/>
      </c>
      <c r="G472" s="5" t="str">
        <f>'Cleaned Data'!X473</f>
        <v/>
      </c>
      <c r="I472" s="16">
        <v>1.0</v>
      </c>
      <c r="J472" s="30">
        <v>1.0</v>
      </c>
      <c r="L472" s="5">
        <f t="shared" si="21"/>
        <v>1</v>
      </c>
      <c r="M472" s="30">
        <f t="shared" si="22"/>
        <v>0</v>
      </c>
      <c r="X472" s="59"/>
      <c r="Y472" s="60"/>
      <c r="Z472" s="61"/>
    </row>
    <row r="473">
      <c r="A473" s="57" t="str">
        <f>'Cleaned Data'!I474</f>
        <v/>
      </c>
      <c r="B473" s="30" t="str">
        <f>'Cleaned Data'!J474</f>
        <v/>
      </c>
      <c r="C473" s="30" t="str">
        <f>'Cleaned Data'!K474</f>
        <v/>
      </c>
      <c r="D473" s="16" t="str">
        <f>'Cleaned Data'!L474</f>
        <v/>
      </c>
      <c r="E473" s="16" t="str">
        <f>'Cleaned Data'!M474</f>
        <v/>
      </c>
      <c r="F473" s="63" t="str">
        <f>'Cleaned Data'!Y474</f>
        <v/>
      </c>
      <c r="G473" s="5" t="str">
        <f>'Cleaned Data'!X474</f>
        <v/>
      </c>
      <c r="I473" s="16">
        <v>1.0</v>
      </c>
      <c r="J473" s="30">
        <v>1.0</v>
      </c>
      <c r="L473" s="5">
        <f t="shared" si="21"/>
        <v>1</v>
      </c>
      <c r="M473" s="30">
        <f t="shared" si="22"/>
        <v>0</v>
      </c>
      <c r="X473" s="59"/>
      <c r="Y473" s="60"/>
      <c r="Z473" s="61"/>
    </row>
    <row r="474">
      <c r="A474" s="57" t="str">
        <f>'Cleaned Data'!I475</f>
        <v/>
      </c>
      <c r="B474" s="30" t="str">
        <f>'Cleaned Data'!J475</f>
        <v/>
      </c>
      <c r="C474" s="30" t="str">
        <f>'Cleaned Data'!K475</f>
        <v/>
      </c>
      <c r="D474" s="16" t="str">
        <f>'Cleaned Data'!L475</f>
        <v/>
      </c>
      <c r="E474" s="16" t="str">
        <f>'Cleaned Data'!M475</f>
        <v/>
      </c>
      <c r="F474" s="63" t="str">
        <f>'Cleaned Data'!Y475</f>
        <v/>
      </c>
      <c r="G474" s="5" t="str">
        <f>'Cleaned Data'!X475</f>
        <v/>
      </c>
      <c r="I474" s="16">
        <v>1.0</v>
      </c>
      <c r="J474" s="30">
        <v>1.0</v>
      </c>
      <c r="L474" s="5">
        <f t="shared" si="21"/>
        <v>1</v>
      </c>
      <c r="M474" s="30">
        <f t="shared" si="22"/>
        <v>0</v>
      </c>
      <c r="X474" s="59"/>
      <c r="Y474" s="60"/>
      <c r="Z474" s="61"/>
    </row>
    <row r="475">
      <c r="A475" s="57" t="str">
        <f>'Cleaned Data'!I476</f>
        <v/>
      </c>
      <c r="B475" s="30" t="str">
        <f>'Cleaned Data'!J476</f>
        <v/>
      </c>
      <c r="C475" s="30" t="str">
        <f>'Cleaned Data'!K476</f>
        <v/>
      </c>
      <c r="D475" s="16" t="str">
        <f>'Cleaned Data'!L476</f>
        <v/>
      </c>
      <c r="E475" s="16" t="str">
        <f>'Cleaned Data'!M476</f>
        <v/>
      </c>
      <c r="F475" s="63" t="str">
        <f>'Cleaned Data'!Y476</f>
        <v/>
      </c>
      <c r="G475" s="5" t="str">
        <f>'Cleaned Data'!X476</f>
        <v/>
      </c>
      <c r="I475" s="16">
        <v>1.0</v>
      </c>
      <c r="J475" s="30">
        <v>1.0</v>
      </c>
      <c r="L475" s="5">
        <f t="shared" si="21"/>
        <v>1</v>
      </c>
      <c r="M475" s="30">
        <f t="shared" si="22"/>
        <v>0</v>
      </c>
      <c r="X475" s="59"/>
      <c r="Y475" s="60"/>
      <c r="Z475" s="61"/>
    </row>
    <row r="476">
      <c r="A476" s="57" t="str">
        <f>'Cleaned Data'!I477</f>
        <v/>
      </c>
      <c r="B476" s="30" t="str">
        <f>'Cleaned Data'!J477</f>
        <v/>
      </c>
      <c r="C476" s="30" t="str">
        <f>'Cleaned Data'!K477</f>
        <v/>
      </c>
      <c r="D476" s="16" t="str">
        <f>'Cleaned Data'!L477</f>
        <v/>
      </c>
      <c r="E476" s="16" t="str">
        <f>'Cleaned Data'!M477</f>
        <v/>
      </c>
      <c r="F476" s="63" t="str">
        <f>'Cleaned Data'!Y477</f>
        <v/>
      </c>
      <c r="G476" s="5" t="str">
        <f>'Cleaned Data'!X477</f>
        <v/>
      </c>
      <c r="I476" s="16">
        <v>1.0</v>
      </c>
      <c r="J476" s="30">
        <v>1.0</v>
      </c>
      <c r="L476" s="5">
        <f t="shared" si="21"/>
        <v>1</v>
      </c>
      <c r="M476" s="30">
        <f t="shared" si="22"/>
        <v>0</v>
      </c>
      <c r="X476" s="59"/>
      <c r="Y476" s="60"/>
      <c r="Z476" s="61"/>
    </row>
    <row r="477">
      <c r="A477" s="57" t="str">
        <f>'Cleaned Data'!I478</f>
        <v/>
      </c>
      <c r="B477" s="30" t="str">
        <f>'Cleaned Data'!J478</f>
        <v/>
      </c>
      <c r="C477" s="30" t="str">
        <f>'Cleaned Data'!K478</f>
        <v/>
      </c>
      <c r="D477" s="16" t="str">
        <f>'Cleaned Data'!L478</f>
        <v/>
      </c>
      <c r="E477" s="16" t="str">
        <f>'Cleaned Data'!M478</f>
        <v/>
      </c>
      <c r="F477" s="63" t="str">
        <f>'Cleaned Data'!Y478</f>
        <v/>
      </c>
      <c r="G477" s="5" t="str">
        <f>'Cleaned Data'!X478</f>
        <v/>
      </c>
      <c r="I477" s="16">
        <v>1.0</v>
      </c>
      <c r="J477" s="30">
        <v>1.0</v>
      </c>
      <c r="L477" s="5">
        <f t="shared" si="21"/>
        <v>1</v>
      </c>
      <c r="M477" s="30">
        <f t="shared" si="22"/>
        <v>0</v>
      </c>
      <c r="X477" s="59"/>
      <c r="Y477" s="60"/>
      <c r="Z477" s="61"/>
    </row>
    <row r="478">
      <c r="A478" s="57" t="str">
        <f>'Cleaned Data'!I479</f>
        <v/>
      </c>
      <c r="B478" s="30" t="str">
        <f>'Cleaned Data'!J479</f>
        <v/>
      </c>
      <c r="C478" s="30" t="str">
        <f>'Cleaned Data'!K479</f>
        <v/>
      </c>
      <c r="D478" s="16" t="str">
        <f>'Cleaned Data'!L479</f>
        <v/>
      </c>
      <c r="E478" s="16" t="str">
        <f>'Cleaned Data'!M479</f>
        <v/>
      </c>
      <c r="F478" s="63" t="str">
        <f>'Cleaned Data'!Y479</f>
        <v/>
      </c>
      <c r="G478" s="5" t="str">
        <f>'Cleaned Data'!X479</f>
        <v/>
      </c>
      <c r="I478" s="16">
        <v>1.0</v>
      </c>
      <c r="J478" s="30">
        <v>1.0</v>
      </c>
      <c r="L478" s="5">
        <f t="shared" si="21"/>
        <v>1</v>
      </c>
      <c r="M478" s="30">
        <f t="shared" si="22"/>
        <v>0</v>
      </c>
      <c r="X478" s="59"/>
      <c r="Y478" s="60"/>
      <c r="Z478" s="61"/>
    </row>
    <row r="479">
      <c r="A479" s="57" t="str">
        <f>'Cleaned Data'!I480</f>
        <v/>
      </c>
      <c r="B479" s="30" t="str">
        <f>'Cleaned Data'!J480</f>
        <v/>
      </c>
      <c r="C479" s="30" t="str">
        <f>'Cleaned Data'!K480</f>
        <v/>
      </c>
      <c r="D479" s="16" t="str">
        <f>'Cleaned Data'!L480</f>
        <v/>
      </c>
      <c r="E479" s="16" t="str">
        <f>'Cleaned Data'!M480</f>
        <v/>
      </c>
      <c r="F479" s="63" t="str">
        <f>'Cleaned Data'!Y480</f>
        <v/>
      </c>
      <c r="G479" s="5" t="str">
        <f>'Cleaned Data'!X480</f>
        <v/>
      </c>
      <c r="I479" s="16">
        <v>1.0</v>
      </c>
      <c r="J479" s="30">
        <v>1.0</v>
      </c>
      <c r="L479" s="5">
        <f t="shared" si="21"/>
        <v>1</v>
      </c>
      <c r="M479" s="30">
        <f t="shared" si="22"/>
        <v>0</v>
      </c>
      <c r="X479" s="59"/>
      <c r="Y479" s="60"/>
      <c r="Z479" s="61"/>
    </row>
    <row r="480">
      <c r="A480" s="57" t="str">
        <f>'Cleaned Data'!I481</f>
        <v/>
      </c>
      <c r="B480" s="30" t="str">
        <f>'Cleaned Data'!J481</f>
        <v/>
      </c>
      <c r="C480" s="30" t="str">
        <f>'Cleaned Data'!K481</f>
        <v/>
      </c>
      <c r="D480" s="16" t="str">
        <f>'Cleaned Data'!L481</f>
        <v/>
      </c>
      <c r="E480" s="16" t="str">
        <f>'Cleaned Data'!M481</f>
        <v/>
      </c>
      <c r="F480" s="63" t="str">
        <f>'Cleaned Data'!Y481</f>
        <v/>
      </c>
      <c r="G480" s="5" t="str">
        <f>'Cleaned Data'!X481</f>
        <v/>
      </c>
      <c r="I480" s="16">
        <v>1.0</v>
      </c>
      <c r="J480" s="30">
        <v>1.0</v>
      </c>
      <c r="L480" s="5">
        <f t="shared" si="21"/>
        <v>1</v>
      </c>
      <c r="M480" s="30">
        <f t="shared" si="22"/>
        <v>0</v>
      </c>
      <c r="X480" s="59"/>
      <c r="Y480" s="60"/>
      <c r="Z480" s="61"/>
    </row>
    <row r="481">
      <c r="A481" s="57" t="str">
        <f>'Cleaned Data'!I482</f>
        <v/>
      </c>
      <c r="B481" s="30" t="str">
        <f>'Cleaned Data'!J482</f>
        <v/>
      </c>
      <c r="C481" s="30" t="str">
        <f>'Cleaned Data'!K482</f>
        <v/>
      </c>
      <c r="D481" s="16" t="str">
        <f>'Cleaned Data'!L482</f>
        <v/>
      </c>
      <c r="E481" s="16" t="str">
        <f>'Cleaned Data'!M482</f>
        <v/>
      </c>
      <c r="F481" s="63" t="str">
        <f>'Cleaned Data'!Y482</f>
        <v/>
      </c>
      <c r="G481" s="5" t="str">
        <f>'Cleaned Data'!X482</f>
        <v/>
      </c>
      <c r="I481" s="16">
        <v>1.0</v>
      </c>
      <c r="J481" s="30">
        <v>1.0</v>
      </c>
      <c r="L481" s="5">
        <f t="shared" si="21"/>
        <v>1</v>
      </c>
      <c r="M481" s="30">
        <f t="shared" si="22"/>
        <v>0</v>
      </c>
      <c r="X481" s="59"/>
      <c r="Y481" s="60"/>
      <c r="Z481" s="61"/>
    </row>
    <row r="482">
      <c r="A482" s="57" t="str">
        <f>'Cleaned Data'!I483</f>
        <v/>
      </c>
      <c r="B482" s="30" t="str">
        <f>'Cleaned Data'!J483</f>
        <v/>
      </c>
      <c r="C482" s="30" t="str">
        <f>'Cleaned Data'!K483</f>
        <v/>
      </c>
      <c r="D482" s="16" t="str">
        <f>'Cleaned Data'!L483</f>
        <v/>
      </c>
      <c r="E482" s="16" t="str">
        <f>'Cleaned Data'!M483</f>
        <v/>
      </c>
      <c r="F482" s="63" t="str">
        <f>'Cleaned Data'!Y483</f>
        <v/>
      </c>
      <c r="G482" s="5" t="str">
        <f>'Cleaned Data'!X483</f>
        <v/>
      </c>
      <c r="I482" s="16"/>
      <c r="J482" s="2">
        <v>0.6</v>
      </c>
      <c r="K482" s="62">
        <v>0.0</v>
      </c>
      <c r="X482" s="59"/>
      <c r="Y482" s="60"/>
      <c r="Z482" s="61"/>
    </row>
    <row r="483">
      <c r="A483" s="57" t="str">
        <f>'Cleaned Data'!I484</f>
        <v/>
      </c>
      <c r="B483" s="30" t="str">
        <f>'Cleaned Data'!J484</f>
        <v/>
      </c>
      <c r="C483" s="30" t="str">
        <f>'Cleaned Data'!K484</f>
        <v/>
      </c>
      <c r="D483" s="16" t="str">
        <f>'Cleaned Data'!L484</f>
        <v/>
      </c>
      <c r="E483" s="16" t="str">
        <f>'Cleaned Data'!M484</f>
        <v/>
      </c>
      <c r="F483" s="63" t="str">
        <f>'Cleaned Data'!Y484</f>
        <v/>
      </c>
      <c r="G483" s="5" t="str">
        <f>'Cleaned Data'!X484</f>
        <v/>
      </c>
      <c r="I483" s="16"/>
      <c r="J483" s="2">
        <v>0.6</v>
      </c>
      <c r="K483" s="62">
        <v>1.0</v>
      </c>
      <c r="X483" s="59"/>
      <c r="Y483" s="60"/>
      <c r="Z483" s="61"/>
    </row>
    <row r="484">
      <c r="A484" s="57" t="str">
        <f>'Cleaned Data'!I485</f>
        <v/>
      </c>
      <c r="B484" s="30" t="str">
        <f>'Cleaned Data'!J485</f>
        <v/>
      </c>
      <c r="C484" s="30" t="str">
        <f>'Cleaned Data'!K485</f>
        <v/>
      </c>
      <c r="D484" s="16" t="str">
        <f>'Cleaned Data'!L485</f>
        <v/>
      </c>
      <c r="E484" s="16" t="str">
        <f>'Cleaned Data'!M485</f>
        <v/>
      </c>
      <c r="F484" s="63" t="str">
        <f>'Cleaned Data'!Y485</f>
        <v/>
      </c>
      <c r="G484" s="5" t="str">
        <f>'Cleaned Data'!X485</f>
        <v/>
      </c>
      <c r="H484" s="4">
        <v>0.4</v>
      </c>
      <c r="J484" s="2">
        <v>-1.0</v>
      </c>
      <c r="X484" s="59"/>
      <c r="Y484" s="60"/>
      <c r="Z484" s="61"/>
    </row>
    <row r="485">
      <c r="A485" s="57" t="str">
        <f>'Cleaned Data'!I486</f>
        <v/>
      </c>
      <c r="B485" s="30" t="str">
        <f>'Cleaned Data'!J486</f>
        <v/>
      </c>
      <c r="C485" s="30" t="str">
        <f>'Cleaned Data'!K486</f>
        <v/>
      </c>
      <c r="D485" s="16" t="str">
        <f>'Cleaned Data'!L486</f>
        <v/>
      </c>
      <c r="E485" s="16" t="str">
        <f>'Cleaned Data'!M486</f>
        <v/>
      </c>
      <c r="F485" s="63" t="str">
        <f>'Cleaned Data'!Y486</f>
        <v/>
      </c>
      <c r="G485" s="5" t="str">
        <f>'Cleaned Data'!X486</f>
        <v/>
      </c>
      <c r="H485" s="4">
        <v>0.4</v>
      </c>
      <c r="J485" s="2">
        <v>1.0</v>
      </c>
      <c r="X485" s="59"/>
      <c r="Y485" s="60"/>
      <c r="Z485" s="61"/>
    </row>
    <row r="486">
      <c r="A486" s="57" t="str">
        <f>'Cleaned Data'!I487</f>
        <v/>
      </c>
      <c r="B486" s="30" t="str">
        <f>'Cleaned Data'!J487</f>
        <v/>
      </c>
      <c r="C486" s="30" t="str">
        <f>'Cleaned Data'!K487</f>
        <v/>
      </c>
      <c r="D486" s="16" t="str">
        <f>'Cleaned Data'!L487</f>
        <v/>
      </c>
      <c r="E486" s="16" t="str">
        <f>'Cleaned Data'!M487</f>
        <v/>
      </c>
      <c r="F486" s="63" t="str">
        <f>'Cleaned Data'!Y487</f>
        <v/>
      </c>
      <c r="G486" s="5" t="str">
        <f>'Cleaned Data'!X487</f>
        <v/>
      </c>
      <c r="I486" s="16"/>
      <c r="X486" s="59"/>
      <c r="Y486" s="60"/>
      <c r="Z486" s="61"/>
    </row>
    <row r="487">
      <c r="A487" s="57" t="str">
        <f>'Cleaned Data'!I488</f>
        <v/>
      </c>
      <c r="B487" s="30" t="str">
        <f>'Cleaned Data'!J488</f>
        <v/>
      </c>
      <c r="C487" s="30" t="str">
        <f>'Cleaned Data'!K488</f>
        <v/>
      </c>
      <c r="D487" s="16" t="str">
        <f>'Cleaned Data'!L488</f>
        <v/>
      </c>
      <c r="E487" s="16" t="str">
        <f>'Cleaned Data'!M488</f>
        <v/>
      </c>
      <c r="F487" s="63" t="str">
        <f>'Cleaned Data'!Y488</f>
        <v/>
      </c>
      <c r="G487" s="5" t="str">
        <f>'Cleaned Data'!X488</f>
        <v/>
      </c>
      <c r="I487" s="16"/>
      <c r="X487" s="59"/>
      <c r="Y487" s="60"/>
      <c r="Z487" s="61"/>
    </row>
    <row r="488">
      <c r="A488" s="57" t="str">
        <f>'Cleaned Data'!I489</f>
        <v/>
      </c>
      <c r="B488" s="30" t="str">
        <f>'Cleaned Data'!J489</f>
        <v/>
      </c>
      <c r="C488" s="30" t="str">
        <f>'Cleaned Data'!K489</f>
        <v/>
      </c>
      <c r="D488" s="16" t="str">
        <f>'Cleaned Data'!L489</f>
        <v/>
      </c>
      <c r="E488" s="16" t="str">
        <f>'Cleaned Data'!M489</f>
        <v/>
      </c>
      <c r="F488" s="63" t="str">
        <f>'Cleaned Data'!Y489</f>
        <v/>
      </c>
      <c r="G488" s="5" t="str">
        <f>'Cleaned Data'!X489</f>
        <v/>
      </c>
      <c r="I488" s="16"/>
      <c r="X488" s="59"/>
      <c r="Y488" s="60"/>
      <c r="Z488" s="61"/>
    </row>
    <row r="489">
      <c r="A489" s="57" t="str">
        <f>'Cleaned Data'!I490</f>
        <v/>
      </c>
      <c r="B489" s="30" t="str">
        <f>'Cleaned Data'!J490</f>
        <v/>
      </c>
      <c r="C489" s="30" t="str">
        <f>'Cleaned Data'!K490</f>
        <v/>
      </c>
      <c r="D489" s="16" t="str">
        <f>'Cleaned Data'!L490</f>
        <v/>
      </c>
      <c r="E489" s="16" t="str">
        <f>'Cleaned Data'!M490</f>
        <v/>
      </c>
      <c r="F489" s="63" t="str">
        <f>'Cleaned Data'!Y490</f>
        <v/>
      </c>
      <c r="G489" s="5" t="str">
        <f>'Cleaned Data'!X490</f>
        <v/>
      </c>
      <c r="I489" s="16"/>
      <c r="X489" s="59"/>
      <c r="Y489" s="60"/>
      <c r="Z489" s="61"/>
    </row>
    <row r="490">
      <c r="A490" s="57" t="str">
        <f>'Cleaned Data'!I491</f>
        <v/>
      </c>
      <c r="B490" s="30" t="str">
        <f>'Cleaned Data'!J491</f>
        <v/>
      </c>
      <c r="C490" s="30" t="str">
        <f>'Cleaned Data'!K491</f>
        <v/>
      </c>
      <c r="D490" s="16" t="str">
        <f>'Cleaned Data'!L491</f>
        <v/>
      </c>
      <c r="E490" s="16" t="str">
        <f>'Cleaned Data'!M491</f>
        <v/>
      </c>
      <c r="F490" s="63" t="str">
        <f>'Cleaned Data'!Y491</f>
        <v/>
      </c>
      <c r="G490" s="5" t="str">
        <f>'Cleaned Data'!X491</f>
        <v/>
      </c>
      <c r="I490" s="16"/>
      <c r="X490" s="59"/>
      <c r="Y490" s="60"/>
      <c r="Z490" s="61"/>
    </row>
    <row r="491">
      <c r="A491" s="57" t="str">
        <f>'Cleaned Data'!I492</f>
        <v/>
      </c>
      <c r="B491" s="30" t="str">
        <f>'Cleaned Data'!J492</f>
        <v/>
      </c>
      <c r="C491" s="30" t="str">
        <f>'Cleaned Data'!K492</f>
        <v/>
      </c>
      <c r="D491" s="16" t="str">
        <f>'Cleaned Data'!L492</f>
        <v/>
      </c>
      <c r="E491" s="16" t="str">
        <f>'Cleaned Data'!M492</f>
        <v/>
      </c>
      <c r="F491" s="63" t="str">
        <f>'Cleaned Data'!Y492</f>
        <v/>
      </c>
      <c r="G491" s="5" t="str">
        <f>'Cleaned Data'!X492</f>
        <v/>
      </c>
      <c r="I491" s="16"/>
      <c r="X491" s="59"/>
      <c r="Y491" s="60"/>
      <c r="Z491" s="61"/>
    </row>
    <row r="492">
      <c r="A492" s="57" t="str">
        <f>'Cleaned Data'!I493</f>
        <v/>
      </c>
      <c r="B492" s="30" t="str">
        <f>'Cleaned Data'!J493</f>
        <v/>
      </c>
      <c r="C492" s="30" t="str">
        <f>'Cleaned Data'!K493</f>
        <v/>
      </c>
      <c r="D492" s="16" t="str">
        <f>'Cleaned Data'!L493</f>
        <v/>
      </c>
      <c r="E492" s="16" t="str">
        <f>'Cleaned Data'!M493</f>
        <v/>
      </c>
      <c r="F492" s="63" t="str">
        <f>'Cleaned Data'!Y493</f>
        <v/>
      </c>
      <c r="G492" s="5" t="str">
        <f>'Cleaned Data'!X493</f>
        <v/>
      </c>
      <c r="I492" s="16"/>
      <c r="X492" s="59"/>
      <c r="Y492" s="60"/>
      <c r="Z492" s="61"/>
    </row>
    <row r="493">
      <c r="A493" s="57" t="str">
        <f>'Cleaned Data'!I494</f>
        <v/>
      </c>
      <c r="B493" s="30" t="str">
        <f>'Cleaned Data'!J494</f>
        <v/>
      </c>
      <c r="C493" s="30" t="str">
        <f>'Cleaned Data'!K494</f>
        <v/>
      </c>
      <c r="D493" s="16" t="str">
        <f>'Cleaned Data'!L494</f>
        <v/>
      </c>
      <c r="E493" s="16" t="str">
        <f>'Cleaned Data'!M494</f>
        <v/>
      </c>
      <c r="F493" s="63" t="str">
        <f>'Cleaned Data'!Y494</f>
        <v/>
      </c>
      <c r="G493" s="5" t="str">
        <f>'Cleaned Data'!X494</f>
        <v/>
      </c>
      <c r="I493" s="16"/>
      <c r="X493" s="59"/>
      <c r="Y493" s="60"/>
      <c r="Z493" s="61"/>
    </row>
    <row r="494">
      <c r="A494" s="57" t="str">
        <f>'Cleaned Data'!I495</f>
        <v/>
      </c>
      <c r="B494" s="30" t="str">
        <f>'Cleaned Data'!J495</f>
        <v/>
      </c>
      <c r="C494" s="30" t="str">
        <f>'Cleaned Data'!K495</f>
        <v/>
      </c>
      <c r="D494" s="16" t="str">
        <f>'Cleaned Data'!L495</f>
        <v/>
      </c>
      <c r="E494" s="16" t="str">
        <f>'Cleaned Data'!M495</f>
        <v/>
      </c>
      <c r="F494" s="63" t="str">
        <f>'Cleaned Data'!Y495</f>
        <v/>
      </c>
      <c r="G494" s="5" t="str">
        <f>'Cleaned Data'!X495</f>
        <v/>
      </c>
      <c r="I494" s="16"/>
      <c r="X494" s="59"/>
      <c r="Y494" s="60"/>
      <c r="Z494" s="61"/>
    </row>
    <row r="495">
      <c r="A495" s="57" t="str">
        <f>'Cleaned Data'!I496</f>
        <v/>
      </c>
      <c r="B495" s="30" t="str">
        <f>'Cleaned Data'!J496</f>
        <v/>
      </c>
      <c r="C495" s="30" t="str">
        <f>'Cleaned Data'!K496</f>
        <v/>
      </c>
      <c r="D495" s="16" t="str">
        <f>'Cleaned Data'!L496</f>
        <v/>
      </c>
      <c r="E495" s="16" t="str">
        <f>'Cleaned Data'!M496</f>
        <v/>
      </c>
      <c r="F495" s="63" t="str">
        <f>'Cleaned Data'!Y496</f>
        <v/>
      </c>
      <c r="G495" s="5" t="str">
        <f>'Cleaned Data'!X496</f>
        <v/>
      </c>
      <c r="I495" s="16"/>
      <c r="X495" s="59"/>
      <c r="Y495" s="60"/>
      <c r="Z495" s="61"/>
    </row>
    <row r="496">
      <c r="A496" s="57" t="str">
        <f>'Cleaned Data'!I497</f>
        <v/>
      </c>
      <c r="B496" s="30" t="str">
        <f>'Cleaned Data'!J497</f>
        <v/>
      </c>
      <c r="C496" s="30" t="str">
        <f>'Cleaned Data'!K497</f>
        <v/>
      </c>
      <c r="D496" s="16" t="str">
        <f>'Cleaned Data'!L497</f>
        <v/>
      </c>
      <c r="E496" s="16" t="str">
        <f>'Cleaned Data'!M497</f>
        <v/>
      </c>
      <c r="F496" s="63" t="str">
        <f>'Cleaned Data'!Y497</f>
        <v/>
      </c>
      <c r="G496" s="5" t="str">
        <f>'Cleaned Data'!X497</f>
        <v/>
      </c>
      <c r="I496" s="16"/>
      <c r="X496" s="59"/>
      <c r="Y496" s="60"/>
      <c r="Z496" s="61"/>
    </row>
    <row r="497">
      <c r="A497" s="57" t="str">
        <f>'Cleaned Data'!I498</f>
        <v/>
      </c>
      <c r="B497" s="30" t="str">
        <f>'Cleaned Data'!J498</f>
        <v/>
      </c>
      <c r="C497" s="30" t="str">
        <f>'Cleaned Data'!K498</f>
        <v/>
      </c>
      <c r="D497" s="16" t="str">
        <f>'Cleaned Data'!L498</f>
        <v/>
      </c>
      <c r="E497" s="16" t="str">
        <f>'Cleaned Data'!M498</f>
        <v/>
      </c>
      <c r="F497" s="63" t="str">
        <f>'Cleaned Data'!Y498</f>
        <v/>
      </c>
      <c r="G497" s="5" t="str">
        <f>'Cleaned Data'!X498</f>
        <v/>
      </c>
      <c r="I497" s="16"/>
      <c r="X497" s="59"/>
      <c r="Y497" s="60"/>
      <c r="Z497" s="61"/>
    </row>
    <row r="498">
      <c r="A498" s="57" t="str">
        <f>'Cleaned Data'!I499</f>
        <v/>
      </c>
      <c r="B498" s="30" t="str">
        <f>'Cleaned Data'!J499</f>
        <v/>
      </c>
      <c r="C498" s="30" t="str">
        <f>'Cleaned Data'!K499</f>
        <v/>
      </c>
      <c r="D498" s="16" t="str">
        <f>'Cleaned Data'!L499</f>
        <v/>
      </c>
      <c r="E498" s="16" t="str">
        <f>'Cleaned Data'!M499</f>
        <v/>
      </c>
      <c r="F498" s="63" t="str">
        <f>'Cleaned Data'!Y499</f>
        <v/>
      </c>
      <c r="G498" s="5" t="str">
        <f>'Cleaned Data'!X499</f>
        <v/>
      </c>
      <c r="I498" s="16"/>
      <c r="X498" s="59"/>
      <c r="Y498" s="60"/>
      <c r="Z498" s="61"/>
    </row>
    <row r="499">
      <c r="A499" s="57" t="str">
        <f>'Cleaned Data'!I500</f>
        <v/>
      </c>
      <c r="B499" s="30" t="str">
        <f>'Cleaned Data'!J500</f>
        <v/>
      </c>
      <c r="C499" s="30" t="str">
        <f>'Cleaned Data'!K500</f>
        <v/>
      </c>
      <c r="D499" s="16" t="str">
        <f>'Cleaned Data'!L500</f>
        <v/>
      </c>
      <c r="E499" s="16" t="str">
        <f>'Cleaned Data'!M500</f>
        <v/>
      </c>
      <c r="F499" s="63" t="str">
        <f>'Cleaned Data'!Y500</f>
        <v/>
      </c>
      <c r="G499" s="5" t="str">
        <f>'Cleaned Data'!X500</f>
        <v/>
      </c>
      <c r="I499" s="16"/>
      <c r="X499" s="59"/>
      <c r="Y499" s="60"/>
      <c r="Z499" s="61"/>
    </row>
    <row r="500">
      <c r="A500" s="57" t="str">
        <f>'Cleaned Data'!I501</f>
        <v/>
      </c>
      <c r="B500" s="30" t="str">
        <f>'Cleaned Data'!J501</f>
        <v/>
      </c>
      <c r="C500" s="30" t="str">
        <f>'Cleaned Data'!K501</f>
        <v/>
      </c>
      <c r="D500" s="16" t="str">
        <f>'Cleaned Data'!L501</f>
        <v/>
      </c>
      <c r="E500" s="16" t="str">
        <f>'Cleaned Data'!M501</f>
        <v/>
      </c>
      <c r="F500" s="63" t="str">
        <f>'Cleaned Data'!Y501</f>
        <v/>
      </c>
      <c r="G500" s="5" t="str">
        <f>'Cleaned Data'!X501</f>
        <v/>
      </c>
      <c r="I500" s="16"/>
      <c r="X500" s="59"/>
      <c r="Y500" s="60"/>
      <c r="Z500" s="61"/>
    </row>
    <row r="501">
      <c r="A501" s="57" t="str">
        <f>'Cleaned Data'!I502</f>
        <v/>
      </c>
      <c r="B501" s="30" t="str">
        <f>'Cleaned Data'!J502</f>
        <v/>
      </c>
      <c r="C501" s="30" t="str">
        <f>'Cleaned Data'!K502</f>
        <v/>
      </c>
      <c r="D501" s="16" t="str">
        <f>'Cleaned Data'!L502</f>
        <v/>
      </c>
      <c r="E501" s="16" t="str">
        <f>'Cleaned Data'!M502</f>
        <v/>
      </c>
      <c r="F501" s="63" t="str">
        <f>'Cleaned Data'!Y502</f>
        <v/>
      </c>
      <c r="G501" s="5" t="str">
        <f>'Cleaned Data'!X502</f>
        <v/>
      </c>
      <c r="I501" s="16"/>
      <c r="X501" s="59"/>
      <c r="Y501" s="60"/>
      <c r="Z501" s="61"/>
    </row>
    <row r="502">
      <c r="A502" s="57" t="str">
        <f>'Cleaned Data'!I503</f>
        <v/>
      </c>
      <c r="B502" s="30" t="str">
        <f>'Cleaned Data'!J503</f>
        <v/>
      </c>
      <c r="C502" s="30" t="str">
        <f>'Cleaned Data'!K503</f>
        <v/>
      </c>
      <c r="D502" s="16" t="str">
        <f>'Cleaned Data'!L503</f>
        <v/>
      </c>
      <c r="E502" s="16" t="str">
        <f>'Cleaned Data'!M503</f>
        <v/>
      </c>
      <c r="F502" s="63" t="str">
        <f>'Cleaned Data'!Y503</f>
        <v/>
      </c>
      <c r="G502" s="5" t="str">
        <f>'Cleaned Data'!X503</f>
        <v/>
      </c>
      <c r="I502" s="16"/>
      <c r="X502" s="59"/>
      <c r="Y502" s="60"/>
      <c r="Z502" s="61"/>
    </row>
    <row r="503">
      <c r="A503" s="57" t="str">
        <f>'Cleaned Data'!I504</f>
        <v/>
      </c>
      <c r="B503" s="30" t="str">
        <f>'Cleaned Data'!J504</f>
        <v/>
      </c>
      <c r="C503" s="30" t="str">
        <f>'Cleaned Data'!K504</f>
        <v/>
      </c>
      <c r="D503" s="16" t="str">
        <f>'Cleaned Data'!L504</f>
        <v/>
      </c>
      <c r="E503" s="16" t="str">
        <f>'Cleaned Data'!M504</f>
        <v/>
      </c>
      <c r="F503" s="63" t="str">
        <f>'Cleaned Data'!Y504</f>
        <v/>
      </c>
      <c r="G503" s="5" t="str">
        <f>'Cleaned Data'!X504</f>
        <v/>
      </c>
      <c r="I503" s="16"/>
      <c r="X503" s="59"/>
      <c r="Y503" s="60"/>
      <c r="Z503" s="61"/>
    </row>
    <row r="504">
      <c r="A504" s="57" t="str">
        <f>'Cleaned Data'!I505</f>
        <v/>
      </c>
      <c r="B504" s="30" t="str">
        <f>'Cleaned Data'!J505</f>
        <v/>
      </c>
      <c r="C504" s="30" t="str">
        <f>'Cleaned Data'!K505</f>
        <v/>
      </c>
      <c r="D504" s="16" t="str">
        <f>'Cleaned Data'!L505</f>
        <v/>
      </c>
      <c r="E504" s="16" t="str">
        <f>'Cleaned Data'!M505</f>
        <v/>
      </c>
      <c r="F504" s="63" t="str">
        <f>'Cleaned Data'!Y505</f>
        <v/>
      </c>
      <c r="G504" s="5" t="str">
        <f>'Cleaned Data'!X505</f>
        <v/>
      </c>
      <c r="I504" s="16"/>
      <c r="X504" s="59"/>
      <c r="Y504" s="60"/>
      <c r="Z504" s="61"/>
    </row>
    <row r="505">
      <c r="A505" s="57" t="str">
        <f>'Cleaned Data'!I506</f>
        <v/>
      </c>
      <c r="B505" s="30" t="str">
        <f>'Cleaned Data'!J506</f>
        <v/>
      </c>
      <c r="C505" s="30" t="str">
        <f>'Cleaned Data'!K506</f>
        <v/>
      </c>
      <c r="D505" s="16" t="str">
        <f>'Cleaned Data'!L506</f>
        <v/>
      </c>
      <c r="E505" s="16" t="str">
        <f>'Cleaned Data'!M506</f>
        <v/>
      </c>
      <c r="F505" s="63" t="str">
        <f>'Cleaned Data'!Y506</f>
        <v/>
      </c>
      <c r="G505" s="5" t="str">
        <f>'Cleaned Data'!X506</f>
        <v/>
      </c>
      <c r="I505" s="16"/>
      <c r="X505" s="59"/>
      <c r="Y505" s="60"/>
      <c r="Z505" s="61"/>
    </row>
    <row r="506">
      <c r="A506" s="57" t="str">
        <f>'Cleaned Data'!I507</f>
        <v/>
      </c>
      <c r="B506" s="30" t="str">
        <f>'Cleaned Data'!J507</f>
        <v/>
      </c>
      <c r="C506" s="30" t="str">
        <f>'Cleaned Data'!K507</f>
        <v/>
      </c>
      <c r="D506" s="16" t="str">
        <f>'Cleaned Data'!L507</f>
        <v/>
      </c>
      <c r="E506" s="16" t="str">
        <f>'Cleaned Data'!M507</f>
        <v/>
      </c>
      <c r="F506" s="63" t="str">
        <f>'Cleaned Data'!Y507</f>
        <v/>
      </c>
      <c r="G506" s="5" t="str">
        <f>'Cleaned Data'!X507</f>
        <v/>
      </c>
      <c r="I506" s="16"/>
      <c r="X506" s="59"/>
      <c r="Y506" s="60"/>
      <c r="Z506" s="61"/>
    </row>
    <row r="507">
      <c r="A507" s="57" t="str">
        <f>'Cleaned Data'!I508</f>
        <v/>
      </c>
      <c r="B507" s="30" t="str">
        <f>'Cleaned Data'!J508</f>
        <v/>
      </c>
      <c r="C507" s="30" t="str">
        <f>'Cleaned Data'!K508</f>
        <v/>
      </c>
      <c r="D507" s="16" t="str">
        <f>'Cleaned Data'!L508</f>
        <v/>
      </c>
      <c r="E507" s="16" t="str">
        <f>'Cleaned Data'!M508</f>
        <v/>
      </c>
      <c r="F507" s="63" t="str">
        <f>'Cleaned Data'!Y508</f>
        <v/>
      </c>
      <c r="G507" s="5" t="str">
        <f>'Cleaned Data'!X508</f>
        <v/>
      </c>
      <c r="I507" s="16"/>
      <c r="X507" s="59"/>
      <c r="Y507" s="60"/>
      <c r="Z507" s="61"/>
    </row>
    <row r="508">
      <c r="A508" s="57" t="str">
        <f>'Cleaned Data'!I509</f>
        <v/>
      </c>
      <c r="B508" s="30" t="str">
        <f>'Cleaned Data'!J509</f>
        <v/>
      </c>
      <c r="C508" s="30" t="str">
        <f>'Cleaned Data'!K509</f>
        <v/>
      </c>
      <c r="D508" s="16" t="str">
        <f>'Cleaned Data'!L509</f>
        <v/>
      </c>
      <c r="E508" s="16" t="str">
        <f>'Cleaned Data'!M509</f>
        <v/>
      </c>
      <c r="F508" s="63" t="str">
        <f>'Cleaned Data'!Y509</f>
        <v/>
      </c>
      <c r="G508" s="5" t="str">
        <f>'Cleaned Data'!X509</f>
        <v/>
      </c>
      <c r="I508" s="16"/>
      <c r="X508" s="59"/>
      <c r="Y508" s="60"/>
      <c r="Z508" s="61"/>
    </row>
    <row r="509">
      <c r="A509" s="57" t="str">
        <f>'Cleaned Data'!I510</f>
        <v/>
      </c>
      <c r="B509" s="30" t="str">
        <f>'Cleaned Data'!J510</f>
        <v/>
      </c>
      <c r="C509" s="30" t="str">
        <f>'Cleaned Data'!K510</f>
        <v/>
      </c>
      <c r="D509" s="16" t="str">
        <f>'Cleaned Data'!L510</f>
        <v/>
      </c>
      <c r="E509" s="16" t="str">
        <f>'Cleaned Data'!M510</f>
        <v/>
      </c>
      <c r="F509" s="63" t="str">
        <f>'Cleaned Data'!Y510</f>
        <v/>
      </c>
      <c r="G509" s="5" t="str">
        <f>'Cleaned Data'!X510</f>
        <v/>
      </c>
      <c r="I509" s="16"/>
      <c r="X509" s="59"/>
      <c r="Y509" s="60"/>
      <c r="Z509" s="61"/>
    </row>
    <row r="510">
      <c r="A510" s="57" t="str">
        <f>'Cleaned Data'!I511</f>
        <v/>
      </c>
      <c r="B510" s="30" t="str">
        <f>'Cleaned Data'!J511</f>
        <v/>
      </c>
      <c r="C510" s="30" t="str">
        <f>'Cleaned Data'!K511</f>
        <v/>
      </c>
      <c r="D510" s="16" t="str">
        <f>'Cleaned Data'!L511</f>
        <v/>
      </c>
      <c r="E510" s="16" t="str">
        <f>'Cleaned Data'!M511</f>
        <v/>
      </c>
      <c r="F510" s="63" t="str">
        <f>'Cleaned Data'!Y511</f>
        <v/>
      </c>
      <c r="G510" s="5" t="str">
        <f>'Cleaned Data'!X511</f>
        <v/>
      </c>
      <c r="I510" s="16"/>
      <c r="X510" s="59"/>
      <c r="Y510" s="60"/>
      <c r="Z510" s="61"/>
    </row>
    <row r="511">
      <c r="A511" s="57" t="str">
        <f>'Cleaned Data'!I512</f>
        <v/>
      </c>
      <c r="B511" s="30" t="str">
        <f>'Cleaned Data'!J512</f>
        <v/>
      </c>
      <c r="C511" s="30" t="str">
        <f>'Cleaned Data'!K512</f>
        <v/>
      </c>
      <c r="D511" s="16" t="str">
        <f>'Cleaned Data'!L512</f>
        <v/>
      </c>
      <c r="E511" s="16" t="str">
        <f>'Cleaned Data'!M512</f>
        <v/>
      </c>
      <c r="F511" s="63" t="str">
        <f>'Cleaned Data'!Y512</f>
        <v/>
      </c>
      <c r="G511" s="5" t="str">
        <f>'Cleaned Data'!X512</f>
        <v/>
      </c>
      <c r="I511" s="16"/>
      <c r="X511" s="59"/>
      <c r="Y511" s="60"/>
      <c r="Z511" s="61"/>
    </row>
    <row r="512">
      <c r="A512" s="57" t="str">
        <f>'Cleaned Data'!I513</f>
        <v/>
      </c>
      <c r="B512" s="30" t="str">
        <f>'Cleaned Data'!J513</f>
        <v/>
      </c>
      <c r="C512" s="30" t="str">
        <f>'Cleaned Data'!K513</f>
        <v/>
      </c>
      <c r="D512" s="16" t="str">
        <f>'Cleaned Data'!L513</f>
        <v/>
      </c>
      <c r="E512" s="16" t="str">
        <f>'Cleaned Data'!M513</f>
        <v/>
      </c>
      <c r="F512" s="63" t="str">
        <f>'Cleaned Data'!Y513</f>
        <v/>
      </c>
      <c r="G512" s="5" t="str">
        <f>'Cleaned Data'!X513</f>
        <v/>
      </c>
      <c r="I512" s="16"/>
      <c r="X512" s="59"/>
      <c r="Y512" s="60"/>
      <c r="Z512" s="61"/>
    </row>
    <row r="513">
      <c r="A513" s="57" t="str">
        <f>'Cleaned Data'!I514</f>
        <v/>
      </c>
      <c r="B513" s="30" t="str">
        <f>'Cleaned Data'!J514</f>
        <v/>
      </c>
      <c r="C513" s="30" t="str">
        <f>'Cleaned Data'!K514</f>
        <v/>
      </c>
      <c r="D513" s="16" t="str">
        <f>'Cleaned Data'!L514</f>
        <v/>
      </c>
      <c r="E513" s="16" t="str">
        <f>'Cleaned Data'!M514</f>
        <v/>
      </c>
      <c r="F513" s="63" t="str">
        <f>'Cleaned Data'!Y514</f>
        <v/>
      </c>
      <c r="G513" s="5" t="str">
        <f>'Cleaned Data'!X514</f>
        <v/>
      </c>
      <c r="I513" s="16"/>
      <c r="X513" s="59"/>
      <c r="Y513" s="60"/>
      <c r="Z513" s="61"/>
    </row>
    <row r="514">
      <c r="A514" s="57" t="str">
        <f>'Cleaned Data'!I515</f>
        <v/>
      </c>
      <c r="B514" s="30" t="str">
        <f>'Cleaned Data'!J515</f>
        <v/>
      </c>
      <c r="C514" s="30" t="str">
        <f>'Cleaned Data'!K515</f>
        <v/>
      </c>
      <c r="D514" s="16" t="str">
        <f>'Cleaned Data'!L515</f>
        <v/>
      </c>
      <c r="E514" s="16" t="str">
        <f>'Cleaned Data'!M515</f>
        <v/>
      </c>
      <c r="F514" s="63" t="str">
        <f>'Cleaned Data'!Y515</f>
        <v/>
      </c>
      <c r="G514" s="5" t="str">
        <f>'Cleaned Data'!X515</f>
        <v/>
      </c>
      <c r="I514" s="16"/>
      <c r="X514" s="59"/>
      <c r="Y514" s="60"/>
      <c r="Z514" s="61"/>
    </row>
    <row r="515">
      <c r="A515" s="57" t="str">
        <f>'Cleaned Data'!I516</f>
        <v/>
      </c>
      <c r="B515" s="30" t="str">
        <f>'Cleaned Data'!J516</f>
        <v/>
      </c>
      <c r="C515" s="30" t="str">
        <f>'Cleaned Data'!K516</f>
        <v/>
      </c>
      <c r="D515" s="16" t="str">
        <f>'Cleaned Data'!L516</f>
        <v/>
      </c>
      <c r="E515" s="16" t="str">
        <f>'Cleaned Data'!M516</f>
        <v/>
      </c>
      <c r="F515" s="63" t="str">
        <f>'Cleaned Data'!Y516</f>
        <v/>
      </c>
      <c r="G515" s="5" t="str">
        <f>'Cleaned Data'!X516</f>
        <v/>
      </c>
      <c r="I515" s="16"/>
      <c r="X515" s="59"/>
      <c r="Y515" s="60"/>
      <c r="Z515" s="61"/>
    </row>
    <row r="516">
      <c r="A516" s="57" t="str">
        <f>'Cleaned Data'!I517</f>
        <v/>
      </c>
      <c r="B516" s="30" t="str">
        <f>'Cleaned Data'!J517</f>
        <v/>
      </c>
      <c r="C516" s="30" t="str">
        <f>'Cleaned Data'!K517</f>
        <v/>
      </c>
      <c r="D516" s="16" t="str">
        <f>'Cleaned Data'!L517</f>
        <v/>
      </c>
      <c r="E516" s="16" t="str">
        <f>'Cleaned Data'!M517</f>
        <v/>
      </c>
      <c r="F516" s="63" t="str">
        <f>'Cleaned Data'!Y517</f>
        <v/>
      </c>
      <c r="G516" s="5" t="str">
        <f>'Cleaned Data'!X517</f>
        <v/>
      </c>
      <c r="I516" s="16"/>
      <c r="X516" s="59"/>
      <c r="Y516" s="60"/>
      <c r="Z516" s="61"/>
    </row>
    <row r="517">
      <c r="A517" s="57" t="str">
        <f>'Cleaned Data'!I518</f>
        <v/>
      </c>
      <c r="B517" s="30" t="str">
        <f>'Cleaned Data'!J518</f>
        <v/>
      </c>
      <c r="C517" s="30" t="str">
        <f>'Cleaned Data'!K518</f>
        <v/>
      </c>
      <c r="D517" s="16" t="str">
        <f>'Cleaned Data'!L518</f>
        <v/>
      </c>
      <c r="E517" s="16" t="str">
        <f>'Cleaned Data'!M518</f>
        <v/>
      </c>
      <c r="F517" s="63" t="str">
        <f>'Cleaned Data'!Y518</f>
        <v/>
      </c>
      <c r="G517" s="5" t="str">
        <f>'Cleaned Data'!X518</f>
        <v/>
      </c>
      <c r="I517" s="16"/>
      <c r="X517" s="59"/>
      <c r="Y517" s="60"/>
      <c r="Z517" s="61"/>
    </row>
    <row r="518">
      <c r="A518" s="57" t="str">
        <f>'Cleaned Data'!I519</f>
        <v/>
      </c>
      <c r="B518" s="30" t="str">
        <f>'Cleaned Data'!J519</f>
        <v/>
      </c>
      <c r="C518" s="30" t="str">
        <f>'Cleaned Data'!K519</f>
        <v/>
      </c>
      <c r="D518" s="16" t="str">
        <f>'Cleaned Data'!L519</f>
        <v/>
      </c>
      <c r="E518" s="16" t="str">
        <f>'Cleaned Data'!M519</f>
        <v/>
      </c>
      <c r="F518" s="63" t="str">
        <f>'Cleaned Data'!Y519</f>
        <v/>
      </c>
      <c r="G518" s="5" t="str">
        <f>'Cleaned Data'!X519</f>
        <v/>
      </c>
      <c r="I518" s="16"/>
      <c r="X518" s="59"/>
      <c r="Y518" s="60"/>
      <c r="Z518" s="61"/>
    </row>
    <row r="519">
      <c r="A519" s="57" t="str">
        <f>'Cleaned Data'!I520</f>
        <v/>
      </c>
      <c r="B519" s="30" t="str">
        <f>'Cleaned Data'!J520</f>
        <v/>
      </c>
      <c r="C519" s="30" t="str">
        <f>'Cleaned Data'!K520</f>
        <v/>
      </c>
      <c r="D519" s="16" t="str">
        <f>'Cleaned Data'!L520</f>
        <v/>
      </c>
      <c r="E519" s="16" t="str">
        <f>'Cleaned Data'!M520</f>
        <v/>
      </c>
      <c r="F519" s="63" t="str">
        <f>'Cleaned Data'!Y520</f>
        <v/>
      </c>
      <c r="G519" s="5" t="str">
        <f>'Cleaned Data'!X520</f>
        <v/>
      </c>
      <c r="I519" s="16"/>
      <c r="X519" s="59"/>
      <c r="Y519" s="60"/>
      <c r="Z519" s="61"/>
    </row>
    <row r="520">
      <c r="A520" s="57" t="str">
        <f>'Cleaned Data'!I521</f>
        <v/>
      </c>
      <c r="B520" s="30" t="str">
        <f>'Cleaned Data'!J521</f>
        <v/>
      </c>
      <c r="C520" s="30" t="str">
        <f>'Cleaned Data'!K521</f>
        <v/>
      </c>
      <c r="D520" s="16" t="str">
        <f>'Cleaned Data'!L521</f>
        <v/>
      </c>
      <c r="E520" s="16" t="str">
        <f>'Cleaned Data'!M521</f>
        <v/>
      </c>
      <c r="F520" s="63" t="str">
        <f>'Cleaned Data'!Y521</f>
        <v/>
      </c>
      <c r="G520" s="5" t="str">
        <f>'Cleaned Data'!X521</f>
        <v/>
      </c>
      <c r="I520" s="16"/>
      <c r="X520" s="59"/>
      <c r="Y520" s="60"/>
      <c r="Z520" s="61"/>
    </row>
    <row r="521">
      <c r="A521" s="57" t="str">
        <f>'Cleaned Data'!I522</f>
        <v/>
      </c>
      <c r="B521" s="30" t="str">
        <f>'Cleaned Data'!J522</f>
        <v/>
      </c>
      <c r="C521" s="30" t="str">
        <f>'Cleaned Data'!K522</f>
        <v/>
      </c>
      <c r="D521" s="16" t="str">
        <f>'Cleaned Data'!L522</f>
        <v/>
      </c>
      <c r="E521" s="16" t="str">
        <f>'Cleaned Data'!M522</f>
        <v/>
      </c>
      <c r="F521" s="63" t="str">
        <f>'Cleaned Data'!Y522</f>
        <v/>
      </c>
      <c r="G521" s="5" t="str">
        <f>'Cleaned Data'!X522</f>
        <v/>
      </c>
      <c r="I521" s="16"/>
    </row>
    <row r="522">
      <c r="A522" s="57" t="str">
        <f>'Cleaned Data'!I523</f>
        <v/>
      </c>
      <c r="B522" s="30" t="str">
        <f>'Cleaned Data'!J523</f>
        <v/>
      </c>
      <c r="C522" s="30" t="str">
        <f>'Cleaned Data'!K523</f>
        <v/>
      </c>
      <c r="D522" s="16" t="str">
        <f>'Cleaned Data'!L523</f>
        <v/>
      </c>
      <c r="E522" s="16" t="str">
        <f>'Cleaned Data'!M523</f>
        <v/>
      </c>
      <c r="F522" s="63" t="str">
        <f>'Cleaned Data'!Y523</f>
        <v/>
      </c>
      <c r="G522" s="5" t="str">
        <f>'Cleaned Data'!X523</f>
        <v/>
      </c>
      <c r="I522" s="16"/>
    </row>
    <row r="523">
      <c r="A523" s="57" t="str">
        <f>'Cleaned Data'!I524</f>
        <v/>
      </c>
      <c r="B523" s="30" t="str">
        <f>'Cleaned Data'!J524</f>
        <v/>
      </c>
      <c r="C523" s="30" t="str">
        <f>'Cleaned Data'!K524</f>
        <v/>
      </c>
      <c r="D523" s="16" t="str">
        <f>'Cleaned Data'!L524</f>
        <v/>
      </c>
      <c r="E523" s="16" t="str">
        <f>'Cleaned Data'!M524</f>
        <v/>
      </c>
      <c r="F523" s="63" t="str">
        <f>'Cleaned Data'!Y524</f>
        <v/>
      </c>
      <c r="G523" s="5" t="str">
        <f>'Cleaned Data'!X524</f>
        <v/>
      </c>
      <c r="I523" s="16"/>
    </row>
    <row r="524">
      <c r="A524" s="57" t="str">
        <f>'Cleaned Data'!I525</f>
        <v/>
      </c>
      <c r="B524" s="30" t="str">
        <f>'Cleaned Data'!J525</f>
        <v/>
      </c>
      <c r="C524" s="30" t="str">
        <f>'Cleaned Data'!K525</f>
        <v/>
      </c>
      <c r="D524" s="16" t="str">
        <f>'Cleaned Data'!L525</f>
        <v/>
      </c>
      <c r="E524" s="16" t="str">
        <f>'Cleaned Data'!M525</f>
        <v/>
      </c>
      <c r="F524" s="63" t="str">
        <f>'Cleaned Data'!Y525</f>
        <v/>
      </c>
      <c r="G524" s="5" t="str">
        <f>'Cleaned Data'!X525</f>
        <v/>
      </c>
      <c r="I524" s="16"/>
    </row>
    <row r="525">
      <c r="A525" s="57" t="str">
        <f>'Cleaned Data'!I526</f>
        <v/>
      </c>
      <c r="B525" s="30" t="str">
        <f>'Cleaned Data'!J526</f>
        <v/>
      </c>
      <c r="C525" s="30" t="str">
        <f>'Cleaned Data'!K526</f>
        <v/>
      </c>
      <c r="D525" s="16" t="str">
        <f>'Cleaned Data'!L526</f>
        <v/>
      </c>
      <c r="E525" s="16" t="str">
        <f>'Cleaned Data'!M526</f>
        <v/>
      </c>
      <c r="F525" s="63" t="str">
        <f>'Cleaned Data'!Y526</f>
        <v/>
      </c>
      <c r="G525" s="5" t="str">
        <f>'Cleaned Data'!X526</f>
        <v/>
      </c>
      <c r="I525" s="16"/>
    </row>
    <row r="526">
      <c r="A526" s="57" t="str">
        <f>'Cleaned Data'!I527</f>
        <v/>
      </c>
      <c r="B526" s="30" t="str">
        <f>'Cleaned Data'!J527</f>
        <v/>
      </c>
      <c r="C526" s="30" t="str">
        <f>'Cleaned Data'!K527</f>
        <v/>
      </c>
      <c r="D526" s="16" t="str">
        <f>'Cleaned Data'!L527</f>
        <v/>
      </c>
      <c r="E526" s="16" t="str">
        <f>'Cleaned Data'!M527</f>
        <v/>
      </c>
      <c r="F526" s="63" t="str">
        <f>'Cleaned Data'!Y527</f>
        <v/>
      </c>
      <c r="G526" s="5" t="str">
        <f>'Cleaned Data'!X527</f>
        <v/>
      </c>
      <c r="I526" s="16"/>
    </row>
    <row r="527">
      <c r="A527" s="57" t="str">
        <f>'Cleaned Data'!I528</f>
        <v/>
      </c>
      <c r="B527" s="30" t="str">
        <f>'Cleaned Data'!J528</f>
        <v/>
      </c>
      <c r="C527" s="30" t="str">
        <f>'Cleaned Data'!K528</f>
        <v/>
      </c>
      <c r="D527" s="16" t="str">
        <f>'Cleaned Data'!L528</f>
        <v/>
      </c>
      <c r="E527" s="16" t="str">
        <f>'Cleaned Data'!M528</f>
        <v/>
      </c>
      <c r="F527" s="63" t="str">
        <f>'Cleaned Data'!Y528</f>
        <v/>
      </c>
      <c r="G527" s="5" t="str">
        <f>'Cleaned Data'!X528</f>
        <v/>
      </c>
      <c r="I527" s="16"/>
    </row>
    <row r="528">
      <c r="A528" s="57" t="str">
        <f>'Cleaned Data'!I529</f>
        <v/>
      </c>
      <c r="B528" s="30" t="str">
        <f>'Cleaned Data'!J529</f>
        <v/>
      </c>
      <c r="C528" s="30" t="str">
        <f>'Cleaned Data'!K529</f>
        <v/>
      </c>
      <c r="D528" s="16" t="str">
        <f>'Cleaned Data'!L529</f>
        <v/>
      </c>
      <c r="E528" s="16" t="str">
        <f>'Cleaned Data'!M529</f>
        <v/>
      </c>
      <c r="F528" s="63" t="str">
        <f>'Cleaned Data'!Y529</f>
        <v/>
      </c>
      <c r="G528" s="5" t="str">
        <f>'Cleaned Data'!X529</f>
        <v/>
      </c>
      <c r="I528" s="16"/>
    </row>
    <row r="529">
      <c r="A529" s="57" t="str">
        <f>'Cleaned Data'!I530</f>
        <v/>
      </c>
      <c r="B529" s="30" t="str">
        <f>'Cleaned Data'!J530</f>
        <v/>
      </c>
      <c r="C529" s="30" t="str">
        <f>'Cleaned Data'!K530</f>
        <v/>
      </c>
      <c r="D529" s="16" t="str">
        <f>'Cleaned Data'!L530</f>
        <v/>
      </c>
      <c r="E529" s="16" t="str">
        <f>'Cleaned Data'!M530</f>
        <v/>
      </c>
      <c r="F529" s="63" t="str">
        <f>'Cleaned Data'!Y530</f>
        <v/>
      </c>
      <c r="G529" s="5" t="str">
        <f>'Cleaned Data'!X530</f>
        <v/>
      </c>
      <c r="I529" s="16"/>
    </row>
    <row r="530">
      <c r="A530" s="57" t="str">
        <f>'Cleaned Data'!I531</f>
        <v/>
      </c>
      <c r="B530" s="30" t="str">
        <f>'Cleaned Data'!J531</f>
        <v/>
      </c>
      <c r="C530" s="30" t="str">
        <f>'Cleaned Data'!K531</f>
        <v/>
      </c>
      <c r="D530" s="16" t="str">
        <f>'Cleaned Data'!L531</f>
        <v/>
      </c>
      <c r="E530" s="16" t="str">
        <f>'Cleaned Data'!M531</f>
        <v/>
      </c>
      <c r="F530" s="63" t="str">
        <f>'Cleaned Data'!Y531</f>
        <v/>
      </c>
      <c r="G530" s="5" t="str">
        <f>'Cleaned Data'!X531</f>
        <v/>
      </c>
      <c r="I530" s="16"/>
    </row>
    <row r="531">
      <c r="A531" s="57" t="str">
        <f>'Cleaned Data'!I532</f>
        <v/>
      </c>
      <c r="B531" s="30" t="str">
        <f>'Cleaned Data'!J532</f>
        <v/>
      </c>
      <c r="C531" s="30" t="str">
        <f>'Cleaned Data'!K532</f>
        <v/>
      </c>
      <c r="D531" s="16" t="str">
        <f>'Cleaned Data'!L532</f>
        <v/>
      </c>
      <c r="E531" s="16" t="str">
        <f>'Cleaned Data'!M532</f>
        <v/>
      </c>
      <c r="F531" s="63" t="str">
        <f>'Cleaned Data'!Y532</f>
        <v/>
      </c>
      <c r="G531" s="5" t="str">
        <f>'Cleaned Data'!X532</f>
        <v/>
      </c>
      <c r="I531" s="16"/>
    </row>
    <row r="532">
      <c r="A532" s="57" t="str">
        <f>'Cleaned Data'!I533</f>
        <v/>
      </c>
      <c r="B532" s="30" t="str">
        <f>'Cleaned Data'!J533</f>
        <v/>
      </c>
      <c r="C532" s="30" t="str">
        <f>'Cleaned Data'!K533</f>
        <v/>
      </c>
      <c r="D532" s="16" t="str">
        <f>'Cleaned Data'!L533</f>
        <v/>
      </c>
      <c r="E532" s="16" t="str">
        <f>'Cleaned Data'!M533</f>
        <v/>
      </c>
      <c r="F532" s="63" t="str">
        <f>'Cleaned Data'!Y533</f>
        <v/>
      </c>
      <c r="G532" s="5" t="str">
        <f>'Cleaned Data'!X533</f>
        <v/>
      </c>
      <c r="I532" s="16"/>
    </row>
    <row r="533">
      <c r="A533" s="57" t="str">
        <f>'Cleaned Data'!I534</f>
        <v/>
      </c>
      <c r="B533" s="30" t="str">
        <f>'Cleaned Data'!J534</f>
        <v/>
      </c>
      <c r="C533" s="30" t="str">
        <f>'Cleaned Data'!K534</f>
        <v/>
      </c>
      <c r="D533" s="16" t="str">
        <f>'Cleaned Data'!L534</f>
        <v/>
      </c>
      <c r="E533" s="16" t="str">
        <f>'Cleaned Data'!M534</f>
        <v/>
      </c>
      <c r="F533" s="63" t="str">
        <f>'Cleaned Data'!Y534</f>
        <v/>
      </c>
      <c r="G533" s="5" t="str">
        <f>'Cleaned Data'!X534</f>
        <v/>
      </c>
      <c r="I533" s="16"/>
    </row>
    <row r="534">
      <c r="A534" s="57" t="str">
        <f>'Cleaned Data'!I535</f>
        <v/>
      </c>
      <c r="B534" s="30" t="str">
        <f>'Cleaned Data'!J535</f>
        <v/>
      </c>
      <c r="C534" s="30" t="str">
        <f>'Cleaned Data'!K535</f>
        <v/>
      </c>
      <c r="D534" s="16" t="str">
        <f>'Cleaned Data'!L535</f>
        <v/>
      </c>
      <c r="E534" s="16" t="str">
        <f>'Cleaned Data'!M535</f>
        <v/>
      </c>
      <c r="F534" s="63" t="str">
        <f>'Cleaned Data'!Y535</f>
        <v/>
      </c>
      <c r="G534" s="5" t="str">
        <f>'Cleaned Data'!X535</f>
        <v/>
      </c>
      <c r="I534" s="16"/>
    </row>
    <row r="535">
      <c r="A535" s="57" t="str">
        <f>'Cleaned Data'!I536</f>
        <v/>
      </c>
      <c r="B535" s="30" t="str">
        <f>'Cleaned Data'!J536</f>
        <v/>
      </c>
      <c r="C535" s="30" t="str">
        <f>'Cleaned Data'!K536</f>
        <v/>
      </c>
      <c r="D535" s="16" t="str">
        <f>'Cleaned Data'!L536</f>
        <v/>
      </c>
      <c r="E535" s="16" t="str">
        <f>'Cleaned Data'!M536</f>
        <v/>
      </c>
      <c r="F535" s="63" t="str">
        <f>'Cleaned Data'!Y536</f>
        <v/>
      </c>
      <c r="G535" s="5" t="str">
        <f>'Cleaned Data'!X536</f>
        <v/>
      </c>
      <c r="I535" s="16"/>
    </row>
    <row r="536">
      <c r="A536" s="57" t="str">
        <f>'Cleaned Data'!I537</f>
        <v/>
      </c>
      <c r="B536" s="30" t="str">
        <f>'Cleaned Data'!J537</f>
        <v/>
      </c>
      <c r="C536" s="30" t="str">
        <f>'Cleaned Data'!K537</f>
        <v/>
      </c>
      <c r="D536" s="16" t="str">
        <f>'Cleaned Data'!L537</f>
        <v/>
      </c>
      <c r="E536" s="16" t="str">
        <f>'Cleaned Data'!M537</f>
        <v/>
      </c>
      <c r="F536" s="63" t="str">
        <f>'Cleaned Data'!Y537</f>
        <v/>
      </c>
      <c r="G536" s="5" t="str">
        <f>'Cleaned Data'!X537</f>
        <v/>
      </c>
      <c r="I536" s="16"/>
    </row>
    <row r="537">
      <c r="A537" s="57" t="str">
        <f>'Cleaned Data'!I538</f>
        <v/>
      </c>
      <c r="B537" s="30" t="str">
        <f>'Cleaned Data'!J538</f>
        <v/>
      </c>
      <c r="C537" s="30" t="str">
        <f>'Cleaned Data'!K538</f>
        <v/>
      </c>
      <c r="D537" s="16" t="str">
        <f>'Cleaned Data'!L538</f>
        <v/>
      </c>
      <c r="E537" s="16" t="str">
        <f>'Cleaned Data'!M538</f>
        <v/>
      </c>
      <c r="F537" s="63" t="str">
        <f>'Cleaned Data'!Y538</f>
        <v/>
      </c>
      <c r="G537" s="5" t="str">
        <f>'Cleaned Data'!X538</f>
        <v/>
      </c>
      <c r="I537" s="16"/>
    </row>
    <row r="538">
      <c r="A538" s="57" t="str">
        <f>'Cleaned Data'!I539</f>
        <v/>
      </c>
      <c r="B538" s="30" t="str">
        <f>'Cleaned Data'!J539</f>
        <v/>
      </c>
      <c r="C538" s="30" t="str">
        <f>'Cleaned Data'!K539</f>
        <v/>
      </c>
      <c r="D538" s="16" t="str">
        <f>'Cleaned Data'!L539</f>
        <v/>
      </c>
      <c r="E538" s="16" t="str">
        <f>'Cleaned Data'!M539</f>
        <v/>
      </c>
      <c r="F538" s="63" t="str">
        <f>'Cleaned Data'!Y539</f>
        <v/>
      </c>
      <c r="G538" s="5" t="str">
        <f>'Cleaned Data'!X539</f>
        <v/>
      </c>
      <c r="I538" s="16"/>
    </row>
    <row r="539">
      <c r="A539" s="57" t="str">
        <f>'Cleaned Data'!I540</f>
        <v/>
      </c>
      <c r="B539" s="30" t="str">
        <f>'Cleaned Data'!J540</f>
        <v/>
      </c>
      <c r="C539" s="30" t="str">
        <f>'Cleaned Data'!K540</f>
        <v/>
      </c>
      <c r="D539" s="16" t="str">
        <f>'Cleaned Data'!L540</f>
        <v/>
      </c>
      <c r="E539" s="16" t="str">
        <f>'Cleaned Data'!M540</f>
        <v/>
      </c>
      <c r="F539" s="63" t="str">
        <f>'Cleaned Data'!Y540</f>
        <v/>
      </c>
      <c r="G539" s="5" t="str">
        <f>'Cleaned Data'!X540</f>
        <v/>
      </c>
      <c r="I539" s="16"/>
    </row>
    <row r="540">
      <c r="A540" s="57" t="str">
        <f>'Cleaned Data'!I541</f>
        <v/>
      </c>
      <c r="B540" s="30" t="str">
        <f>'Cleaned Data'!J541</f>
        <v/>
      </c>
      <c r="C540" s="30" t="str">
        <f>'Cleaned Data'!K541</f>
        <v/>
      </c>
      <c r="D540" s="16" t="str">
        <f>'Cleaned Data'!L541</f>
        <v/>
      </c>
      <c r="E540" s="16" t="str">
        <f>'Cleaned Data'!M541</f>
        <v/>
      </c>
      <c r="F540" s="63" t="str">
        <f>'Cleaned Data'!Y541</f>
        <v/>
      </c>
      <c r="G540" s="5" t="str">
        <f>'Cleaned Data'!X541</f>
        <v/>
      </c>
      <c r="I540" s="16"/>
    </row>
    <row r="541">
      <c r="A541" s="57" t="str">
        <f>'Cleaned Data'!I542</f>
        <v/>
      </c>
      <c r="B541" s="30" t="str">
        <f>'Cleaned Data'!J542</f>
        <v/>
      </c>
      <c r="C541" s="30" t="str">
        <f>'Cleaned Data'!K542</f>
        <v/>
      </c>
      <c r="D541" s="16" t="str">
        <f>'Cleaned Data'!L542</f>
        <v/>
      </c>
      <c r="E541" s="16" t="str">
        <f>'Cleaned Data'!M542</f>
        <v/>
      </c>
      <c r="F541" s="63" t="str">
        <f>'Cleaned Data'!Y542</f>
        <v/>
      </c>
      <c r="G541" s="5" t="str">
        <f>'Cleaned Data'!X542</f>
        <v/>
      </c>
      <c r="I541" s="16"/>
    </row>
    <row r="542">
      <c r="A542" s="57" t="str">
        <f>'Cleaned Data'!I543</f>
        <v/>
      </c>
      <c r="B542" s="30" t="str">
        <f>'Cleaned Data'!J543</f>
        <v/>
      </c>
      <c r="C542" s="30" t="str">
        <f>'Cleaned Data'!K543</f>
        <v/>
      </c>
      <c r="D542" s="16" t="str">
        <f>'Cleaned Data'!L543</f>
        <v/>
      </c>
      <c r="E542" s="16" t="str">
        <f>'Cleaned Data'!M543</f>
        <v/>
      </c>
      <c r="F542" s="63" t="str">
        <f>'Cleaned Data'!Y543</f>
        <v/>
      </c>
      <c r="G542" s="5" t="str">
        <f>'Cleaned Data'!X543</f>
        <v/>
      </c>
      <c r="I542" s="16"/>
    </row>
    <row r="543">
      <c r="A543" s="57" t="str">
        <f>'Cleaned Data'!I544</f>
        <v/>
      </c>
      <c r="B543" s="30" t="str">
        <f>'Cleaned Data'!J544</f>
        <v/>
      </c>
      <c r="C543" s="30" t="str">
        <f>'Cleaned Data'!K544</f>
        <v/>
      </c>
      <c r="D543" s="16" t="str">
        <f>'Cleaned Data'!L544</f>
        <v/>
      </c>
      <c r="E543" s="16" t="str">
        <f>'Cleaned Data'!M544</f>
        <v/>
      </c>
      <c r="F543" s="63" t="str">
        <f>'Cleaned Data'!Y544</f>
        <v/>
      </c>
      <c r="G543" s="5" t="str">
        <f>'Cleaned Data'!X544</f>
        <v/>
      </c>
      <c r="I543" s="16"/>
    </row>
    <row r="544">
      <c r="A544" s="57" t="str">
        <f>'Cleaned Data'!I545</f>
        <v/>
      </c>
      <c r="B544" s="30" t="str">
        <f>'Cleaned Data'!J545</f>
        <v/>
      </c>
      <c r="C544" s="30" t="str">
        <f>'Cleaned Data'!K545</f>
        <v/>
      </c>
      <c r="D544" s="16" t="str">
        <f>'Cleaned Data'!L545</f>
        <v/>
      </c>
      <c r="E544" s="16" t="str">
        <f>'Cleaned Data'!M545</f>
        <v/>
      </c>
      <c r="F544" s="63" t="str">
        <f>'Cleaned Data'!Y545</f>
        <v/>
      </c>
      <c r="G544" s="5" t="str">
        <f>'Cleaned Data'!X545</f>
        <v/>
      </c>
      <c r="I544" s="16"/>
    </row>
    <row r="545">
      <c r="A545" s="57" t="str">
        <f>'Cleaned Data'!I546</f>
        <v/>
      </c>
      <c r="B545" s="30" t="str">
        <f>'Cleaned Data'!J546</f>
        <v/>
      </c>
      <c r="C545" s="30" t="str">
        <f>'Cleaned Data'!K546</f>
        <v/>
      </c>
      <c r="D545" s="16" t="str">
        <f>'Cleaned Data'!L546</f>
        <v/>
      </c>
      <c r="E545" s="16" t="str">
        <f>'Cleaned Data'!M546</f>
        <v/>
      </c>
      <c r="F545" s="63" t="str">
        <f>'Cleaned Data'!Y546</f>
        <v/>
      </c>
      <c r="G545" s="5" t="str">
        <f>'Cleaned Data'!X546</f>
        <v/>
      </c>
      <c r="I545" s="16"/>
    </row>
    <row r="546">
      <c r="A546" s="57" t="str">
        <f>'Cleaned Data'!I547</f>
        <v/>
      </c>
      <c r="B546" s="30" t="str">
        <f>'Cleaned Data'!J547</f>
        <v/>
      </c>
      <c r="C546" s="30" t="str">
        <f>'Cleaned Data'!K547</f>
        <v/>
      </c>
      <c r="D546" s="16" t="str">
        <f>'Cleaned Data'!L547</f>
        <v/>
      </c>
      <c r="E546" s="16" t="str">
        <f>'Cleaned Data'!M547</f>
        <v/>
      </c>
      <c r="F546" s="63" t="str">
        <f>'Cleaned Data'!Y547</f>
        <v/>
      </c>
      <c r="G546" s="5" t="str">
        <f>'Cleaned Data'!X547</f>
        <v/>
      </c>
      <c r="I546" s="16"/>
    </row>
    <row r="547">
      <c r="A547" s="57" t="str">
        <f>'Cleaned Data'!I548</f>
        <v/>
      </c>
      <c r="B547" s="30" t="str">
        <f>'Cleaned Data'!J548</f>
        <v/>
      </c>
      <c r="C547" s="30" t="str">
        <f>'Cleaned Data'!K548</f>
        <v/>
      </c>
      <c r="D547" s="16" t="str">
        <f>'Cleaned Data'!L548</f>
        <v/>
      </c>
      <c r="E547" s="16" t="str">
        <f>'Cleaned Data'!M548</f>
        <v/>
      </c>
      <c r="F547" s="63" t="str">
        <f>'Cleaned Data'!Y548</f>
        <v/>
      </c>
      <c r="G547" s="5" t="str">
        <f>'Cleaned Data'!X548</f>
        <v/>
      </c>
      <c r="I547" s="16"/>
    </row>
    <row r="548">
      <c r="A548" s="57" t="str">
        <f>'Cleaned Data'!I549</f>
        <v/>
      </c>
      <c r="B548" s="30" t="str">
        <f>'Cleaned Data'!J549</f>
        <v/>
      </c>
      <c r="C548" s="30" t="str">
        <f>'Cleaned Data'!K549</f>
        <v/>
      </c>
      <c r="D548" s="16" t="str">
        <f>'Cleaned Data'!L549</f>
        <v/>
      </c>
      <c r="E548" s="16" t="str">
        <f>'Cleaned Data'!M549</f>
        <v/>
      </c>
      <c r="F548" s="63" t="str">
        <f>'Cleaned Data'!Y549</f>
        <v/>
      </c>
      <c r="G548" s="5" t="str">
        <f>'Cleaned Data'!X549</f>
        <v/>
      </c>
      <c r="I548" s="16"/>
    </row>
    <row r="549">
      <c r="A549" s="57" t="str">
        <f>'Cleaned Data'!I550</f>
        <v/>
      </c>
      <c r="B549" s="30" t="str">
        <f>'Cleaned Data'!J550</f>
        <v/>
      </c>
      <c r="C549" s="30" t="str">
        <f>'Cleaned Data'!K550</f>
        <v/>
      </c>
      <c r="D549" s="16" t="str">
        <f>'Cleaned Data'!L550</f>
        <v/>
      </c>
      <c r="E549" s="16" t="str">
        <f>'Cleaned Data'!M550</f>
        <v/>
      </c>
      <c r="F549" s="63" t="str">
        <f>'Cleaned Data'!Y550</f>
        <v/>
      </c>
      <c r="G549" s="5" t="str">
        <f>'Cleaned Data'!X550</f>
        <v/>
      </c>
      <c r="I549" s="16"/>
    </row>
    <row r="550">
      <c r="A550" s="57" t="str">
        <f>'Cleaned Data'!I551</f>
        <v/>
      </c>
      <c r="B550" s="30" t="str">
        <f>'Cleaned Data'!J551</f>
        <v/>
      </c>
      <c r="C550" s="30" t="str">
        <f>'Cleaned Data'!K551</f>
        <v/>
      </c>
      <c r="D550" s="16" t="str">
        <f>'Cleaned Data'!L551</f>
        <v/>
      </c>
      <c r="E550" s="16" t="str">
        <f>'Cleaned Data'!M551</f>
        <v/>
      </c>
      <c r="F550" s="63" t="str">
        <f>'Cleaned Data'!Y551</f>
        <v/>
      </c>
      <c r="G550" s="5" t="str">
        <f>'Cleaned Data'!X551</f>
        <v/>
      </c>
      <c r="I550" s="16"/>
    </row>
    <row r="551">
      <c r="A551" s="57" t="str">
        <f>'Cleaned Data'!I552</f>
        <v/>
      </c>
      <c r="B551" s="30" t="str">
        <f>'Cleaned Data'!J552</f>
        <v/>
      </c>
      <c r="C551" s="30" t="str">
        <f>'Cleaned Data'!K552</f>
        <v/>
      </c>
      <c r="D551" s="16" t="str">
        <f>'Cleaned Data'!L552</f>
        <v/>
      </c>
      <c r="E551" s="16" t="str">
        <f>'Cleaned Data'!M552</f>
        <v/>
      </c>
      <c r="F551" s="63" t="str">
        <f>'Cleaned Data'!Y552</f>
        <v/>
      </c>
      <c r="G551" s="5" t="str">
        <f>'Cleaned Data'!X552</f>
        <v/>
      </c>
      <c r="I551" s="16"/>
    </row>
    <row r="552">
      <c r="A552" s="57" t="str">
        <f>'Cleaned Data'!I553</f>
        <v/>
      </c>
      <c r="B552" s="30" t="str">
        <f>'Cleaned Data'!J553</f>
        <v/>
      </c>
      <c r="C552" s="30" t="str">
        <f>'Cleaned Data'!K553</f>
        <v/>
      </c>
      <c r="D552" s="16" t="str">
        <f>'Cleaned Data'!L553</f>
        <v/>
      </c>
      <c r="E552" s="16" t="str">
        <f>'Cleaned Data'!M553</f>
        <v/>
      </c>
      <c r="F552" s="63" t="str">
        <f>'Cleaned Data'!Y553</f>
        <v/>
      </c>
      <c r="G552" s="5" t="str">
        <f>'Cleaned Data'!X553</f>
        <v/>
      </c>
      <c r="I552" s="16"/>
    </row>
    <row r="553">
      <c r="A553" s="57" t="str">
        <f>'Cleaned Data'!I554</f>
        <v/>
      </c>
      <c r="B553" s="30" t="str">
        <f>'Cleaned Data'!J554</f>
        <v/>
      </c>
      <c r="C553" s="30" t="str">
        <f>'Cleaned Data'!K554</f>
        <v/>
      </c>
      <c r="D553" s="16" t="str">
        <f>'Cleaned Data'!L554</f>
        <v/>
      </c>
      <c r="E553" s="16" t="str">
        <f>'Cleaned Data'!M554</f>
        <v/>
      </c>
      <c r="F553" s="63" t="str">
        <f>'Cleaned Data'!Y554</f>
        <v/>
      </c>
      <c r="G553" s="5" t="str">
        <f>'Cleaned Data'!X554</f>
        <v/>
      </c>
      <c r="I553" s="16"/>
    </row>
    <row r="554">
      <c r="A554" s="57" t="str">
        <f>'Cleaned Data'!I555</f>
        <v/>
      </c>
      <c r="B554" s="30" t="str">
        <f>'Cleaned Data'!J555</f>
        <v/>
      </c>
      <c r="C554" s="30" t="str">
        <f>'Cleaned Data'!K555</f>
        <v/>
      </c>
      <c r="D554" s="16" t="str">
        <f>'Cleaned Data'!L555</f>
        <v/>
      </c>
      <c r="E554" s="16" t="str">
        <f>'Cleaned Data'!M555</f>
        <v/>
      </c>
      <c r="F554" s="63" t="str">
        <f>'Cleaned Data'!Y555</f>
        <v/>
      </c>
      <c r="G554" s="5" t="str">
        <f>'Cleaned Data'!X555</f>
        <v/>
      </c>
      <c r="I554" s="16"/>
    </row>
    <row r="555">
      <c r="A555" s="57" t="str">
        <f>'Cleaned Data'!I556</f>
        <v/>
      </c>
      <c r="B555" s="30" t="str">
        <f>'Cleaned Data'!J556</f>
        <v/>
      </c>
      <c r="C555" s="30" t="str">
        <f>'Cleaned Data'!K556</f>
        <v/>
      </c>
      <c r="D555" s="16" t="str">
        <f>'Cleaned Data'!L556</f>
        <v/>
      </c>
      <c r="E555" s="16" t="str">
        <f>'Cleaned Data'!M556</f>
        <v/>
      </c>
      <c r="F555" s="63" t="str">
        <f>'Cleaned Data'!Y556</f>
        <v/>
      </c>
      <c r="G555" s="5" t="str">
        <f>'Cleaned Data'!X556</f>
        <v/>
      </c>
      <c r="I555" s="16"/>
    </row>
    <row r="556">
      <c r="A556" s="57" t="str">
        <f>'Cleaned Data'!I557</f>
        <v/>
      </c>
      <c r="B556" s="30" t="str">
        <f>'Cleaned Data'!J557</f>
        <v/>
      </c>
      <c r="C556" s="30" t="str">
        <f>'Cleaned Data'!K557</f>
        <v/>
      </c>
      <c r="D556" s="16" t="str">
        <f>'Cleaned Data'!L557</f>
        <v/>
      </c>
      <c r="E556" s="16" t="str">
        <f>'Cleaned Data'!M557</f>
        <v/>
      </c>
      <c r="F556" s="63" t="str">
        <f>'Cleaned Data'!Y557</f>
        <v/>
      </c>
      <c r="G556" s="5" t="str">
        <f>'Cleaned Data'!X557</f>
        <v/>
      </c>
      <c r="I556" s="16"/>
    </row>
    <row r="557">
      <c r="A557" s="57" t="str">
        <f>'Cleaned Data'!I558</f>
        <v/>
      </c>
      <c r="B557" s="30" t="str">
        <f>'Cleaned Data'!J558</f>
        <v/>
      </c>
      <c r="C557" s="30" t="str">
        <f>'Cleaned Data'!K558</f>
        <v/>
      </c>
      <c r="D557" s="16" t="str">
        <f>'Cleaned Data'!L558</f>
        <v/>
      </c>
      <c r="E557" s="16" t="str">
        <f>'Cleaned Data'!M558</f>
        <v/>
      </c>
      <c r="F557" s="63" t="str">
        <f>'Cleaned Data'!Y558</f>
        <v/>
      </c>
      <c r="G557" s="5" t="str">
        <f>'Cleaned Data'!X558</f>
        <v/>
      </c>
      <c r="I557" s="16"/>
    </row>
    <row r="558">
      <c r="A558" s="57" t="str">
        <f>'Cleaned Data'!I559</f>
        <v/>
      </c>
      <c r="B558" s="30" t="str">
        <f>'Cleaned Data'!J559</f>
        <v/>
      </c>
      <c r="C558" s="30" t="str">
        <f>'Cleaned Data'!K559</f>
        <v/>
      </c>
      <c r="D558" s="16" t="str">
        <f>'Cleaned Data'!L559</f>
        <v/>
      </c>
      <c r="E558" s="16" t="str">
        <f>'Cleaned Data'!M559</f>
        <v/>
      </c>
      <c r="F558" s="63" t="str">
        <f>'Cleaned Data'!Y559</f>
        <v/>
      </c>
      <c r="G558" s="5" t="str">
        <f>'Cleaned Data'!X559</f>
        <v/>
      </c>
      <c r="I558" s="16"/>
    </row>
    <row r="559">
      <c r="A559" s="57" t="str">
        <f>'Cleaned Data'!I560</f>
        <v/>
      </c>
      <c r="B559" s="30" t="str">
        <f>'Cleaned Data'!J560</f>
        <v/>
      </c>
      <c r="C559" s="30" t="str">
        <f>'Cleaned Data'!K560</f>
        <v/>
      </c>
      <c r="D559" s="16" t="str">
        <f>'Cleaned Data'!L560</f>
        <v/>
      </c>
      <c r="E559" s="16" t="str">
        <f>'Cleaned Data'!M560</f>
        <v/>
      </c>
      <c r="F559" s="63" t="str">
        <f>'Cleaned Data'!Y560</f>
        <v/>
      </c>
      <c r="G559" s="5" t="str">
        <f>'Cleaned Data'!X560</f>
        <v/>
      </c>
      <c r="I559" s="16"/>
    </row>
    <row r="560">
      <c r="A560" s="57" t="str">
        <f>'Cleaned Data'!I561</f>
        <v/>
      </c>
      <c r="B560" s="30" t="str">
        <f>'Cleaned Data'!J561</f>
        <v/>
      </c>
      <c r="C560" s="30" t="str">
        <f>'Cleaned Data'!K561</f>
        <v/>
      </c>
      <c r="D560" s="16" t="str">
        <f>'Cleaned Data'!L561</f>
        <v/>
      </c>
      <c r="E560" s="16" t="str">
        <f>'Cleaned Data'!M561</f>
        <v/>
      </c>
      <c r="F560" s="63" t="str">
        <f>'Cleaned Data'!Y561</f>
        <v/>
      </c>
      <c r="G560" s="5" t="str">
        <f>'Cleaned Data'!X561</f>
        <v/>
      </c>
      <c r="I560" s="16"/>
    </row>
    <row r="561">
      <c r="A561" s="57" t="str">
        <f>'Cleaned Data'!I562</f>
        <v/>
      </c>
      <c r="B561" s="30" t="str">
        <f>'Cleaned Data'!J562</f>
        <v/>
      </c>
      <c r="C561" s="30" t="str">
        <f>'Cleaned Data'!K562</f>
        <v/>
      </c>
      <c r="D561" s="16" t="str">
        <f>'Cleaned Data'!L562</f>
        <v/>
      </c>
      <c r="E561" s="16" t="str">
        <f>'Cleaned Data'!M562</f>
        <v/>
      </c>
      <c r="F561" s="63" t="str">
        <f>'Cleaned Data'!Y562</f>
        <v/>
      </c>
      <c r="G561" s="5" t="str">
        <f>'Cleaned Data'!X562</f>
        <v/>
      </c>
      <c r="I561" s="16"/>
    </row>
    <row r="562">
      <c r="A562" s="57" t="str">
        <f>'Cleaned Data'!I563</f>
        <v/>
      </c>
      <c r="B562" s="30" t="str">
        <f>'Cleaned Data'!J563</f>
        <v/>
      </c>
      <c r="C562" s="30" t="str">
        <f>'Cleaned Data'!K563</f>
        <v/>
      </c>
      <c r="D562" s="16" t="str">
        <f>'Cleaned Data'!L563</f>
        <v/>
      </c>
      <c r="E562" s="16" t="str">
        <f>'Cleaned Data'!M563</f>
        <v/>
      </c>
      <c r="F562" s="63" t="str">
        <f>'Cleaned Data'!Y563</f>
        <v/>
      </c>
      <c r="G562" s="5" t="str">
        <f>'Cleaned Data'!X563</f>
        <v/>
      </c>
      <c r="I562" s="16"/>
    </row>
    <row r="563">
      <c r="A563" s="57" t="str">
        <f>'Cleaned Data'!I564</f>
        <v/>
      </c>
      <c r="B563" s="30" t="str">
        <f>'Cleaned Data'!J564</f>
        <v/>
      </c>
      <c r="C563" s="30" t="str">
        <f>'Cleaned Data'!K564</f>
        <v/>
      </c>
      <c r="D563" s="16" t="str">
        <f>'Cleaned Data'!L564</f>
        <v/>
      </c>
      <c r="E563" s="16" t="str">
        <f>'Cleaned Data'!M564</f>
        <v/>
      </c>
      <c r="F563" s="63" t="str">
        <f>'Cleaned Data'!Y564</f>
        <v/>
      </c>
      <c r="G563" s="5" t="str">
        <f>'Cleaned Data'!X564</f>
        <v/>
      </c>
      <c r="I563" s="16"/>
    </row>
    <row r="564">
      <c r="A564" s="57" t="str">
        <f>'Cleaned Data'!I565</f>
        <v/>
      </c>
      <c r="B564" s="30" t="str">
        <f>'Cleaned Data'!J565</f>
        <v/>
      </c>
      <c r="C564" s="30" t="str">
        <f>'Cleaned Data'!K565</f>
        <v/>
      </c>
      <c r="D564" s="16" t="str">
        <f>'Cleaned Data'!L565</f>
        <v/>
      </c>
      <c r="E564" s="16" t="str">
        <f>'Cleaned Data'!M565</f>
        <v/>
      </c>
      <c r="F564" s="63" t="str">
        <f>'Cleaned Data'!Y565</f>
        <v/>
      </c>
      <c r="G564" s="5" t="str">
        <f>'Cleaned Data'!X565</f>
        <v/>
      </c>
      <c r="I564" s="16"/>
    </row>
    <row r="565">
      <c r="A565" s="57" t="str">
        <f>'Cleaned Data'!I566</f>
        <v/>
      </c>
      <c r="B565" s="30" t="str">
        <f>'Cleaned Data'!J566</f>
        <v/>
      </c>
      <c r="C565" s="30" t="str">
        <f>'Cleaned Data'!K566</f>
        <v/>
      </c>
      <c r="D565" s="16" t="str">
        <f>'Cleaned Data'!L566</f>
        <v/>
      </c>
      <c r="E565" s="16" t="str">
        <f>'Cleaned Data'!M566</f>
        <v/>
      </c>
      <c r="F565" s="63" t="str">
        <f>'Cleaned Data'!Y566</f>
        <v/>
      </c>
      <c r="G565" s="5" t="str">
        <f>'Cleaned Data'!X566</f>
        <v/>
      </c>
      <c r="I565" s="16"/>
    </row>
    <row r="566">
      <c r="A566" s="57" t="str">
        <f>'Cleaned Data'!I567</f>
        <v/>
      </c>
      <c r="B566" s="30" t="str">
        <f>'Cleaned Data'!J567</f>
        <v/>
      </c>
      <c r="C566" s="30" t="str">
        <f>'Cleaned Data'!K567</f>
        <v/>
      </c>
      <c r="D566" s="16" t="str">
        <f>'Cleaned Data'!L567</f>
        <v/>
      </c>
      <c r="E566" s="16" t="str">
        <f>'Cleaned Data'!M567</f>
        <v/>
      </c>
      <c r="F566" s="63" t="str">
        <f>'Cleaned Data'!Y567</f>
        <v/>
      </c>
      <c r="G566" s="5" t="str">
        <f>'Cleaned Data'!X567</f>
        <v/>
      </c>
      <c r="I566" s="16"/>
    </row>
    <row r="567">
      <c r="A567" s="57" t="str">
        <f>'Cleaned Data'!I568</f>
        <v/>
      </c>
      <c r="B567" s="30" t="str">
        <f>'Cleaned Data'!J568</f>
        <v/>
      </c>
      <c r="C567" s="30" t="str">
        <f>'Cleaned Data'!K568</f>
        <v/>
      </c>
      <c r="D567" s="16" t="str">
        <f>'Cleaned Data'!L568</f>
        <v/>
      </c>
      <c r="E567" s="16" t="str">
        <f>'Cleaned Data'!M568</f>
        <v/>
      </c>
      <c r="F567" s="63" t="str">
        <f>'Cleaned Data'!Y568</f>
        <v/>
      </c>
      <c r="G567" s="5" t="str">
        <f>'Cleaned Data'!X568</f>
        <v/>
      </c>
      <c r="I567" s="16"/>
    </row>
    <row r="568">
      <c r="A568" s="57" t="str">
        <f>'Cleaned Data'!I569</f>
        <v/>
      </c>
      <c r="B568" s="30" t="str">
        <f>'Cleaned Data'!J569</f>
        <v/>
      </c>
      <c r="C568" s="30" t="str">
        <f>'Cleaned Data'!K569</f>
        <v/>
      </c>
      <c r="D568" s="16" t="str">
        <f>'Cleaned Data'!L569</f>
        <v/>
      </c>
      <c r="E568" s="16" t="str">
        <f>'Cleaned Data'!M569</f>
        <v/>
      </c>
      <c r="F568" s="63" t="str">
        <f>'Cleaned Data'!Y569</f>
        <v/>
      </c>
      <c r="G568" s="5" t="str">
        <f>'Cleaned Data'!X569</f>
        <v/>
      </c>
      <c r="I568" s="16"/>
    </row>
    <row r="569">
      <c r="A569" s="57" t="str">
        <f>'Cleaned Data'!I570</f>
        <v/>
      </c>
      <c r="B569" s="30" t="str">
        <f>'Cleaned Data'!J570</f>
        <v/>
      </c>
      <c r="C569" s="30" t="str">
        <f>'Cleaned Data'!K570</f>
        <v/>
      </c>
      <c r="D569" s="16" t="str">
        <f>'Cleaned Data'!L570</f>
        <v/>
      </c>
      <c r="E569" s="16" t="str">
        <f>'Cleaned Data'!M570</f>
        <v/>
      </c>
      <c r="F569" s="63" t="str">
        <f>'Cleaned Data'!Y570</f>
        <v/>
      </c>
      <c r="G569" s="5" t="str">
        <f>'Cleaned Data'!X570</f>
        <v/>
      </c>
      <c r="I569" s="16"/>
    </row>
    <row r="570">
      <c r="A570" s="57" t="str">
        <f>'Cleaned Data'!I571</f>
        <v/>
      </c>
      <c r="B570" s="30" t="str">
        <f>'Cleaned Data'!J571</f>
        <v/>
      </c>
      <c r="C570" s="30" t="str">
        <f>'Cleaned Data'!K571</f>
        <v/>
      </c>
      <c r="D570" s="16" t="str">
        <f>'Cleaned Data'!L571</f>
        <v/>
      </c>
      <c r="E570" s="16" t="str">
        <f>'Cleaned Data'!M571</f>
        <v/>
      </c>
      <c r="F570" s="63" t="str">
        <f>'Cleaned Data'!Y571</f>
        <v/>
      </c>
      <c r="G570" s="5" t="str">
        <f>'Cleaned Data'!X571</f>
        <v/>
      </c>
      <c r="I570" s="16"/>
    </row>
    <row r="571">
      <c r="A571" s="57" t="str">
        <f>'Cleaned Data'!I572</f>
        <v/>
      </c>
      <c r="B571" s="30" t="str">
        <f>'Cleaned Data'!J572</f>
        <v/>
      </c>
      <c r="C571" s="30" t="str">
        <f>'Cleaned Data'!K572</f>
        <v/>
      </c>
      <c r="D571" s="16" t="str">
        <f>'Cleaned Data'!L572</f>
        <v/>
      </c>
      <c r="E571" s="16" t="str">
        <f>'Cleaned Data'!M572</f>
        <v/>
      </c>
      <c r="F571" s="63" t="str">
        <f>'Cleaned Data'!Y572</f>
        <v/>
      </c>
      <c r="G571" s="5" t="str">
        <f>'Cleaned Data'!X572</f>
        <v/>
      </c>
      <c r="I571" s="16"/>
    </row>
    <row r="572">
      <c r="A572" s="57" t="str">
        <f>'Cleaned Data'!I573</f>
        <v/>
      </c>
      <c r="B572" s="30" t="str">
        <f>'Cleaned Data'!J573</f>
        <v/>
      </c>
      <c r="C572" s="30" t="str">
        <f>'Cleaned Data'!K573</f>
        <v/>
      </c>
      <c r="D572" s="16" t="str">
        <f>'Cleaned Data'!L573</f>
        <v/>
      </c>
      <c r="E572" s="16" t="str">
        <f>'Cleaned Data'!M573</f>
        <v/>
      </c>
      <c r="F572" s="63" t="str">
        <f>'Cleaned Data'!Y573</f>
        <v/>
      </c>
      <c r="G572" s="5" t="str">
        <f>'Cleaned Data'!X573</f>
        <v/>
      </c>
      <c r="I572" s="16"/>
    </row>
    <row r="573">
      <c r="A573" s="57" t="str">
        <f>'Cleaned Data'!I574</f>
        <v/>
      </c>
      <c r="B573" s="30" t="str">
        <f>'Cleaned Data'!J574</f>
        <v/>
      </c>
      <c r="C573" s="30" t="str">
        <f>'Cleaned Data'!K574</f>
        <v/>
      </c>
      <c r="D573" s="16" t="str">
        <f>'Cleaned Data'!L574</f>
        <v/>
      </c>
      <c r="E573" s="16" t="str">
        <f>'Cleaned Data'!M574</f>
        <v/>
      </c>
      <c r="F573" s="63" t="str">
        <f>'Cleaned Data'!Y574</f>
        <v/>
      </c>
      <c r="G573" s="5" t="str">
        <f>'Cleaned Data'!X574</f>
        <v/>
      </c>
      <c r="I573" s="16"/>
    </row>
    <row r="574">
      <c r="A574" s="57" t="str">
        <f>'Cleaned Data'!I575</f>
        <v/>
      </c>
      <c r="B574" s="30" t="str">
        <f>'Cleaned Data'!J575</f>
        <v/>
      </c>
      <c r="C574" s="30" t="str">
        <f>'Cleaned Data'!K575</f>
        <v/>
      </c>
      <c r="D574" s="16" t="str">
        <f>'Cleaned Data'!L575</f>
        <v/>
      </c>
      <c r="E574" s="16" t="str">
        <f>'Cleaned Data'!M575</f>
        <v/>
      </c>
      <c r="F574" s="63" t="str">
        <f>'Cleaned Data'!Y575</f>
        <v/>
      </c>
      <c r="G574" s="5" t="str">
        <f>'Cleaned Data'!X575</f>
        <v/>
      </c>
      <c r="I574" s="16"/>
    </row>
    <row r="575">
      <c r="A575" s="57" t="str">
        <f>'Cleaned Data'!I576</f>
        <v/>
      </c>
      <c r="B575" s="30" t="str">
        <f>'Cleaned Data'!J576</f>
        <v/>
      </c>
      <c r="C575" s="30" t="str">
        <f>'Cleaned Data'!K576</f>
        <v/>
      </c>
      <c r="D575" s="16" t="str">
        <f>'Cleaned Data'!L576</f>
        <v/>
      </c>
      <c r="E575" s="16" t="str">
        <f>'Cleaned Data'!M576</f>
        <v/>
      </c>
      <c r="F575" s="63" t="str">
        <f>'Cleaned Data'!Y576</f>
        <v/>
      </c>
      <c r="G575" s="5" t="str">
        <f>'Cleaned Data'!X576</f>
        <v/>
      </c>
      <c r="I575" s="16"/>
    </row>
    <row r="576">
      <c r="A576" s="57" t="str">
        <f>'Cleaned Data'!I577</f>
        <v/>
      </c>
      <c r="B576" s="30" t="str">
        <f>'Cleaned Data'!J577</f>
        <v/>
      </c>
      <c r="C576" s="30" t="str">
        <f>'Cleaned Data'!K577</f>
        <v/>
      </c>
      <c r="D576" s="16" t="str">
        <f>'Cleaned Data'!L577</f>
        <v/>
      </c>
      <c r="E576" s="16" t="str">
        <f>'Cleaned Data'!M577</f>
        <v/>
      </c>
      <c r="F576" s="63" t="str">
        <f>'Cleaned Data'!Y577</f>
        <v/>
      </c>
      <c r="G576" s="5" t="str">
        <f>'Cleaned Data'!X577</f>
        <v/>
      </c>
      <c r="I576" s="16"/>
    </row>
    <row r="577">
      <c r="A577" s="57" t="str">
        <f>'Cleaned Data'!I578</f>
        <v/>
      </c>
      <c r="B577" s="30" t="str">
        <f>'Cleaned Data'!J578</f>
        <v/>
      </c>
      <c r="C577" s="30" t="str">
        <f>'Cleaned Data'!K578</f>
        <v/>
      </c>
      <c r="D577" s="16" t="str">
        <f>'Cleaned Data'!L578</f>
        <v/>
      </c>
      <c r="E577" s="16" t="str">
        <f>'Cleaned Data'!M578</f>
        <v/>
      </c>
      <c r="F577" s="63" t="str">
        <f>'Cleaned Data'!Y578</f>
        <v/>
      </c>
      <c r="G577" s="5" t="str">
        <f>'Cleaned Data'!X578</f>
        <v/>
      </c>
      <c r="I577" s="16"/>
    </row>
    <row r="578">
      <c r="A578" s="57" t="str">
        <f>'Cleaned Data'!I579</f>
        <v/>
      </c>
      <c r="B578" s="30" t="str">
        <f>'Cleaned Data'!J579</f>
        <v/>
      </c>
      <c r="C578" s="30" t="str">
        <f>'Cleaned Data'!K579</f>
        <v/>
      </c>
      <c r="D578" s="16" t="str">
        <f>'Cleaned Data'!L579</f>
        <v/>
      </c>
      <c r="E578" s="16" t="str">
        <f>'Cleaned Data'!M579</f>
        <v/>
      </c>
      <c r="F578" s="63" t="str">
        <f>'Cleaned Data'!Y579</f>
        <v/>
      </c>
      <c r="G578" s="5" t="str">
        <f>'Cleaned Data'!X579</f>
        <v/>
      </c>
      <c r="I578" s="16"/>
    </row>
    <row r="579">
      <c r="A579" s="57" t="str">
        <f>'Cleaned Data'!I580</f>
        <v/>
      </c>
      <c r="B579" s="30" t="str">
        <f>'Cleaned Data'!J580</f>
        <v/>
      </c>
      <c r="C579" s="30" t="str">
        <f>'Cleaned Data'!K580</f>
        <v/>
      </c>
      <c r="D579" s="16" t="str">
        <f>'Cleaned Data'!L580</f>
        <v/>
      </c>
      <c r="E579" s="16" t="str">
        <f>'Cleaned Data'!M580</f>
        <v/>
      </c>
      <c r="F579" s="63" t="str">
        <f>'Cleaned Data'!Y580</f>
        <v/>
      </c>
      <c r="G579" s="5" t="str">
        <f>'Cleaned Data'!X580</f>
        <v/>
      </c>
      <c r="I579" s="16"/>
    </row>
    <row r="580">
      <c r="A580" s="57" t="str">
        <f>'Cleaned Data'!I581</f>
        <v/>
      </c>
      <c r="B580" s="30" t="str">
        <f>'Cleaned Data'!J581</f>
        <v/>
      </c>
      <c r="C580" s="30" t="str">
        <f>'Cleaned Data'!K581</f>
        <v/>
      </c>
      <c r="D580" s="16" t="str">
        <f>'Cleaned Data'!L581</f>
        <v/>
      </c>
      <c r="E580" s="16" t="str">
        <f>'Cleaned Data'!M581</f>
        <v/>
      </c>
      <c r="F580" s="63" t="str">
        <f>'Cleaned Data'!Y581</f>
        <v/>
      </c>
      <c r="G580" s="5" t="str">
        <f>'Cleaned Data'!X581</f>
        <v/>
      </c>
      <c r="I580" s="16"/>
    </row>
    <row r="581">
      <c r="A581" s="57" t="str">
        <f>'Cleaned Data'!I582</f>
        <v/>
      </c>
      <c r="B581" s="30" t="str">
        <f>'Cleaned Data'!J582</f>
        <v/>
      </c>
      <c r="C581" s="30" t="str">
        <f>'Cleaned Data'!K582</f>
        <v/>
      </c>
      <c r="D581" s="16" t="str">
        <f>'Cleaned Data'!L582</f>
        <v/>
      </c>
      <c r="E581" s="16" t="str">
        <f>'Cleaned Data'!M582</f>
        <v/>
      </c>
      <c r="F581" s="63" t="str">
        <f>'Cleaned Data'!Y582</f>
        <v/>
      </c>
      <c r="G581" s="5" t="str">
        <f>'Cleaned Data'!X582</f>
        <v/>
      </c>
      <c r="I581" s="16"/>
    </row>
    <row r="582">
      <c r="A582" s="57" t="str">
        <f>'Cleaned Data'!I583</f>
        <v/>
      </c>
      <c r="B582" s="30" t="str">
        <f>'Cleaned Data'!J583</f>
        <v/>
      </c>
      <c r="C582" s="30" t="str">
        <f>'Cleaned Data'!K583</f>
        <v/>
      </c>
      <c r="D582" s="16" t="str">
        <f>'Cleaned Data'!L583</f>
        <v/>
      </c>
      <c r="E582" s="16" t="str">
        <f>'Cleaned Data'!M583</f>
        <v/>
      </c>
      <c r="F582" s="63" t="str">
        <f>'Cleaned Data'!Y583</f>
        <v/>
      </c>
      <c r="G582" s="5" t="str">
        <f>'Cleaned Data'!X583</f>
        <v/>
      </c>
      <c r="I582" s="16"/>
    </row>
    <row r="583">
      <c r="A583" s="57" t="str">
        <f>'Cleaned Data'!I584</f>
        <v/>
      </c>
      <c r="B583" s="30" t="str">
        <f>'Cleaned Data'!J584</f>
        <v/>
      </c>
      <c r="C583" s="30" t="str">
        <f>'Cleaned Data'!K584</f>
        <v/>
      </c>
      <c r="D583" s="16" t="str">
        <f>'Cleaned Data'!L584</f>
        <v/>
      </c>
      <c r="E583" s="16" t="str">
        <f>'Cleaned Data'!M584</f>
        <v/>
      </c>
      <c r="F583" s="63" t="str">
        <f>'Cleaned Data'!Y584</f>
        <v/>
      </c>
      <c r="G583" s="5" t="str">
        <f>'Cleaned Data'!X584</f>
        <v/>
      </c>
      <c r="I583" s="16"/>
    </row>
    <row r="584">
      <c r="A584" s="57" t="str">
        <f>'Cleaned Data'!I585</f>
        <v/>
      </c>
      <c r="B584" s="30" t="str">
        <f>'Cleaned Data'!J585</f>
        <v/>
      </c>
      <c r="C584" s="30" t="str">
        <f>'Cleaned Data'!K585</f>
        <v/>
      </c>
      <c r="D584" s="16" t="str">
        <f>'Cleaned Data'!L585</f>
        <v/>
      </c>
      <c r="E584" s="16" t="str">
        <f>'Cleaned Data'!M585</f>
        <v/>
      </c>
      <c r="F584" s="63" t="str">
        <f>'Cleaned Data'!Y585</f>
        <v/>
      </c>
      <c r="G584" s="5" t="str">
        <f>'Cleaned Data'!X585</f>
        <v/>
      </c>
      <c r="I584" s="16"/>
    </row>
    <row r="585">
      <c r="A585" s="57" t="str">
        <f>'Cleaned Data'!I586</f>
        <v/>
      </c>
      <c r="B585" s="30" t="str">
        <f>'Cleaned Data'!J586</f>
        <v/>
      </c>
      <c r="C585" s="30" t="str">
        <f>'Cleaned Data'!K586</f>
        <v/>
      </c>
      <c r="D585" s="16" t="str">
        <f>'Cleaned Data'!L586</f>
        <v/>
      </c>
      <c r="E585" s="16" t="str">
        <f>'Cleaned Data'!M586</f>
        <v/>
      </c>
      <c r="F585" s="63" t="str">
        <f>'Cleaned Data'!Y586</f>
        <v/>
      </c>
      <c r="G585" s="5" t="str">
        <f>'Cleaned Data'!X586</f>
        <v/>
      </c>
      <c r="I585" s="16"/>
    </row>
    <row r="586">
      <c r="A586" s="57" t="str">
        <f>'Cleaned Data'!I587</f>
        <v/>
      </c>
      <c r="B586" s="30" t="str">
        <f>'Cleaned Data'!J587</f>
        <v/>
      </c>
      <c r="C586" s="30" t="str">
        <f>'Cleaned Data'!K587</f>
        <v/>
      </c>
      <c r="D586" s="16" t="str">
        <f>'Cleaned Data'!L587</f>
        <v/>
      </c>
      <c r="E586" s="16" t="str">
        <f>'Cleaned Data'!M587</f>
        <v/>
      </c>
      <c r="F586" s="63" t="str">
        <f>'Cleaned Data'!Y587</f>
        <v/>
      </c>
      <c r="G586" s="5" t="str">
        <f>'Cleaned Data'!X587</f>
        <v/>
      </c>
      <c r="I586" s="16"/>
    </row>
    <row r="587">
      <c r="A587" s="57" t="str">
        <f>'Cleaned Data'!I588</f>
        <v/>
      </c>
      <c r="B587" s="30" t="str">
        <f>'Cleaned Data'!J588</f>
        <v/>
      </c>
      <c r="C587" s="30" t="str">
        <f>'Cleaned Data'!K588</f>
        <v/>
      </c>
      <c r="D587" s="16" t="str">
        <f>'Cleaned Data'!L588</f>
        <v/>
      </c>
      <c r="E587" s="16" t="str">
        <f>'Cleaned Data'!M588</f>
        <v/>
      </c>
      <c r="F587" s="63" t="str">
        <f>'Cleaned Data'!Y588</f>
        <v/>
      </c>
      <c r="G587" s="5" t="str">
        <f>'Cleaned Data'!X588</f>
        <v/>
      </c>
      <c r="I587" s="16"/>
    </row>
    <row r="588">
      <c r="A588" s="57" t="str">
        <f>'Cleaned Data'!I589</f>
        <v/>
      </c>
      <c r="B588" s="30" t="str">
        <f>'Cleaned Data'!J589</f>
        <v/>
      </c>
      <c r="C588" s="30" t="str">
        <f>'Cleaned Data'!K589</f>
        <v/>
      </c>
      <c r="D588" s="16" t="str">
        <f>'Cleaned Data'!L589</f>
        <v/>
      </c>
      <c r="E588" s="16" t="str">
        <f>'Cleaned Data'!M589</f>
        <v/>
      </c>
      <c r="F588" s="63" t="str">
        <f>'Cleaned Data'!Y589</f>
        <v/>
      </c>
      <c r="G588" s="5" t="str">
        <f>'Cleaned Data'!X589</f>
        <v/>
      </c>
      <c r="I588" s="16"/>
    </row>
    <row r="589">
      <c r="A589" s="57" t="str">
        <f>'Cleaned Data'!I590</f>
        <v/>
      </c>
      <c r="B589" s="30" t="str">
        <f>'Cleaned Data'!J590</f>
        <v/>
      </c>
      <c r="C589" s="30" t="str">
        <f>'Cleaned Data'!K590</f>
        <v/>
      </c>
      <c r="D589" s="16" t="str">
        <f>'Cleaned Data'!L590</f>
        <v/>
      </c>
      <c r="E589" s="16" t="str">
        <f>'Cleaned Data'!M590</f>
        <v/>
      </c>
      <c r="F589" s="63" t="str">
        <f>'Cleaned Data'!Y590</f>
        <v/>
      </c>
      <c r="G589" s="5" t="str">
        <f>'Cleaned Data'!X590</f>
        <v/>
      </c>
      <c r="I589" s="16"/>
    </row>
    <row r="590">
      <c r="A590" s="57" t="str">
        <f>'Cleaned Data'!I591</f>
        <v/>
      </c>
      <c r="B590" s="30" t="str">
        <f>'Cleaned Data'!J591</f>
        <v/>
      </c>
      <c r="C590" s="30" t="str">
        <f>'Cleaned Data'!K591</f>
        <v/>
      </c>
      <c r="D590" s="16" t="str">
        <f>'Cleaned Data'!L591</f>
        <v/>
      </c>
      <c r="E590" s="16" t="str">
        <f>'Cleaned Data'!M591</f>
        <v/>
      </c>
      <c r="F590" s="63" t="str">
        <f>'Cleaned Data'!Y591</f>
        <v/>
      </c>
      <c r="G590" s="5" t="str">
        <f>'Cleaned Data'!X591</f>
        <v/>
      </c>
      <c r="I590" s="16"/>
    </row>
    <row r="591">
      <c r="A591" s="57" t="str">
        <f>'Cleaned Data'!I592</f>
        <v/>
      </c>
      <c r="B591" s="30" t="str">
        <f>'Cleaned Data'!J592</f>
        <v/>
      </c>
      <c r="C591" s="30" t="str">
        <f>'Cleaned Data'!K592</f>
        <v/>
      </c>
      <c r="D591" s="16" t="str">
        <f>'Cleaned Data'!L592</f>
        <v/>
      </c>
      <c r="E591" s="16" t="str">
        <f>'Cleaned Data'!M592</f>
        <v/>
      </c>
      <c r="F591" s="63" t="str">
        <f>'Cleaned Data'!Y592</f>
        <v/>
      </c>
      <c r="G591" s="5" t="str">
        <f>'Cleaned Data'!X592</f>
        <v/>
      </c>
      <c r="I591" s="16"/>
    </row>
    <row r="592">
      <c r="A592" s="57" t="str">
        <f>'Cleaned Data'!I593</f>
        <v/>
      </c>
      <c r="B592" s="30" t="str">
        <f>'Cleaned Data'!J593</f>
        <v/>
      </c>
      <c r="C592" s="30" t="str">
        <f>'Cleaned Data'!K593</f>
        <v/>
      </c>
      <c r="D592" s="16" t="str">
        <f>'Cleaned Data'!L593</f>
        <v/>
      </c>
      <c r="E592" s="16" t="str">
        <f>'Cleaned Data'!M593</f>
        <v/>
      </c>
      <c r="F592" s="63" t="str">
        <f>'Cleaned Data'!Y593</f>
        <v/>
      </c>
      <c r="G592" s="5" t="str">
        <f>'Cleaned Data'!X593</f>
        <v/>
      </c>
      <c r="I592" s="16"/>
    </row>
    <row r="593">
      <c r="A593" s="57" t="str">
        <f>'Cleaned Data'!I594</f>
        <v/>
      </c>
      <c r="B593" s="30" t="str">
        <f>'Cleaned Data'!J594</f>
        <v/>
      </c>
      <c r="C593" s="30" t="str">
        <f>'Cleaned Data'!K594</f>
        <v/>
      </c>
      <c r="D593" s="16" t="str">
        <f>'Cleaned Data'!L594</f>
        <v/>
      </c>
      <c r="E593" s="16" t="str">
        <f>'Cleaned Data'!M594</f>
        <v/>
      </c>
      <c r="F593" s="63" t="str">
        <f>'Cleaned Data'!Y594</f>
        <v/>
      </c>
      <c r="G593" s="5" t="str">
        <f>'Cleaned Data'!X594</f>
        <v/>
      </c>
      <c r="I593" s="16"/>
    </row>
    <row r="594">
      <c r="A594" s="57" t="str">
        <f>'Cleaned Data'!I595</f>
        <v/>
      </c>
      <c r="B594" s="30" t="str">
        <f>'Cleaned Data'!J595</f>
        <v/>
      </c>
      <c r="C594" s="30" t="str">
        <f>'Cleaned Data'!K595</f>
        <v/>
      </c>
      <c r="D594" s="16" t="str">
        <f>'Cleaned Data'!L595</f>
        <v/>
      </c>
      <c r="E594" s="16" t="str">
        <f>'Cleaned Data'!M595</f>
        <v/>
      </c>
      <c r="F594" s="63" t="str">
        <f>'Cleaned Data'!Y595</f>
        <v/>
      </c>
      <c r="G594" s="5" t="str">
        <f>'Cleaned Data'!X595</f>
        <v/>
      </c>
      <c r="I594" s="16"/>
    </row>
    <row r="595">
      <c r="A595" s="57" t="str">
        <f>'Cleaned Data'!I596</f>
        <v/>
      </c>
      <c r="B595" s="30" t="str">
        <f>'Cleaned Data'!J596</f>
        <v/>
      </c>
      <c r="C595" s="30" t="str">
        <f>'Cleaned Data'!K596</f>
        <v/>
      </c>
      <c r="D595" s="16" t="str">
        <f>'Cleaned Data'!L596</f>
        <v/>
      </c>
      <c r="E595" s="16" t="str">
        <f>'Cleaned Data'!M596</f>
        <v/>
      </c>
      <c r="F595" s="63" t="str">
        <f>'Cleaned Data'!Y596</f>
        <v/>
      </c>
      <c r="G595" s="5" t="str">
        <f>'Cleaned Data'!X596</f>
        <v/>
      </c>
      <c r="I595" s="16"/>
    </row>
    <row r="596">
      <c r="A596" s="57" t="str">
        <f>'Cleaned Data'!I597</f>
        <v/>
      </c>
      <c r="B596" s="30" t="str">
        <f>'Cleaned Data'!J597</f>
        <v/>
      </c>
      <c r="C596" s="30" t="str">
        <f>'Cleaned Data'!K597</f>
        <v/>
      </c>
      <c r="D596" s="16" t="str">
        <f>'Cleaned Data'!L597</f>
        <v/>
      </c>
      <c r="E596" s="16" t="str">
        <f>'Cleaned Data'!M597</f>
        <v/>
      </c>
      <c r="F596" s="63" t="str">
        <f>'Cleaned Data'!Y597</f>
        <v/>
      </c>
      <c r="G596" s="5" t="str">
        <f>'Cleaned Data'!X597</f>
        <v/>
      </c>
      <c r="I596" s="16"/>
    </row>
    <row r="597">
      <c r="A597" s="57" t="str">
        <f>'Cleaned Data'!I598</f>
        <v/>
      </c>
      <c r="B597" s="30" t="str">
        <f>'Cleaned Data'!J598</f>
        <v/>
      </c>
      <c r="C597" s="30" t="str">
        <f>'Cleaned Data'!K598</f>
        <v/>
      </c>
      <c r="D597" s="16" t="str">
        <f>'Cleaned Data'!L598</f>
        <v/>
      </c>
      <c r="E597" s="16" t="str">
        <f>'Cleaned Data'!M598</f>
        <v/>
      </c>
      <c r="F597" s="63" t="str">
        <f>'Cleaned Data'!Y598</f>
        <v/>
      </c>
      <c r="G597" s="5" t="str">
        <f>'Cleaned Data'!X598</f>
        <v/>
      </c>
      <c r="I597" s="16"/>
    </row>
    <row r="598">
      <c r="A598" s="57" t="str">
        <f>'Cleaned Data'!I599</f>
        <v/>
      </c>
      <c r="B598" s="30" t="str">
        <f>'Cleaned Data'!J599</f>
        <v/>
      </c>
      <c r="C598" s="30" t="str">
        <f>'Cleaned Data'!K599</f>
        <v/>
      </c>
      <c r="D598" s="16" t="str">
        <f>'Cleaned Data'!L599</f>
        <v/>
      </c>
      <c r="E598" s="16" t="str">
        <f>'Cleaned Data'!M599</f>
        <v/>
      </c>
      <c r="F598" s="63" t="str">
        <f>'Cleaned Data'!Y599</f>
        <v/>
      </c>
      <c r="G598" s="5" t="str">
        <f>'Cleaned Data'!X599</f>
        <v/>
      </c>
      <c r="I598" s="16"/>
    </row>
    <row r="599">
      <c r="A599" s="57" t="str">
        <f>'Cleaned Data'!I600</f>
        <v/>
      </c>
      <c r="B599" s="30" t="str">
        <f>'Cleaned Data'!J600</f>
        <v/>
      </c>
      <c r="C599" s="30" t="str">
        <f>'Cleaned Data'!K600</f>
        <v/>
      </c>
      <c r="D599" s="16" t="str">
        <f>'Cleaned Data'!L600</f>
        <v/>
      </c>
      <c r="E599" s="16" t="str">
        <f>'Cleaned Data'!M600</f>
        <v/>
      </c>
      <c r="F599" s="63" t="str">
        <f>'Cleaned Data'!Y600</f>
        <v/>
      </c>
      <c r="G599" s="5" t="str">
        <f>'Cleaned Data'!X600</f>
        <v/>
      </c>
      <c r="I599" s="16"/>
    </row>
    <row r="600">
      <c r="A600" s="57" t="str">
        <f>'Cleaned Data'!I601</f>
        <v/>
      </c>
      <c r="B600" s="30" t="str">
        <f>'Cleaned Data'!J601</f>
        <v/>
      </c>
      <c r="C600" s="30" t="str">
        <f>'Cleaned Data'!K601</f>
        <v/>
      </c>
      <c r="D600" s="16" t="str">
        <f>'Cleaned Data'!L601</f>
        <v/>
      </c>
      <c r="E600" s="16" t="str">
        <f>'Cleaned Data'!M601</f>
        <v/>
      </c>
      <c r="F600" s="63" t="str">
        <f>'Cleaned Data'!Y601</f>
        <v/>
      </c>
      <c r="G600" s="5" t="str">
        <f>'Cleaned Data'!X601</f>
        <v/>
      </c>
      <c r="I600" s="16"/>
    </row>
    <row r="601">
      <c r="A601" s="57" t="str">
        <f>'Cleaned Data'!I602</f>
        <v/>
      </c>
      <c r="B601" s="30" t="str">
        <f>'Cleaned Data'!J602</f>
        <v/>
      </c>
      <c r="C601" s="30" t="str">
        <f>'Cleaned Data'!K602</f>
        <v/>
      </c>
      <c r="D601" s="16" t="str">
        <f>'Cleaned Data'!L602</f>
        <v/>
      </c>
      <c r="E601" s="16" t="str">
        <f>'Cleaned Data'!M602</f>
        <v/>
      </c>
      <c r="F601" s="63" t="str">
        <f>'Cleaned Data'!Y602</f>
        <v/>
      </c>
      <c r="G601" s="5" t="str">
        <f>'Cleaned Data'!X602</f>
        <v/>
      </c>
      <c r="I601" s="16"/>
    </row>
    <row r="602">
      <c r="A602" s="57" t="str">
        <f>'Cleaned Data'!I603</f>
        <v/>
      </c>
      <c r="B602" s="30" t="str">
        <f>'Cleaned Data'!J603</f>
        <v/>
      </c>
      <c r="C602" s="30" t="str">
        <f>'Cleaned Data'!K603</f>
        <v/>
      </c>
      <c r="D602" s="16" t="str">
        <f>'Cleaned Data'!L603</f>
        <v/>
      </c>
      <c r="E602" s="16" t="str">
        <f>'Cleaned Data'!M603</f>
        <v/>
      </c>
      <c r="F602" s="63" t="str">
        <f>'Cleaned Data'!Y603</f>
        <v/>
      </c>
      <c r="G602" s="5" t="str">
        <f>'Cleaned Data'!X603</f>
        <v/>
      </c>
      <c r="I602" s="16"/>
    </row>
    <row r="603">
      <c r="A603" s="57" t="str">
        <f>'Cleaned Data'!I604</f>
        <v/>
      </c>
      <c r="B603" s="30" t="str">
        <f>'Cleaned Data'!J604</f>
        <v/>
      </c>
      <c r="C603" s="30" t="str">
        <f>'Cleaned Data'!K604</f>
        <v/>
      </c>
      <c r="D603" s="16" t="str">
        <f>'Cleaned Data'!L604</f>
        <v/>
      </c>
      <c r="E603" s="16" t="str">
        <f>'Cleaned Data'!M604</f>
        <v/>
      </c>
      <c r="F603" s="63" t="str">
        <f>'Cleaned Data'!Y604</f>
        <v/>
      </c>
      <c r="G603" s="5" t="str">
        <f>'Cleaned Data'!X604</f>
        <v/>
      </c>
      <c r="I603" s="16"/>
    </row>
    <row r="604">
      <c r="A604" s="57" t="str">
        <f>'Cleaned Data'!I605</f>
        <v/>
      </c>
      <c r="B604" s="30" t="str">
        <f>'Cleaned Data'!J605</f>
        <v/>
      </c>
      <c r="C604" s="30" t="str">
        <f>'Cleaned Data'!K605</f>
        <v/>
      </c>
      <c r="D604" s="16" t="str">
        <f>'Cleaned Data'!L605</f>
        <v/>
      </c>
      <c r="E604" s="16" t="str">
        <f>'Cleaned Data'!M605</f>
        <v/>
      </c>
      <c r="F604" s="63" t="str">
        <f>'Cleaned Data'!Y605</f>
        <v/>
      </c>
      <c r="G604" s="5" t="str">
        <f>'Cleaned Data'!X605</f>
        <v/>
      </c>
      <c r="I604" s="16"/>
    </row>
    <row r="605">
      <c r="A605" s="57" t="str">
        <f>'Cleaned Data'!I606</f>
        <v/>
      </c>
      <c r="B605" s="30" t="str">
        <f>'Cleaned Data'!J606</f>
        <v/>
      </c>
      <c r="C605" s="30" t="str">
        <f>'Cleaned Data'!K606</f>
        <v/>
      </c>
      <c r="D605" s="16" t="str">
        <f>'Cleaned Data'!L606</f>
        <v/>
      </c>
      <c r="E605" s="16" t="str">
        <f>'Cleaned Data'!M606</f>
        <v/>
      </c>
      <c r="F605" s="63" t="str">
        <f>'Cleaned Data'!Y606</f>
        <v/>
      </c>
      <c r="G605" s="5" t="str">
        <f>'Cleaned Data'!X606</f>
        <v/>
      </c>
      <c r="I605" s="16"/>
    </row>
    <row r="606">
      <c r="A606" s="57" t="str">
        <f>'Cleaned Data'!I607</f>
        <v/>
      </c>
      <c r="B606" s="30" t="str">
        <f>'Cleaned Data'!J607</f>
        <v/>
      </c>
      <c r="C606" s="30" t="str">
        <f>'Cleaned Data'!K607</f>
        <v/>
      </c>
      <c r="D606" s="16" t="str">
        <f>'Cleaned Data'!L607</f>
        <v/>
      </c>
      <c r="E606" s="16" t="str">
        <f>'Cleaned Data'!M607</f>
        <v/>
      </c>
      <c r="F606" s="63" t="str">
        <f>'Cleaned Data'!Y607</f>
        <v/>
      </c>
      <c r="G606" s="5" t="str">
        <f>'Cleaned Data'!X607</f>
        <v/>
      </c>
      <c r="I606" s="16"/>
    </row>
    <row r="607">
      <c r="A607" s="57" t="str">
        <f>'Cleaned Data'!I608</f>
        <v/>
      </c>
      <c r="B607" s="30" t="str">
        <f>'Cleaned Data'!J608</f>
        <v/>
      </c>
      <c r="C607" s="30" t="str">
        <f>'Cleaned Data'!K608</f>
        <v/>
      </c>
      <c r="D607" s="16" t="str">
        <f>'Cleaned Data'!L608</f>
        <v/>
      </c>
      <c r="E607" s="16" t="str">
        <f>'Cleaned Data'!M608</f>
        <v/>
      </c>
      <c r="F607" s="63" t="str">
        <f>'Cleaned Data'!Y608</f>
        <v/>
      </c>
      <c r="G607" s="5" t="str">
        <f>'Cleaned Data'!X608</f>
        <v/>
      </c>
      <c r="I607" s="16"/>
    </row>
    <row r="608">
      <c r="A608" s="57" t="str">
        <f>'Cleaned Data'!I609</f>
        <v/>
      </c>
      <c r="B608" s="30" t="str">
        <f>'Cleaned Data'!J609</f>
        <v/>
      </c>
      <c r="C608" s="30" t="str">
        <f>'Cleaned Data'!K609</f>
        <v/>
      </c>
      <c r="D608" s="16" t="str">
        <f>'Cleaned Data'!L609</f>
        <v/>
      </c>
      <c r="E608" s="16" t="str">
        <f>'Cleaned Data'!M609</f>
        <v/>
      </c>
      <c r="F608" s="63" t="str">
        <f>'Cleaned Data'!Y609</f>
        <v/>
      </c>
      <c r="G608" s="5" t="str">
        <f>'Cleaned Data'!X609</f>
        <v/>
      </c>
      <c r="I608" s="16"/>
    </row>
    <row r="609">
      <c r="A609" s="57" t="str">
        <f>'Cleaned Data'!I610</f>
        <v/>
      </c>
      <c r="B609" s="30" t="str">
        <f>'Cleaned Data'!J610</f>
        <v/>
      </c>
      <c r="C609" s="30" t="str">
        <f>'Cleaned Data'!K610</f>
        <v/>
      </c>
      <c r="D609" s="16" t="str">
        <f>'Cleaned Data'!L610</f>
        <v/>
      </c>
      <c r="E609" s="16" t="str">
        <f>'Cleaned Data'!M610</f>
        <v/>
      </c>
      <c r="F609" s="63" t="str">
        <f>'Cleaned Data'!Y610</f>
        <v/>
      </c>
      <c r="G609" s="5" t="str">
        <f>'Cleaned Data'!X610</f>
        <v/>
      </c>
      <c r="I609" s="16"/>
    </row>
    <row r="610">
      <c r="A610" s="57" t="str">
        <f>'Cleaned Data'!I611</f>
        <v/>
      </c>
      <c r="B610" s="30" t="str">
        <f>'Cleaned Data'!J611</f>
        <v/>
      </c>
      <c r="C610" s="30" t="str">
        <f>'Cleaned Data'!K611</f>
        <v/>
      </c>
      <c r="D610" s="16" t="str">
        <f>'Cleaned Data'!L611</f>
        <v/>
      </c>
      <c r="E610" s="16" t="str">
        <f>'Cleaned Data'!M611</f>
        <v/>
      </c>
      <c r="F610" s="63" t="str">
        <f>'Cleaned Data'!Y611</f>
        <v/>
      </c>
      <c r="G610" s="5" t="str">
        <f>'Cleaned Data'!X611</f>
        <v/>
      </c>
      <c r="I610" s="16"/>
    </row>
    <row r="611">
      <c r="A611" s="57" t="str">
        <f>'Cleaned Data'!I612</f>
        <v/>
      </c>
      <c r="B611" s="30" t="str">
        <f>'Cleaned Data'!J612</f>
        <v/>
      </c>
      <c r="C611" s="30" t="str">
        <f>'Cleaned Data'!K612</f>
        <v/>
      </c>
      <c r="D611" s="16" t="str">
        <f>'Cleaned Data'!L612</f>
        <v/>
      </c>
      <c r="E611" s="16" t="str">
        <f>'Cleaned Data'!M612</f>
        <v/>
      </c>
      <c r="F611" s="63" t="str">
        <f>'Cleaned Data'!Y612</f>
        <v/>
      </c>
      <c r="G611" s="5" t="str">
        <f>'Cleaned Data'!X612</f>
        <v/>
      </c>
      <c r="I611" s="16"/>
    </row>
    <row r="612">
      <c r="A612" s="57" t="str">
        <f>'Cleaned Data'!I613</f>
        <v/>
      </c>
      <c r="B612" s="30" t="str">
        <f>'Cleaned Data'!J613</f>
        <v/>
      </c>
      <c r="C612" s="30" t="str">
        <f>'Cleaned Data'!K613</f>
        <v/>
      </c>
      <c r="D612" s="16" t="str">
        <f>'Cleaned Data'!L613</f>
        <v/>
      </c>
      <c r="E612" s="16" t="str">
        <f>'Cleaned Data'!M613</f>
        <v/>
      </c>
      <c r="F612" s="63" t="str">
        <f>'Cleaned Data'!Y613</f>
        <v/>
      </c>
      <c r="G612" s="5" t="str">
        <f>'Cleaned Data'!X613</f>
        <v/>
      </c>
      <c r="I612" s="16"/>
    </row>
    <row r="613">
      <c r="A613" s="57" t="str">
        <f>'Cleaned Data'!I614</f>
        <v/>
      </c>
      <c r="B613" s="30" t="str">
        <f>'Cleaned Data'!J614</f>
        <v/>
      </c>
      <c r="C613" s="30" t="str">
        <f>'Cleaned Data'!K614</f>
        <v/>
      </c>
      <c r="D613" s="16" t="str">
        <f>'Cleaned Data'!L614</f>
        <v/>
      </c>
      <c r="E613" s="16" t="str">
        <f>'Cleaned Data'!M614</f>
        <v/>
      </c>
      <c r="F613" s="63" t="str">
        <f>'Cleaned Data'!Y614</f>
        <v/>
      </c>
      <c r="G613" s="5" t="str">
        <f>'Cleaned Data'!X614</f>
        <v/>
      </c>
      <c r="I613" s="16"/>
    </row>
    <row r="614">
      <c r="A614" s="57" t="str">
        <f>'Cleaned Data'!I615</f>
        <v/>
      </c>
      <c r="B614" s="30" t="str">
        <f>'Cleaned Data'!J615</f>
        <v/>
      </c>
      <c r="C614" s="30" t="str">
        <f>'Cleaned Data'!K615</f>
        <v/>
      </c>
      <c r="D614" s="16" t="str">
        <f>'Cleaned Data'!L615</f>
        <v/>
      </c>
      <c r="E614" s="16" t="str">
        <f>'Cleaned Data'!M615</f>
        <v/>
      </c>
      <c r="F614" s="63" t="str">
        <f>'Cleaned Data'!Y615</f>
        <v/>
      </c>
      <c r="G614" s="5" t="str">
        <f>'Cleaned Data'!X615</f>
        <v/>
      </c>
      <c r="I614" s="16"/>
    </row>
    <row r="615">
      <c r="A615" s="57" t="str">
        <f>'Cleaned Data'!I616</f>
        <v/>
      </c>
      <c r="B615" s="30" t="str">
        <f>'Cleaned Data'!J616</f>
        <v/>
      </c>
      <c r="C615" s="30" t="str">
        <f>'Cleaned Data'!K616</f>
        <v/>
      </c>
      <c r="D615" s="16" t="str">
        <f>'Cleaned Data'!L616</f>
        <v/>
      </c>
      <c r="E615" s="16" t="str">
        <f>'Cleaned Data'!M616</f>
        <v/>
      </c>
      <c r="F615" s="63" t="str">
        <f>'Cleaned Data'!Y616</f>
        <v/>
      </c>
      <c r="G615" s="5" t="str">
        <f>'Cleaned Data'!X616</f>
        <v/>
      </c>
      <c r="I615" s="16"/>
    </row>
    <row r="616">
      <c r="A616" s="57" t="str">
        <f>'Cleaned Data'!I617</f>
        <v/>
      </c>
      <c r="B616" s="30" t="str">
        <f>'Cleaned Data'!J617</f>
        <v/>
      </c>
      <c r="C616" s="30" t="str">
        <f>'Cleaned Data'!K617</f>
        <v/>
      </c>
      <c r="D616" s="16" t="str">
        <f>'Cleaned Data'!L617</f>
        <v/>
      </c>
      <c r="E616" s="16" t="str">
        <f>'Cleaned Data'!M617</f>
        <v/>
      </c>
      <c r="F616" s="63" t="str">
        <f>'Cleaned Data'!Y617</f>
        <v/>
      </c>
      <c r="G616" s="5" t="str">
        <f>'Cleaned Data'!X617</f>
        <v/>
      </c>
      <c r="I616" s="16"/>
    </row>
    <row r="617">
      <c r="A617" s="57" t="str">
        <f>'Cleaned Data'!I618</f>
        <v/>
      </c>
      <c r="B617" s="30" t="str">
        <f>'Cleaned Data'!J618</f>
        <v/>
      </c>
      <c r="C617" s="30" t="str">
        <f>'Cleaned Data'!K618</f>
        <v/>
      </c>
      <c r="D617" s="16" t="str">
        <f>'Cleaned Data'!L618</f>
        <v/>
      </c>
      <c r="E617" s="16" t="str">
        <f>'Cleaned Data'!M618</f>
        <v/>
      </c>
      <c r="F617" s="63" t="str">
        <f>'Cleaned Data'!Y618</f>
        <v/>
      </c>
      <c r="G617" s="5" t="str">
        <f>'Cleaned Data'!X618</f>
        <v/>
      </c>
      <c r="I617" s="16"/>
    </row>
    <row r="618">
      <c r="A618" s="57" t="str">
        <f>'Cleaned Data'!I619</f>
        <v/>
      </c>
      <c r="B618" s="30" t="str">
        <f>'Cleaned Data'!J619</f>
        <v/>
      </c>
      <c r="C618" s="30" t="str">
        <f>'Cleaned Data'!K619</f>
        <v/>
      </c>
      <c r="D618" s="16" t="str">
        <f>'Cleaned Data'!L619</f>
        <v/>
      </c>
      <c r="E618" s="16" t="str">
        <f>'Cleaned Data'!M619</f>
        <v/>
      </c>
      <c r="F618" s="63" t="str">
        <f>'Cleaned Data'!Y619</f>
        <v/>
      </c>
      <c r="G618" s="5" t="str">
        <f>'Cleaned Data'!X619</f>
        <v/>
      </c>
      <c r="I618" s="16"/>
    </row>
    <row r="619">
      <c r="A619" s="57" t="str">
        <f>'Cleaned Data'!I620</f>
        <v/>
      </c>
      <c r="B619" s="30" t="str">
        <f>'Cleaned Data'!J620</f>
        <v/>
      </c>
      <c r="C619" s="30" t="str">
        <f>'Cleaned Data'!K620</f>
        <v/>
      </c>
      <c r="D619" s="16" t="str">
        <f>'Cleaned Data'!L620</f>
        <v/>
      </c>
      <c r="E619" s="16" t="str">
        <f>'Cleaned Data'!M620</f>
        <v/>
      </c>
      <c r="F619" s="63" t="str">
        <f>'Cleaned Data'!Y620</f>
        <v/>
      </c>
      <c r="G619" s="5" t="str">
        <f>'Cleaned Data'!X620</f>
        <v/>
      </c>
      <c r="I619" s="16"/>
    </row>
    <row r="620">
      <c r="A620" s="57" t="str">
        <f>'Cleaned Data'!I621</f>
        <v/>
      </c>
      <c r="B620" s="30" t="str">
        <f>'Cleaned Data'!J621</f>
        <v/>
      </c>
      <c r="C620" s="30" t="str">
        <f>'Cleaned Data'!K621</f>
        <v/>
      </c>
      <c r="D620" s="16" t="str">
        <f>'Cleaned Data'!L621</f>
        <v/>
      </c>
      <c r="E620" s="16" t="str">
        <f>'Cleaned Data'!M621</f>
        <v/>
      </c>
      <c r="F620" s="63" t="str">
        <f>'Cleaned Data'!Y621</f>
        <v/>
      </c>
      <c r="G620" s="5" t="str">
        <f>'Cleaned Data'!X621</f>
        <v/>
      </c>
      <c r="I620" s="16"/>
    </row>
    <row r="621">
      <c r="A621" s="57" t="str">
        <f>'Cleaned Data'!I622</f>
        <v/>
      </c>
      <c r="B621" s="30" t="str">
        <f>'Cleaned Data'!J622</f>
        <v/>
      </c>
      <c r="C621" s="30" t="str">
        <f>'Cleaned Data'!K622</f>
        <v/>
      </c>
      <c r="D621" s="16" t="str">
        <f>'Cleaned Data'!L622</f>
        <v/>
      </c>
      <c r="E621" s="16" t="str">
        <f>'Cleaned Data'!M622</f>
        <v/>
      </c>
      <c r="F621" s="63" t="str">
        <f>'Cleaned Data'!Y622</f>
        <v/>
      </c>
      <c r="G621" s="5" t="str">
        <f>'Cleaned Data'!X622</f>
        <v/>
      </c>
      <c r="I621" s="16"/>
    </row>
    <row r="622">
      <c r="A622" s="57" t="str">
        <f>'Cleaned Data'!I623</f>
        <v/>
      </c>
      <c r="B622" s="30" t="str">
        <f>'Cleaned Data'!J623</f>
        <v/>
      </c>
      <c r="C622" s="30" t="str">
        <f>'Cleaned Data'!K623</f>
        <v/>
      </c>
      <c r="D622" s="16" t="str">
        <f>'Cleaned Data'!L623</f>
        <v/>
      </c>
      <c r="E622" s="16" t="str">
        <f>'Cleaned Data'!M623</f>
        <v/>
      </c>
      <c r="F622" s="63" t="str">
        <f>'Cleaned Data'!Y623</f>
        <v/>
      </c>
      <c r="G622" s="5" t="str">
        <f>'Cleaned Data'!X623</f>
        <v/>
      </c>
      <c r="I622" s="16"/>
    </row>
    <row r="623">
      <c r="A623" s="57" t="str">
        <f>'Cleaned Data'!I624</f>
        <v/>
      </c>
      <c r="B623" s="30" t="str">
        <f>'Cleaned Data'!J624</f>
        <v/>
      </c>
      <c r="C623" s="30" t="str">
        <f>'Cleaned Data'!K624</f>
        <v/>
      </c>
      <c r="D623" s="16" t="str">
        <f>'Cleaned Data'!L624</f>
        <v/>
      </c>
      <c r="E623" s="16" t="str">
        <f>'Cleaned Data'!M624</f>
        <v/>
      </c>
      <c r="F623" s="63" t="str">
        <f>'Cleaned Data'!Y624</f>
        <v/>
      </c>
      <c r="G623" s="5" t="str">
        <f>'Cleaned Data'!X624</f>
        <v/>
      </c>
      <c r="I623" s="16"/>
    </row>
    <row r="624">
      <c r="A624" s="57" t="str">
        <f>'Cleaned Data'!I625</f>
        <v/>
      </c>
      <c r="B624" s="30" t="str">
        <f>'Cleaned Data'!J625</f>
        <v/>
      </c>
      <c r="C624" s="30" t="str">
        <f>'Cleaned Data'!K625</f>
        <v/>
      </c>
      <c r="D624" s="16" t="str">
        <f>'Cleaned Data'!L625</f>
        <v/>
      </c>
      <c r="E624" s="16" t="str">
        <f>'Cleaned Data'!M625</f>
        <v/>
      </c>
      <c r="F624" s="63" t="str">
        <f>'Cleaned Data'!Y625</f>
        <v/>
      </c>
      <c r="G624" s="5" t="str">
        <f>'Cleaned Data'!X625</f>
        <v/>
      </c>
      <c r="I624" s="16"/>
    </row>
    <row r="625">
      <c r="A625" s="63"/>
      <c r="F625" s="63"/>
      <c r="G625" s="30"/>
      <c r="I625" s="16"/>
    </row>
    <row r="626">
      <c r="A626" s="63"/>
      <c r="F626" s="63"/>
      <c r="G626" s="30"/>
      <c r="I626" s="16"/>
    </row>
    <row r="627">
      <c r="A627" s="63"/>
      <c r="F627" s="63"/>
      <c r="G627" s="30"/>
      <c r="I627" s="16"/>
    </row>
    <row r="628">
      <c r="A628" s="63"/>
      <c r="F628" s="63"/>
      <c r="G628" s="30"/>
      <c r="I628" s="16"/>
    </row>
    <row r="629">
      <c r="A629" s="63"/>
      <c r="F629" s="63"/>
      <c r="G629" s="30"/>
      <c r="I629" s="16"/>
    </row>
    <row r="630">
      <c r="A630" s="63"/>
      <c r="F630" s="63"/>
      <c r="G630" s="30"/>
      <c r="I630" s="16"/>
    </row>
    <row r="631">
      <c r="A631" s="63"/>
      <c r="F631" s="63"/>
      <c r="G631" s="30"/>
      <c r="I631" s="16"/>
    </row>
    <row r="632">
      <c r="A632" s="63"/>
      <c r="F632" s="63"/>
      <c r="G632" s="30"/>
      <c r="I632" s="16"/>
    </row>
    <row r="633">
      <c r="A633" s="63"/>
      <c r="F633" s="63"/>
      <c r="G633" s="30"/>
      <c r="I633" s="16"/>
    </row>
    <row r="634">
      <c r="A634" s="63"/>
      <c r="F634" s="63"/>
      <c r="G634" s="30"/>
      <c r="I634" s="16"/>
    </row>
    <row r="635">
      <c r="A635" s="63"/>
      <c r="F635" s="63"/>
      <c r="G635" s="30"/>
      <c r="I635" s="16"/>
    </row>
    <row r="636">
      <c r="A636" s="63"/>
      <c r="F636" s="63"/>
      <c r="G636" s="30"/>
      <c r="I636" s="16"/>
    </row>
    <row r="637">
      <c r="A637" s="63"/>
      <c r="F637" s="63"/>
      <c r="G637" s="30"/>
      <c r="I637" s="16"/>
    </row>
    <row r="638">
      <c r="A638" s="63"/>
      <c r="F638" s="63"/>
      <c r="G638" s="30"/>
      <c r="I638" s="16"/>
    </row>
    <row r="639">
      <c r="A639" s="63"/>
      <c r="F639" s="63"/>
      <c r="G639" s="30"/>
      <c r="I639" s="16"/>
    </row>
    <row r="640">
      <c r="A640" s="63"/>
      <c r="F640" s="63"/>
      <c r="G640" s="30"/>
      <c r="I640" s="16"/>
    </row>
    <row r="641">
      <c r="A641" s="63"/>
      <c r="F641" s="63"/>
      <c r="G641" s="30"/>
      <c r="I641" s="16"/>
    </row>
    <row r="642">
      <c r="A642" s="63"/>
      <c r="F642" s="63"/>
      <c r="G642" s="30"/>
      <c r="I642" s="16"/>
    </row>
    <row r="643">
      <c r="A643" s="63"/>
      <c r="F643" s="63"/>
      <c r="G643" s="30"/>
      <c r="I643" s="16"/>
    </row>
    <row r="644">
      <c r="A644" s="63"/>
      <c r="F644" s="63"/>
      <c r="G644" s="30"/>
      <c r="I644" s="16"/>
    </row>
    <row r="645">
      <c r="A645" s="63"/>
      <c r="F645" s="63"/>
      <c r="G645" s="30"/>
      <c r="I645" s="16"/>
    </row>
    <row r="646">
      <c r="A646" s="63"/>
      <c r="F646" s="63"/>
      <c r="G646" s="30"/>
      <c r="I646" s="16"/>
    </row>
    <row r="647">
      <c r="A647" s="63"/>
      <c r="F647" s="63"/>
      <c r="G647" s="30"/>
      <c r="I647" s="16"/>
    </row>
    <row r="648">
      <c r="A648" s="63"/>
      <c r="F648" s="63"/>
      <c r="G648" s="30"/>
      <c r="I648" s="16"/>
    </row>
    <row r="649">
      <c r="A649" s="63"/>
      <c r="F649" s="63"/>
      <c r="G649" s="30"/>
      <c r="I649" s="16"/>
    </row>
    <row r="650">
      <c r="A650" s="63"/>
      <c r="F650" s="63"/>
      <c r="G650" s="30"/>
      <c r="I650" s="16"/>
    </row>
    <row r="651">
      <c r="A651" s="63"/>
      <c r="F651" s="63"/>
      <c r="G651" s="30"/>
      <c r="I651" s="16"/>
    </row>
    <row r="652">
      <c r="A652" s="63"/>
      <c r="F652" s="63"/>
      <c r="G652" s="30"/>
      <c r="I652" s="16"/>
    </row>
    <row r="653">
      <c r="A653" s="63"/>
      <c r="F653" s="63"/>
      <c r="G653" s="30"/>
      <c r="I653" s="16"/>
    </row>
    <row r="654">
      <c r="A654" s="63"/>
      <c r="F654" s="63"/>
      <c r="G654" s="30"/>
      <c r="I654" s="16"/>
    </row>
    <row r="655">
      <c r="A655" s="63"/>
      <c r="F655" s="63"/>
      <c r="G655" s="30"/>
      <c r="I655" s="16"/>
    </row>
    <row r="656">
      <c r="A656" s="63"/>
      <c r="F656" s="63"/>
      <c r="G656" s="30"/>
      <c r="I656" s="16"/>
    </row>
    <row r="657">
      <c r="A657" s="63"/>
      <c r="F657" s="63"/>
      <c r="G657" s="30"/>
      <c r="I657" s="16"/>
    </row>
    <row r="658">
      <c r="A658" s="63"/>
      <c r="F658" s="63"/>
      <c r="G658" s="30"/>
      <c r="I658" s="16"/>
    </row>
    <row r="659">
      <c r="A659" s="63"/>
      <c r="F659" s="63"/>
      <c r="G659" s="30"/>
      <c r="I659" s="16"/>
    </row>
    <row r="660">
      <c r="A660" s="63"/>
      <c r="F660" s="63"/>
      <c r="G660" s="30"/>
      <c r="I660" s="16"/>
    </row>
    <row r="661">
      <c r="A661" s="63"/>
      <c r="F661" s="63"/>
      <c r="G661" s="30"/>
      <c r="I661" s="16"/>
    </row>
    <row r="662">
      <c r="A662" s="63"/>
      <c r="F662" s="63"/>
      <c r="G662" s="30"/>
      <c r="I662" s="16"/>
    </row>
    <row r="663">
      <c r="A663" s="63"/>
      <c r="F663" s="63"/>
      <c r="G663" s="30"/>
      <c r="I663" s="16"/>
    </row>
    <row r="664">
      <c r="A664" s="63"/>
      <c r="F664" s="63"/>
      <c r="G664" s="30"/>
      <c r="I664" s="16"/>
    </row>
    <row r="665">
      <c r="A665" s="63"/>
      <c r="F665" s="63"/>
      <c r="G665" s="30"/>
      <c r="I665" s="16"/>
    </row>
    <row r="666">
      <c r="A666" s="63"/>
      <c r="F666" s="63"/>
      <c r="G666" s="30"/>
      <c r="I666" s="16"/>
    </row>
    <row r="667">
      <c r="A667" s="63"/>
      <c r="F667" s="63"/>
      <c r="G667" s="30"/>
      <c r="I667" s="16"/>
    </row>
    <row r="668">
      <c r="A668" s="63"/>
      <c r="F668" s="63"/>
      <c r="G668" s="30"/>
      <c r="I668" s="16"/>
    </row>
    <row r="669">
      <c r="A669" s="63"/>
      <c r="F669" s="63"/>
      <c r="G669" s="30"/>
      <c r="I669" s="16"/>
    </row>
    <row r="670">
      <c r="A670" s="63"/>
      <c r="F670" s="63"/>
      <c r="G670" s="30"/>
      <c r="I670" s="16"/>
    </row>
    <row r="671">
      <c r="A671" s="63"/>
      <c r="F671" s="63"/>
      <c r="G671" s="30"/>
      <c r="I671" s="16"/>
    </row>
    <row r="672">
      <c r="A672" s="63"/>
      <c r="F672" s="63"/>
      <c r="G672" s="30"/>
      <c r="I672" s="16"/>
    </row>
    <row r="673">
      <c r="A673" s="63"/>
      <c r="F673" s="63"/>
      <c r="G673" s="30"/>
      <c r="I673" s="16"/>
    </row>
    <row r="674">
      <c r="A674" s="63"/>
      <c r="F674" s="63"/>
      <c r="G674" s="30"/>
      <c r="I674" s="16"/>
    </row>
    <row r="675">
      <c r="A675" s="63"/>
      <c r="F675" s="63"/>
      <c r="G675" s="30"/>
      <c r="I675" s="16"/>
    </row>
    <row r="676">
      <c r="A676" s="63"/>
      <c r="F676" s="63"/>
      <c r="G676" s="30"/>
      <c r="I676" s="16"/>
    </row>
    <row r="677">
      <c r="A677" s="63"/>
      <c r="F677" s="63"/>
      <c r="G677" s="30"/>
      <c r="I677" s="16"/>
    </row>
    <row r="678">
      <c r="A678" s="63"/>
      <c r="F678" s="63"/>
      <c r="G678" s="30"/>
      <c r="I678" s="16"/>
    </row>
    <row r="679">
      <c r="A679" s="63"/>
      <c r="F679" s="63"/>
      <c r="G679" s="30"/>
      <c r="I679" s="16"/>
    </row>
    <row r="680">
      <c r="A680" s="63"/>
      <c r="F680" s="63"/>
      <c r="G680" s="30"/>
      <c r="I680" s="16"/>
    </row>
    <row r="681">
      <c r="A681" s="63"/>
      <c r="F681" s="63"/>
      <c r="G681" s="30"/>
      <c r="I681" s="16"/>
    </row>
    <row r="682">
      <c r="A682" s="63"/>
      <c r="F682" s="63"/>
      <c r="G682" s="30"/>
      <c r="I682" s="16"/>
    </row>
    <row r="683">
      <c r="A683" s="63"/>
      <c r="F683" s="63"/>
      <c r="G683" s="30"/>
      <c r="I683" s="16"/>
    </row>
    <row r="684">
      <c r="A684" s="63"/>
      <c r="F684" s="63"/>
      <c r="G684" s="30"/>
      <c r="I684" s="16"/>
    </row>
    <row r="685">
      <c r="A685" s="63"/>
      <c r="F685" s="63"/>
      <c r="G685" s="30"/>
      <c r="I685" s="16"/>
    </row>
    <row r="686">
      <c r="A686" s="63"/>
      <c r="F686" s="63"/>
      <c r="G686" s="30"/>
      <c r="I686" s="16"/>
    </row>
    <row r="687">
      <c r="A687" s="63"/>
      <c r="F687" s="63"/>
      <c r="G687" s="30"/>
      <c r="I687" s="16"/>
    </row>
    <row r="688">
      <c r="A688" s="63"/>
      <c r="F688" s="63"/>
      <c r="G688" s="30"/>
      <c r="I688" s="16"/>
    </row>
    <row r="689">
      <c r="A689" s="63"/>
      <c r="F689" s="63"/>
      <c r="G689" s="30"/>
      <c r="I689" s="16"/>
    </row>
    <row r="690">
      <c r="A690" s="63"/>
      <c r="F690" s="63"/>
      <c r="G690" s="30"/>
      <c r="I690" s="16"/>
    </row>
    <row r="691">
      <c r="A691" s="63"/>
      <c r="F691" s="63"/>
      <c r="G691" s="30"/>
      <c r="I691" s="16"/>
    </row>
    <row r="692">
      <c r="A692" s="63"/>
      <c r="F692" s="63"/>
      <c r="G692" s="30"/>
      <c r="I692" s="16"/>
    </row>
    <row r="693">
      <c r="A693" s="63"/>
      <c r="F693" s="63"/>
      <c r="G693" s="30"/>
      <c r="I693" s="16"/>
    </row>
    <row r="694">
      <c r="A694" s="63"/>
      <c r="F694" s="63"/>
      <c r="G694" s="30"/>
      <c r="I694" s="16"/>
    </row>
    <row r="695">
      <c r="A695" s="63"/>
      <c r="F695" s="63"/>
      <c r="G695" s="30"/>
      <c r="I695" s="16"/>
    </row>
    <row r="696">
      <c r="A696" s="63"/>
      <c r="F696" s="63"/>
      <c r="G696" s="30"/>
      <c r="I696" s="16"/>
    </row>
    <row r="697">
      <c r="A697" s="63"/>
      <c r="F697" s="63"/>
      <c r="G697" s="30"/>
      <c r="I697" s="16"/>
    </row>
    <row r="698">
      <c r="A698" s="63"/>
      <c r="F698" s="63"/>
      <c r="G698" s="30"/>
      <c r="I698" s="16"/>
    </row>
    <row r="699">
      <c r="A699" s="63"/>
      <c r="F699" s="63"/>
      <c r="G699" s="30"/>
      <c r="I699" s="16"/>
    </row>
    <row r="700">
      <c r="A700" s="63"/>
      <c r="F700" s="63"/>
      <c r="G700" s="30"/>
    </row>
    <row r="701">
      <c r="A701" s="63"/>
      <c r="F701" s="63"/>
      <c r="G701" s="30"/>
    </row>
    <row r="702">
      <c r="A702" s="63"/>
      <c r="F702" s="63"/>
      <c r="G702" s="30"/>
    </row>
    <row r="703">
      <c r="A703" s="63"/>
      <c r="F703" s="63"/>
      <c r="G703" s="30"/>
    </row>
    <row r="704">
      <c r="A704" s="63"/>
      <c r="F704" s="63"/>
      <c r="G704" s="30"/>
    </row>
    <row r="705">
      <c r="A705" s="63"/>
      <c r="F705" s="63"/>
      <c r="G705" s="30"/>
    </row>
    <row r="706">
      <c r="A706" s="63"/>
      <c r="F706" s="63"/>
      <c r="G706" s="30"/>
    </row>
    <row r="707">
      <c r="A707" s="63"/>
      <c r="F707" s="63"/>
      <c r="G707" s="30"/>
    </row>
    <row r="708">
      <c r="A708" s="63"/>
      <c r="F708" s="63"/>
      <c r="G708" s="30"/>
    </row>
    <row r="709">
      <c r="A709" s="63"/>
      <c r="F709" s="63"/>
      <c r="G709" s="30"/>
    </row>
    <row r="710">
      <c r="A710" s="63"/>
      <c r="F710" s="63"/>
      <c r="G710" s="30"/>
    </row>
    <row r="711">
      <c r="A711" s="63"/>
      <c r="F711" s="63"/>
      <c r="G711" s="30"/>
    </row>
    <row r="712">
      <c r="A712" s="63"/>
      <c r="F712" s="63"/>
      <c r="G712" s="30"/>
    </row>
    <row r="713">
      <c r="A713" s="63"/>
      <c r="F713" s="63"/>
      <c r="G713" s="30"/>
    </row>
    <row r="714">
      <c r="A714" s="63"/>
      <c r="F714" s="63"/>
      <c r="G714" s="30"/>
    </row>
    <row r="715">
      <c r="A715" s="63"/>
      <c r="F715" s="63"/>
      <c r="G715" s="30"/>
    </row>
    <row r="716">
      <c r="A716" s="63"/>
      <c r="F716" s="63"/>
      <c r="G716" s="30"/>
    </row>
    <row r="717">
      <c r="A717" s="63"/>
      <c r="F717" s="63"/>
      <c r="G717" s="30"/>
    </row>
    <row r="718">
      <c r="A718" s="63"/>
      <c r="F718" s="63"/>
      <c r="G718" s="30"/>
    </row>
    <row r="719">
      <c r="A719" s="63"/>
      <c r="F719" s="63"/>
      <c r="G719" s="30"/>
    </row>
    <row r="720">
      <c r="A720" s="63"/>
      <c r="F720" s="63"/>
      <c r="G720" s="30"/>
    </row>
    <row r="721">
      <c r="A721" s="63"/>
      <c r="F721" s="63"/>
      <c r="G721" s="30"/>
    </row>
    <row r="722">
      <c r="A722" s="63"/>
      <c r="F722" s="63"/>
      <c r="G722" s="30"/>
    </row>
    <row r="723">
      <c r="A723" s="63"/>
      <c r="F723" s="63"/>
      <c r="G723" s="30"/>
    </row>
    <row r="724">
      <c r="A724" s="63"/>
      <c r="F724" s="63"/>
      <c r="G724" s="30"/>
    </row>
    <row r="725">
      <c r="A725" s="63"/>
      <c r="F725" s="63"/>
      <c r="G725" s="30"/>
    </row>
    <row r="726">
      <c r="A726" s="63"/>
      <c r="F726" s="63"/>
      <c r="G726" s="30"/>
    </row>
    <row r="727">
      <c r="A727" s="63"/>
      <c r="F727" s="63"/>
      <c r="G727" s="30"/>
    </row>
    <row r="728">
      <c r="A728" s="63"/>
      <c r="F728" s="63"/>
      <c r="G728" s="30"/>
    </row>
    <row r="729">
      <c r="A729" s="63"/>
      <c r="F729" s="63"/>
      <c r="G729" s="30"/>
    </row>
    <row r="730">
      <c r="A730" s="63"/>
      <c r="F730" s="63"/>
      <c r="G730" s="30"/>
    </row>
    <row r="731">
      <c r="A731" s="63"/>
      <c r="F731" s="63"/>
      <c r="G731" s="30"/>
    </row>
    <row r="732">
      <c r="A732" s="63"/>
      <c r="F732" s="63"/>
      <c r="G732" s="30"/>
    </row>
    <row r="733">
      <c r="A733" s="63"/>
      <c r="F733" s="63"/>
      <c r="G733" s="30"/>
    </row>
    <row r="734">
      <c r="A734" s="63"/>
      <c r="F734" s="63"/>
      <c r="G734" s="30"/>
    </row>
    <row r="735">
      <c r="A735" s="63"/>
      <c r="F735" s="63"/>
      <c r="G735" s="30"/>
    </row>
    <row r="736">
      <c r="A736" s="63"/>
      <c r="F736" s="63"/>
      <c r="G736" s="30"/>
    </row>
    <row r="737">
      <c r="A737" s="63"/>
      <c r="F737" s="63"/>
      <c r="G737" s="30"/>
    </row>
    <row r="738">
      <c r="A738" s="63"/>
      <c r="F738" s="63"/>
      <c r="G738" s="30"/>
    </row>
    <row r="739">
      <c r="A739" s="63"/>
      <c r="F739" s="63"/>
      <c r="G739" s="30"/>
    </row>
    <row r="740">
      <c r="A740" s="63"/>
      <c r="F740" s="63"/>
      <c r="G740" s="30"/>
    </row>
    <row r="741">
      <c r="A741" s="63"/>
      <c r="F741" s="63"/>
      <c r="G741" s="30"/>
    </row>
    <row r="742">
      <c r="A742" s="63"/>
      <c r="F742" s="63"/>
      <c r="G742" s="30"/>
    </row>
    <row r="743">
      <c r="A743" s="63"/>
      <c r="F743" s="63"/>
      <c r="G743" s="30"/>
    </row>
    <row r="744">
      <c r="A744" s="63"/>
      <c r="F744" s="63"/>
      <c r="G744" s="30"/>
    </row>
    <row r="745">
      <c r="A745" s="63"/>
      <c r="F745" s="63"/>
      <c r="G745" s="30"/>
    </row>
    <row r="746">
      <c r="A746" s="63"/>
      <c r="F746" s="63"/>
      <c r="G746" s="30"/>
    </row>
    <row r="747">
      <c r="A747" s="63"/>
      <c r="F747" s="63"/>
      <c r="G747" s="30"/>
    </row>
    <row r="748">
      <c r="A748" s="63"/>
      <c r="F748" s="63"/>
      <c r="G748" s="30"/>
    </row>
    <row r="749">
      <c r="A749" s="63"/>
      <c r="F749" s="63"/>
      <c r="G749" s="30"/>
    </row>
    <row r="750">
      <c r="A750" s="63"/>
      <c r="F750" s="63"/>
      <c r="G750" s="30"/>
    </row>
    <row r="751">
      <c r="A751" s="63"/>
      <c r="F751" s="63"/>
      <c r="G751" s="30"/>
    </row>
    <row r="752">
      <c r="A752" s="63"/>
      <c r="F752" s="63"/>
      <c r="G752" s="30"/>
    </row>
    <row r="753">
      <c r="A753" s="63"/>
      <c r="F753" s="63"/>
      <c r="G753" s="30"/>
    </row>
    <row r="754">
      <c r="A754" s="63"/>
      <c r="F754" s="63"/>
      <c r="G754" s="30"/>
    </row>
    <row r="755">
      <c r="A755" s="63"/>
      <c r="F755" s="63"/>
      <c r="G755" s="30"/>
    </row>
    <row r="756">
      <c r="A756" s="63"/>
      <c r="F756" s="63"/>
      <c r="G756" s="30"/>
    </row>
    <row r="757">
      <c r="A757" s="63"/>
      <c r="F757" s="63"/>
      <c r="G757" s="30"/>
    </row>
    <row r="758">
      <c r="A758" s="63"/>
      <c r="F758" s="63"/>
      <c r="G758" s="30"/>
    </row>
    <row r="759">
      <c r="A759" s="63"/>
      <c r="F759" s="63"/>
      <c r="G759" s="30"/>
    </row>
    <row r="760">
      <c r="A760" s="63"/>
      <c r="F760" s="63"/>
      <c r="G760" s="30"/>
    </row>
    <row r="761">
      <c r="A761" s="63"/>
      <c r="F761" s="63"/>
      <c r="G761" s="30"/>
    </row>
    <row r="762">
      <c r="A762" s="63"/>
      <c r="F762" s="63"/>
      <c r="G762" s="30"/>
    </row>
    <row r="763">
      <c r="A763" s="63"/>
      <c r="F763" s="63"/>
      <c r="G763" s="30"/>
    </row>
    <row r="764">
      <c r="A764" s="63"/>
      <c r="F764" s="63"/>
      <c r="G764" s="30"/>
    </row>
    <row r="765">
      <c r="A765" s="63"/>
      <c r="F765" s="63"/>
      <c r="G765" s="30"/>
    </row>
    <row r="766">
      <c r="A766" s="63"/>
      <c r="F766" s="63"/>
      <c r="G766" s="30"/>
    </row>
    <row r="767">
      <c r="A767" s="63"/>
      <c r="F767" s="63"/>
      <c r="G767" s="30"/>
    </row>
    <row r="768">
      <c r="A768" s="63"/>
      <c r="F768" s="63"/>
      <c r="G768" s="30"/>
    </row>
    <row r="769">
      <c r="A769" s="63"/>
      <c r="F769" s="63"/>
      <c r="G769" s="30"/>
    </row>
    <row r="770">
      <c r="A770" s="63"/>
      <c r="F770" s="63"/>
      <c r="G770" s="30"/>
    </row>
    <row r="771">
      <c r="A771" s="63"/>
      <c r="F771" s="63"/>
      <c r="G771" s="30"/>
    </row>
    <row r="772">
      <c r="A772" s="63"/>
      <c r="F772" s="63"/>
      <c r="G772" s="30"/>
    </row>
    <row r="773">
      <c r="A773" s="63"/>
      <c r="F773" s="63"/>
      <c r="G773" s="30"/>
    </row>
    <row r="774">
      <c r="A774" s="63"/>
      <c r="F774" s="63"/>
      <c r="G774" s="30"/>
    </row>
    <row r="775">
      <c r="A775" s="63"/>
      <c r="F775" s="63"/>
      <c r="G775" s="30"/>
    </row>
    <row r="776">
      <c r="A776" s="63"/>
      <c r="F776" s="63"/>
      <c r="G776" s="30"/>
    </row>
    <row r="777">
      <c r="A777" s="63"/>
      <c r="F777" s="63"/>
      <c r="G777" s="30"/>
    </row>
    <row r="778">
      <c r="A778" s="63"/>
      <c r="F778" s="63"/>
      <c r="G778" s="30"/>
    </row>
    <row r="779">
      <c r="A779" s="63"/>
      <c r="F779" s="63"/>
      <c r="G779" s="30"/>
    </row>
    <row r="780">
      <c r="A780" s="63"/>
      <c r="F780" s="63"/>
      <c r="G780" s="30"/>
    </row>
    <row r="781">
      <c r="A781" s="63"/>
      <c r="F781" s="63"/>
      <c r="G781" s="30"/>
    </row>
    <row r="782">
      <c r="A782" s="63"/>
      <c r="F782" s="63"/>
      <c r="G782" s="30"/>
    </row>
    <row r="783">
      <c r="A783" s="63"/>
      <c r="F783" s="63"/>
      <c r="G783" s="30"/>
    </row>
    <row r="784">
      <c r="A784" s="63"/>
      <c r="F784" s="63"/>
      <c r="G784" s="30"/>
    </row>
    <row r="785">
      <c r="A785" s="63"/>
      <c r="F785" s="63"/>
      <c r="G785" s="30"/>
    </row>
    <row r="786">
      <c r="A786" s="63"/>
      <c r="F786" s="63"/>
      <c r="G786" s="30"/>
    </row>
    <row r="787">
      <c r="A787" s="63"/>
      <c r="F787" s="63"/>
      <c r="G787" s="30"/>
    </row>
    <row r="788">
      <c r="A788" s="63"/>
      <c r="F788" s="63"/>
      <c r="G788" s="30"/>
    </row>
    <row r="789">
      <c r="A789" s="63"/>
      <c r="F789" s="63"/>
      <c r="G789" s="30"/>
    </row>
    <row r="790">
      <c r="A790" s="63"/>
      <c r="F790" s="63"/>
      <c r="G790" s="30"/>
    </row>
    <row r="791">
      <c r="A791" s="63"/>
      <c r="F791" s="63"/>
      <c r="G791" s="30"/>
    </row>
    <row r="792">
      <c r="A792" s="63"/>
      <c r="F792" s="63"/>
      <c r="G792" s="30"/>
    </row>
    <row r="793">
      <c r="A793" s="63"/>
      <c r="F793" s="63"/>
      <c r="G793" s="30"/>
    </row>
    <row r="794">
      <c r="A794" s="63"/>
      <c r="F794" s="63"/>
      <c r="G794" s="30"/>
    </row>
    <row r="795">
      <c r="A795" s="63"/>
      <c r="F795" s="63"/>
      <c r="G795" s="30"/>
    </row>
    <row r="796">
      <c r="A796" s="63"/>
      <c r="F796" s="63"/>
      <c r="G796" s="30"/>
    </row>
    <row r="797">
      <c r="A797" s="63"/>
      <c r="F797" s="63"/>
      <c r="G797" s="30"/>
    </row>
    <row r="798">
      <c r="A798" s="63"/>
      <c r="F798" s="63"/>
      <c r="G798" s="30"/>
    </row>
    <row r="799">
      <c r="A799" s="63"/>
      <c r="F799" s="63"/>
      <c r="G799" s="30"/>
    </row>
    <row r="800">
      <c r="A800" s="63"/>
      <c r="F800" s="63"/>
      <c r="G800" s="30"/>
    </row>
    <row r="801">
      <c r="A801" s="63"/>
      <c r="F801" s="63"/>
      <c r="G801" s="30"/>
    </row>
    <row r="802">
      <c r="A802" s="63"/>
      <c r="F802" s="63"/>
      <c r="G802" s="30"/>
    </row>
    <row r="803">
      <c r="A803" s="63"/>
      <c r="F803" s="63"/>
      <c r="G803" s="30"/>
    </row>
    <row r="804">
      <c r="A804" s="63"/>
      <c r="F804" s="63"/>
      <c r="G804" s="30"/>
    </row>
    <row r="805">
      <c r="A805" s="63"/>
      <c r="F805" s="63"/>
      <c r="G805" s="30"/>
    </row>
    <row r="806">
      <c r="A806" s="63"/>
      <c r="F806" s="63"/>
      <c r="G806" s="30"/>
    </row>
    <row r="807">
      <c r="A807" s="63"/>
      <c r="F807" s="63"/>
      <c r="G807" s="30"/>
    </row>
    <row r="808">
      <c r="A808" s="63"/>
      <c r="F808" s="63"/>
      <c r="G808" s="30"/>
    </row>
    <row r="809">
      <c r="A809" s="63"/>
      <c r="F809" s="63"/>
      <c r="G809" s="30"/>
    </row>
    <row r="810">
      <c r="A810" s="63"/>
      <c r="F810" s="63"/>
      <c r="G810" s="30"/>
    </row>
    <row r="811">
      <c r="A811" s="63"/>
      <c r="F811" s="63"/>
      <c r="G811" s="30"/>
    </row>
    <row r="812">
      <c r="A812" s="63"/>
      <c r="F812" s="63"/>
      <c r="G812" s="30"/>
    </row>
    <row r="813">
      <c r="A813" s="63"/>
      <c r="F813" s="63"/>
      <c r="G813" s="30"/>
    </row>
    <row r="814">
      <c r="A814" s="63"/>
      <c r="F814" s="63"/>
      <c r="G814" s="30"/>
    </row>
    <row r="815">
      <c r="A815" s="63"/>
      <c r="F815" s="63"/>
      <c r="G815" s="30"/>
    </row>
    <row r="816">
      <c r="A816" s="63"/>
      <c r="F816" s="63"/>
      <c r="G816" s="30"/>
    </row>
    <row r="817">
      <c r="A817" s="63"/>
      <c r="F817" s="63"/>
      <c r="G817" s="30"/>
    </row>
    <row r="818">
      <c r="A818" s="63"/>
      <c r="F818" s="63"/>
      <c r="G818" s="30"/>
    </row>
    <row r="819">
      <c r="A819" s="63"/>
      <c r="F819" s="63"/>
      <c r="G819" s="30"/>
    </row>
    <row r="820">
      <c r="A820" s="63"/>
      <c r="F820" s="63"/>
      <c r="G820" s="30"/>
    </row>
    <row r="821">
      <c r="A821" s="63"/>
      <c r="F821" s="63"/>
      <c r="G821" s="30"/>
    </row>
    <row r="822">
      <c r="A822" s="63"/>
      <c r="F822" s="63"/>
      <c r="G822" s="30"/>
    </row>
    <row r="823">
      <c r="A823" s="63"/>
      <c r="F823" s="63"/>
      <c r="G823" s="30"/>
    </row>
    <row r="824">
      <c r="A824" s="63"/>
      <c r="F824" s="63"/>
      <c r="G824" s="30"/>
    </row>
    <row r="825">
      <c r="A825" s="63"/>
      <c r="F825" s="63"/>
      <c r="G825" s="30"/>
    </row>
    <row r="826">
      <c r="A826" s="63"/>
      <c r="F826" s="63"/>
      <c r="G826" s="30"/>
    </row>
    <row r="827">
      <c r="A827" s="63"/>
      <c r="F827" s="63"/>
      <c r="G827" s="30"/>
    </row>
    <row r="828">
      <c r="A828" s="63"/>
      <c r="F828" s="63"/>
      <c r="G828" s="30"/>
    </row>
    <row r="829">
      <c r="A829" s="63"/>
      <c r="F829" s="63"/>
      <c r="G829" s="30"/>
    </row>
    <row r="830">
      <c r="A830" s="63"/>
      <c r="F830" s="63"/>
      <c r="G830" s="30"/>
    </row>
    <row r="831">
      <c r="A831" s="63"/>
      <c r="F831" s="63"/>
      <c r="G831" s="30"/>
    </row>
    <row r="832">
      <c r="A832" s="63"/>
      <c r="F832" s="63"/>
      <c r="G832" s="30"/>
    </row>
    <row r="833">
      <c r="A833" s="63"/>
      <c r="F833" s="63"/>
      <c r="G833" s="30"/>
    </row>
    <row r="834">
      <c r="A834" s="63"/>
      <c r="F834" s="63"/>
      <c r="G834" s="30"/>
    </row>
    <row r="835">
      <c r="A835" s="63"/>
      <c r="F835" s="63"/>
      <c r="G835" s="30"/>
    </row>
    <row r="836">
      <c r="A836" s="63"/>
      <c r="F836" s="63"/>
      <c r="G836" s="30"/>
    </row>
    <row r="837">
      <c r="A837" s="63"/>
      <c r="F837" s="63"/>
      <c r="G837" s="30"/>
    </row>
    <row r="838">
      <c r="A838" s="63"/>
      <c r="F838" s="63"/>
      <c r="G838" s="30"/>
    </row>
    <row r="839">
      <c r="A839" s="63"/>
      <c r="F839" s="63"/>
      <c r="G839" s="30"/>
    </row>
    <row r="840">
      <c r="A840" s="63"/>
      <c r="F840" s="63"/>
      <c r="G840" s="30"/>
    </row>
    <row r="841">
      <c r="A841" s="63"/>
      <c r="F841" s="63"/>
      <c r="G841" s="30"/>
    </row>
    <row r="842">
      <c r="A842" s="63"/>
      <c r="F842" s="63"/>
      <c r="G842" s="30"/>
    </row>
    <row r="843">
      <c r="A843" s="63"/>
      <c r="F843" s="63"/>
      <c r="G843" s="30"/>
    </row>
    <row r="844">
      <c r="A844" s="63"/>
      <c r="F844" s="63"/>
      <c r="G844" s="30"/>
    </row>
    <row r="845">
      <c r="A845" s="63"/>
      <c r="F845" s="63"/>
      <c r="G845" s="30"/>
    </row>
    <row r="846">
      <c r="A846" s="63"/>
      <c r="F846" s="63"/>
      <c r="G846" s="30"/>
    </row>
    <row r="847">
      <c r="A847" s="63"/>
      <c r="F847" s="63"/>
      <c r="G847" s="30"/>
    </row>
    <row r="848">
      <c r="A848" s="63"/>
      <c r="F848" s="63"/>
      <c r="G848" s="30"/>
    </row>
    <row r="849">
      <c r="A849" s="63"/>
      <c r="F849" s="63"/>
      <c r="G849" s="30"/>
    </row>
    <row r="850">
      <c r="A850" s="63"/>
      <c r="F850" s="63"/>
      <c r="G850" s="30"/>
    </row>
    <row r="851">
      <c r="A851" s="63"/>
      <c r="F851" s="63"/>
      <c r="G851" s="30"/>
    </row>
    <row r="852">
      <c r="A852" s="63"/>
      <c r="F852" s="63"/>
      <c r="G852" s="30"/>
    </row>
    <row r="853">
      <c r="A853" s="63"/>
      <c r="F853" s="63"/>
      <c r="G853" s="30"/>
    </row>
    <row r="854">
      <c r="A854" s="63"/>
      <c r="F854" s="63"/>
      <c r="G854" s="30"/>
    </row>
    <row r="855">
      <c r="A855" s="63"/>
      <c r="F855" s="63"/>
      <c r="G855" s="30"/>
    </row>
    <row r="856">
      <c r="A856" s="63"/>
      <c r="F856" s="63"/>
      <c r="G856" s="30"/>
    </row>
    <row r="857">
      <c r="A857" s="63"/>
      <c r="F857" s="63"/>
      <c r="G857" s="30"/>
    </row>
    <row r="858">
      <c r="A858" s="63"/>
      <c r="F858" s="63"/>
      <c r="G858" s="30"/>
    </row>
    <row r="859">
      <c r="A859" s="63"/>
      <c r="F859" s="63"/>
      <c r="G859" s="30"/>
    </row>
    <row r="860">
      <c r="A860" s="63"/>
      <c r="F860" s="63"/>
      <c r="G860" s="30"/>
    </row>
    <row r="861">
      <c r="A861" s="63"/>
      <c r="F861" s="63"/>
      <c r="G861" s="30"/>
    </row>
    <row r="862">
      <c r="A862" s="63"/>
      <c r="F862" s="63"/>
      <c r="G862" s="30"/>
    </row>
    <row r="863">
      <c r="A863" s="63"/>
      <c r="F863" s="63"/>
      <c r="G863" s="30"/>
    </row>
    <row r="864">
      <c r="A864" s="63"/>
      <c r="F864" s="63"/>
      <c r="G864" s="30"/>
    </row>
    <row r="865">
      <c r="A865" s="63"/>
      <c r="F865" s="63"/>
      <c r="G865" s="30"/>
    </row>
    <row r="866">
      <c r="A866" s="63"/>
      <c r="F866" s="63"/>
      <c r="G866" s="30"/>
    </row>
    <row r="867">
      <c r="A867" s="63"/>
      <c r="F867" s="63"/>
      <c r="G867" s="30"/>
    </row>
    <row r="868">
      <c r="A868" s="63"/>
      <c r="F868" s="63"/>
      <c r="G868" s="30"/>
    </row>
    <row r="869">
      <c r="A869" s="63"/>
      <c r="F869" s="63"/>
      <c r="G869" s="30"/>
    </row>
    <row r="870">
      <c r="A870" s="63"/>
      <c r="F870" s="63"/>
      <c r="G870" s="30"/>
    </row>
    <row r="871">
      <c r="A871" s="63"/>
      <c r="F871" s="63"/>
      <c r="G871" s="30"/>
    </row>
    <row r="872">
      <c r="A872" s="63"/>
      <c r="F872" s="63"/>
      <c r="G872" s="30"/>
    </row>
    <row r="873">
      <c r="A873" s="63"/>
      <c r="F873" s="63"/>
      <c r="G873" s="30"/>
    </row>
    <row r="874">
      <c r="A874" s="63"/>
      <c r="F874" s="63"/>
      <c r="G874" s="30"/>
    </row>
    <row r="875">
      <c r="A875" s="63"/>
      <c r="F875" s="63"/>
      <c r="G875" s="30"/>
    </row>
    <row r="876">
      <c r="A876" s="63"/>
      <c r="F876" s="63"/>
      <c r="G876" s="30"/>
    </row>
    <row r="877">
      <c r="A877" s="63"/>
      <c r="F877" s="63"/>
      <c r="G877" s="30"/>
    </row>
    <row r="878">
      <c r="A878" s="63"/>
      <c r="F878" s="63"/>
      <c r="G878" s="30"/>
    </row>
    <row r="879">
      <c r="A879" s="63"/>
      <c r="F879" s="63"/>
      <c r="G879" s="30"/>
    </row>
    <row r="880">
      <c r="A880" s="63"/>
      <c r="F880" s="63"/>
      <c r="G880" s="30"/>
    </row>
    <row r="881">
      <c r="A881" s="63"/>
      <c r="F881" s="63"/>
      <c r="G881" s="30"/>
    </row>
    <row r="882">
      <c r="A882" s="63"/>
      <c r="F882" s="63"/>
      <c r="G882" s="30"/>
    </row>
    <row r="883">
      <c r="A883" s="63"/>
      <c r="F883" s="63"/>
      <c r="G883" s="30"/>
    </row>
    <row r="884">
      <c r="A884" s="63"/>
      <c r="F884" s="63"/>
      <c r="G884" s="30"/>
    </row>
    <row r="885">
      <c r="A885" s="63"/>
      <c r="F885" s="63"/>
      <c r="G885" s="30"/>
    </row>
    <row r="886">
      <c r="A886" s="63"/>
      <c r="F886" s="63"/>
      <c r="G886" s="30"/>
    </row>
    <row r="887">
      <c r="A887" s="63"/>
      <c r="F887" s="63"/>
      <c r="G887" s="30"/>
    </row>
    <row r="888">
      <c r="A888" s="63"/>
      <c r="F888" s="63"/>
      <c r="G888" s="30"/>
    </row>
    <row r="889">
      <c r="A889" s="63"/>
      <c r="F889" s="63"/>
      <c r="G889" s="30"/>
    </row>
    <row r="890">
      <c r="A890" s="63"/>
      <c r="F890" s="63"/>
      <c r="G890" s="30"/>
    </row>
    <row r="891">
      <c r="A891" s="63"/>
      <c r="F891" s="63"/>
      <c r="G891" s="30"/>
    </row>
    <row r="892">
      <c r="A892" s="63"/>
      <c r="F892" s="63"/>
      <c r="G892" s="30"/>
    </row>
    <row r="893">
      <c r="A893" s="63"/>
      <c r="F893" s="63"/>
      <c r="G893" s="30"/>
    </row>
    <row r="894">
      <c r="A894" s="63"/>
      <c r="F894" s="63"/>
      <c r="G894" s="30"/>
    </row>
    <row r="895">
      <c r="A895" s="63"/>
      <c r="F895" s="63"/>
      <c r="G895" s="30"/>
    </row>
    <row r="896">
      <c r="A896" s="63"/>
      <c r="F896" s="63"/>
      <c r="G896" s="30"/>
    </row>
    <row r="897">
      <c r="A897" s="63"/>
      <c r="F897" s="63"/>
      <c r="G897" s="30"/>
    </row>
    <row r="898">
      <c r="A898" s="63"/>
      <c r="F898" s="63"/>
      <c r="G898" s="30"/>
    </row>
    <row r="899">
      <c r="A899" s="63"/>
      <c r="F899" s="63"/>
      <c r="G899" s="30"/>
    </row>
    <row r="900">
      <c r="A900" s="63"/>
      <c r="F900" s="63"/>
      <c r="G900" s="30"/>
    </row>
    <row r="901">
      <c r="A901" s="63"/>
      <c r="F901" s="63"/>
      <c r="G901" s="30"/>
    </row>
    <row r="902">
      <c r="A902" s="63"/>
      <c r="F902" s="63"/>
      <c r="G902" s="30"/>
    </row>
    <row r="903">
      <c r="A903" s="63"/>
      <c r="F903" s="63"/>
      <c r="G903" s="30"/>
    </row>
    <row r="904">
      <c r="A904" s="63"/>
      <c r="F904" s="63"/>
      <c r="G904" s="30"/>
    </row>
    <row r="905">
      <c r="A905" s="63"/>
      <c r="F905" s="63"/>
      <c r="G905" s="30"/>
    </row>
    <row r="906">
      <c r="A906" s="63"/>
      <c r="F906" s="63"/>
      <c r="G906" s="30"/>
    </row>
    <row r="907">
      <c r="A907" s="63"/>
      <c r="F907" s="63"/>
      <c r="G907" s="30"/>
    </row>
    <row r="908">
      <c r="A908" s="63"/>
      <c r="F908" s="63"/>
      <c r="G908" s="30"/>
    </row>
    <row r="909">
      <c r="A909" s="63"/>
      <c r="F909" s="63"/>
      <c r="G909" s="30"/>
    </row>
    <row r="910">
      <c r="A910" s="63"/>
      <c r="F910" s="63"/>
      <c r="G910" s="30"/>
    </row>
    <row r="911">
      <c r="A911" s="63"/>
      <c r="F911" s="63"/>
      <c r="G911" s="30"/>
    </row>
    <row r="912">
      <c r="A912" s="63"/>
      <c r="F912" s="63"/>
      <c r="G912" s="30"/>
    </row>
    <row r="913">
      <c r="A913" s="63"/>
      <c r="F913" s="63"/>
      <c r="G913" s="30"/>
    </row>
    <row r="914">
      <c r="A914" s="63"/>
      <c r="F914" s="63"/>
      <c r="G914" s="30"/>
    </row>
    <row r="915">
      <c r="A915" s="63"/>
      <c r="F915" s="63"/>
      <c r="G915" s="30"/>
    </row>
    <row r="916">
      <c r="A916" s="63"/>
      <c r="F916" s="63"/>
      <c r="G916" s="30"/>
    </row>
    <row r="917">
      <c r="A917" s="63"/>
      <c r="F917" s="63"/>
      <c r="G917" s="30"/>
    </row>
    <row r="918">
      <c r="A918" s="63"/>
      <c r="F918" s="63"/>
      <c r="G918" s="30"/>
    </row>
    <row r="919">
      <c r="A919" s="63"/>
      <c r="F919" s="63"/>
      <c r="G919" s="30"/>
    </row>
    <row r="920">
      <c r="A920" s="63"/>
      <c r="F920" s="63"/>
      <c r="G920" s="30"/>
    </row>
    <row r="921">
      <c r="A921" s="63"/>
      <c r="F921" s="63"/>
      <c r="G921" s="30"/>
    </row>
    <row r="922">
      <c r="A922" s="63"/>
      <c r="F922" s="63"/>
      <c r="G922" s="30"/>
    </row>
    <row r="923">
      <c r="A923" s="63"/>
      <c r="F923" s="63"/>
      <c r="G923" s="30"/>
    </row>
    <row r="924">
      <c r="A924" s="63"/>
      <c r="F924" s="63"/>
      <c r="G924" s="30"/>
    </row>
    <row r="925">
      <c r="A925" s="63"/>
      <c r="F925" s="63"/>
      <c r="G925" s="30"/>
    </row>
    <row r="926">
      <c r="A926" s="63"/>
      <c r="F926" s="63"/>
      <c r="G926" s="30"/>
    </row>
    <row r="927">
      <c r="A927" s="63"/>
      <c r="F927" s="63"/>
      <c r="G927" s="30"/>
    </row>
    <row r="928">
      <c r="A928" s="63"/>
      <c r="F928" s="63"/>
      <c r="G928" s="30"/>
    </row>
    <row r="929">
      <c r="A929" s="63"/>
      <c r="F929" s="63"/>
      <c r="G929" s="30"/>
    </row>
    <row r="930">
      <c r="A930" s="63"/>
      <c r="F930" s="63"/>
      <c r="G930" s="30"/>
    </row>
    <row r="931">
      <c r="A931" s="63"/>
      <c r="F931" s="63"/>
      <c r="G931" s="30"/>
    </row>
    <row r="932">
      <c r="A932" s="63"/>
      <c r="F932" s="63"/>
      <c r="G932" s="30"/>
    </row>
    <row r="933">
      <c r="A933" s="63"/>
      <c r="F933" s="63"/>
      <c r="G933" s="30"/>
    </row>
    <row r="934">
      <c r="A934" s="63"/>
      <c r="F934" s="63"/>
      <c r="G934" s="30"/>
    </row>
    <row r="935">
      <c r="A935" s="63"/>
      <c r="F935" s="63"/>
      <c r="G935" s="30"/>
    </row>
    <row r="936">
      <c r="A936" s="63"/>
      <c r="F936" s="63"/>
      <c r="G936" s="30"/>
    </row>
    <row r="937">
      <c r="A937" s="63"/>
      <c r="F937" s="63"/>
      <c r="G937" s="30"/>
    </row>
    <row r="938">
      <c r="A938" s="63"/>
      <c r="F938" s="63"/>
      <c r="G938" s="30"/>
    </row>
    <row r="939">
      <c r="A939" s="63"/>
      <c r="F939" s="63"/>
      <c r="G939" s="30"/>
    </row>
    <row r="940">
      <c r="A940" s="63"/>
      <c r="F940" s="63"/>
      <c r="G940" s="30"/>
    </row>
    <row r="941">
      <c r="A941" s="63"/>
      <c r="F941" s="63"/>
      <c r="G941" s="30"/>
    </row>
    <row r="942">
      <c r="A942" s="63"/>
      <c r="F942" s="63"/>
      <c r="G942" s="30"/>
    </row>
    <row r="943">
      <c r="A943" s="63"/>
      <c r="F943" s="63"/>
      <c r="G943" s="30"/>
    </row>
    <row r="944">
      <c r="A944" s="63"/>
      <c r="F944" s="63"/>
      <c r="G944" s="30"/>
    </row>
    <row r="945">
      <c r="A945" s="63"/>
      <c r="F945" s="63"/>
      <c r="G945" s="30"/>
    </row>
    <row r="946">
      <c r="A946" s="63"/>
      <c r="F946" s="63"/>
      <c r="G946" s="30"/>
    </row>
    <row r="947">
      <c r="A947" s="63"/>
      <c r="F947" s="63"/>
      <c r="G947" s="30"/>
    </row>
    <row r="948">
      <c r="A948" s="63"/>
      <c r="F948" s="63"/>
      <c r="G948" s="30"/>
    </row>
    <row r="949">
      <c r="A949" s="63"/>
      <c r="F949" s="63"/>
      <c r="G949" s="30"/>
    </row>
    <row r="950">
      <c r="A950" s="63"/>
      <c r="F950" s="63"/>
      <c r="G950" s="30"/>
    </row>
    <row r="951">
      <c r="A951" s="63"/>
      <c r="F951" s="63"/>
      <c r="G951" s="30"/>
    </row>
    <row r="952">
      <c r="A952" s="63"/>
      <c r="F952" s="63"/>
      <c r="G952" s="30"/>
    </row>
    <row r="953">
      <c r="A953" s="63"/>
      <c r="F953" s="63"/>
      <c r="G953" s="30"/>
    </row>
    <row r="954">
      <c r="A954" s="63"/>
      <c r="F954" s="63"/>
      <c r="G954" s="30"/>
    </row>
    <row r="955">
      <c r="A955" s="63"/>
      <c r="F955" s="63"/>
      <c r="G955" s="30"/>
    </row>
    <row r="956">
      <c r="A956" s="63"/>
      <c r="F956" s="63"/>
      <c r="G956" s="30"/>
    </row>
    <row r="957">
      <c r="A957" s="63"/>
      <c r="F957" s="63"/>
      <c r="G957" s="30"/>
    </row>
    <row r="958">
      <c r="A958" s="63"/>
      <c r="F958" s="63"/>
      <c r="G958" s="30"/>
    </row>
    <row r="959">
      <c r="A959" s="63"/>
      <c r="F959" s="63"/>
      <c r="G959" s="30"/>
    </row>
    <row r="960">
      <c r="A960" s="63"/>
      <c r="F960" s="63"/>
      <c r="G960" s="30"/>
    </row>
    <row r="961">
      <c r="A961" s="63"/>
      <c r="F961" s="63"/>
      <c r="G961" s="30"/>
    </row>
    <row r="962">
      <c r="A962" s="63"/>
      <c r="F962" s="63"/>
      <c r="G962" s="30"/>
    </row>
    <row r="963">
      <c r="A963" s="63"/>
      <c r="F963" s="63"/>
      <c r="G963" s="30"/>
    </row>
    <row r="964">
      <c r="A964" s="63"/>
      <c r="F964" s="63"/>
      <c r="G964" s="30"/>
    </row>
    <row r="965">
      <c r="A965" s="63"/>
      <c r="F965" s="63"/>
      <c r="G965" s="30"/>
    </row>
    <row r="966">
      <c r="A966" s="63"/>
      <c r="F966" s="63"/>
      <c r="G966" s="30"/>
    </row>
    <row r="967">
      <c r="A967" s="63"/>
      <c r="F967" s="63"/>
      <c r="G967" s="30"/>
    </row>
    <row r="968">
      <c r="A968" s="63"/>
      <c r="F968" s="63"/>
      <c r="G968" s="30"/>
    </row>
    <row r="969">
      <c r="A969" s="63"/>
      <c r="F969" s="63"/>
      <c r="G969" s="30"/>
    </row>
    <row r="970">
      <c r="A970" s="63"/>
      <c r="F970" s="63"/>
      <c r="G970" s="30"/>
    </row>
    <row r="971">
      <c r="A971" s="63"/>
      <c r="F971" s="63"/>
      <c r="G971" s="30"/>
    </row>
    <row r="972">
      <c r="A972" s="63"/>
      <c r="F972" s="63"/>
      <c r="G972" s="30"/>
    </row>
    <row r="973">
      <c r="A973" s="63"/>
      <c r="F973" s="63"/>
      <c r="G973" s="30"/>
    </row>
    <row r="974">
      <c r="A974" s="63"/>
      <c r="F974" s="63"/>
      <c r="G974" s="30"/>
    </row>
    <row r="975">
      <c r="A975" s="63"/>
      <c r="F975" s="63"/>
      <c r="G975" s="30"/>
    </row>
    <row r="976">
      <c r="A976" s="63"/>
      <c r="F976" s="63"/>
      <c r="G976" s="30"/>
    </row>
    <row r="977">
      <c r="A977" s="63"/>
      <c r="F977" s="63"/>
      <c r="G977" s="30"/>
    </row>
    <row r="978">
      <c r="A978" s="63"/>
      <c r="F978" s="63"/>
      <c r="G978" s="30"/>
    </row>
    <row r="979">
      <c r="A979" s="63"/>
      <c r="F979" s="63"/>
      <c r="G979" s="30"/>
    </row>
    <row r="980">
      <c r="A980" s="63"/>
      <c r="F980" s="63"/>
      <c r="G980" s="30"/>
    </row>
    <row r="981">
      <c r="A981" s="63"/>
      <c r="F981" s="63"/>
      <c r="G981" s="30"/>
    </row>
    <row r="982">
      <c r="A982" s="63"/>
      <c r="F982" s="63"/>
      <c r="G982" s="30"/>
    </row>
    <row r="983">
      <c r="A983" s="63"/>
      <c r="F983" s="63"/>
      <c r="G983" s="30"/>
    </row>
    <row r="984">
      <c r="A984" s="63"/>
      <c r="F984" s="63"/>
      <c r="G984" s="30"/>
    </row>
    <row r="985">
      <c r="A985" s="63"/>
      <c r="F985" s="63"/>
      <c r="G985" s="30"/>
    </row>
    <row r="986">
      <c r="A986" s="63"/>
      <c r="F986" s="63"/>
      <c r="G986" s="30"/>
    </row>
    <row r="987">
      <c r="A987" s="63"/>
      <c r="F987" s="63"/>
      <c r="G987" s="30"/>
    </row>
    <row r="988">
      <c r="A988" s="63"/>
      <c r="F988" s="63"/>
      <c r="G988" s="30"/>
    </row>
    <row r="989">
      <c r="A989" s="63"/>
      <c r="F989" s="63"/>
      <c r="G989" s="30"/>
    </row>
    <row r="990">
      <c r="A990" s="63"/>
      <c r="F990" s="63"/>
      <c r="G990" s="30"/>
    </row>
    <row r="991">
      <c r="A991" s="63"/>
      <c r="F991" s="63"/>
      <c r="G991" s="30"/>
    </row>
    <row r="992">
      <c r="A992" s="63"/>
      <c r="F992" s="63"/>
      <c r="G992" s="30"/>
    </row>
    <row r="993">
      <c r="A993" s="63"/>
      <c r="F993" s="63"/>
      <c r="G993" s="30"/>
    </row>
    <row r="994">
      <c r="A994" s="63"/>
      <c r="F994" s="63"/>
      <c r="G994" s="30"/>
    </row>
    <row r="995">
      <c r="A995" s="63"/>
      <c r="F995" s="63"/>
      <c r="G995" s="30"/>
    </row>
    <row r="996">
      <c r="A996" s="63"/>
      <c r="F996" s="63"/>
      <c r="G996" s="30"/>
    </row>
    <row r="997">
      <c r="A997" s="63"/>
      <c r="F997" s="63"/>
      <c r="G997" s="30"/>
    </row>
    <row r="998">
      <c r="A998" s="63"/>
      <c r="F998" s="63"/>
      <c r="G998" s="30"/>
    </row>
    <row r="999">
      <c r="A999" s="63"/>
      <c r="F999" s="63"/>
      <c r="G999" s="30"/>
    </row>
    <row r="1000">
      <c r="A1000" s="63"/>
      <c r="F1000" s="63"/>
      <c r="G1000" s="30"/>
    </row>
    <row r="1001">
      <c r="A1001" s="63"/>
      <c r="F1001" s="63"/>
      <c r="G1001" s="30"/>
    </row>
    <row r="1002">
      <c r="A1002" s="63"/>
      <c r="F1002" s="63"/>
      <c r="G1002" s="30"/>
    </row>
    <row r="1003">
      <c r="A1003" s="63"/>
      <c r="F1003" s="63"/>
      <c r="G1003" s="30"/>
    </row>
    <row r="1004">
      <c r="A1004" s="63"/>
      <c r="F1004" s="63"/>
      <c r="G1004" s="30"/>
    </row>
    <row r="1005">
      <c r="A1005" s="63"/>
      <c r="F1005" s="63"/>
      <c r="G1005" s="30"/>
    </row>
    <row r="1006">
      <c r="A1006" s="63"/>
      <c r="F1006" s="63"/>
      <c r="G1006" s="30"/>
    </row>
    <row r="1007">
      <c r="A1007" s="63"/>
      <c r="F1007" s="63"/>
      <c r="G1007" s="30"/>
    </row>
    <row r="1008">
      <c r="A1008" s="63"/>
      <c r="F1008" s="63"/>
      <c r="G1008" s="30"/>
    </row>
    <row r="1009">
      <c r="A1009" s="63"/>
      <c r="F1009" s="63"/>
      <c r="G1009" s="30"/>
    </row>
    <row r="1010">
      <c r="A1010" s="63"/>
      <c r="F1010" s="63"/>
      <c r="G1010" s="30"/>
    </row>
    <row r="1011">
      <c r="A1011" s="63"/>
      <c r="F1011" s="63"/>
      <c r="G1011" s="30"/>
    </row>
    <row r="1012">
      <c r="A1012" s="63"/>
      <c r="F1012" s="63"/>
      <c r="G1012" s="30"/>
    </row>
    <row r="1013">
      <c r="A1013" s="63"/>
      <c r="F1013" s="63"/>
      <c r="G1013" s="30"/>
    </row>
    <row r="1014">
      <c r="A1014" s="63"/>
      <c r="F1014" s="63"/>
      <c r="G1014" s="30"/>
    </row>
    <row r="1015">
      <c r="A1015" s="63"/>
      <c r="F1015" s="63"/>
      <c r="G1015" s="30"/>
    </row>
    <row r="1016">
      <c r="A1016" s="63"/>
      <c r="F1016" s="63"/>
      <c r="G1016" s="30"/>
    </row>
    <row r="1017">
      <c r="A1017" s="63"/>
      <c r="F1017" s="63"/>
      <c r="G1017" s="30"/>
    </row>
    <row r="1018">
      <c r="A1018" s="63"/>
      <c r="F1018" s="63"/>
      <c r="G1018" s="30"/>
    </row>
    <row r="1019">
      <c r="A1019" s="63"/>
      <c r="F1019" s="63"/>
      <c r="G1019" s="30"/>
    </row>
    <row r="1020">
      <c r="A1020" s="63"/>
      <c r="F1020" s="63"/>
      <c r="G1020" s="30"/>
    </row>
    <row r="1021">
      <c r="A1021" s="63"/>
      <c r="F1021" s="63"/>
      <c r="G1021" s="30"/>
    </row>
    <row r="1022">
      <c r="A1022" s="63"/>
      <c r="F1022" s="63"/>
      <c r="G1022" s="30"/>
    </row>
    <row r="1023">
      <c r="A1023" s="63"/>
      <c r="F1023" s="63"/>
      <c r="G1023" s="30"/>
    </row>
    <row r="1024">
      <c r="A1024" s="63"/>
      <c r="F1024" s="63"/>
      <c r="G1024" s="30"/>
    </row>
    <row r="1025">
      <c r="A1025" s="63"/>
      <c r="F1025" s="63"/>
      <c r="G1025" s="30"/>
    </row>
    <row r="1026">
      <c r="A1026" s="63"/>
      <c r="F1026" s="63"/>
      <c r="G1026" s="30"/>
    </row>
    <row r="1027">
      <c r="A1027" s="63"/>
      <c r="F1027" s="63"/>
      <c r="G1027" s="30"/>
    </row>
    <row r="1028">
      <c r="A1028" s="63"/>
      <c r="F1028" s="63"/>
      <c r="G1028" s="30"/>
    </row>
    <row r="1029">
      <c r="A1029" s="63"/>
      <c r="F1029" s="63"/>
      <c r="G1029" s="30"/>
    </row>
    <row r="1030">
      <c r="A1030" s="63"/>
      <c r="F1030" s="63"/>
      <c r="G1030" s="30"/>
    </row>
    <row r="1031">
      <c r="A1031" s="63"/>
      <c r="F1031" s="63"/>
      <c r="G1031" s="30"/>
    </row>
    <row r="1032">
      <c r="A1032" s="63"/>
      <c r="F1032" s="63"/>
      <c r="G1032" s="30"/>
    </row>
    <row r="1033">
      <c r="A1033" s="63"/>
      <c r="F1033" s="63"/>
      <c r="G1033" s="30"/>
    </row>
    <row r="1034">
      <c r="A1034" s="63"/>
      <c r="F1034" s="63"/>
      <c r="G1034" s="30"/>
    </row>
    <row r="1035">
      <c r="A1035" s="63"/>
      <c r="F1035" s="63"/>
      <c r="G1035" s="30"/>
    </row>
    <row r="1036">
      <c r="A1036" s="63"/>
      <c r="F1036" s="63"/>
      <c r="G1036" s="30"/>
    </row>
    <row r="1037">
      <c r="A1037" s="63"/>
      <c r="F1037" s="63"/>
      <c r="G1037" s="30"/>
    </row>
    <row r="1038">
      <c r="A1038" s="63"/>
      <c r="F1038" s="63"/>
      <c r="G1038" s="30"/>
    </row>
    <row r="1039">
      <c r="A1039" s="63"/>
      <c r="F1039" s="63"/>
      <c r="G1039" s="30"/>
    </row>
    <row r="1040">
      <c r="A1040" s="63"/>
      <c r="F1040" s="63"/>
      <c r="G1040" s="30"/>
    </row>
    <row r="1041">
      <c r="A1041" s="63"/>
      <c r="F1041" s="63"/>
      <c r="G1041" s="30"/>
    </row>
    <row r="1042">
      <c r="A1042" s="63"/>
      <c r="F1042" s="63"/>
      <c r="G1042" s="30"/>
    </row>
    <row r="1043">
      <c r="A1043" s="63"/>
      <c r="F1043" s="63"/>
      <c r="G1043" s="30"/>
    </row>
    <row r="1044">
      <c r="A1044" s="63"/>
      <c r="F1044" s="63"/>
      <c r="G1044" s="30"/>
    </row>
    <row r="1045">
      <c r="A1045" s="63"/>
      <c r="F1045" s="63"/>
      <c r="G1045" s="30"/>
    </row>
    <row r="1046">
      <c r="A1046" s="63"/>
      <c r="F1046" s="63"/>
      <c r="G1046" s="30"/>
    </row>
    <row r="1047">
      <c r="A1047" s="63"/>
      <c r="F1047" s="63"/>
      <c r="G1047" s="30"/>
    </row>
    <row r="1048">
      <c r="A1048" s="63"/>
      <c r="F1048" s="63"/>
      <c r="G1048" s="30"/>
    </row>
    <row r="1049">
      <c r="A1049" s="63"/>
      <c r="F1049" s="63"/>
      <c r="G1049" s="30"/>
    </row>
    <row r="1050">
      <c r="A1050" s="63"/>
      <c r="F1050" s="63"/>
      <c r="G1050" s="30"/>
    </row>
    <row r="1051">
      <c r="A1051" s="63"/>
      <c r="F1051" s="63"/>
      <c r="G1051" s="30"/>
    </row>
    <row r="1052">
      <c r="A1052" s="63"/>
      <c r="F1052" s="63"/>
      <c r="G1052" s="30"/>
    </row>
    <row r="1053">
      <c r="A1053" s="63"/>
      <c r="F1053" s="63"/>
      <c r="G1053" s="30"/>
    </row>
    <row r="1054">
      <c r="A1054" s="63"/>
      <c r="F1054" s="63"/>
      <c r="G1054" s="30"/>
    </row>
    <row r="1055">
      <c r="A1055" s="63"/>
      <c r="F1055" s="63"/>
      <c r="G1055" s="30"/>
    </row>
    <row r="1056">
      <c r="A1056" s="63"/>
      <c r="F1056" s="63"/>
      <c r="G1056" s="30"/>
    </row>
    <row r="1057">
      <c r="A1057" s="63"/>
      <c r="F1057" s="63"/>
      <c r="G1057" s="30"/>
    </row>
    <row r="1058">
      <c r="A1058" s="63"/>
      <c r="F1058" s="63"/>
      <c r="G1058" s="30"/>
    </row>
    <row r="1059">
      <c r="A1059" s="63"/>
      <c r="F1059" s="63"/>
      <c r="G1059" s="30"/>
    </row>
    <row r="1060">
      <c r="A1060" s="63"/>
      <c r="F1060" s="63"/>
      <c r="G1060" s="30"/>
    </row>
    <row r="1061">
      <c r="A1061" s="63"/>
      <c r="F1061" s="63"/>
      <c r="G1061" s="30"/>
    </row>
    <row r="1062">
      <c r="A1062" s="63"/>
      <c r="F1062" s="63"/>
      <c r="G1062" s="30"/>
    </row>
    <row r="1063">
      <c r="A1063" s="63"/>
      <c r="F1063" s="63"/>
      <c r="G1063" s="30"/>
    </row>
    <row r="1064">
      <c r="A1064" s="63"/>
      <c r="F1064" s="63"/>
      <c r="G1064" s="30"/>
    </row>
    <row r="1065">
      <c r="A1065" s="63"/>
      <c r="F1065" s="63"/>
      <c r="G1065" s="30"/>
    </row>
    <row r="1066">
      <c r="A1066" s="63"/>
      <c r="F1066" s="63"/>
      <c r="G1066" s="30"/>
    </row>
    <row r="1067">
      <c r="A1067" s="63"/>
      <c r="F1067" s="63"/>
      <c r="G1067" s="30"/>
    </row>
    <row r="1068">
      <c r="A1068" s="63"/>
      <c r="F1068" s="63"/>
      <c r="G1068" s="30"/>
    </row>
    <row r="1069">
      <c r="A1069" s="63"/>
      <c r="F1069" s="63"/>
      <c r="G1069" s="30"/>
    </row>
    <row r="1070">
      <c r="A1070" s="63"/>
      <c r="F1070" s="63"/>
      <c r="G1070" s="30"/>
    </row>
    <row r="1071">
      <c r="A1071" s="63"/>
      <c r="F1071" s="63"/>
      <c r="G1071" s="30"/>
    </row>
    <row r="1072">
      <c r="A1072" s="63"/>
      <c r="F1072" s="63"/>
      <c r="G1072" s="30"/>
    </row>
    <row r="1073">
      <c r="A1073" s="63"/>
      <c r="F1073" s="63"/>
      <c r="G1073" s="30"/>
    </row>
    <row r="1074">
      <c r="A1074" s="63"/>
      <c r="F1074" s="63"/>
      <c r="G1074" s="30"/>
    </row>
  </sheetData>
  <drawing r:id="rId1"/>
</worksheet>
</file>