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PAW\Maquina Gabriel\Documents\Gabriel  ROSPAW\lista de precio\ENERO 2025\"/>
    </mc:Choice>
  </mc:AlternateContent>
  <xr:revisionPtr revIDLastSave="0" documentId="13_ncr:1_{53A07D75-9D1D-4D6B-9FD4-C6F8C84D56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FER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2" l="1"/>
  <c r="F55" i="2" s="1"/>
  <c r="G37" i="2"/>
  <c r="H37" i="2" s="1"/>
  <c r="G38" i="2"/>
  <c r="H38" i="2" s="1"/>
  <c r="G33" i="2"/>
  <c r="H33" i="2" s="1"/>
  <c r="G32" i="2"/>
  <c r="H32" i="2" s="1"/>
  <c r="G7" i="2" l="1"/>
  <c r="H7" i="2" s="1"/>
  <c r="E56" i="2"/>
  <c r="F56" i="2" s="1"/>
  <c r="G30" i="2" l="1"/>
  <c r="H30" i="2" s="1"/>
  <c r="G34" i="2" l="1"/>
  <c r="H34" i="2" s="1"/>
  <c r="G11" i="2" l="1"/>
  <c r="H11" i="2" s="1"/>
  <c r="G40" i="2"/>
  <c r="H40" i="2" s="1"/>
  <c r="E69" i="2" l="1"/>
  <c r="F69" i="2" s="1"/>
  <c r="G10" i="2"/>
  <c r="H10" i="2" s="1"/>
  <c r="G49" i="2"/>
  <c r="H49" i="2" s="1"/>
  <c r="G50" i="2"/>
  <c r="H5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E72" i="2" l="1"/>
  <c r="F72" i="2" s="1"/>
  <c r="E66" i="2"/>
  <c r="F66" i="2" s="1"/>
  <c r="E70" i="2"/>
  <c r="F70" i="2" s="1"/>
  <c r="E64" i="2"/>
  <c r="F64" i="2" s="1"/>
  <c r="G12" i="2"/>
  <c r="H12" i="2" s="1"/>
  <c r="E65" i="2"/>
  <c r="F65" i="2" s="1"/>
  <c r="E60" i="2"/>
  <c r="F60" i="2" s="1"/>
  <c r="E59" i="2"/>
  <c r="F59" i="2" s="1"/>
  <c r="E58" i="2"/>
  <c r="F58" i="2" s="1"/>
  <c r="G35" i="2"/>
  <c r="H35" i="2" s="1"/>
  <c r="G15" i="2"/>
  <c r="H15" i="2" s="1"/>
  <c r="G13" i="2"/>
  <c r="H13" i="2" s="1"/>
  <c r="G16" i="2"/>
  <c r="H16" i="2" s="1"/>
  <c r="G23" i="2"/>
  <c r="H23" i="2" s="1"/>
  <c r="G21" i="2"/>
  <c r="H21" i="2" s="1"/>
  <c r="G22" i="2"/>
  <c r="H22" i="2" s="1"/>
  <c r="E57" i="2"/>
  <c r="F57" i="2" s="1"/>
  <c r="G9" i="2"/>
  <c r="H9" i="2" s="1"/>
  <c r="G29" i="2"/>
  <c r="H29" i="2" s="1"/>
  <c r="G28" i="2"/>
  <c r="H28" i="2" s="1"/>
  <c r="G27" i="2"/>
  <c r="H27" i="2" s="1"/>
  <c r="E68" i="2"/>
  <c r="F68" i="2" s="1"/>
  <c r="E62" i="2"/>
  <c r="F62" i="2" s="1"/>
  <c r="G14" i="2"/>
  <c r="H14" i="2" s="1"/>
  <c r="E63" i="2"/>
  <c r="F63" i="2" s="1"/>
  <c r="G8" i="2"/>
  <c r="H8" i="2" s="1"/>
  <c r="G6" i="2"/>
  <c r="H6" i="2" s="1"/>
  <c r="E67" i="2"/>
  <c r="F67" i="2" s="1"/>
  <c r="G17" i="2"/>
  <c r="H17" i="2" s="1"/>
  <c r="G18" i="2"/>
  <c r="H18" i="2" s="1"/>
  <c r="G39" i="2"/>
  <c r="H39" i="2" s="1"/>
  <c r="G36" i="2"/>
  <c r="H36" i="2" s="1"/>
  <c r="G26" i="2"/>
  <c r="H26" i="2" s="1"/>
  <c r="E61" i="2"/>
  <c r="F61" i="2" s="1"/>
  <c r="G19" i="2"/>
  <c r="H19" i="2" s="1"/>
  <c r="G20" i="2"/>
  <c r="H20" i="2" s="1"/>
  <c r="G31" i="2"/>
  <c r="H31" i="2" s="1"/>
  <c r="G24" i="2"/>
  <c r="H24" i="2" s="1"/>
  <c r="G25" i="2"/>
  <c r="H25" i="2" s="1"/>
</calcChain>
</file>

<file path=xl/sharedStrings.xml><?xml version="1.0" encoding="utf-8"?>
<sst xmlns="http://schemas.openxmlformats.org/spreadsheetml/2006/main" count="296" uniqueCount="152">
  <si>
    <t>PRODUCTO</t>
  </si>
  <si>
    <t>PRINCIPIO ACTIVO</t>
  </si>
  <si>
    <t>DOSIS</t>
  </si>
  <si>
    <t>FORMA FARMACEUTICA  Y   PRESENTACION</t>
  </si>
  <si>
    <t>PVP</t>
  </si>
  <si>
    <t>DESC</t>
  </si>
  <si>
    <t>TOTAL</t>
  </si>
  <si>
    <t>PRECIO COMP</t>
  </si>
  <si>
    <t>Comp x 30</t>
  </si>
  <si>
    <t>Ketorolac</t>
  </si>
  <si>
    <t>Comp x 10</t>
  </si>
  <si>
    <t>Ketial 10</t>
  </si>
  <si>
    <t>LOTE/VTO</t>
  </si>
  <si>
    <t>Droga</t>
  </si>
  <si>
    <t>Presentación</t>
  </si>
  <si>
    <t>MERCADERIA SUJETA A STOCK. LOS PRECIOS PUEDEN SUFRIR MODIFICACIONES SIN PREVIO AVISO</t>
  </si>
  <si>
    <t>Diclofenac Potásico</t>
  </si>
  <si>
    <t xml:space="preserve">50mg </t>
  </si>
  <si>
    <t>10 mg</t>
  </si>
  <si>
    <t>CARVEDILOL (CARVIPAW)</t>
  </si>
  <si>
    <t>Levitrin</t>
  </si>
  <si>
    <t>Sildenafil</t>
  </si>
  <si>
    <t>50mg Comp. X 2</t>
  </si>
  <si>
    <t>50mg</t>
  </si>
  <si>
    <t>50mg Comp. X 10</t>
  </si>
  <si>
    <t>20 mg</t>
  </si>
  <si>
    <t>Loratadina</t>
  </si>
  <si>
    <t xml:space="preserve">10mg </t>
  </si>
  <si>
    <t>Comp. X 10</t>
  </si>
  <si>
    <t>10 mg x 1000 comp</t>
  </si>
  <si>
    <t>P. PUB</t>
  </si>
  <si>
    <t>Ibuprofeno</t>
  </si>
  <si>
    <t xml:space="preserve">400mg </t>
  </si>
  <si>
    <t>5 mg</t>
  </si>
  <si>
    <t>comp x 30</t>
  </si>
  <si>
    <t>Comp x 20</t>
  </si>
  <si>
    <t>Comp. X 20</t>
  </si>
  <si>
    <t>Diclofenac Potasico ROSPAW</t>
  </si>
  <si>
    <t>Olanzapina</t>
  </si>
  <si>
    <t>Olanzapina Rospaw</t>
  </si>
  <si>
    <t>Comp x 14</t>
  </si>
  <si>
    <t>Apecur</t>
  </si>
  <si>
    <t>Aripiprazol</t>
  </si>
  <si>
    <t>50 mg</t>
  </si>
  <si>
    <t>50mg Comp. X 30</t>
  </si>
  <si>
    <t>2 mg x 1000 comp</t>
  </si>
  <si>
    <t>25 mg x1000 comp</t>
  </si>
  <si>
    <t>Rospower36</t>
  </si>
  <si>
    <t>Tadalafilo</t>
  </si>
  <si>
    <t>comp x 1</t>
  </si>
  <si>
    <t>vto 07-25</t>
  </si>
  <si>
    <t>Ibuprofeno rospaw 400 Vl</t>
  </si>
  <si>
    <t>Atorvax</t>
  </si>
  <si>
    <t>Atorvastatina</t>
  </si>
  <si>
    <t>vto 04-25</t>
  </si>
  <si>
    <t>vto 06-25</t>
  </si>
  <si>
    <t>DICLOFENC ROSPAW POT</t>
  </si>
  <si>
    <t>50 mg x 500 comp</t>
  </si>
  <si>
    <t>comp x 20</t>
  </si>
  <si>
    <t>ESCITALOPRAM (ROSTALOPRAM)</t>
  </si>
  <si>
    <t>CILOSTAZOL (CILOSPAW)</t>
  </si>
  <si>
    <t xml:space="preserve">50 mg x 500 comp  </t>
  </si>
  <si>
    <t xml:space="preserve">Comp x 30 </t>
  </si>
  <si>
    <t>100mg</t>
  </si>
  <si>
    <t>100 mg Comp. X 2</t>
  </si>
  <si>
    <t>100 mg Comp. X 20</t>
  </si>
  <si>
    <t>100 mg Comp. X 10</t>
  </si>
  <si>
    <t>Loratadina Rospaw</t>
  </si>
  <si>
    <t>LORATADINA ROSPAW</t>
  </si>
  <si>
    <t>50 mg x 1000 comp</t>
  </si>
  <si>
    <t>Amlopaw</t>
  </si>
  <si>
    <t>Comp x 50</t>
  </si>
  <si>
    <t>Amlodipina</t>
  </si>
  <si>
    <t>ATORVASTATINA (ATORVAX)</t>
  </si>
  <si>
    <t>20 mg x 1000 comp</t>
  </si>
  <si>
    <t>Ketial 20</t>
  </si>
  <si>
    <t>vto 0126</t>
  </si>
  <si>
    <t>vto 0227</t>
  </si>
  <si>
    <t>Ketial Rapid</t>
  </si>
  <si>
    <t>LOPERAMIDA (LOPERIX)</t>
  </si>
  <si>
    <t>Faxipaw</t>
  </si>
  <si>
    <t>Venlafaxina</t>
  </si>
  <si>
    <t xml:space="preserve">75 mg </t>
  </si>
  <si>
    <t xml:space="preserve">Faxipaw </t>
  </si>
  <si>
    <t>Quetiaros</t>
  </si>
  <si>
    <t>Quetiapina</t>
  </si>
  <si>
    <t>25 mg</t>
  </si>
  <si>
    <t>1 mg x 1500 comp</t>
  </si>
  <si>
    <t>2 mg x 1500 comp</t>
  </si>
  <si>
    <t>vto 12-25</t>
  </si>
  <si>
    <t>vto 03-26</t>
  </si>
  <si>
    <t>ALPRAZOLAM (ROSPAZ)</t>
  </si>
  <si>
    <t>0,5 mg x 1500 comp</t>
  </si>
  <si>
    <t>vto 01-26</t>
  </si>
  <si>
    <t>IBUPROFENO ROSPAW</t>
  </si>
  <si>
    <t>400 mg x 500 comp</t>
  </si>
  <si>
    <t>vto 11-25</t>
  </si>
  <si>
    <t>15 mg</t>
  </si>
  <si>
    <t>20 mg x 900 comp</t>
  </si>
  <si>
    <t>PROMETAZINA (ROSTAZINA)</t>
  </si>
  <si>
    <t>25 mg x 1000 comp</t>
  </si>
  <si>
    <t>vto 02-26</t>
  </si>
  <si>
    <t>METFORMINA ROSPAW</t>
  </si>
  <si>
    <t>500 mg x 1000 comp</t>
  </si>
  <si>
    <t>VTO 12-25</t>
  </si>
  <si>
    <t>LOSARTAN (VINTEX)</t>
  </si>
  <si>
    <t>VTO 02-26</t>
  </si>
  <si>
    <t>Comp. Rec. X 60</t>
  </si>
  <si>
    <t>Secodal</t>
  </si>
  <si>
    <t>lorazepam</t>
  </si>
  <si>
    <t>1mg</t>
  </si>
  <si>
    <t>Comp x 60</t>
  </si>
  <si>
    <t>2 mg</t>
  </si>
  <si>
    <t xml:space="preserve">2,5 mg </t>
  </si>
  <si>
    <t>Secodal  subl</t>
  </si>
  <si>
    <t xml:space="preserve">1 mg </t>
  </si>
  <si>
    <t>Comp SUBL x 30</t>
  </si>
  <si>
    <t xml:space="preserve">2 mg </t>
  </si>
  <si>
    <t>VTO 05-26</t>
  </si>
  <si>
    <t>VTO 07-26</t>
  </si>
  <si>
    <t xml:space="preserve">Vintex </t>
  </si>
  <si>
    <t>Losartán</t>
  </si>
  <si>
    <t xml:space="preserve">100mg </t>
  </si>
  <si>
    <t>VTO 03-27</t>
  </si>
  <si>
    <t>PAROXETINA (PAROXIN)</t>
  </si>
  <si>
    <t>VTO 0526</t>
  </si>
  <si>
    <t>Prokul</t>
  </si>
  <si>
    <t>lansoprazol</t>
  </si>
  <si>
    <t>30 mg</t>
  </si>
  <si>
    <t>Caps x 30</t>
  </si>
  <si>
    <t>VTO 04-26</t>
  </si>
  <si>
    <t>VTO 06-25</t>
  </si>
  <si>
    <t>VTO0325</t>
  </si>
  <si>
    <t>100 mg x 1000 comp</t>
  </si>
  <si>
    <t>Melatrix</t>
  </si>
  <si>
    <t>Melatonina</t>
  </si>
  <si>
    <t>3 mg</t>
  </si>
  <si>
    <t>vto 0426</t>
  </si>
  <si>
    <t>VTO 03-26</t>
  </si>
  <si>
    <t>VTO0925</t>
  </si>
  <si>
    <t>vto 0825</t>
  </si>
  <si>
    <t>vto 05-26</t>
  </si>
  <si>
    <t>vto 08-26</t>
  </si>
  <si>
    <t>VTO 0825</t>
  </si>
  <si>
    <t>Comp x 28</t>
  </si>
  <si>
    <t>vto 09-26</t>
  </si>
  <si>
    <t>comp x 2</t>
  </si>
  <si>
    <t>comp x 4</t>
  </si>
  <si>
    <t>VTO 01-26</t>
  </si>
  <si>
    <t>ACENOCUMAROL ROSPAW</t>
  </si>
  <si>
    <t>4 mg x 1000 comp</t>
  </si>
  <si>
    <t>VTO 0926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</si>
</sst>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.00_);[Red]\(&quot;$&quot;#,##0.00\)"/>
    <numFmt numFmtId="165" formatCode="0.000"/>
    <numFmt numFmtId="166" formatCode="[$$-2C0A]\ #,##0.00"/>
    <numFmt numFmtId="167" formatCode="[$-2C0A]General"/>
    <numFmt numFmtId="168" formatCode="_-* #,##0_-;\-* #,##0_-;_-* &quot;-&quot;??_-;_-@_-"/>
    <numFmt numFmtId="169" formatCode="&quot;$ &quot;#,##0.00"/>
    <numFmt numFmtId="170" formatCode="&quot;$&quot;\ #,##0.00;[Red]&quot;$&quot;\ #,##0.0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b/>
      <sz val="18"/>
      <name val="Calibri"/>
      <family val="2"/>
      <scheme val="minor"/>
    </font>
    <font>
      <sz val="16"/>
      <name val="Arial"/>
      <family val="2"/>
    </font>
    <font>
      <b/>
      <sz val="18"/>
      <name val="Calibri (Cuerpo)"/>
    </font>
    <font>
      <b/>
      <sz val="18"/>
      <color theme="0"/>
      <name val="Calibri (Cuerpo)"/>
    </font>
    <font>
      <b/>
      <i/>
      <sz val="12"/>
      <name val="Arial"/>
      <family val="2"/>
    </font>
    <font>
      <sz val="10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Calibri (Cuerpo)"/>
    </font>
    <font>
      <b/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FFFF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DEADA"/>
      </patternFill>
    </fill>
    <fill>
      <patternFill patternType="solid">
        <fgColor theme="0"/>
        <bgColor indexed="26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167" fontId="5" fillId="0" borderId="0"/>
    <xf numFmtId="0" fontId="13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165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167" fontId="7" fillId="0" borderId="0" xfId="2" applyFont="1"/>
    <xf numFmtId="167" fontId="7" fillId="6" borderId="0" xfId="2" applyFont="1" applyFill="1"/>
    <xf numFmtId="167" fontId="12" fillId="5" borderId="0" xfId="0" applyNumberFormat="1" applyFont="1" applyFill="1"/>
    <xf numFmtId="167" fontId="9" fillId="8" borderId="3" xfId="0" applyNumberFormat="1" applyFont="1" applyFill="1" applyBorder="1"/>
    <xf numFmtId="167" fontId="18" fillId="9" borderId="0" xfId="2" applyFont="1" applyFill="1" applyAlignment="1">
      <alignment horizontal="center" vertical="center"/>
    </xf>
    <xf numFmtId="167" fontId="11" fillId="9" borderId="0" xfId="2" applyFont="1" applyFill="1" applyAlignment="1">
      <alignment horizontal="center" vertical="center"/>
    </xf>
    <xf numFmtId="167" fontId="10" fillId="4" borderId="5" xfId="2" applyFont="1" applyFill="1" applyBorder="1" applyAlignment="1">
      <alignment horizontal="center" vertical="center"/>
    </xf>
    <xf numFmtId="0" fontId="6" fillId="7" borderId="6" xfId="1" applyNumberFormat="1" applyFont="1" applyFill="1" applyBorder="1" applyAlignment="1" applyProtection="1">
      <alignment horizontal="center" vertical="center" wrapText="1" shrinkToFit="1"/>
      <protection locked="0"/>
    </xf>
    <xf numFmtId="1" fontId="6" fillId="3" borderId="6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0" xfId="1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11" xfId="1" applyNumberFormat="1" applyFont="1" applyFill="1" applyBorder="1" applyAlignment="1" applyProtection="1">
      <alignment horizontal="center" vertical="center" wrapText="1" shrinkToFit="1"/>
      <protection locked="0"/>
    </xf>
    <xf numFmtId="0" fontId="6" fillId="7" borderId="11" xfId="1" applyNumberFormat="1" applyFont="1" applyFill="1" applyBorder="1" applyAlignment="1" applyProtection="1">
      <alignment horizontal="center" vertical="center" wrapText="1" shrinkToFit="1"/>
      <protection locked="0"/>
    </xf>
    <xf numFmtId="1" fontId="6" fillId="3" borderId="11" xfId="0" applyNumberFormat="1" applyFont="1" applyFill="1" applyBorder="1" applyAlignment="1" applyProtection="1">
      <alignment horizontal="center" vertical="center" wrapText="1"/>
      <protection locked="0"/>
    </xf>
    <xf numFmtId="165" fontId="6" fillId="3" borderId="12" xfId="0" applyNumberFormat="1" applyFont="1" applyFill="1" applyBorder="1" applyAlignment="1" applyProtection="1">
      <alignment horizontal="center" vertical="center" wrapText="1"/>
      <protection locked="0"/>
    </xf>
    <xf numFmtId="168" fontId="16" fillId="6" borderId="0" xfId="5" applyNumberFormat="1" applyFont="1" applyFill="1" applyBorder="1" applyAlignment="1">
      <alignment horizontal="center"/>
    </xf>
    <xf numFmtId="168" fontId="0" fillId="0" borderId="0" xfId="5" applyNumberFormat="1" applyFont="1"/>
    <xf numFmtId="164" fontId="20" fillId="8" borderId="8" xfId="0" applyNumberFormat="1" applyFont="1" applyFill="1" applyBorder="1" applyAlignment="1" applyProtection="1">
      <alignment horizontal="right"/>
      <protection hidden="1"/>
    </xf>
    <xf numFmtId="164" fontId="20" fillId="8" borderId="3" xfId="0" applyNumberFormat="1" applyFont="1" applyFill="1" applyBorder="1" applyAlignment="1" applyProtection="1">
      <alignment horizontal="right"/>
      <protection hidden="1"/>
    </xf>
    <xf numFmtId="166" fontId="22" fillId="6" borderId="1" xfId="0" applyNumberFormat="1" applyFont="1" applyFill="1" applyBorder="1" applyAlignment="1">
      <alignment horizontal="center"/>
    </xf>
    <xf numFmtId="44" fontId="21" fillId="6" borderId="9" xfId="4" applyFont="1" applyFill="1" applyBorder="1" applyAlignment="1">
      <alignment horizontal="right" vertical="center"/>
    </xf>
    <xf numFmtId="0" fontId="0" fillId="6" borderId="0" xfId="0" applyFill="1"/>
    <xf numFmtId="0" fontId="14" fillId="6" borderId="9" xfId="0" applyFont="1" applyFill="1" applyBorder="1" applyAlignment="1">
      <alignment horizontal="center" vertical="center"/>
    </xf>
    <xf numFmtId="44" fontId="21" fillId="6" borderId="9" xfId="4" applyFont="1" applyFill="1" applyBorder="1" applyAlignment="1">
      <alignment vertical="center"/>
    </xf>
    <xf numFmtId="166" fontId="22" fillId="6" borderId="9" xfId="0" applyNumberFormat="1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 vertical="center"/>
    </xf>
    <xf numFmtId="44" fontId="21" fillId="6" borderId="13" xfId="4" applyFont="1" applyFill="1" applyBorder="1" applyAlignment="1">
      <alignment horizontal="right" vertical="center"/>
    </xf>
    <xf numFmtId="44" fontId="20" fillId="10" borderId="13" xfId="4" applyFont="1" applyFill="1" applyBorder="1" applyAlignment="1">
      <alignment horizontal="right" vertical="center"/>
    </xf>
    <xf numFmtId="166" fontId="22" fillId="6" borderId="13" xfId="0" applyNumberFormat="1" applyFont="1" applyFill="1" applyBorder="1" applyAlignment="1">
      <alignment horizontal="center"/>
    </xf>
    <xf numFmtId="167" fontId="9" fillId="8" borderId="0" xfId="0" applyNumberFormat="1" applyFont="1" applyFill="1"/>
    <xf numFmtId="9" fontId="15" fillId="6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9" fontId="14" fillId="6" borderId="0" xfId="0" applyNumberFormat="1" applyFont="1" applyFill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44" fontId="21" fillId="6" borderId="14" xfId="4" applyFont="1" applyFill="1" applyBorder="1" applyAlignment="1">
      <alignment horizontal="right" vertical="center"/>
    </xf>
    <xf numFmtId="166" fontId="22" fillId="6" borderId="14" xfId="0" applyNumberFormat="1" applyFont="1" applyFill="1" applyBorder="1" applyAlignment="1">
      <alignment horizontal="center"/>
    </xf>
    <xf numFmtId="164" fontId="20" fillId="8" borderId="14" xfId="0" applyNumberFormat="1" applyFont="1" applyFill="1" applyBorder="1" applyAlignment="1" applyProtection="1">
      <alignment horizontal="right"/>
      <protection hidden="1"/>
    </xf>
    <xf numFmtId="0" fontId="14" fillId="6" borderId="0" xfId="0" applyFont="1" applyFill="1" applyAlignment="1">
      <alignment horizontal="left" vertical="center"/>
    </xf>
    <xf numFmtId="0" fontId="9" fillId="10" borderId="13" xfId="3" applyFont="1" applyFill="1" applyBorder="1" applyAlignment="1" applyProtection="1">
      <alignment horizontal="center" vertical="center" shrinkToFit="1"/>
      <protection locked="0"/>
    </xf>
    <xf numFmtId="44" fontId="20" fillId="10" borderId="14" xfId="4" applyFont="1" applyFill="1" applyBorder="1" applyAlignment="1">
      <alignment horizontal="right" vertical="center"/>
    </xf>
    <xf numFmtId="167" fontId="9" fillId="8" borderId="13" xfId="0" applyNumberFormat="1" applyFont="1" applyFill="1" applyBorder="1" applyAlignment="1">
      <alignment horizontal="left"/>
    </xf>
    <xf numFmtId="44" fontId="21" fillId="6" borderId="14" xfId="4" applyFont="1" applyFill="1" applyBorder="1" applyAlignment="1">
      <alignment vertical="center"/>
    </xf>
    <xf numFmtId="44" fontId="21" fillId="6" borderId="13" xfId="4" applyFont="1" applyFill="1" applyBorder="1" applyAlignment="1">
      <alignment vertical="center"/>
    </xf>
    <xf numFmtId="14" fontId="19" fillId="0" borderId="0" xfId="0" applyNumberFormat="1" applyFont="1" applyAlignment="1">
      <alignment horizontal="center"/>
    </xf>
    <xf numFmtId="0" fontId="9" fillId="6" borderId="14" xfId="3" applyFont="1" applyFill="1" applyBorder="1" applyAlignment="1" applyProtection="1">
      <alignment horizontal="center" vertical="center"/>
      <protection locked="0"/>
    </xf>
    <xf numFmtId="0" fontId="9" fillId="6" borderId="14" xfId="3" applyFont="1" applyFill="1" applyBorder="1" applyAlignment="1" applyProtection="1">
      <alignment horizontal="center" vertical="center" shrinkToFit="1"/>
      <protection locked="0"/>
    </xf>
    <xf numFmtId="0" fontId="24" fillId="6" borderId="0" xfId="0" applyFont="1" applyFill="1" applyAlignment="1">
      <alignment horizontal="center"/>
    </xf>
    <xf numFmtId="167" fontId="10" fillId="4" borderId="14" xfId="2" applyFont="1" applyFill="1" applyBorder="1" applyAlignment="1">
      <alignment horizontal="center" vertical="center"/>
    </xf>
    <xf numFmtId="165" fontId="6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25" fillId="6" borderId="0" xfId="0" applyFont="1" applyFill="1"/>
    <xf numFmtId="44" fontId="0" fillId="6" borderId="0" xfId="4" applyFont="1" applyFill="1"/>
    <xf numFmtId="167" fontId="9" fillId="8" borderId="14" xfId="0" applyNumberFormat="1" applyFont="1" applyFill="1" applyBorder="1"/>
    <xf numFmtId="0" fontId="19" fillId="0" borderId="0" xfId="0" applyFont="1" applyAlignment="1">
      <alignment horizontal="center"/>
    </xf>
    <xf numFmtId="9" fontId="15" fillId="11" borderId="9" xfId="0" applyNumberFormat="1" applyFont="1" applyFill="1" applyBorder="1" applyAlignment="1">
      <alignment horizontal="center"/>
    </xf>
    <xf numFmtId="9" fontId="15" fillId="11" borderId="14" xfId="0" applyNumberFormat="1" applyFont="1" applyFill="1" applyBorder="1" applyAlignment="1">
      <alignment horizontal="center"/>
    </xf>
    <xf numFmtId="9" fontId="15" fillId="11" borderId="13" xfId="0" applyNumberFormat="1" applyFont="1" applyFill="1" applyBorder="1" applyAlignment="1">
      <alignment horizontal="center"/>
    </xf>
    <xf numFmtId="167" fontId="9" fillId="8" borderId="14" xfId="0" applyNumberFormat="1" applyFont="1" applyFill="1" applyBorder="1" applyAlignment="1">
      <alignment horizontal="left"/>
    </xf>
    <xf numFmtId="9" fontId="15" fillId="11" borderId="4" xfId="0" applyNumberFormat="1" applyFont="1" applyFill="1" applyBorder="1" applyAlignment="1">
      <alignment horizontal="center"/>
    </xf>
    <xf numFmtId="169" fontId="20" fillId="12" borderId="14" xfId="3" applyNumberFormat="1" applyFont="1" applyFill="1" applyBorder="1" applyAlignment="1">
      <alignment horizontal="center" vertical="center"/>
    </xf>
    <xf numFmtId="0" fontId="9" fillId="10" borderId="13" xfId="3" applyFont="1" applyFill="1" applyBorder="1" applyAlignment="1" applyProtection="1">
      <alignment horizontal="center" vertical="center"/>
      <protection locked="0"/>
    </xf>
    <xf numFmtId="0" fontId="9" fillId="10" borderId="14" xfId="3" applyFont="1" applyFill="1" applyBorder="1" applyAlignment="1" applyProtection="1">
      <alignment horizontal="center" vertical="center"/>
      <protection locked="0"/>
    </xf>
    <xf numFmtId="44" fontId="26" fillId="6" borderId="0" xfId="4" applyFont="1" applyFill="1" applyAlignment="1">
      <alignment horizontal="center"/>
    </xf>
    <xf numFmtId="169" fontId="20" fillId="10" borderId="14" xfId="3" applyNumberFormat="1" applyFont="1" applyFill="1" applyBorder="1" applyAlignment="1">
      <alignment horizontal="center" vertical="center"/>
    </xf>
    <xf numFmtId="44" fontId="24" fillId="6" borderId="0" xfId="4" applyFont="1" applyFill="1" applyAlignment="1">
      <alignment horizontal="center"/>
    </xf>
    <xf numFmtId="170" fontId="0" fillId="6" borderId="0" xfId="0" applyNumberFormat="1" applyFill="1"/>
    <xf numFmtId="167" fontId="9" fillId="8" borderId="13" xfId="0" applyNumberFormat="1" applyFont="1" applyFill="1" applyBorder="1"/>
    <xf numFmtId="0" fontId="27" fillId="6" borderId="14" xfId="0" applyFont="1" applyFill="1" applyBorder="1" applyAlignment="1">
      <alignment horizontal="center"/>
    </xf>
    <xf numFmtId="0" fontId="27" fillId="6" borderId="9" xfId="0" applyFont="1" applyFill="1" applyBorder="1" applyAlignment="1">
      <alignment horizontal="center"/>
    </xf>
    <xf numFmtId="17" fontId="27" fillId="6" borderId="13" xfId="0" applyNumberFormat="1" applyFont="1" applyFill="1" applyBorder="1" applyAlignment="1">
      <alignment horizontal="center"/>
    </xf>
    <xf numFmtId="0" fontId="27" fillId="6" borderId="1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7" fontId="8" fillId="0" borderId="0" xfId="0" applyNumberFormat="1" applyFont="1" applyAlignment="1">
      <alignment horizontal="left" vertical="center"/>
    </xf>
    <xf numFmtId="17" fontId="8" fillId="0" borderId="0" xfId="0" applyNumberFormat="1" applyFont="1" applyAlignment="1">
      <alignment horizontal="center" vertical="center"/>
    </xf>
  </cellXfs>
  <cellStyles count="10">
    <cellStyle name="Excel Built-in Explanatory Text" xfId="3" xr:uid="{00000000-0005-0000-0000-000000000000}"/>
    <cellStyle name="Excel Built-in Normal" xfId="2" xr:uid="{00000000-0005-0000-0000-000001000000}"/>
    <cellStyle name="Millares" xfId="5" builtinId="3"/>
    <cellStyle name="Millares 4" xfId="8" xr:uid="{00000000-0005-0000-0000-000003000000}"/>
    <cellStyle name="Moneda" xfId="4" builtinId="4"/>
    <cellStyle name="Normal" xfId="0" builtinId="0"/>
    <cellStyle name="Normal 15" xfId="9" xr:uid="{3D4F4C15-C166-42C2-A226-5A56C54E5B58}"/>
    <cellStyle name="Normal 4" xfId="6" xr:uid="{00000000-0005-0000-0000-000006000000}"/>
    <cellStyle name="Normal 9" xfId="7" xr:uid="{00000000-0005-0000-0000-000007000000}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3565072" cy="550001"/>
    <xdr:sp macro="" textlink="">
      <xdr:nvSpPr>
        <xdr:cNvPr id="5" name="2 Rectángulo">
          <a:extLst>
            <a:ext uri="{FF2B5EF4-FFF2-40B4-BE49-F238E27FC236}">
              <a16:creationId xmlns:a16="http://schemas.microsoft.com/office/drawing/2014/main" id="{53A5E778-876D-47D9-8E08-BBE5166F10D0}"/>
            </a:ext>
          </a:extLst>
        </xdr:cNvPr>
        <xdr:cNvSpPr/>
      </xdr:nvSpPr>
      <xdr:spPr>
        <a:xfrm>
          <a:off x="9785350" y="0"/>
          <a:ext cx="3565072" cy="550001"/>
        </a:xfrm>
        <a:prstGeom prst="rect">
          <a:avLst/>
        </a:prstGeom>
        <a:solidFill>
          <a:schemeClr val="tx1"/>
        </a:solidFill>
      </xdr:spPr>
      <xdr:txBody>
        <a:bodyPr wrap="square" lIns="91440" tIns="45720" rIns="91440" bIns="4572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2800" b="1" cap="none" spc="0" baseline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LINEA ESTUCHADOS</a:t>
          </a:r>
          <a:endParaRPr lang="es-ES" altLang="en-US" sz="2800" b="1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385379</xdr:colOff>
      <xdr:row>1</xdr:row>
      <xdr:rowOff>167728</xdr:rowOff>
    </xdr:from>
    <xdr:ext cx="2072822" cy="245201"/>
    <xdr:sp macro="" textlink="">
      <xdr:nvSpPr>
        <xdr:cNvPr id="8" name="2 Rectángulo">
          <a:extLst>
            <a:ext uri="{FF2B5EF4-FFF2-40B4-BE49-F238E27FC236}">
              <a16:creationId xmlns:a16="http://schemas.microsoft.com/office/drawing/2014/main" id="{BE12087C-681F-45B6-8E9D-6E472C361BD4}"/>
            </a:ext>
          </a:extLst>
        </xdr:cNvPr>
        <xdr:cNvSpPr/>
      </xdr:nvSpPr>
      <xdr:spPr>
        <a:xfrm>
          <a:off x="3970939" y="364797"/>
          <a:ext cx="2072822" cy="245201"/>
        </a:xfrm>
        <a:prstGeom prst="rect">
          <a:avLst/>
        </a:prstGeom>
        <a:solidFill>
          <a:schemeClr val="tx1"/>
        </a:solidFill>
      </xdr:spPr>
      <xdr:txBody>
        <a:bodyPr wrap="square" lIns="91440" tIns="45720" rIns="91440" bIns="4572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1200" b="0" cap="none" spc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ENERO</a:t>
          </a:r>
        </a:p>
        <a:p>
          <a:pPr algn="ctr"/>
          <a:endParaRPr lang="es-ES" altLang="en-US" sz="1200" b="0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  <a:p>
          <a:pPr algn="ctr"/>
          <a:endParaRPr lang="es-ES" altLang="en-US" sz="1200" b="0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  <a:p>
          <a:pPr algn="ctr"/>
          <a:endParaRPr lang="es-ES" altLang="en-US" sz="1200" b="0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  <a:p>
          <a:pPr algn="ctr"/>
          <a:endParaRPr lang="es-ES" altLang="en-US" sz="1200" b="0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292100</xdr:colOff>
      <xdr:row>0</xdr:row>
      <xdr:rowOff>139700</xdr:rowOff>
    </xdr:from>
    <xdr:to>
      <xdr:col>1</xdr:col>
      <xdr:colOff>44450</xdr:colOff>
      <xdr:row>3</xdr:row>
      <xdr:rowOff>151946</xdr:rowOff>
    </xdr:to>
    <xdr:pic>
      <xdr:nvPicPr>
        <xdr:cNvPr id="9" name="Picture 16">
          <a:extLst>
            <a:ext uri="{FF2B5EF4-FFF2-40B4-BE49-F238E27FC236}">
              <a16:creationId xmlns:a16="http://schemas.microsoft.com/office/drawing/2014/main" id="{5E8D5CDF-EA71-43FF-AFBE-4D3D6A3183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100" y="139700"/>
          <a:ext cx="3340100" cy="602796"/>
        </a:xfrm>
        <a:prstGeom prst="rect">
          <a:avLst/>
        </a:prstGeom>
        <a:ln w="0">
          <a:noFill/>
          <a:miter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50</xdr:row>
      <xdr:rowOff>165100</xdr:rowOff>
    </xdr:from>
    <xdr:ext cx="3565072" cy="550001"/>
    <xdr:sp macro="" textlink="">
      <xdr:nvSpPr>
        <xdr:cNvPr id="10" name="2 Rectángulo">
          <a:extLst>
            <a:ext uri="{FF2B5EF4-FFF2-40B4-BE49-F238E27FC236}">
              <a16:creationId xmlns:a16="http://schemas.microsoft.com/office/drawing/2014/main" id="{8BD3EC0E-3538-49B3-A8FD-710E3DA5B34F}"/>
            </a:ext>
          </a:extLst>
        </xdr:cNvPr>
        <xdr:cNvSpPr/>
      </xdr:nvSpPr>
      <xdr:spPr>
        <a:xfrm>
          <a:off x="0" y="7996767"/>
          <a:ext cx="3565072" cy="550001"/>
        </a:xfrm>
        <a:prstGeom prst="rect">
          <a:avLst/>
        </a:prstGeom>
        <a:solidFill>
          <a:schemeClr val="tx1"/>
        </a:solidFill>
      </xdr:spPr>
      <xdr:txBody>
        <a:bodyPr wrap="square" lIns="91440" tIns="45720" rIns="91440" bIns="45720"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altLang="en-US" sz="2800" b="1" cap="none" spc="0" baseline="0">
              <a:ln w="19050">
                <a:solidFill>
                  <a:schemeClr val="tx2">
                    <a:tint val="1000"/>
                  </a:schemeClr>
                </a:solidFill>
                <a:prstDash val="solid"/>
              </a:ln>
              <a:solidFill>
                <a:srgbClr val="00B050"/>
              </a:solidFill>
              <a:effectLst>
                <a:outerShdw blurRad="50000" dist="50800" dir="7500000" algn="tl">
                  <a:srgbClr val="000000">
                    <a:shade val="5000"/>
                    <a:alpha val="35000"/>
                  </a:srgbClr>
                </a:outerShdw>
              </a:effectLst>
            </a:rPr>
            <a:t>LINEA HOSPITALARIA</a:t>
          </a:r>
          <a:endParaRPr lang="es-ES" altLang="en-US" sz="2800" b="1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rgbClr val="00B050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K75"/>
  <sheetViews>
    <sheetView tabSelected="1" zoomScale="93" zoomScaleNormal="93" workbookViewId="0">
      <selection activeCell="A15" sqref="A15"/>
    </sheetView>
  </sheetViews>
  <sheetFormatPr baseColWidth="10" defaultRowHeight="15.6"/>
  <cols>
    <col min="1" max="1" width="47.09765625" customWidth="1"/>
    <col min="2" max="2" width="32" customWidth="1"/>
    <col min="3" max="3" width="15" bestFit="1" customWidth="1"/>
    <col min="4" max="4" width="29" bestFit="1" customWidth="1"/>
    <col min="5" max="5" width="15.09765625" customWidth="1"/>
    <col min="6" max="6" width="10.09765625" customWidth="1"/>
    <col min="7" max="7" width="13.3984375" bestFit="1" customWidth="1"/>
    <col min="8" max="8" width="14.8984375" bestFit="1" customWidth="1"/>
    <col min="9" max="9" width="22.5" bestFit="1" customWidth="1"/>
    <col min="10" max="11" width="12.3984375" bestFit="1" customWidth="1"/>
  </cols>
  <sheetData>
    <row r="4" spans="1:11" ht="16.2" thickBot="1">
      <c r="B4" s="54"/>
      <c r="D4" s="45">
        <v>45665</v>
      </c>
    </row>
    <row r="5" spans="1:11" ht="50.7" customHeight="1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4" t="s">
        <v>5</v>
      </c>
      <c r="G5" s="15" t="s">
        <v>6</v>
      </c>
      <c r="H5" s="16" t="s">
        <v>7</v>
      </c>
      <c r="I5" s="1" t="s">
        <v>12</v>
      </c>
    </row>
    <row r="6" spans="1:11" s="23" customFormat="1" ht="20.399999999999999">
      <c r="A6" s="35" t="s">
        <v>52</v>
      </c>
      <c r="B6" s="35" t="s">
        <v>53</v>
      </c>
      <c r="C6" s="35" t="s">
        <v>18</v>
      </c>
      <c r="D6" s="35" t="s">
        <v>8</v>
      </c>
      <c r="E6" s="36">
        <v>25078.008414751865</v>
      </c>
      <c r="F6" s="56">
        <v>0.97</v>
      </c>
      <c r="G6" s="37">
        <f t="shared" ref="G6:G8" si="0">+E6-(E6*F6)</f>
        <v>752.34025244255827</v>
      </c>
      <c r="H6" s="37">
        <f>+G6/30</f>
        <v>25.078008414751942</v>
      </c>
      <c r="I6" s="68" t="s">
        <v>132</v>
      </c>
      <c r="J6" s="52"/>
      <c r="K6" s="52"/>
    </row>
    <row r="7" spans="1:11" s="23" customFormat="1" ht="20.399999999999999">
      <c r="A7" s="35" t="s">
        <v>52</v>
      </c>
      <c r="B7" s="35" t="s">
        <v>53</v>
      </c>
      <c r="C7" s="35" t="s">
        <v>18</v>
      </c>
      <c r="D7" s="35" t="s">
        <v>8</v>
      </c>
      <c r="E7" s="36">
        <v>25078.008414751865</v>
      </c>
      <c r="F7" s="56">
        <v>0.7</v>
      </c>
      <c r="G7" s="37">
        <f t="shared" si="0"/>
        <v>7523.4025244255608</v>
      </c>
      <c r="H7" s="37">
        <f>+G7/30</f>
        <v>250.78008414751869</v>
      </c>
      <c r="I7" s="68" t="s">
        <v>139</v>
      </c>
      <c r="J7" s="52"/>
      <c r="K7" s="52"/>
    </row>
    <row r="8" spans="1:11" s="23" customFormat="1" ht="20.399999999999999">
      <c r="A8" s="35" t="s">
        <v>52</v>
      </c>
      <c r="B8" s="35" t="s">
        <v>53</v>
      </c>
      <c r="C8" s="35" t="s">
        <v>25</v>
      </c>
      <c r="D8" s="35" t="s">
        <v>8</v>
      </c>
      <c r="E8" s="36">
        <v>43478.195957315074</v>
      </c>
      <c r="F8" s="56">
        <v>0.7</v>
      </c>
      <c r="G8" s="37">
        <f t="shared" si="0"/>
        <v>13043.458787194526</v>
      </c>
      <c r="H8" s="37">
        <f>+G8/30</f>
        <v>434.78195957315086</v>
      </c>
      <c r="I8" s="68" t="s">
        <v>119</v>
      </c>
      <c r="J8" s="52"/>
      <c r="K8" s="52"/>
    </row>
    <row r="9" spans="1:11" s="23" customFormat="1" ht="20.399999999999999">
      <c r="A9" s="35" t="s">
        <v>70</v>
      </c>
      <c r="B9" s="35" t="s">
        <v>72</v>
      </c>
      <c r="C9" s="35" t="s">
        <v>18</v>
      </c>
      <c r="D9" s="35" t="s">
        <v>71</v>
      </c>
      <c r="E9" s="36">
        <v>41961.084109698408</v>
      </c>
      <c r="F9" s="56">
        <v>0.95</v>
      </c>
      <c r="G9" s="37">
        <f t="shared" ref="G9" si="1">+E9-(E9*F9)</f>
        <v>2098.0542054849211</v>
      </c>
      <c r="H9" s="37">
        <f>+G9/50</f>
        <v>41.961084109698419</v>
      </c>
      <c r="I9" s="68" t="s">
        <v>143</v>
      </c>
      <c r="J9" s="52"/>
      <c r="K9" s="52"/>
    </row>
    <row r="10" spans="1:11" s="23" customFormat="1" ht="20.399999999999999">
      <c r="A10" s="35" t="s">
        <v>70</v>
      </c>
      <c r="B10" s="35" t="s">
        <v>72</v>
      </c>
      <c r="C10" s="35" t="s">
        <v>18</v>
      </c>
      <c r="D10" s="35" t="s">
        <v>111</v>
      </c>
      <c r="E10" s="36">
        <v>50352.58</v>
      </c>
      <c r="F10" s="56">
        <v>0.65</v>
      </c>
      <c r="G10" s="37">
        <f t="shared" ref="G10:G11" si="2">+E10-(E10*F10)</f>
        <v>17623.402999999998</v>
      </c>
      <c r="H10" s="37">
        <f>+G10/60</f>
        <v>293.72338333333329</v>
      </c>
      <c r="I10" s="68" t="s">
        <v>123</v>
      </c>
      <c r="J10" s="52"/>
      <c r="K10" s="52"/>
    </row>
    <row r="11" spans="1:11" s="23" customFormat="1" ht="20.399999999999999">
      <c r="A11" s="27" t="s">
        <v>41</v>
      </c>
      <c r="B11" s="27" t="s">
        <v>42</v>
      </c>
      <c r="C11" s="35" t="s">
        <v>33</v>
      </c>
      <c r="D11" s="35" t="s">
        <v>8</v>
      </c>
      <c r="E11" s="36">
        <v>19313.30868337116</v>
      </c>
      <c r="F11" s="56">
        <v>0.65</v>
      </c>
      <c r="G11" s="37">
        <f t="shared" si="2"/>
        <v>6759.6580391799052</v>
      </c>
      <c r="H11" s="37">
        <f>+G11/60</f>
        <v>112.66096731966509</v>
      </c>
      <c r="I11" s="68" t="s">
        <v>131</v>
      </c>
      <c r="J11" s="52"/>
      <c r="K11" s="52"/>
    </row>
    <row r="12" spans="1:11" s="23" customFormat="1" ht="20.399999999999999">
      <c r="A12" s="35" t="s">
        <v>41</v>
      </c>
      <c r="B12" s="35" t="s">
        <v>42</v>
      </c>
      <c r="C12" s="35" t="s">
        <v>97</v>
      </c>
      <c r="D12" s="35" t="s">
        <v>8</v>
      </c>
      <c r="E12" s="36">
        <v>31301.057231305196</v>
      </c>
      <c r="F12" s="56">
        <v>0.7</v>
      </c>
      <c r="G12" s="37">
        <f t="shared" ref="G12:G38" si="3">+E12-(E12*F12)</f>
        <v>9390.317169391561</v>
      </c>
      <c r="H12" s="26">
        <f>+G12/30</f>
        <v>313.01057231305202</v>
      </c>
      <c r="I12" s="68" t="s">
        <v>89</v>
      </c>
      <c r="J12" s="52"/>
      <c r="K12" s="52"/>
    </row>
    <row r="13" spans="1:11" s="23" customFormat="1" ht="20.399999999999999">
      <c r="A13" s="27" t="s">
        <v>41</v>
      </c>
      <c r="B13" s="27" t="s">
        <v>42</v>
      </c>
      <c r="C13" s="27" t="s">
        <v>18</v>
      </c>
      <c r="D13" s="27" t="s">
        <v>8</v>
      </c>
      <c r="E13" s="36">
        <v>22229.108287209012</v>
      </c>
      <c r="F13" s="56">
        <v>0.65</v>
      </c>
      <c r="G13" s="37">
        <f t="shared" si="3"/>
        <v>7780.1879005231531</v>
      </c>
      <c r="H13" s="26">
        <f>+G13/30</f>
        <v>259.33959668410512</v>
      </c>
      <c r="I13" s="69" t="s">
        <v>55</v>
      </c>
      <c r="J13" s="52"/>
      <c r="K13" s="52"/>
    </row>
    <row r="14" spans="1:11" s="23" customFormat="1" ht="20.399999999999999">
      <c r="A14" s="27" t="s">
        <v>37</v>
      </c>
      <c r="B14" s="27" t="s">
        <v>16</v>
      </c>
      <c r="C14" s="27" t="s">
        <v>43</v>
      </c>
      <c r="D14" s="27" t="s">
        <v>58</v>
      </c>
      <c r="E14" s="28">
        <v>6686.358265825027</v>
      </c>
      <c r="F14" s="57">
        <v>0.8</v>
      </c>
      <c r="G14" s="37">
        <f t="shared" si="3"/>
        <v>1337.2716531650049</v>
      </c>
      <c r="H14" s="37">
        <f>+G14/20</f>
        <v>66.863582658250238</v>
      </c>
      <c r="I14" s="70" t="s">
        <v>138</v>
      </c>
      <c r="J14" s="52"/>
      <c r="K14" s="52"/>
    </row>
    <row r="15" spans="1:11" s="23" customFormat="1" ht="20.399999999999999">
      <c r="A15" s="35" t="s">
        <v>83</v>
      </c>
      <c r="B15" s="35" t="s">
        <v>81</v>
      </c>
      <c r="C15" s="35" t="s">
        <v>43</v>
      </c>
      <c r="D15" s="35" t="s">
        <v>62</v>
      </c>
      <c r="E15" s="28">
        <v>9691.5985899613552</v>
      </c>
      <c r="F15" s="56">
        <v>0.6</v>
      </c>
      <c r="G15" s="37">
        <f t="shared" si="3"/>
        <v>3876.6394359845426</v>
      </c>
      <c r="H15" s="37">
        <f>+G15/30</f>
        <v>129.2213145328181</v>
      </c>
      <c r="I15" s="71" t="s">
        <v>141</v>
      </c>
      <c r="J15" s="52"/>
      <c r="K15" s="52"/>
    </row>
    <row r="16" spans="1:11" s="23" customFormat="1" ht="20.399999999999999">
      <c r="A16" s="35" t="s">
        <v>80</v>
      </c>
      <c r="B16" s="35" t="s">
        <v>81</v>
      </c>
      <c r="C16" s="35" t="s">
        <v>82</v>
      </c>
      <c r="D16" s="35" t="s">
        <v>8</v>
      </c>
      <c r="E16" s="36">
        <v>13698.11991191913</v>
      </c>
      <c r="F16" s="56">
        <v>0.7</v>
      </c>
      <c r="G16" s="37">
        <f t="shared" ref="G16" si="4">+E16-(E16*F16)</f>
        <v>4109.4359735757389</v>
      </c>
      <c r="H16" s="37">
        <f>+G16/30</f>
        <v>136.9811991191913</v>
      </c>
      <c r="I16" s="71" t="s">
        <v>54</v>
      </c>
      <c r="J16" s="52"/>
      <c r="K16" s="52"/>
    </row>
    <row r="17" spans="1:11" s="23" customFormat="1" ht="20.399999999999999">
      <c r="A17" s="27" t="s">
        <v>51</v>
      </c>
      <c r="B17" s="27" t="s">
        <v>31</v>
      </c>
      <c r="C17" s="27" t="s">
        <v>32</v>
      </c>
      <c r="D17" s="27" t="s">
        <v>28</v>
      </c>
      <c r="E17" s="28">
        <v>1628.719898101577</v>
      </c>
      <c r="F17" s="57">
        <v>0.95</v>
      </c>
      <c r="G17" s="26">
        <f t="shared" si="3"/>
        <v>81.435994905078815</v>
      </c>
      <c r="H17" s="26">
        <f>+G17/10</f>
        <v>8.1435994905078815</v>
      </c>
      <c r="I17" s="71" t="s">
        <v>96</v>
      </c>
      <c r="J17" s="52"/>
      <c r="K17" s="52"/>
    </row>
    <row r="18" spans="1:11" s="23" customFormat="1" ht="20.399999999999999">
      <c r="A18" s="27" t="s">
        <v>51</v>
      </c>
      <c r="B18" s="27" t="s">
        <v>31</v>
      </c>
      <c r="C18" s="27" t="s">
        <v>32</v>
      </c>
      <c r="D18" s="27" t="s">
        <v>36</v>
      </c>
      <c r="E18" s="28">
        <v>3120.2830574182826</v>
      </c>
      <c r="F18" s="57">
        <v>0.95</v>
      </c>
      <c r="G18" s="26">
        <f t="shared" si="3"/>
        <v>156.01415287091413</v>
      </c>
      <c r="H18" s="26">
        <f>+G18/20</f>
        <v>7.8007076435457066</v>
      </c>
      <c r="I18" s="71" t="s">
        <v>96</v>
      </c>
      <c r="J18" s="52"/>
      <c r="K18" s="52"/>
    </row>
    <row r="19" spans="1:11" s="23" customFormat="1" ht="20.399999999999999">
      <c r="A19" s="61" t="s">
        <v>11</v>
      </c>
      <c r="B19" s="40" t="s">
        <v>9</v>
      </c>
      <c r="C19" s="40" t="s">
        <v>18</v>
      </c>
      <c r="D19" s="40" t="s">
        <v>10</v>
      </c>
      <c r="E19" s="29">
        <v>5445.8467712373877</v>
      </c>
      <c r="F19" s="57">
        <v>0.9</v>
      </c>
      <c r="G19" s="30">
        <f t="shared" si="3"/>
        <v>544.5846771237384</v>
      </c>
      <c r="H19" s="26">
        <f>+G19/10</f>
        <v>54.458467712373839</v>
      </c>
      <c r="I19" s="71" t="s">
        <v>140</v>
      </c>
      <c r="J19" s="52"/>
      <c r="K19" s="52"/>
    </row>
    <row r="20" spans="1:11" s="23" customFormat="1" ht="20.399999999999999">
      <c r="A20" s="61" t="s">
        <v>11</v>
      </c>
      <c r="B20" s="40" t="s">
        <v>9</v>
      </c>
      <c r="C20" s="40" t="s">
        <v>18</v>
      </c>
      <c r="D20" s="40" t="s">
        <v>35</v>
      </c>
      <c r="E20" s="41">
        <v>8337.9469775157995</v>
      </c>
      <c r="F20" s="56">
        <v>0.9</v>
      </c>
      <c r="G20" s="37">
        <f t="shared" si="3"/>
        <v>833.79469775157941</v>
      </c>
      <c r="H20" s="26">
        <f>+G20/20</f>
        <v>41.689734887578972</v>
      </c>
      <c r="I20" s="71" t="s">
        <v>140</v>
      </c>
      <c r="J20" s="52"/>
      <c r="K20" s="52"/>
    </row>
    <row r="21" spans="1:11" s="23" customFormat="1" ht="20.399999999999999">
      <c r="A21" s="27" t="s">
        <v>75</v>
      </c>
      <c r="B21" s="27" t="s">
        <v>9</v>
      </c>
      <c r="C21" s="27" t="s">
        <v>25</v>
      </c>
      <c r="D21" s="27" t="s">
        <v>10</v>
      </c>
      <c r="E21" s="41">
        <v>7314.5270218580581</v>
      </c>
      <c r="F21" s="56">
        <v>0.9</v>
      </c>
      <c r="G21" s="37">
        <f t="shared" si="3"/>
        <v>731.45270218580572</v>
      </c>
      <c r="H21" s="26">
        <f>+G21/10</f>
        <v>73.145270218580578</v>
      </c>
      <c r="I21" s="71" t="s">
        <v>76</v>
      </c>
      <c r="J21" s="52"/>
      <c r="K21" s="52"/>
    </row>
    <row r="22" spans="1:11" s="23" customFormat="1" ht="20.399999999999999">
      <c r="A22" s="27" t="s">
        <v>75</v>
      </c>
      <c r="B22" s="27" t="s">
        <v>9</v>
      </c>
      <c r="C22" s="27" t="s">
        <v>25</v>
      </c>
      <c r="D22" s="27" t="s">
        <v>35</v>
      </c>
      <c r="E22" s="64">
        <v>12348.036483154061</v>
      </c>
      <c r="F22" s="56">
        <v>0.9</v>
      </c>
      <c r="G22" s="37">
        <f t="shared" si="3"/>
        <v>1234.8036483154065</v>
      </c>
      <c r="H22" s="26">
        <f>+G22/20</f>
        <v>61.74018241577032</v>
      </c>
      <c r="I22" s="71" t="s">
        <v>50</v>
      </c>
      <c r="J22" s="52"/>
      <c r="K22" s="52"/>
    </row>
    <row r="23" spans="1:11" s="23" customFormat="1" ht="20.399999999999999">
      <c r="A23" s="35" t="s">
        <v>78</v>
      </c>
      <c r="B23" s="35" t="s">
        <v>9</v>
      </c>
      <c r="C23" s="35" t="s">
        <v>18</v>
      </c>
      <c r="D23" s="35" t="s">
        <v>10</v>
      </c>
      <c r="E23" s="64">
        <v>7078.2284242698724</v>
      </c>
      <c r="F23" s="56">
        <v>0.9</v>
      </c>
      <c r="G23" s="37">
        <f t="shared" ref="G23" si="5">+E23-(E23*F23)</f>
        <v>707.82284242698734</v>
      </c>
      <c r="H23" s="26">
        <f>+G23/10</f>
        <v>70.782284242698736</v>
      </c>
      <c r="I23" s="69" t="s">
        <v>93</v>
      </c>
      <c r="J23" s="52"/>
      <c r="K23" s="52"/>
    </row>
    <row r="24" spans="1:11" s="23" customFormat="1" ht="20.399999999999999">
      <c r="A24" s="27" t="s">
        <v>20</v>
      </c>
      <c r="B24" s="27" t="s">
        <v>21</v>
      </c>
      <c r="C24" s="27" t="s">
        <v>17</v>
      </c>
      <c r="D24" s="27" t="s">
        <v>22</v>
      </c>
      <c r="E24" s="44">
        <v>4827.3408063253837</v>
      </c>
      <c r="F24" s="57">
        <v>0.85</v>
      </c>
      <c r="G24" s="26">
        <f t="shared" si="3"/>
        <v>724.10112094880787</v>
      </c>
      <c r="H24" s="26">
        <f>+G24/2</f>
        <v>362.05056047440394</v>
      </c>
      <c r="I24" s="69" t="s">
        <v>141</v>
      </c>
      <c r="J24" s="52"/>
      <c r="K24" s="52"/>
    </row>
    <row r="25" spans="1:11" s="23" customFormat="1" ht="20.399999999999999">
      <c r="A25" s="24" t="s">
        <v>20</v>
      </c>
      <c r="B25" s="24" t="s">
        <v>21</v>
      </c>
      <c r="C25" s="24" t="s">
        <v>23</v>
      </c>
      <c r="D25" s="24" t="s">
        <v>24</v>
      </c>
      <c r="E25" s="25">
        <v>15772.867760560055</v>
      </c>
      <c r="F25" s="55">
        <v>0.85</v>
      </c>
      <c r="G25" s="26">
        <f t="shared" si="3"/>
        <v>2365.9301640840094</v>
      </c>
      <c r="H25" s="26">
        <f>+G25/10</f>
        <v>236.59301640840096</v>
      </c>
      <c r="I25" s="69" t="s">
        <v>141</v>
      </c>
      <c r="J25" s="52"/>
      <c r="K25" s="52"/>
    </row>
    <row r="26" spans="1:11" s="23" customFormat="1" ht="20.399999999999999">
      <c r="A26" s="35" t="s">
        <v>20</v>
      </c>
      <c r="B26" s="24" t="s">
        <v>21</v>
      </c>
      <c r="C26" s="35" t="s">
        <v>23</v>
      </c>
      <c r="D26" s="35" t="s">
        <v>44</v>
      </c>
      <c r="E26" s="43">
        <v>39432.140581455045</v>
      </c>
      <c r="F26" s="56">
        <v>0.85</v>
      </c>
      <c r="G26" s="26">
        <f t="shared" si="3"/>
        <v>5914.8210872182608</v>
      </c>
      <c r="H26" s="26">
        <f>+G26/30</f>
        <v>197.16070290727535</v>
      </c>
      <c r="I26" s="69" t="s">
        <v>141</v>
      </c>
      <c r="J26" s="52"/>
      <c r="K26" s="52"/>
    </row>
    <row r="27" spans="1:11" s="23" customFormat="1" ht="20.399999999999999">
      <c r="A27" s="35" t="s">
        <v>20</v>
      </c>
      <c r="B27" s="24" t="s">
        <v>21</v>
      </c>
      <c r="C27" s="35" t="s">
        <v>63</v>
      </c>
      <c r="D27" s="35" t="s">
        <v>64</v>
      </c>
      <c r="E27" s="43">
        <v>4608.4533231967316</v>
      </c>
      <c r="F27" s="56">
        <v>0.85</v>
      </c>
      <c r="G27" s="26">
        <f t="shared" si="3"/>
        <v>691.26799847950997</v>
      </c>
      <c r="H27" s="26">
        <f>+G27/2</f>
        <v>345.63399923975498</v>
      </c>
      <c r="I27" s="69" t="s">
        <v>141</v>
      </c>
      <c r="J27" s="52"/>
      <c r="K27" s="52"/>
    </row>
    <row r="28" spans="1:11" s="23" customFormat="1" ht="20.399999999999999">
      <c r="A28" s="35" t="s">
        <v>20</v>
      </c>
      <c r="B28" s="24" t="s">
        <v>21</v>
      </c>
      <c r="C28" s="35" t="s">
        <v>63</v>
      </c>
      <c r="D28" s="35" t="s">
        <v>66</v>
      </c>
      <c r="E28" s="43">
        <v>24645.087863409393</v>
      </c>
      <c r="F28" s="56">
        <v>0.87</v>
      </c>
      <c r="G28" s="26">
        <f t="shared" si="3"/>
        <v>3203.8614222432225</v>
      </c>
      <c r="H28" s="26">
        <f>+G28/10</f>
        <v>320.38614222432227</v>
      </c>
      <c r="I28" s="69" t="s">
        <v>141</v>
      </c>
      <c r="J28" s="52"/>
      <c r="K28" s="52"/>
    </row>
    <row r="29" spans="1:11" s="23" customFormat="1" ht="20.399999999999999">
      <c r="A29" s="35" t="s">
        <v>20</v>
      </c>
      <c r="B29" s="24" t="s">
        <v>21</v>
      </c>
      <c r="C29" s="35" t="s">
        <v>63</v>
      </c>
      <c r="D29" s="35" t="s">
        <v>65</v>
      </c>
      <c r="E29" s="43">
        <v>41894.701139506331</v>
      </c>
      <c r="F29" s="56">
        <v>0.85</v>
      </c>
      <c r="G29" s="26">
        <f t="shared" si="3"/>
        <v>6284.205170925954</v>
      </c>
      <c r="H29" s="26">
        <f>+G29/20</f>
        <v>314.21025854629772</v>
      </c>
      <c r="I29" s="69" t="s">
        <v>141</v>
      </c>
      <c r="J29" s="52"/>
      <c r="K29" s="52"/>
    </row>
    <row r="30" spans="1:11" s="23" customFormat="1" ht="20.399999999999999">
      <c r="A30" s="35" t="s">
        <v>134</v>
      </c>
      <c r="B30" s="24" t="s">
        <v>135</v>
      </c>
      <c r="C30" s="35" t="s">
        <v>136</v>
      </c>
      <c r="D30" s="35" t="s">
        <v>35</v>
      </c>
      <c r="E30" s="64">
        <v>4944.112708684831</v>
      </c>
      <c r="F30" s="56">
        <v>0.75</v>
      </c>
      <c r="G30" s="37">
        <f t="shared" si="3"/>
        <v>1236.028177171208</v>
      </c>
      <c r="H30" s="26">
        <f>+G30/20</f>
        <v>61.8014088585604</v>
      </c>
      <c r="I30" s="68" t="s">
        <v>137</v>
      </c>
      <c r="J30" s="52"/>
      <c r="K30" s="52"/>
    </row>
    <row r="31" spans="1:11" s="23" customFormat="1" ht="20.399999999999999">
      <c r="A31" s="24" t="s">
        <v>67</v>
      </c>
      <c r="B31" s="24" t="s">
        <v>26</v>
      </c>
      <c r="C31" s="24" t="s">
        <v>27</v>
      </c>
      <c r="D31" s="24" t="s">
        <v>28</v>
      </c>
      <c r="E31" s="22">
        <v>3222.5318359270495</v>
      </c>
      <c r="F31" s="55">
        <v>0.8</v>
      </c>
      <c r="G31" s="26">
        <f t="shared" si="3"/>
        <v>644.50636718540954</v>
      </c>
      <c r="H31" s="26">
        <f>+G31/10</f>
        <v>64.450636718540949</v>
      </c>
      <c r="I31" s="69" t="s">
        <v>101</v>
      </c>
      <c r="J31" s="52"/>
      <c r="K31" s="52"/>
    </row>
    <row r="32" spans="1:11" s="23" customFormat="1" ht="20.399999999999999">
      <c r="A32" s="35" t="s">
        <v>38</v>
      </c>
      <c r="B32" s="35" t="s">
        <v>38</v>
      </c>
      <c r="C32" s="35" t="s">
        <v>33</v>
      </c>
      <c r="D32" s="35" t="s">
        <v>40</v>
      </c>
      <c r="E32" s="36">
        <v>33849.586962004541</v>
      </c>
      <c r="F32" s="56">
        <v>0.7</v>
      </c>
      <c r="G32" s="26">
        <f t="shared" ref="G32" si="6">+E32-(E32*F32)</f>
        <v>10154.876088601362</v>
      </c>
      <c r="H32" s="26">
        <f>+G32/14</f>
        <v>725.34829204295443</v>
      </c>
      <c r="I32" s="68" t="s">
        <v>96</v>
      </c>
      <c r="J32" s="52"/>
      <c r="K32" s="52"/>
    </row>
    <row r="33" spans="1:11" s="23" customFormat="1" ht="20.399999999999999">
      <c r="A33" s="35" t="s">
        <v>38</v>
      </c>
      <c r="B33" s="35" t="s">
        <v>38</v>
      </c>
      <c r="C33" s="35" t="s">
        <v>33</v>
      </c>
      <c r="D33" s="35" t="s">
        <v>144</v>
      </c>
      <c r="E33" s="36">
        <v>67941.960128288963</v>
      </c>
      <c r="F33" s="56">
        <v>0.7</v>
      </c>
      <c r="G33" s="26">
        <f t="shared" ref="G33" si="7">+E33-(E33*F33)</f>
        <v>20382.58803848669</v>
      </c>
      <c r="H33" s="26">
        <f>+G33/28</f>
        <v>727.94957280309609</v>
      </c>
      <c r="I33" s="68" t="s">
        <v>96</v>
      </c>
      <c r="J33" s="52"/>
      <c r="K33" s="52"/>
    </row>
    <row r="34" spans="1:11" s="23" customFormat="1" ht="20.399999999999999">
      <c r="A34" s="35" t="s">
        <v>39</v>
      </c>
      <c r="B34" s="35" t="s">
        <v>38</v>
      </c>
      <c r="C34" s="35" t="s">
        <v>18</v>
      </c>
      <c r="D34" s="35" t="s">
        <v>40</v>
      </c>
      <c r="E34" s="36">
        <v>68082.172861715968</v>
      </c>
      <c r="F34" s="56">
        <v>0.7</v>
      </c>
      <c r="G34" s="37">
        <f t="shared" si="3"/>
        <v>20424.651858514793</v>
      </c>
      <c r="H34" s="26">
        <f>+G34/14</f>
        <v>1458.903704179628</v>
      </c>
      <c r="I34" s="68" t="s">
        <v>96</v>
      </c>
      <c r="J34" s="52"/>
      <c r="K34" s="52"/>
    </row>
    <row r="35" spans="1:11" s="23" customFormat="1" ht="20.399999999999999">
      <c r="A35" s="24" t="s">
        <v>84</v>
      </c>
      <c r="B35" s="24" t="s">
        <v>85</v>
      </c>
      <c r="C35" s="24" t="s">
        <v>86</v>
      </c>
      <c r="D35" s="24" t="s">
        <v>8</v>
      </c>
      <c r="E35" s="60">
        <v>37579.424334716568</v>
      </c>
      <c r="F35" s="56">
        <v>0.55000000000000004</v>
      </c>
      <c r="G35" s="37">
        <f t="shared" si="3"/>
        <v>16910.740950622454</v>
      </c>
      <c r="H35" s="26">
        <f>+G35/30</f>
        <v>563.69136502074844</v>
      </c>
      <c r="I35" s="68" t="s">
        <v>54</v>
      </c>
      <c r="J35" s="52"/>
      <c r="K35" s="52"/>
    </row>
    <row r="36" spans="1:11" s="23" customFormat="1" ht="20.399999999999999">
      <c r="A36" s="62" t="s">
        <v>47</v>
      </c>
      <c r="B36" s="46" t="s">
        <v>48</v>
      </c>
      <c r="C36" s="47" t="s">
        <v>25</v>
      </c>
      <c r="D36" s="46" t="s">
        <v>49</v>
      </c>
      <c r="E36" s="41">
        <v>9204.4487864719977</v>
      </c>
      <c r="F36" s="56">
        <v>0.75</v>
      </c>
      <c r="G36" s="37">
        <f t="shared" si="3"/>
        <v>2301.1121966179999</v>
      </c>
      <c r="H36" s="26">
        <f>+G36/1</f>
        <v>2301.1121966179999</v>
      </c>
      <c r="I36" s="68" t="s">
        <v>145</v>
      </c>
      <c r="J36" s="52"/>
      <c r="K36" s="52"/>
    </row>
    <row r="37" spans="1:11" s="23" customFormat="1" ht="20.399999999999999">
      <c r="A37" s="62" t="s">
        <v>47</v>
      </c>
      <c r="B37" s="46" t="s">
        <v>48</v>
      </c>
      <c r="C37" s="47" t="s">
        <v>25</v>
      </c>
      <c r="D37" s="46" t="s">
        <v>146</v>
      </c>
      <c r="E37" s="41">
        <v>15423.670939493535</v>
      </c>
      <c r="F37" s="56">
        <v>0.75</v>
      </c>
      <c r="G37" s="37">
        <f t="shared" si="3"/>
        <v>3855.9177348733829</v>
      </c>
      <c r="H37" s="26">
        <f>+G37/2</f>
        <v>1927.9588674366914</v>
      </c>
      <c r="I37" s="68" t="s">
        <v>145</v>
      </c>
      <c r="J37" s="52"/>
      <c r="K37" s="52"/>
    </row>
    <row r="38" spans="1:11" s="23" customFormat="1" ht="20.399999999999999">
      <c r="A38" s="62" t="s">
        <v>47</v>
      </c>
      <c r="B38" s="46" t="s">
        <v>48</v>
      </c>
      <c r="C38" s="47" t="s">
        <v>25</v>
      </c>
      <c r="D38" s="46" t="s">
        <v>147</v>
      </c>
      <c r="E38" s="41">
        <v>27862.115245536741</v>
      </c>
      <c r="F38" s="56">
        <v>0.75</v>
      </c>
      <c r="G38" s="37">
        <f t="shared" si="3"/>
        <v>6965.5288113841852</v>
      </c>
      <c r="H38" s="26">
        <f>+G38/4</f>
        <v>1741.3822028460463</v>
      </c>
      <c r="I38" s="68" t="s">
        <v>145</v>
      </c>
      <c r="J38" s="52"/>
      <c r="K38" s="52"/>
    </row>
    <row r="39" spans="1:11" s="23" customFormat="1" ht="20.399999999999999">
      <c r="A39" s="62" t="s">
        <v>47</v>
      </c>
      <c r="B39" s="46" t="s">
        <v>48</v>
      </c>
      <c r="C39" s="47" t="s">
        <v>33</v>
      </c>
      <c r="D39" s="46" t="s">
        <v>34</v>
      </c>
      <c r="E39" s="41">
        <v>62689.759302457445</v>
      </c>
      <c r="F39" s="56">
        <v>0.75</v>
      </c>
      <c r="G39" s="37">
        <f>+E39-(E39*F39)</f>
        <v>15672.439825614361</v>
      </c>
      <c r="H39" s="26">
        <f>+G39/30</f>
        <v>522.41466085381205</v>
      </c>
      <c r="I39" s="68" t="s">
        <v>141</v>
      </c>
      <c r="J39" s="52"/>
      <c r="K39" s="52"/>
    </row>
    <row r="40" spans="1:11" s="23" customFormat="1" ht="20.399999999999999">
      <c r="A40" s="62" t="s">
        <v>126</v>
      </c>
      <c r="B40" s="46" t="s">
        <v>127</v>
      </c>
      <c r="C40" s="47" t="s">
        <v>128</v>
      </c>
      <c r="D40" s="46" t="s">
        <v>129</v>
      </c>
      <c r="E40" s="41">
        <v>23002.575195272293</v>
      </c>
      <c r="F40" s="56">
        <v>0.65</v>
      </c>
      <c r="G40" s="37">
        <f>+E40-(E40*F40)</f>
        <v>8050.9013183453026</v>
      </c>
      <c r="H40" s="26">
        <f>+G40/30</f>
        <v>268.36337727817676</v>
      </c>
      <c r="I40" s="68" t="s">
        <v>130</v>
      </c>
      <c r="J40" s="52"/>
      <c r="K40" s="52"/>
    </row>
    <row r="41" spans="1:11" s="23" customFormat="1" ht="20.399999999999999">
      <c r="A41" s="62" t="s">
        <v>108</v>
      </c>
      <c r="B41" s="46" t="s">
        <v>109</v>
      </c>
      <c r="C41" s="47" t="s">
        <v>110</v>
      </c>
      <c r="D41" s="46" t="s">
        <v>8</v>
      </c>
      <c r="E41" s="41">
        <v>3920.9875199999997</v>
      </c>
      <c r="F41" s="56">
        <v>0.6</v>
      </c>
      <c r="G41" s="37">
        <f t="shared" ref="G41:G47" si="8">+E41-(E41*F41)</f>
        <v>1568.395008</v>
      </c>
      <c r="H41" s="26">
        <f>+G41/30</f>
        <v>52.279833599999996</v>
      </c>
      <c r="I41" s="68" t="s">
        <v>118</v>
      </c>
      <c r="J41" s="52"/>
      <c r="K41" s="52"/>
    </row>
    <row r="42" spans="1:11" s="23" customFormat="1" ht="20.399999999999999">
      <c r="A42" s="62" t="s">
        <v>108</v>
      </c>
      <c r="B42" s="46" t="s">
        <v>109</v>
      </c>
      <c r="C42" s="47" t="s">
        <v>110</v>
      </c>
      <c r="D42" s="46" t="s">
        <v>111</v>
      </c>
      <c r="E42" s="41">
        <v>7575.0979200000002</v>
      </c>
      <c r="F42" s="56">
        <v>0.6</v>
      </c>
      <c r="G42" s="37">
        <f t="shared" si="8"/>
        <v>3030.0391680000002</v>
      </c>
      <c r="H42" s="26">
        <f>+G42/60</f>
        <v>50.500652800000005</v>
      </c>
      <c r="I42" s="68" t="s">
        <v>118</v>
      </c>
      <c r="J42" s="52"/>
      <c r="K42" s="52"/>
    </row>
    <row r="43" spans="1:11" s="23" customFormat="1" ht="20.399999999999999">
      <c r="A43" s="62" t="s">
        <v>108</v>
      </c>
      <c r="B43" s="46" t="s">
        <v>109</v>
      </c>
      <c r="C43" s="47" t="s">
        <v>112</v>
      </c>
      <c r="D43" s="46" t="s">
        <v>8</v>
      </c>
      <c r="E43" s="41">
        <v>5222.5202400000007</v>
      </c>
      <c r="F43" s="56">
        <v>0.6</v>
      </c>
      <c r="G43" s="37">
        <f t="shared" si="8"/>
        <v>2089.0080960000005</v>
      </c>
      <c r="H43" s="26">
        <f>+G43/30</f>
        <v>69.63360320000001</v>
      </c>
      <c r="I43" s="68" t="s">
        <v>118</v>
      </c>
      <c r="J43" s="52"/>
      <c r="K43" s="52"/>
    </row>
    <row r="44" spans="1:11" s="23" customFormat="1" ht="20.399999999999999">
      <c r="A44" s="62" t="s">
        <v>108</v>
      </c>
      <c r="B44" s="46" t="s">
        <v>109</v>
      </c>
      <c r="C44" s="47" t="s">
        <v>112</v>
      </c>
      <c r="D44" s="46" t="s">
        <v>111</v>
      </c>
      <c r="E44" s="41">
        <v>10132.47256</v>
      </c>
      <c r="F44" s="56">
        <v>0.6</v>
      </c>
      <c r="G44" s="37">
        <f t="shared" si="8"/>
        <v>4052.9890240000004</v>
      </c>
      <c r="H44" s="26">
        <f>+G44/60</f>
        <v>67.549817066666677</v>
      </c>
      <c r="I44" s="68" t="s">
        <v>118</v>
      </c>
      <c r="J44" s="52"/>
      <c r="K44" s="52"/>
    </row>
    <row r="45" spans="1:11" s="23" customFormat="1" ht="20.399999999999999">
      <c r="A45" s="62" t="s">
        <v>108</v>
      </c>
      <c r="B45" s="46" t="s">
        <v>109</v>
      </c>
      <c r="C45" s="47" t="s">
        <v>113</v>
      </c>
      <c r="D45" s="46" t="s">
        <v>8</v>
      </c>
      <c r="E45" s="41">
        <v>5052.1500000000005</v>
      </c>
      <c r="F45" s="56">
        <v>0.6</v>
      </c>
      <c r="G45" s="37">
        <f t="shared" si="8"/>
        <v>2020.8600000000001</v>
      </c>
      <c r="H45" s="26">
        <f>+G45/30</f>
        <v>67.362000000000009</v>
      </c>
      <c r="I45" s="68" t="s">
        <v>148</v>
      </c>
      <c r="J45" s="52"/>
      <c r="K45" s="52"/>
    </row>
    <row r="46" spans="1:11" s="23" customFormat="1" ht="20.399999999999999">
      <c r="A46" s="62" t="s">
        <v>108</v>
      </c>
      <c r="B46" s="46" t="s">
        <v>109</v>
      </c>
      <c r="C46" s="47" t="s">
        <v>113</v>
      </c>
      <c r="D46" s="46" t="s">
        <v>111</v>
      </c>
      <c r="E46" s="41">
        <v>10840.75</v>
      </c>
      <c r="F46" s="56">
        <v>0.6</v>
      </c>
      <c r="G46" s="37">
        <f t="shared" si="8"/>
        <v>4336.3</v>
      </c>
      <c r="H46" s="26">
        <f>+G46/60</f>
        <v>72.271666666666675</v>
      </c>
      <c r="I46" s="68" t="s">
        <v>148</v>
      </c>
      <c r="J46" s="52"/>
      <c r="K46" s="52"/>
    </row>
    <row r="47" spans="1:11" s="23" customFormat="1" ht="20.399999999999999">
      <c r="A47" s="62" t="s">
        <v>114</v>
      </c>
      <c r="B47" s="46" t="s">
        <v>109</v>
      </c>
      <c r="C47" s="47" t="s">
        <v>115</v>
      </c>
      <c r="D47" s="46" t="s">
        <v>116</v>
      </c>
      <c r="E47" s="41">
        <v>5922.5</v>
      </c>
      <c r="F47" s="56">
        <v>0.6</v>
      </c>
      <c r="G47" s="37">
        <f t="shared" si="8"/>
        <v>2369</v>
      </c>
      <c r="H47" s="26">
        <f t="shared" ref="H47" si="9">+G47/30</f>
        <v>78.966666666666669</v>
      </c>
      <c r="I47" s="68" t="s">
        <v>119</v>
      </c>
      <c r="J47" s="52"/>
      <c r="K47" s="52"/>
    </row>
    <row r="48" spans="1:11" s="23" customFormat="1" ht="20.399999999999999">
      <c r="A48" s="62" t="s">
        <v>114</v>
      </c>
      <c r="B48" s="46" t="s">
        <v>109</v>
      </c>
      <c r="C48" s="47" t="s">
        <v>117</v>
      </c>
      <c r="D48" s="46" t="s">
        <v>116</v>
      </c>
      <c r="E48" s="41">
        <v>9259.7000000000007</v>
      </c>
      <c r="F48" s="56">
        <v>0.6</v>
      </c>
      <c r="G48" s="37">
        <f>+E48-(E48*F48)</f>
        <v>3703.88</v>
      </c>
      <c r="H48" s="26">
        <f>+G48/30</f>
        <v>123.46266666666666</v>
      </c>
      <c r="I48" s="68" t="s">
        <v>119</v>
      </c>
      <c r="J48" s="52"/>
      <c r="K48" s="52"/>
    </row>
    <row r="49" spans="1:11" s="23" customFormat="1" ht="20.399999999999999">
      <c r="A49" s="62" t="s">
        <v>120</v>
      </c>
      <c r="B49" s="46" t="s">
        <v>121</v>
      </c>
      <c r="C49" s="47" t="s">
        <v>17</v>
      </c>
      <c r="D49" s="46" t="s">
        <v>107</v>
      </c>
      <c r="E49" s="41">
        <v>31756.959999999999</v>
      </c>
      <c r="F49" s="56">
        <v>0.7</v>
      </c>
      <c r="G49" s="37">
        <f t="shared" ref="G49:G50" si="10">+E49-(E49*F49)</f>
        <v>9527.0879999999997</v>
      </c>
      <c r="H49" s="26">
        <f>+G49/60</f>
        <v>158.78479999999999</v>
      </c>
      <c r="I49" s="68" t="s">
        <v>118</v>
      </c>
      <c r="J49" s="52"/>
      <c r="K49" s="52"/>
    </row>
    <row r="50" spans="1:11" s="23" customFormat="1" ht="20.399999999999999">
      <c r="A50" s="62" t="s">
        <v>120</v>
      </c>
      <c r="B50" s="46" t="s">
        <v>121</v>
      </c>
      <c r="C50" s="47" t="s">
        <v>122</v>
      </c>
      <c r="D50" s="46" t="s">
        <v>107</v>
      </c>
      <c r="E50" s="41">
        <v>41978.68</v>
      </c>
      <c r="F50" s="56">
        <v>0.7</v>
      </c>
      <c r="G50" s="37">
        <f t="shared" si="10"/>
        <v>12593.604000000003</v>
      </c>
      <c r="H50" s="26">
        <f>+G50/60</f>
        <v>209.89340000000004</v>
      </c>
      <c r="I50" s="68" t="s">
        <v>118</v>
      </c>
      <c r="J50" s="52"/>
      <c r="K50" s="52"/>
    </row>
    <row r="51" spans="1:11" s="23" customFormat="1" ht="20.399999999999999">
      <c r="D51" s="33"/>
      <c r="F51" s="32"/>
    </row>
    <row r="52" spans="1:11" ht="23.4">
      <c r="A52" s="73"/>
      <c r="B52" s="73"/>
      <c r="C52" s="39"/>
      <c r="D52" s="34"/>
      <c r="E52" s="51"/>
      <c r="F52" s="23"/>
    </row>
    <row r="53" spans="1:11" ht="23.4">
      <c r="A53" s="2"/>
      <c r="B53" s="3"/>
      <c r="C53" s="74"/>
      <c r="D53" s="74"/>
      <c r="E53" s="6"/>
      <c r="F53" s="7"/>
    </row>
    <row r="54" spans="1:11" ht="35.4" thickBot="1">
      <c r="A54" s="8" t="s">
        <v>13</v>
      </c>
      <c r="B54" s="49" t="s">
        <v>14</v>
      </c>
      <c r="C54" s="8" t="s">
        <v>30</v>
      </c>
      <c r="D54" s="9" t="s">
        <v>5</v>
      </c>
      <c r="E54" s="10" t="s">
        <v>6</v>
      </c>
      <c r="F54" s="11" t="s">
        <v>7</v>
      </c>
      <c r="G54" s="50" t="s">
        <v>12</v>
      </c>
      <c r="H54" s="48"/>
      <c r="I54" s="48"/>
    </row>
    <row r="55" spans="1:11" s="23" customFormat="1" ht="20.399999999999999">
      <c r="A55" s="67" t="s">
        <v>149</v>
      </c>
      <c r="B55" s="42" t="s">
        <v>150</v>
      </c>
      <c r="C55" s="19">
        <v>189558.77374933776</v>
      </c>
      <c r="D55" s="57">
        <v>0.45</v>
      </c>
      <c r="E55" s="30">
        <f t="shared" ref="E55" si="11">+C55-(C55*D55)</f>
        <v>104257.32556213577</v>
      </c>
      <c r="F55" s="21">
        <f>+E55/1000</f>
        <v>104.25732556213576</v>
      </c>
      <c r="G55" s="72" t="s">
        <v>96</v>
      </c>
      <c r="H55" s="48"/>
      <c r="I55" s="48"/>
    </row>
    <row r="56" spans="1:11" s="23" customFormat="1" ht="20.399999999999999">
      <c r="A56" s="67" t="s">
        <v>73</v>
      </c>
      <c r="B56" s="42" t="s">
        <v>29</v>
      </c>
      <c r="C56" s="19">
        <v>99090.337500000009</v>
      </c>
      <c r="D56" s="57">
        <v>0.45</v>
      </c>
      <c r="E56" s="30">
        <f t="shared" ref="E56" si="12">+C56-(C56*D56)</f>
        <v>54499.685625000006</v>
      </c>
      <c r="F56" s="21">
        <f>+E56/1000</f>
        <v>54.499685625000005</v>
      </c>
      <c r="G56" s="72" t="s">
        <v>89</v>
      </c>
      <c r="H56" s="65"/>
      <c r="I56" s="63"/>
      <c r="J56" s="66"/>
    </row>
    <row r="57" spans="1:11" s="23" customFormat="1" ht="20.399999999999999">
      <c r="A57" s="67" t="s">
        <v>73</v>
      </c>
      <c r="B57" s="42" t="s">
        <v>74</v>
      </c>
      <c r="C57" s="19">
        <v>133960.83749999999</v>
      </c>
      <c r="D57" s="57">
        <v>0.45</v>
      </c>
      <c r="E57" s="30">
        <f t="shared" ref="E57:E60" si="13">+C57-(C57*D57)</f>
        <v>73678.460624999992</v>
      </c>
      <c r="F57" s="21">
        <f>+E57/1000</f>
        <v>73.678460624999985</v>
      </c>
      <c r="G57" s="72" t="s">
        <v>142</v>
      </c>
      <c r="H57" s="65"/>
      <c r="I57" s="63"/>
      <c r="J57" s="66"/>
    </row>
    <row r="58" spans="1:11" s="23" customFormat="1" ht="20.399999999999999">
      <c r="A58" s="67" t="s">
        <v>91</v>
      </c>
      <c r="B58" s="42" t="s">
        <v>92</v>
      </c>
      <c r="C58" s="19">
        <v>130849.58458530591</v>
      </c>
      <c r="D58" s="56">
        <v>0.45</v>
      </c>
      <c r="E58" s="30">
        <f t="shared" si="13"/>
        <v>71967.271521918243</v>
      </c>
      <c r="F58" s="21">
        <f>+E58/1500</f>
        <v>47.978181014612161</v>
      </c>
      <c r="G58" s="72" t="s">
        <v>90</v>
      </c>
      <c r="H58" s="65"/>
      <c r="I58" s="63"/>
      <c r="J58" s="66"/>
    </row>
    <row r="59" spans="1:11" s="23" customFormat="1" ht="20.399999999999999">
      <c r="A59" s="67" t="s">
        <v>91</v>
      </c>
      <c r="B59" s="42" t="s">
        <v>87</v>
      </c>
      <c r="C59" s="19">
        <v>151133.63424024067</v>
      </c>
      <c r="D59" s="56">
        <v>0.45</v>
      </c>
      <c r="E59" s="30">
        <f t="shared" si="13"/>
        <v>83123.498832132362</v>
      </c>
      <c r="F59" s="21">
        <f>+E59/1500</f>
        <v>55.415665888088242</v>
      </c>
      <c r="G59" s="72" t="s">
        <v>90</v>
      </c>
      <c r="H59" s="65"/>
      <c r="I59" s="63"/>
      <c r="J59" s="66"/>
    </row>
    <row r="60" spans="1:11" s="23" customFormat="1" ht="20.399999999999999">
      <c r="A60" s="67" t="s">
        <v>91</v>
      </c>
      <c r="B60" s="42" t="s">
        <v>88</v>
      </c>
      <c r="C60" s="19">
        <v>158554.98485288944</v>
      </c>
      <c r="D60" s="56">
        <v>0.45</v>
      </c>
      <c r="E60" s="30">
        <f t="shared" si="13"/>
        <v>87205.241669089184</v>
      </c>
      <c r="F60" s="21">
        <f>+E60/1500</f>
        <v>58.136827779392789</v>
      </c>
      <c r="G60" s="72" t="s">
        <v>141</v>
      </c>
      <c r="H60" s="65"/>
      <c r="I60" s="63"/>
      <c r="J60" s="66"/>
    </row>
    <row r="61" spans="1:11" s="23" customFormat="1" ht="20.399999999999999">
      <c r="A61" s="67" t="s">
        <v>19</v>
      </c>
      <c r="B61" s="42" t="s">
        <v>46</v>
      </c>
      <c r="C61" s="19">
        <v>136291.70989866802</v>
      </c>
      <c r="D61" s="57">
        <v>0.5</v>
      </c>
      <c r="E61" s="30">
        <f t="shared" ref="E61:E68" si="14">+C61-(C61*D61)</f>
        <v>68145.854949334011</v>
      </c>
      <c r="F61" s="21">
        <f>+E61/1000</f>
        <v>68.145854949334009</v>
      </c>
      <c r="G61" s="72" t="s">
        <v>55</v>
      </c>
      <c r="H61" s="65"/>
      <c r="I61" s="63"/>
      <c r="J61" s="66"/>
    </row>
    <row r="62" spans="1:11" s="23" customFormat="1" ht="20.399999999999999">
      <c r="A62" s="53" t="s">
        <v>60</v>
      </c>
      <c r="B62" s="58" t="s">
        <v>61</v>
      </c>
      <c r="C62" s="19">
        <v>70431.771808438018</v>
      </c>
      <c r="D62" s="56">
        <v>0.55000000000000004</v>
      </c>
      <c r="E62" s="30">
        <f t="shared" si="14"/>
        <v>31694.297313797106</v>
      </c>
      <c r="F62" s="21">
        <f>+E62/500</f>
        <v>63.388594627594209</v>
      </c>
      <c r="G62" s="72" t="s">
        <v>96</v>
      </c>
      <c r="H62" s="65"/>
      <c r="I62" s="63"/>
      <c r="J62" s="66"/>
    </row>
    <row r="63" spans="1:11" s="23" customFormat="1" ht="20.399999999999999">
      <c r="A63" s="53" t="s">
        <v>56</v>
      </c>
      <c r="B63" s="58" t="s">
        <v>57</v>
      </c>
      <c r="C63" s="19">
        <v>45168.930977195683</v>
      </c>
      <c r="D63" s="56">
        <v>0.7</v>
      </c>
      <c r="E63" s="30">
        <f t="shared" si="14"/>
        <v>13550.679293158708</v>
      </c>
      <c r="F63" s="21">
        <f>+E63/500</f>
        <v>27.101358586317417</v>
      </c>
      <c r="G63" s="72" t="s">
        <v>90</v>
      </c>
      <c r="H63" s="65"/>
      <c r="I63" s="63"/>
      <c r="J63" s="66"/>
    </row>
    <row r="64" spans="1:11" s="23" customFormat="1" ht="20.399999999999999">
      <c r="A64" s="5" t="s">
        <v>59</v>
      </c>
      <c r="B64" s="5" t="s">
        <v>98</v>
      </c>
      <c r="C64" s="38">
        <v>220897.45389298743</v>
      </c>
      <c r="D64" s="59">
        <v>0.5</v>
      </c>
      <c r="E64" s="30">
        <f t="shared" ref="E64" si="15">+C64-(C64*D64)</f>
        <v>110448.72694649371</v>
      </c>
      <c r="F64" s="21">
        <f>+E64/900</f>
        <v>122.72080771832634</v>
      </c>
      <c r="G64" s="72" t="s">
        <v>96</v>
      </c>
      <c r="H64" s="65"/>
      <c r="I64" s="63"/>
      <c r="J64" s="66"/>
    </row>
    <row r="65" spans="1:10" s="23" customFormat="1" ht="20.399999999999999">
      <c r="A65" s="5" t="s">
        <v>94</v>
      </c>
      <c r="B65" s="5" t="s">
        <v>95</v>
      </c>
      <c r="C65" s="20">
        <v>67800.815522305071</v>
      </c>
      <c r="D65" s="59">
        <v>0.85</v>
      </c>
      <c r="E65" s="37">
        <f t="shared" si="14"/>
        <v>10170.122328345766</v>
      </c>
      <c r="F65" s="21">
        <f>+E65/500</f>
        <v>20.340244656691532</v>
      </c>
      <c r="G65" s="72" t="s">
        <v>96</v>
      </c>
      <c r="H65" s="65"/>
      <c r="I65" s="63"/>
      <c r="J65" s="66"/>
    </row>
    <row r="66" spans="1:10" s="23" customFormat="1" ht="20.399999999999999">
      <c r="A66" s="53" t="s">
        <v>102</v>
      </c>
      <c r="B66" s="53" t="s">
        <v>103</v>
      </c>
      <c r="C66" s="38">
        <v>181090.13221517191</v>
      </c>
      <c r="D66" s="59">
        <v>0.6</v>
      </c>
      <c r="E66" s="37">
        <f t="shared" si="14"/>
        <v>72436.052886068763</v>
      </c>
      <c r="F66" s="21">
        <f t="shared" ref="F66:F68" si="16">+E66/1000</f>
        <v>72.436052886068765</v>
      </c>
      <c r="G66" s="72" t="s">
        <v>104</v>
      </c>
      <c r="H66" s="65"/>
      <c r="I66" s="63"/>
      <c r="J66" s="66"/>
    </row>
    <row r="67" spans="1:10" s="23" customFormat="1" ht="20.399999999999999">
      <c r="A67" s="53" t="s">
        <v>79</v>
      </c>
      <c r="B67" s="53" t="s">
        <v>45</v>
      </c>
      <c r="C67" s="38">
        <v>76716.894862902423</v>
      </c>
      <c r="D67" s="59">
        <v>0.45</v>
      </c>
      <c r="E67" s="37">
        <f t="shared" si="14"/>
        <v>42194.292174596332</v>
      </c>
      <c r="F67" s="21">
        <f t="shared" si="16"/>
        <v>42.194292174596335</v>
      </c>
      <c r="G67" s="72" t="s">
        <v>77</v>
      </c>
      <c r="H67" s="65"/>
      <c r="I67" s="63"/>
      <c r="J67" s="66"/>
    </row>
    <row r="68" spans="1:10" s="23" customFormat="1" ht="20.399999999999999">
      <c r="A68" s="53" t="s">
        <v>68</v>
      </c>
      <c r="B68" s="53" t="s">
        <v>29</v>
      </c>
      <c r="C68" s="38">
        <v>88415.448490207185</v>
      </c>
      <c r="D68" s="59">
        <v>0.6</v>
      </c>
      <c r="E68" s="37">
        <f t="shared" si="14"/>
        <v>35366.179396082873</v>
      </c>
      <c r="F68" s="21">
        <f t="shared" si="16"/>
        <v>35.36617939608287</v>
      </c>
      <c r="G68" s="72" t="s">
        <v>101</v>
      </c>
      <c r="H68" s="65"/>
      <c r="I68" s="63"/>
      <c r="J68" s="66"/>
    </row>
    <row r="69" spans="1:10" s="23" customFormat="1" ht="20.399999999999999">
      <c r="A69" s="53" t="s">
        <v>124</v>
      </c>
      <c r="B69" s="53" t="s">
        <v>29</v>
      </c>
      <c r="C69" s="38">
        <v>160378.94787981355</v>
      </c>
      <c r="D69" s="59">
        <v>0.5</v>
      </c>
      <c r="E69" s="37">
        <f t="shared" ref="E69:E70" si="17">+C69-(C69*D69)</f>
        <v>80189.473939906777</v>
      </c>
      <c r="F69" s="21">
        <f>+E69/1000</f>
        <v>80.189473939906776</v>
      </c>
      <c r="G69" s="72" t="s">
        <v>106</v>
      </c>
      <c r="H69" s="65"/>
      <c r="I69" s="63"/>
      <c r="J69" s="66"/>
    </row>
    <row r="70" spans="1:10" s="23" customFormat="1" ht="20.399999999999999">
      <c r="A70" s="53" t="s">
        <v>99</v>
      </c>
      <c r="B70" s="53" t="s">
        <v>100</v>
      </c>
      <c r="C70" s="38">
        <v>142759.36447602263</v>
      </c>
      <c r="D70" s="59">
        <v>0.5</v>
      </c>
      <c r="E70" s="37">
        <f t="shared" si="17"/>
        <v>71379.682238011315</v>
      </c>
      <c r="F70" s="21">
        <f>+E70/1000</f>
        <v>71.379682238011313</v>
      </c>
      <c r="G70" s="72" t="s">
        <v>101</v>
      </c>
      <c r="H70" s="65"/>
      <c r="I70" s="63"/>
      <c r="J70" s="66"/>
    </row>
    <row r="71" spans="1:10" s="23" customFormat="1" ht="20.399999999999999">
      <c r="A71" s="53" t="s">
        <v>105</v>
      </c>
      <c r="B71" s="53" t="s">
        <v>69</v>
      </c>
      <c r="C71" s="38">
        <v>121587.36594731016</v>
      </c>
      <c r="D71" s="59">
        <v>0.55000000000000004</v>
      </c>
      <c r="E71" s="37">
        <v>62135.239276209606</v>
      </c>
      <c r="F71" s="21">
        <v>62.135239276209603</v>
      </c>
      <c r="G71" s="72" t="s">
        <v>125</v>
      </c>
      <c r="H71" s="65"/>
      <c r="I71" s="63"/>
      <c r="J71" s="66"/>
    </row>
    <row r="72" spans="1:10" s="23" customFormat="1" ht="20.399999999999999">
      <c r="A72" s="53" t="s">
        <v>105</v>
      </c>
      <c r="B72" s="53" t="s">
        <v>133</v>
      </c>
      <c r="C72" s="38">
        <v>162819.71123542791</v>
      </c>
      <c r="D72" s="59">
        <v>0.55000000000000004</v>
      </c>
      <c r="E72" s="37">
        <f t="shared" ref="E72" si="18">+C72-(C72*D72)</f>
        <v>73268.870055942549</v>
      </c>
      <c r="F72" s="21">
        <f>+E72/1000</f>
        <v>73.268870055942543</v>
      </c>
      <c r="G72" s="72" t="s">
        <v>151</v>
      </c>
      <c r="H72" s="65"/>
      <c r="I72" s="63"/>
      <c r="J72" s="66"/>
    </row>
    <row r="73" spans="1:10" ht="21">
      <c r="A73" s="4" t="s">
        <v>15</v>
      </c>
      <c r="H73" s="18"/>
      <c r="I73" s="17"/>
      <c r="J73" s="66"/>
    </row>
    <row r="74" spans="1:10" ht="21">
      <c r="H74" s="18"/>
      <c r="I74" s="17"/>
    </row>
    <row r="75" spans="1:10" ht="20.399999999999999">
      <c r="A75" s="31"/>
    </row>
  </sheetData>
  <sortState xmlns:xlrd2="http://schemas.microsoft.com/office/spreadsheetml/2017/richdata2" ref="A61:G72">
    <sortCondition ref="A61:A72"/>
  </sortState>
  <mergeCells count="2">
    <mergeCell ref="A52:B52"/>
    <mergeCell ref="C53:D53"/>
  </mergeCells>
  <phoneticPr fontId="23" type="noConversion"/>
  <pageMargins left="0.7" right="0.7" top="0.75" bottom="0.75" header="0.3" footer="0.3"/>
  <pageSetup paperSize="9" scale="3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García</dc:creator>
  <cp:lastModifiedBy>Gabriel Diaz</cp:lastModifiedBy>
  <cp:lastPrinted>2023-10-09T13:23:59Z</cp:lastPrinted>
  <dcterms:created xsi:type="dcterms:W3CDTF">2021-02-17T10:21:57Z</dcterms:created>
  <dcterms:modified xsi:type="dcterms:W3CDTF">2025-01-07T21:33:46Z</dcterms:modified>
</cp:coreProperties>
</file>