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niversidad Hispanoamericana\Universidad\Progra 4\ProyectoFinal\Final\"/>
    </mc:Choice>
  </mc:AlternateContent>
  <xr:revisionPtr revIDLastSave="2" documentId="8_{ED779196-FF52-49B0-94F5-5EEE1A015BB8}" xr6:coauthVersionLast="43" xr6:coauthVersionMax="43" xr10:uidLastSave="{70D5AF0E-F8D0-4764-BBDE-DDB5DA153D1B}"/>
  <bookViews>
    <workbookView xWindow="-120" yWindow="-120" windowWidth="20730" windowHeight="11160" tabRatio="671" xr2:uid="{00000000-000D-0000-FFFF-FFFF00000000}"/>
  </bookViews>
  <sheets>
    <sheet name="Hoja1" sheetId="18" r:id="rId1"/>
    <sheet name="Hoja2" sheetId="19" r:id="rId2"/>
    <sheet name="Pilar de Calidad" sheetId="21" r:id="rId3"/>
    <sheet name="Hoja3" sheetId="20" r:id="rId4"/>
    <sheet name="Gustavo F" sheetId="1" state="hidden" r:id="rId5"/>
    <sheet name="Carlos Jimenez" sheetId="2" state="hidden" r:id="rId6"/>
    <sheet name="Carolina H" sheetId="3" state="hidden" r:id="rId7"/>
    <sheet name="Ricardo H" sheetId="4" state="hidden" r:id="rId8"/>
    <sheet name="Roger Masis" sheetId="5" state="hidden" r:id="rId9"/>
    <sheet name="Pedro Muñoz" sheetId="6" state="hidden" r:id="rId10"/>
    <sheet name="David Toro" sheetId="7" state="hidden" r:id="rId11"/>
    <sheet name="R Colomer" sheetId="8" state="hidden" r:id="rId12"/>
    <sheet name="Jorge Arrieta" sheetId="9" state="hidden" r:id="rId13"/>
    <sheet name="Daniel Mendoza" sheetId="10" state="hidden" r:id="rId14"/>
    <sheet name="Adrian Rocha" sheetId="11" state="hidden" r:id="rId15"/>
    <sheet name="Rodrigo B" sheetId="12" state="hidden" r:id="rId16"/>
    <sheet name="Gustavo Arguello" sheetId="13" state="hidden" r:id="rId17"/>
    <sheet name="Maikol Arguedas" sheetId="14" state="hidden" r:id="rId18"/>
    <sheet name="Alvaro CH" sheetId="15" state="hidden" r:id="rId19"/>
    <sheet name="Isaak Espinoza" sheetId="16" state="hidden" r:id="rId20"/>
    <sheet name="Josue Rosales" sheetId="17" state="hidden" r:id="rId21"/>
    <sheet name="Hoja5" sheetId="22" r:id="rId22"/>
    <sheet name="Clasi x Modulo" sheetId="23" r:id="rId23"/>
  </sheets>
  <definedNames>
    <definedName name="_xlnm._FilterDatabase" localSheetId="4" hidden="1">'Gustavo F'!$A$1:$M$71</definedName>
    <definedName name="_xlnm._FilterDatabase" localSheetId="0" hidden="1">Hoja1!$A$1:$AC$929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0" l="1"/>
  <c r="B21" i="20"/>
  <c r="B20" i="20"/>
  <c r="B19" i="20"/>
  <c r="G910" i="18" s="1"/>
  <c r="B18" i="20"/>
  <c r="B17" i="20"/>
  <c r="B16" i="20"/>
  <c r="B15" i="20"/>
  <c r="B14" i="20"/>
  <c r="B13" i="20"/>
  <c r="B12" i="20"/>
  <c r="B11" i="20"/>
  <c r="B10" i="20"/>
  <c r="G902" i="18" s="1"/>
  <c r="B9" i="20"/>
  <c r="I8" i="20"/>
  <c r="H8" i="20"/>
  <c r="G8" i="20"/>
  <c r="F8" i="20"/>
  <c r="B8" i="20"/>
  <c r="I7" i="20"/>
  <c r="H7" i="20"/>
  <c r="G7" i="20"/>
  <c r="F7" i="20"/>
  <c r="B7" i="20"/>
  <c r="I6" i="20"/>
  <c r="H6" i="20"/>
  <c r="G6" i="20"/>
  <c r="F6" i="20"/>
  <c r="B6" i="20"/>
  <c r="I5" i="20"/>
  <c r="H5" i="20"/>
  <c r="G5" i="20"/>
  <c r="F5" i="20"/>
  <c r="B5" i="20"/>
  <c r="I4" i="20"/>
  <c r="H4" i="20"/>
  <c r="G4" i="20"/>
  <c r="F4" i="20"/>
  <c r="B4" i="20"/>
  <c r="I3" i="20"/>
  <c r="H3" i="20"/>
  <c r="G3" i="20"/>
  <c r="F3" i="20"/>
  <c r="B3" i="20"/>
  <c r="I2" i="20"/>
  <c r="H2" i="20"/>
  <c r="G2" i="20"/>
  <c r="F2" i="20"/>
  <c r="B2" i="20"/>
  <c r="N27" i="21"/>
  <c r="M27" i="21"/>
  <c r="L27" i="21"/>
  <c r="K27" i="21"/>
  <c r="O26" i="21"/>
  <c r="O25" i="21"/>
  <c r="O24" i="21"/>
  <c r="O23" i="21"/>
  <c r="O22" i="21"/>
  <c r="F17" i="21"/>
  <c r="E17" i="21"/>
  <c r="D17" i="21"/>
  <c r="F16" i="21"/>
  <c r="E16" i="21"/>
  <c r="D16" i="21"/>
  <c r="F15" i="21"/>
  <c r="E15" i="21"/>
  <c r="D15" i="21"/>
  <c r="F14" i="21"/>
  <c r="E14" i="21"/>
  <c r="F9" i="21"/>
  <c r="E9" i="21"/>
  <c r="D9" i="21"/>
  <c r="D14" i="21" s="1"/>
  <c r="E4" i="19"/>
  <c r="C12" i="19" s="1"/>
  <c r="K929" i="18"/>
  <c r="H929" i="18"/>
  <c r="G929" i="18"/>
  <c r="X928" i="18"/>
  <c r="K928" i="18"/>
  <c r="H928" i="18"/>
  <c r="G928" i="18"/>
  <c r="G927" i="18"/>
  <c r="H927" i="18" s="1"/>
  <c r="AF926" i="18"/>
  <c r="G926" i="18"/>
  <c r="H926" i="18" s="1"/>
  <c r="K926" i="18" s="1"/>
  <c r="AF925" i="18"/>
  <c r="K925" i="18"/>
  <c r="G925" i="18"/>
  <c r="H925" i="18" s="1"/>
  <c r="AF924" i="18"/>
  <c r="K924" i="18"/>
  <c r="H924" i="18"/>
  <c r="G924" i="18"/>
  <c r="AF923" i="18"/>
  <c r="G923" i="18"/>
  <c r="H923" i="18" s="1"/>
  <c r="AF922" i="18"/>
  <c r="G922" i="18"/>
  <c r="H922" i="18" s="1"/>
  <c r="AF921" i="18"/>
  <c r="X921" i="18"/>
  <c r="K921" i="18"/>
  <c r="G921" i="18"/>
  <c r="H921" i="18" s="1"/>
  <c r="AF920" i="18"/>
  <c r="H920" i="18"/>
  <c r="G920" i="18"/>
  <c r="AF919" i="18"/>
  <c r="X919" i="18"/>
  <c r="G919" i="18"/>
  <c r="H919" i="18" s="1"/>
  <c r="K919" i="18" s="1"/>
  <c r="AF918" i="18"/>
  <c r="X918" i="18"/>
  <c r="G918" i="18"/>
  <c r="H918" i="18" s="1"/>
  <c r="AF917" i="18"/>
  <c r="H917" i="18"/>
  <c r="G917" i="18"/>
  <c r="AF916" i="18"/>
  <c r="H916" i="18"/>
  <c r="G916" i="18"/>
  <c r="AF915" i="18"/>
  <c r="AF914" i="18"/>
  <c r="G914" i="18"/>
  <c r="H914" i="18" s="1"/>
  <c r="AF913" i="18"/>
  <c r="H913" i="18"/>
  <c r="G913" i="18"/>
  <c r="AF912" i="18"/>
  <c r="G912" i="18"/>
  <c r="H912" i="18" s="1"/>
  <c r="AF911" i="18"/>
  <c r="AF910" i="18"/>
  <c r="H910" i="18"/>
  <c r="AF909" i="18"/>
  <c r="G909" i="18"/>
  <c r="H909" i="18" s="1"/>
  <c r="AF908" i="18"/>
  <c r="G908" i="18"/>
  <c r="H908" i="18" s="1"/>
  <c r="AF907" i="18"/>
  <c r="AF906" i="18"/>
  <c r="G906" i="18"/>
  <c r="H906" i="18" s="1"/>
  <c r="AF905" i="18"/>
  <c r="G905" i="18"/>
  <c r="H905" i="18" s="1"/>
  <c r="AF904" i="18"/>
  <c r="H904" i="18"/>
  <c r="G904" i="18"/>
  <c r="AF903" i="18"/>
  <c r="X903" i="18"/>
  <c r="G903" i="18"/>
  <c r="H903" i="18" s="1"/>
  <c r="AF902" i="18"/>
  <c r="X902" i="18"/>
  <c r="H902" i="18"/>
  <c r="AF901" i="18"/>
  <c r="G901" i="18"/>
  <c r="H901" i="18" s="1"/>
  <c r="AF900" i="18"/>
  <c r="X900" i="18"/>
  <c r="H900" i="18"/>
  <c r="K900" i="18" s="1"/>
  <c r="G900" i="18"/>
  <c r="AF899" i="18"/>
  <c r="G899" i="18"/>
  <c r="H899" i="18" s="1"/>
  <c r="K899" i="18" s="1"/>
  <c r="AF898" i="18"/>
  <c r="H898" i="18"/>
  <c r="G898" i="18"/>
  <c r="AF897" i="18"/>
  <c r="G897" i="18"/>
  <c r="H897" i="18" s="1"/>
  <c r="AF896" i="18"/>
  <c r="X896" i="18"/>
  <c r="H896" i="18"/>
  <c r="K896" i="18" s="1"/>
  <c r="G896" i="18"/>
  <c r="AF895" i="18"/>
  <c r="G895" i="18"/>
  <c r="H895" i="18" s="1"/>
  <c r="AF894" i="18"/>
  <c r="H894" i="18"/>
  <c r="G894" i="18"/>
  <c r="AF893" i="18"/>
  <c r="G893" i="18"/>
  <c r="H893" i="18" s="1"/>
  <c r="AF892" i="18"/>
  <c r="X892" i="18"/>
  <c r="G892" i="18"/>
  <c r="H892" i="18" s="1"/>
  <c r="AF891" i="18"/>
  <c r="H891" i="18"/>
  <c r="G891" i="18"/>
  <c r="AF890" i="18"/>
  <c r="H890" i="18"/>
  <c r="X890" i="18" s="1"/>
  <c r="G890" i="18"/>
  <c r="AF889" i="18"/>
  <c r="G889" i="18"/>
  <c r="H889" i="18" s="1"/>
  <c r="X889" i="18" s="1"/>
  <c r="AF888" i="18"/>
  <c r="H888" i="18"/>
  <c r="X888" i="18" s="1"/>
  <c r="G888" i="18"/>
  <c r="AF887" i="18"/>
  <c r="G887" i="18"/>
  <c r="H887" i="18" s="1"/>
  <c r="AF886" i="18"/>
  <c r="G886" i="18"/>
  <c r="H886" i="18" s="1"/>
  <c r="AF885" i="18"/>
  <c r="H885" i="18"/>
  <c r="X885" i="18" s="1"/>
  <c r="G885" i="18"/>
  <c r="AF884" i="18"/>
  <c r="G884" i="18"/>
  <c r="H884" i="18" s="1"/>
  <c r="AF883" i="18"/>
  <c r="H883" i="18"/>
  <c r="G883" i="18"/>
  <c r="AF882" i="18"/>
  <c r="K882" i="18"/>
  <c r="G882" i="18"/>
  <c r="H882" i="18" s="1"/>
  <c r="X882" i="18" s="1"/>
  <c r="AF881" i="18"/>
  <c r="X881" i="18"/>
  <c r="H881" i="18"/>
  <c r="AF880" i="18"/>
  <c r="G880" i="18"/>
  <c r="H880" i="18" s="1"/>
  <c r="AF879" i="18"/>
  <c r="H879" i="18"/>
  <c r="X879" i="18" s="1"/>
  <c r="G879" i="18"/>
  <c r="AF878" i="18"/>
  <c r="X878" i="18"/>
  <c r="K878" i="18"/>
  <c r="G878" i="18"/>
  <c r="H878" i="18" s="1"/>
  <c r="AF877" i="18"/>
  <c r="X877" i="18"/>
  <c r="H877" i="18"/>
  <c r="K877" i="18" s="1"/>
  <c r="G877" i="18"/>
  <c r="AF876" i="18"/>
  <c r="H876" i="18"/>
  <c r="G876" i="18"/>
  <c r="AF875" i="18"/>
  <c r="X875" i="18"/>
  <c r="G875" i="18"/>
  <c r="H875" i="18" s="1"/>
  <c r="K875" i="18" s="1"/>
  <c r="AF874" i="18"/>
  <c r="K874" i="18"/>
  <c r="G874" i="18"/>
  <c r="H874" i="18" s="1"/>
  <c r="AF873" i="18"/>
  <c r="X873" i="18"/>
  <c r="K873" i="18"/>
  <c r="H873" i="18"/>
  <c r="G873" i="18"/>
  <c r="AF872" i="18"/>
  <c r="H872" i="18"/>
  <c r="G872" i="18"/>
  <c r="AF871" i="18"/>
  <c r="X871" i="18"/>
  <c r="H871" i="18"/>
  <c r="G871" i="18"/>
  <c r="AF870" i="18"/>
  <c r="H870" i="18"/>
  <c r="G870" i="18"/>
  <c r="AF869" i="18"/>
  <c r="G869" i="18"/>
  <c r="H869" i="18" s="1"/>
  <c r="K869" i="18" s="1"/>
  <c r="AF868" i="18"/>
  <c r="G868" i="18"/>
  <c r="H868" i="18" s="1"/>
  <c r="X868" i="18" s="1"/>
  <c r="AF867" i="18"/>
  <c r="H867" i="18"/>
  <c r="K867" i="18" s="1"/>
  <c r="G867" i="18"/>
  <c r="AF866" i="18"/>
  <c r="G866" i="18"/>
  <c r="H866" i="18" s="1"/>
  <c r="AF865" i="18"/>
  <c r="G865" i="18"/>
  <c r="H865" i="18" s="1"/>
  <c r="K865" i="18" s="1"/>
  <c r="AF864" i="18"/>
  <c r="X864" i="18"/>
  <c r="K864" i="18"/>
  <c r="G864" i="18"/>
  <c r="H864" i="18" s="1"/>
  <c r="AF863" i="18"/>
  <c r="H863" i="18"/>
  <c r="G863" i="18"/>
  <c r="AF862" i="18"/>
  <c r="X862" i="18"/>
  <c r="G862" i="18"/>
  <c r="H862" i="18" s="1"/>
  <c r="K862" i="18" s="1"/>
  <c r="AF861" i="18"/>
  <c r="X861" i="18"/>
  <c r="H861" i="18"/>
  <c r="G861" i="18"/>
  <c r="AF860" i="18"/>
  <c r="G860" i="18"/>
  <c r="H860" i="18" s="1"/>
  <c r="AF859" i="18"/>
  <c r="G859" i="18"/>
  <c r="H859" i="18" s="1"/>
  <c r="K859" i="18" s="1"/>
  <c r="AF858" i="18"/>
  <c r="K858" i="18"/>
  <c r="G858" i="18"/>
  <c r="H858" i="18" s="1"/>
  <c r="X858" i="18" s="1"/>
  <c r="AF857" i="18"/>
  <c r="K857" i="18"/>
  <c r="H857" i="18"/>
  <c r="G857" i="18"/>
  <c r="AF856" i="18"/>
  <c r="G856" i="18"/>
  <c r="H856" i="18" s="1"/>
  <c r="AF855" i="18"/>
  <c r="G855" i="18"/>
  <c r="H855" i="18" s="1"/>
  <c r="K855" i="18" s="1"/>
  <c r="AF854" i="18"/>
  <c r="X854" i="18"/>
  <c r="K854" i="18"/>
  <c r="G854" i="18"/>
  <c r="H854" i="18" s="1"/>
  <c r="AF853" i="18"/>
  <c r="H853" i="18"/>
  <c r="G853" i="18"/>
  <c r="AF852" i="18"/>
  <c r="X852" i="18"/>
  <c r="G852" i="18"/>
  <c r="H852" i="18" s="1"/>
  <c r="K852" i="18" s="1"/>
  <c r="AF851" i="18"/>
  <c r="G851" i="18"/>
  <c r="H851" i="18" s="1"/>
  <c r="AF850" i="18"/>
  <c r="H850" i="18"/>
  <c r="G850" i="18"/>
  <c r="AF849" i="18"/>
  <c r="H849" i="18"/>
  <c r="G849" i="18"/>
  <c r="AF848" i="18"/>
  <c r="X848" i="18"/>
  <c r="H848" i="18"/>
  <c r="K848" i="18" s="1"/>
  <c r="AF847" i="18"/>
  <c r="K847" i="18"/>
  <c r="H847" i="18"/>
  <c r="G847" i="18"/>
  <c r="AF846" i="18"/>
  <c r="G846" i="18"/>
  <c r="H846" i="18" s="1"/>
  <c r="AF845" i="18"/>
  <c r="X845" i="18"/>
  <c r="H845" i="18"/>
  <c r="K845" i="18" s="1"/>
  <c r="AF844" i="18"/>
  <c r="H844" i="18"/>
  <c r="G844" i="18"/>
  <c r="AF843" i="18"/>
  <c r="H843" i="18"/>
  <c r="G843" i="18"/>
  <c r="AF842" i="18"/>
  <c r="X842" i="18"/>
  <c r="G842" i="18"/>
  <c r="H842" i="18" s="1"/>
  <c r="AF841" i="18"/>
  <c r="K841" i="18"/>
  <c r="H841" i="18"/>
  <c r="G841" i="18"/>
  <c r="AF840" i="18"/>
  <c r="G840" i="18"/>
  <c r="H840" i="18" s="1"/>
  <c r="AF839" i="18"/>
  <c r="G839" i="18"/>
  <c r="H839" i="18" s="1"/>
  <c r="K839" i="18" s="1"/>
  <c r="AF838" i="18"/>
  <c r="X838" i="18"/>
  <c r="K838" i="18"/>
  <c r="G838" i="18"/>
  <c r="H838" i="18" s="1"/>
  <c r="AF837" i="18"/>
  <c r="K837" i="18"/>
  <c r="H837" i="18"/>
  <c r="G837" i="18"/>
  <c r="AF836" i="18"/>
  <c r="G836" i="18"/>
  <c r="H836" i="18" s="1"/>
  <c r="X836" i="18" s="1"/>
  <c r="AF835" i="18"/>
  <c r="X835" i="18"/>
  <c r="G835" i="18"/>
  <c r="H835" i="18" s="1"/>
  <c r="AF834" i="18"/>
  <c r="H834" i="18"/>
  <c r="G834" i="18"/>
  <c r="AF833" i="18"/>
  <c r="G833" i="18"/>
  <c r="H833" i="18" s="1"/>
  <c r="AF832" i="18"/>
  <c r="H832" i="18"/>
  <c r="K832" i="18" s="1"/>
  <c r="G832" i="18"/>
  <c r="AF831" i="18"/>
  <c r="X831" i="18"/>
  <c r="K831" i="18"/>
  <c r="G831" i="18"/>
  <c r="H831" i="18" s="1"/>
  <c r="AF830" i="18"/>
  <c r="H830" i="18"/>
  <c r="G830" i="18"/>
  <c r="AF829" i="18"/>
  <c r="K829" i="18"/>
  <c r="H829" i="18"/>
  <c r="X829" i="18" s="1"/>
  <c r="G829" i="18"/>
  <c r="AF828" i="18"/>
  <c r="G828" i="18"/>
  <c r="H828" i="18" s="1"/>
  <c r="AF827" i="18"/>
  <c r="X827" i="18"/>
  <c r="G827" i="18"/>
  <c r="H827" i="18" s="1"/>
  <c r="K827" i="18" s="1"/>
  <c r="AF826" i="18"/>
  <c r="X826" i="18"/>
  <c r="K826" i="18"/>
  <c r="H826" i="18"/>
  <c r="G826" i="18"/>
  <c r="AF825" i="18"/>
  <c r="G825" i="18"/>
  <c r="H825" i="18" s="1"/>
  <c r="AF824" i="18"/>
  <c r="H824" i="18"/>
  <c r="G824" i="18"/>
  <c r="AF823" i="18"/>
  <c r="G823" i="18"/>
  <c r="H823" i="18" s="1"/>
  <c r="AF822" i="18"/>
  <c r="X822" i="18"/>
  <c r="H822" i="18"/>
  <c r="K822" i="18" s="1"/>
  <c r="G822" i="18"/>
  <c r="AF821" i="18"/>
  <c r="H821" i="18"/>
  <c r="G821" i="18"/>
  <c r="AF820" i="18"/>
  <c r="G820" i="18"/>
  <c r="H820" i="18" s="1"/>
  <c r="AF819" i="18"/>
  <c r="G819" i="18"/>
  <c r="H819" i="18" s="1"/>
  <c r="AF818" i="18"/>
  <c r="G818" i="18"/>
  <c r="H818" i="18" s="1"/>
  <c r="AF817" i="18"/>
  <c r="H817" i="18"/>
  <c r="G817" i="18"/>
  <c r="AF816" i="18"/>
  <c r="G816" i="18"/>
  <c r="H816" i="18" s="1"/>
  <c r="AF815" i="18"/>
  <c r="K815" i="18"/>
  <c r="H815" i="18"/>
  <c r="G815" i="18"/>
  <c r="AF814" i="18"/>
  <c r="H814" i="18"/>
  <c r="G814" i="18"/>
  <c r="AF813" i="18"/>
  <c r="G813" i="18"/>
  <c r="H813" i="18" s="1"/>
  <c r="AF812" i="18"/>
  <c r="K812" i="18"/>
  <c r="H812" i="18"/>
  <c r="G812" i="18"/>
  <c r="AF811" i="18"/>
  <c r="H811" i="18"/>
  <c r="G811" i="18"/>
  <c r="AF810" i="18"/>
  <c r="G810" i="18"/>
  <c r="H810" i="18" s="1"/>
  <c r="AF809" i="18"/>
  <c r="G809" i="18"/>
  <c r="H809" i="18" s="1"/>
  <c r="AF808" i="18"/>
  <c r="K808" i="18"/>
  <c r="H808" i="18"/>
  <c r="G808" i="18"/>
  <c r="AF807" i="18"/>
  <c r="H807" i="18"/>
  <c r="G807" i="18"/>
  <c r="AF806" i="18"/>
  <c r="G806" i="18"/>
  <c r="H806" i="18" s="1"/>
  <c r="AF805" i="18"/>
  <c r="G805" i="18"/>
  <c r="H805" i="18" s="1"/>
  <c r="AF804" i="18"/>
  <c r="K804" i="18"/>
  <c r="H804" i="18"/>
  <c r="G804" i="18"/>
  <c r="AF803" i="18"/>
  <c r="H803" i="18"/>
  <c r="G803" i="18"/>
  <c r="AF802" i="18"/>
  <c r="G802" i="18"/>
  <c r="H802" i="18" s="1"/>
  <c r="AF801" i="18"/>
  <c r="G801" i="18"/>
  <c r="H801" i="18" s="1"/>
  <c r="AF800" i="18"/>
  <c r="K800" i="18"/>
  <c r="H800" i="18"/>
  <c r="G800" i="18"/>
  <c r="AF799" i="18"/>
  <c r="G799" i="18"/>
  <c r="H799" i="18" s="1"/>
  <c r="AF798" i="18"/>
  <c r="G798" i="18"/>
  <c r="H798" i="18" s="1"/>
  <c r="AF797" i="18"/>
  <c r="K797" i="18"/>
  <c r="H797" i="18"/>
  <c r="G797" i="18"/>
  <c r="AF796" i="18"/>
  <c r="G796" i="18"/>
  <c r="H796" i="18" s="1"/>
  <c r="AF795" i="18"/>
  <c r="G795" i="18"/>
  <c r="H795" i="18" s="1"/>
  <c r="AF794" i="18"/>
  <c r="H794" i="18"/>
  <c r="G794" i="18"/>
  <c r="AF793" i="18"/>
  <c r="G793" i="18"/>
  <c r="H793" i="18" s="1"/>
  <c r="AF792" i="18"/>
  <c r="G792" i="18"/>
  <c r="H792" i="18" s="1"/>
  <c r="AF791" i="18"/>
  <c r="H791" i="18"/>
  <c r="G791" i="18"/>
  <c r="AF790" i="18"/>
  <c r="G790" i="18"/>
  <c r="H790" i="18" s="1"/>
  <c r="AF789" i="18"/>
  <c r="G789" i="18"/>
  <c r="H789" i="18" s="1"/>
  <c r="AF788" i="18"/>
  <c r="H788" i="18"/>
  <c r="G788" i="18"/>
  <c r="AF787" i="18"/>
  <c r="G787" i="18"/>
  <c r="H787" i="18" s="1"/>
  <c r="AF786" i="18"/>
  <c r="X786" i="18"/>
  <c r="H786" i="18"/>
  <c r="G786" i="18"/>
  <c r="AF785" i="18"/>
  <c r="H785" i="18"/>
  <c r="G785" i="18"/>
  <c r="AF784" i="18"/>
  <c r="G784" i="18"/>
  <c r="H784" i="18" s="1"/>
  <c r="AF783" i="18"/>
  <c r="G783" i="18"/>
  <c r="H783" i="18" s="1"/>
  <c r="AF782" i="18"/>
  <c r="H782" i="18"/>
  <c r="G782" i="18"/>
  <c r="AF781" i="18"/>
  <c r="G781" i="18"/>
  <c r="H781" i="18" s="1"/>
  <c r="X781" i="18" s="1"/>
  <c r="AF780" i="18"/>
  <c r="K780" i="18"/>
  <c r="H780" i="18"/>
  <c r="G780" i="18"/>
  <c r="AF779" i="18"/>
  <c r="H779" i="18"/>
  <c r="G779" i="18"/>
  <c r="AF778" i="18"/>
  <c r="G778" i="18"/>
  <c r="H778" i="18" s="1"/>
  <c r="AF777" i="18"/>
  <c r="G777" i="18"/>
  <c r="H777" i="18" s="1"/>
  <c r="X777" i="18" s="1"/>
  <c r="AF776" i="18"/>
  <c r="H776" i="18"/>
  <c r="G776" i="18"/>
  <c r="AF775" i="18"/>
  <c r="G775" i="18"/>
  <c r="H775" i="18" s="1"/>
  <c r="AF774" i="18"/>
  <c r="G774" i="18"/>
  <c r="H774" i="18" s="1"/>
  <c r="AF773" i="18"/>
  <c r="K773" i="18"/>
  <c r="H773" i="18"/>
  <c r="G773" i="18"/>
  <c r="AF772" i="18"/>
  <c r="H772" i="18"/>
  <c r="G772" i="18"/>
  <c r="AF771" i="18"/>
  <c r="G771" i="18"/>
  <c r="H771" i="18" s="1"/>
  <c r="AF770" i="18"/>
  <c r="H770" i="18"/>
  <c r="X770" i="18" s="1"/>
  <c r="G770" i="18"/>
  <c r="AF769" i="18"/>
  <c r="H769" i="18"/>
  <c r="AF768" i="18"/>
  <c r="H768" i="18"/>
  <c r="X768" i="18" s="1"/>
  <c r="G768" i="18"/>
  <c r="AF767" i="18"/>
  <c r="H767" i="18"/>
  <c r="G767" i="18"/>
  <c r="AF766" i="18"/>
  <c r="X766" i="18"/>
  <c r="G766" i="18"/>
  <c r="H766" i="18" s="1"/>
  <c r="K766" i="18" s="1"/>
  <c r="AF765" i="18"/>
  <c r="X765" i="18"/>
  <c r="K765" i="18"/>
  <c r="G765" i="18"/>
  <c r="H765" i="18" s="1"/>
  <c r="AF764" i="18"/>
  <c r="G764" i="18"/>
  <c r="H764" i="18" s="1"/>
  <c r="AF763" i="18"/>
  <c r="G763" i="18"/>
  <c r="H763" i="18" s="1"/>
  <c r="K763" i="18" s="1"/>
  <c r="AF762" i="18"/>
  <c r="X762" i="18"/>
  <c r="K762" i="18"/>
  <c r="G762" i="18"/>
  <c r="H762" i="18" s="1"/>
  <c r="AF761" i="18"/>
  <c r="K761" i="18"/>
  <c r="H761" i="18"/>
  <c r="G761" i="18"/>
  <c r="AF760" i="18"/>
  <c r="G760" i="18"/>
  <c r="H760" i="18" s="1"/>
  <c r="AF759" i="18"/>
  <c r="X759" i="18"/>
  <c r="H759" i="18"/>
  <c r="K759" i="18" s="1"/>
  <c r="AF758" i="18"/>
  <c r="G758" i="18"/>
  <c r="H758" i="18" s="1"/>
  <c r="AF757" i="18"/>
  <c r="G757" i="18"/>
  <c r="H757" i="18" s="1"/>
  <c r="K757" i="18" s="1"/>
  <c r="AF756" i="18"/>
  <c r="K756" i="18"/>
  <c r="G756" i="18"/>
  <c r="H756" i="18" s="1"/>
  <c r="X756" i="18" s="1"/>
  <c r="AF755" i="18"/>
  <c r="K755" i="18"/>
  <c r="H755" i="18"/>
  <c r="G755" i="18"/>
  <c r="AF754" i="18"/>
  <c r="G754" i="18"/>
  <c r="H754" i="18" s="1"/>
  <c r="AF753" i="18"/>
  <c r="G753" i="18"/>
  <c r="H753" i="18" s="1"/>
  <c r="K753" i="18" s="1"/>
  <c r="AF752" i="18"/>
  <c r="X752" i="18"/>
  <c r="K752" i="18"/>
  <c r="G752" i="18"/>
  <c r="H752" i="18" s="1"/>
  <c r="AF751" i="18"/>
  <c r="K751" i="18"/>
  <c r="H751" i="18"/>
  <c r="G751" i="18"/>
  <c r="AF750" i="18"/>
  <c r="G750" i="18"/>
  <c r="H750" i="18" s="1"/>
  <c r="AF749" i="18"/>
  <c r="G749" i="18"/>
  <c r="H749" i="18" s="1"/>
  <c r="K749" i="18" s="1"/>
  <c r="AF748" i="18"/>
  <c r="K748" i="18"/>
  <c r="G748" i="18"/>
  <c r="H748" i="18" s="1"/>
  <c r="X748" i="18" s="1"/>
  <c r="AF747" i="18"/>
  <c r="K747" i="18"/>
  <c r="H747" i="18"/>
  <c r="G747" i="18"/>
  <c r="AF746" i="18"/>
  <c r="G746" i="18"/>
  <c r="H746" i="18" s="1"/>
  <c r="AF745" i="18"/>
  <c r="G745" i="18"/>
  <c r="H745" i="18" s="1"/>
  <c r="K745" i="18" s="1"/>
  <c r="AF744" i="18"/>
  <c r="X744" i="18"/>
  <c r="K744" i="18"/>
  <c r="G744" i="18"/>
  <c r="H744" i="18" s="1"/>
  <c r="AF743" i="18"/>
  <c r="H743" i="18"/>
  <c r="X743" i="18" s="1"/>
  <c r="G743" i="18"/>
  <c r="AF742" i="18"/>
  <c r="G742" i="18"/>
  <c r="H742" i="18" s="1"/>
  <c r="AF741" i="18"/>
  <c r="X741" i="18"/>
  <c r="H741" i="18"/>
  <c r="K741" i="18" s="1"/>
  <c r="AF740" i="18"/>
  <c r="G740" i="18"/>
  <c r="H740" i="18" s="1"/>
  <c r="AF739" i="18"/>
  <c r="X739" i="18"/>
  <c r="H739" i="18"/>
  <c r="K739" i="18" s="1"/>
  <c r="G739" i="18"/>
  <c r="AF738" i="18"/>
  <c r="G738" i="18"/>
  <c r="H738" i="18" s="1"/>
  <c r="AF737" i="18"/>
  <c r="H737" i="18"/>
  <c r="G737" i="18"/>
  <c r="AF736" i="18"/>
  <c r="G736" i="18"/>
  <c r="H736" i="18" s="1"/>
  <c r="AF735" i="18"/>
  <c r="X735" i="18"/>
  <c r="H735" i="18"/>
  <c r="K735" i="18" s="1"/>
  <c r="G735" i="18"/>
  <c r="AF734" i="18"/>
  <c r="G734" i="18"/>
  <c r="H734" i="18" s="1"/>
  <c r="AF733" i="18"/>
  <c r="H733" i="18"/>
  <c r="G733" i="18"/>
  <c r="AF732" i="18"/>
  <c r="G732" i="18"/>
  <c r="H732" i="18" s="1"/>
  <c r="AF731" i="18"/>
  <c r="X731" i="18"/>
  <c r="H731" i="18"/>
  <c r="K731" i="18" s="1"/>
  <c r="G731" i="18"/>
  <c r="AF730" i="18"/>
  <c r="G730" i="18"/>
  <c r="H730" i="18" s="1"/>
  <c r="AF729" i="18"/>
  <c r="H729" i="18"/>
  <c r="G729" i="18"/>
  <c r="AF728" i="18"/>
  <c r="G728" i="18"/>
  <c r="H728" i="18" s="1"/>
  <c r="AF727" i="18"/>
  <c r="X727" i="18"/>
  <c r="H727" i="18"/>
  <c r="K727" i="18" s="1"/>
  <c r="G727" i="18"/>
  <c r="AF726" i="18"/>
  <c r="H726" i="18"/>
  <c r="G726" i="18"/>
  <c r="AF725" i="18"/>
  <c r="H725" i="18"/>
  <c r="X725" i="18" s="1"/>
  <c r="G725" i="18"/>
  <c r="AF724" i="18"/>
  <c r="G724" i="18"/>
  <c r="H724" i="18" s="1"/>
  <c r="AF723" i="18"/>
  <c r="H723" i="18"/>
  <c r="G723" i="18"/>
  <c r="AF722" i="18"/>
  <c r="G722" i="18"/>
  <c r="H722" i="18" s="1"/>
  <c r="AF721" i="18"/>
  <c r="X721" i="18"/>
  <c r="H721" i="18"/>
  <c r="K721" i="18" s="1"/>
  <c r="G721" i="18"/>
  <c r="AF720" i="18"/>
  <c r="H720" i="18"/>
  <c r="G720" i="18"/>
  <c r="AF719" i="18"/>
  <c r="G719" i="18"/>
  <c r="H719" i="18" s="1"/>
  <c r="AF718" i="18"/>
  <c r="X718" i="18"/>
  <c r="H718" i="18"/>
  <c r="K718" i="18" s="1"/>
  <c r="G718" i="18"/>
  <c r="AF717" i="18"/>
  <c r="G717" i="18"/>
  <c r="H717" i="18" s="1"/>
  <c r="AF716" i="18"/>
  <c r="H716" i="18"/>
  <c r="G716" i="18"/>
  <c r="AF715" i="18"/>
  <c r="G715" i="18"/>
  <c r="H715" i="18" s="1"/>
  <c r="AF714" i="18"/>
  <c r="X714" i="18"/>
  <c r="H714" i="18"/>
  <c r="K714" i="18" s="1"/>
  <c r="AF713" i="18"/>
  <c r="H713" i="18"/>
  <c r="G713" i="18"/>
  <c r="AF712" i="18"/>
  <c r="G712" i="18"/>
  <c r="H712" i="18" s="1"/>
  <c r="AF711" i="18"/>
  <c r="G711" i="18"/>
  <c r="H711" i="18" s="1"/>
  <c r="AF710" i="18"/>
  <c r="H710" i="18"/>
  <c r="G710" i="18"/>
  <c r="AF709" i="18"/>
  <c r="G709" i="18"/>
  <c r="H709" i="18" s="1"/>
  <c r="AF708" i="18"/>
  <c r="X708" i="18"/>
  <c r="H708" i="18"/>
  <c r="K708" i="18" s="1"/>
  <c r="G708" i="18"/>
  <c r="AF707" i="18"/>
  <c r="G707" i="18"/>
  <c r="H707" i="18" s="1"/>
  <c r="AF706" i="18"/>
  <c r="X706" i="18"/>
  <c r="K706" i="18"/>
  <c r="G706" i="18"/>
  <c r="AF705" i="18"/>
  <c r="X705" i="18"/>
  <c r="H705" i="18"/>
  <c r="K705" i="18" s="1"/>
  <c r="G705" i="18"/>
  <c r="AF704" i="18"/>
  <c r="G704" i="18"/>
  <c r="H704" i="18" s="1"/>
  <c r="AF703" i="18"/>
  <c r="G703" i="18"/>
  <c r="H703" i="18" s="1"/>
  <c r="AF702" i="18"/>
  <c r="X702" i="18"/>
  <c r="H702" i="18"/>
  <c r="K702" i="18" s="1"/>
  <c r="G702" i="18"/>
  <c r="AF701" i="18"/>
  <c r="H701" i="18"/>
  <c r="G701" i="18"/>
  <c r="AF700" i="18"/>
  <c r="K700" i="18"/>
  <c r="H700" i="18"/>
  <c r="X700" i="18" s="1"/>
  <c r="AF699" i="18"/>
  <c r="G699" i="18"/>
  <c r="H699" i="18" s="1"/>
  <c r="AF698" i="18"/>
  <c r="H698" i="18"/>
  <c r="G698" i="18"/>
  <c r="AF697" i="18"/>
  <c r="H697" i="18"/>
  <c r="X697" i="18" s="1"/>
  <c r="G697" i="18"/>
  <c r="AF696" i="18"/>
  <c r="H696" i="18"/>
  <c r="G696" i="18"/>
  <c r="AF695" i="18"/>
  <c r="G695" i="18"/>
  <c r="H695" i="18" s="1"/>
  <c r="AF694" i="18"/>
  <c r="G694" i="18"/>
  <c r="H694" i="18" s="1"/>
  <c r="AF693" i="18"/>
  <c r="H693" i="18"/>
  <c r="G693" i="18"/>
  <c r="AF692" i="18"/>
  <c r="G692" i="18"/>
  <c r="H692" i="18" s="1"/>
  <c r="AF691" i="18"/>
  <c r="G691" i="18"/>
  <c r="H691" i="18" s="1"/>
  <c r="AF690" i="18"/>
  <c r="G690" i="18"/>
  <c r="H690" i="18" s="1"/>
  <c r="AF689" i="18"/>
  <c r="G689" i="18"/>
  <c r="H689" i="18" s="1"/>
  <c r="AF688" i="18"/>
  <c r="H688" i="18"/>
  <c r="G688" i="18"/>
  <c r="AF687" i="18"/>
  <c r="G687" i="18"/>
  <c r="H687" i="18" s="1"/>
  <c r="AF686" i="18"/>
  <c r="G686" i="18"/>
  <c r="H686" i="18" s="1"/>
  <c r="AF685" i="18"/>
  <c r="G685" i="18"/>
  <c r="H685" i="18" s="1"/>
  <c r="AF684" i="18"/>
  <c r="H684" i="18"/>
  <c r="G684" i="18"/>
  <c r="AF683" i="18"/>
  <c r="G683" i="18"/>
  <c r="H683" i="18" s="1"/>
  <c r="AF682" i="18"/>
  <c r="G682" i="18"/>
  <c r="H682" i="18" s="1"/>
  <c r="AF681" i="18"/>
  <c r="G681" i="18"/>
  <c r="H681" i="18" s="1"/>
  <c r="AF680" i="18"/>
  <c r="G680" i="18"/>
  <c r="H680" i="18" s="1"/>
  <c r="AF679" i="18"/>
  <c r="G679" i="18"/>
  <c r="H679" i="18" s="1"/>
  <c r="AF678" i="18"/>
  <c r="G678" i="18"/>
  <c r="H678" i="18" s="1"/>
  <c r="AF677" i="18"/>
  <c r="G677" i="18"/>
  <c r="H677" i="18" s="1"/>
  <c r="AF676" i="18"/>
  <c r="X676" i="18"/>
  <c r="G676" i="18"/>
  <c r="H676" i="18" s="1"/>
  <c r="AF675" i="18"/>
  <c r="K675" i="18"/>
  <c r="G675" i="18"/>
  <c r="H675" i="18" s="1"/>
  <c r="AF674" i="18"/>
  <c r="H674" i="18"/>
  <c r="G674" i="18"/>
  <c r="AF673" i="18"/>
  <c r="H673" i="18"/>
  <c r="X673" i="18" s="1"/>
  <c r="AF672" i="18"/>
  <c r="G672" i="18"/>
  <c r="H672" i="18" s="1"/>
  <c r="AF671" i="18"/>
  <c r="G671" i="18"/>
  <c r="H671" i="18" s="1"/>
  <c r="AF670" i="18"/>
  <c r="G670" i="18"/>
  <c r="H670" i="18" s="1"/>
  <c r="AF669" i="18"/>
  <c r="G669" i="18"/>
  <c r="H669" i="18" s="1"/>
  <c r="AF668" i="18"/>
  <c r="G668" i="18"/>
  <c r="H668" i="18" s="1"/>
  <c r="AF667" i="18"/>
  <c r="X667" i="18"/>
  <c r="G667" i="18"/>
  <c r="H667" i="18" s="1"/>
  <c r="AF666" i="18"/>
  <c r="H666" i="18"/>
  <c r="G666" i="18"/>
  <c r="AF665" i="18"/>
  <c r="G665" i="18"/>
  <c r="H665" i="18" s="1"/>
  <c r="AF664" i="18"/>
  <c r="G664" i="18"/>
  <c r="H664" i="18" s="1"/>
  <c r="AF663" i="18"/>
  <c r="G663" i="18"/>
  <c r="H663" i="18" s="1"/>
  <c r="AF662" i="18"/>
  <c r="H662" i="18"/>
  <c r="G662" i="18"/>
  <c r="AF661" i="18"/>
  <c r="G661" i="18"/>
  <c r="H661" i="18" s="1"/>
  <c r="X661" i="18" s="1"/>
  <c r="AF660" i="18"/>
  <c r="K660" i="18"/>
  <c r="G660" i="18"/>
  <c r="H660" i="18" s="1"/>
  <c r="AF659" i="18"/>
  <c r="H659" i="18"/>
  <c r="G659" i="18"/>
  <c r="AF658" i="18"/>
  <c r="G658" i="18"/>
  <c r="H658" i="18" s="1"/>
  <c r="AF657" i="18"/>
  <c r="G657" i="18"/>
  <c r="H657" i="18" s="1"/>
  <c r="AF656" i="18"/>
  <c r="X656" i="18"/>
  <c r="K656" i="18"/>
  <c r="H656" i="18"/>
  <c r="AF655" i="18"/>
  <c r="G655" i="18"/>
  <c r="H655" i="18" s="1"/>
  <c r="AF654" i="18"/>
  <c r="X654" i="18"/>
  <c r="G654" i="18"/>
  <c r="H654" i="18" s="1"/>
  <c r="AF653" i="18"/>
  <c r="K653" i="18"/>
  <c r="G653" i="18"/>
  <c r="H653" i="18" s="1"/>
  <c r="AF652" i="18"/>
  <c r="H652" i="18"/>
  <c r="G652" i="18"/>
  <c r="AF651" i="18"/>
  <c r="G651" i="18"/>
  <c r="H651" i="18" s="1"/>
  <c r="AF650" i="18"/>
  <c r="G650" i="18"/>
  <c r="H650" i="18" s="1"/>
  <c r="AF649" i="18"/>
  <c r="G649" i="18"/>
  <c r="H649" i="18" s="1"/>
  <c r="AF648" i="18"/>
  <c r="H648" i="18"/>
  <c r="G648" i="18"/>
  <c r="AF647" i="18"/>
  <c r="G647" i="18"/>
  <c r="H647" i="18" s="1"/>
  <c r="AF646" i="18"/>
  <c r="G646" i="18"/>
  <c r="H646" i="18" s="1"/>
  <c r="AF645" i="18"/>
  <c r="G645" i="18"/>
  <c r="H645" i="18" s="1"/>
  <c r="AF644" i="18"/>
  <c r="H644" i="18"/>
  <c r="G644" i="18"/>
  <c r="AF643" i="18"/>
  <c r="H643" i="18"/>
  <c r="G643" i="18"/>
  <c r="AF642" i="18"/>
  <c r="X642" i="18"/>
  <c r="G642" i="18"/>
  <c r="H642" i="18" s="1"/>
  <c r="K642" i="18" s="1"/>
  <c r="AF641" i="18"/>
  <c r="X641" i="18"/>
  <c r="H641" i="18"/>
  <c r="G641" i="18"/>
  <c r="AF640" i="18"/>
  <c r="H640" i="18"/>
  <c r="G640" i="18"/>
  <c r="AF639" i="18"/>
  <c r="X639" i="18"/>
  <c r="G639" i="18"/>
  <c r="H639" i="18" s="1"/>
  <c r="K639" i="18" s="1"/>
  <c r="AF638" i="18"/>
  <c r="X638" i="18"/>
  <c r="G638" i="18"/>
  <c r="H638" i="18" s="1"/>
  <c r="AF637" i="18"/>
  <c r="H637" i="18"/>
  <c r="G637" i="18"/>
  <c r="AF636" i="18"/>
  <c r="G636" i="18"/>
  <c r="H636" i="18" s="1"/>
  <c r="AF635" i="18"/>
  <c r="G635" i="18"/>
  <c r="H635" i="18" s="1"/>
  <c r="K635" i="18" s="1"/>
  <c r="AF634" i="18"/>
  <c r="X634" i="18"/>
  <c r="K634" i="18"/>
  <c r="G634" i="18"/>
  <c r="H634" i="18" s="1"/>
  <c r="AF633" i="18"/>
  <c r="K633" i="18"/>
  <c r="H633" i="18"/>
  <c r="G633" i="18"/>
  <c r="AF632" i="18"/>
  <c r="H632" i="18"/>
  <c r="G632" i="18"/>
  <c r="AF631" i="18"/>
  <c r="X631" i="18"/>
  <c r="G631" i="18"/>
  <c r="H631" i="18" s="1"/>
  <c r="K631" i="18" s="1"/>
  <c r="AF630" i="18"/>
  <c r="X630" i="18"/>
  <c r="G630" i="18"/>
  <c r="H630" i="18" s="1"/>
  <c r="AF629" i="18"/>
  <c r="H629" i="18"/>
  <c r="G629" i="18"/>
  <c r="AF628" i="18"/>
  <c r="G628" i="18"/>
  <c r="H628" i="18" s="1"/>
  <c r="X628" i="18" s="1"/>
  <c r="AF627" i="18"/>
  <c r="G627" i="18"/>
  <c r="H627" i="18" s="1"/>
  <c r="AF626" i="18"/>
  <c r="G626" i="18"/>
  <c r="H626" i="18" s="1"/>
  <c r="AF625" i="18"/>
  <c r="G625" i="18"/>
  <c r="H625" i="18" s="1"/>
  <c r="K625" i="18" s="1"/>
  <c r="AF624" i="18"/>
  <c r="X624" i="18"/>
  <c r="K624" i="18"/>
  <c r="G624" i="18"/>
  <c r="H624" i="18" s="1"/>
  <c r="AF623" i="18"/>
  <c r="X623" i="18"/>
  <c r="K623" i="18"/>
  <c r="H623" i="18"/>
  <c r="G623" i="18"/>
  <c r="AF622" i="18"/>
  <c r="H622" i="18"/>
  <c r="X622" i="18" s="1"/>
  <c r="G622" i="18"/>
  <c r="AF621" i="18"/>
  <c r="X621" i="18"/>
  <c r="H621" i="18"/>
  <c r="K621" i="18" s="1"/>
  <c r="G621" i="18"/>
  <c r="AF620" i="18"/>
  <c r="G620" i="18"/>
  <c r="H620" i="18" s="1"/>
  <c r="AF619" i="18"/>
  <c r="K619" i="18"/>
  <c r="H619" i="18"/>
  <c r="X619" i="18" s="1"/>
  <c r="G619" i="18"/>
  <c r="AF618" i="18"/>
  <c r="G618" i="18"/>
  <c r="H618" i="18" s="1"/>
  <c r="AF617" i="18"/>
  <c r="G617" i="18"/>
  <c r="H617" i="18" s="1"/>
  <c r="AF616" i="18"/>
  <c r="K616" i="18"/>
  <c r="H616" i="18"/>
  <c r="G616" i="18"/>
  <c r="AF615" i="18"/>
  <c r="G615" i="18"/>
  <c r="H615" i="18" s="1"/>
  <c r="AF614" i="18"/>
  <c r="O614" i="18"/>
  <c r="G614" i="18"/>
  <c r="H614" i="18" s="1"/>
  <c r="AF613" i="18"/>
  <c r="G613" i="18"/>
  <c r="H613" i="18" s="1"/>
  <c r="AF612" i="18"/>
  <c r="K612" i="18"/>
  <c r="H612" i="18"/>
  <c r="G612" i="18"/>
  <c r="AF611" i="18"/>
  <c r="H611" i="18"/>
  <c r="G611" i="18"/>
  <c r="AF610" i="18"/>
  <c r="G610" i="18"/>
  <c r="H610" i="18" s="1"/>
  <c r="AF609" i="18"/>
  <c r="G609" i="18"/>
  <c r="H609" i="18" s="1"/>
  <c r="AF608" i="18"/>
  <c r="K608" i="18"/>
  <c r="H608" i="18"/>
  <c r="G608" i="18"/>
  <c r="AF607" i="18"/>
  <c r="H607" i="18"/>
  <c r="G607" i="18"/>
  <c r="AF606" i="18"/>
  <c r="G606" i="18"/>
  <c r="H606" i="18" s="1"/>
  <c r="AF605" i="18"/>
  <c r="G605" i="18"/>
  <c r="H605" i="18" s="1"/>
  <c r="AF604" i="18"/>
  <c r="H604" i="18"/>
  <c r="G604" i="18"/>
  <c r="AF603" i="18"/>
  <c r="G603" i="18"/>
  <c r="H603" i="18" s="1"/>
  <c r="AF602" i="18"/>
  <c r="G602" i="18"/>
  <c r="H602" i="18" s="1"/>
  <c r="AF601" i="18"/>
  <c r="K601" i="18"/>
  <c r="H601" i="18"/>
  <c r="AF600" i="18"/>
  <c r="G600" i="18"/>
  <c r="H600" i="18" s="1"/>
  <c r="AF599" i="18"/>
  <c r="G599" i="18"/>
  <c r="H599" i="18" s="1"/>
  <c r="AF598" i="18"/>
  <c r="H598" i="18"/>
  <c r="G598" i="18"/>
  <c r="AF597" i="18"/>
  <c r="G597" i="18"/>
  <c r="H597" i="18" s="1"/>
  <c r="AF596" i="18"/>
  <c r="G596" i="18"/>
  <c r="H596" i="18" s="1"/>
  <c r="AF595" i="18"/>
  <c r="H595" i="18"/>
  <c r="G595" i="18"/>
  <c r="AF594" i="18"/>
  <c r="O594" i="18"/>
  <c r="H594" i="18"/>
  <c r="X594" i="18" s="1"/>
  <c r="G594" i="18"/>
  <c r="AF593" i="18"/>
  <c r="G593" i="18"/>
  <c r="H593" i="18" s="1"/>
  <c r="AF592" i="18"/>
  <c r="G592" i="18"/>
  <c r="H592" i="18" s="1"/>
  <c r="AF591" i="18"/>
  <c r="K591" i="18"/>
  <c r="H591" i="18"/>
  <c r="G591" i="18"/>
  <c r="AF590" i="18"/>
  <c r="G590" i="18"/>
  <c r="H590" i="18" s="1"/>
  <c r="AF589" i="18"/>
  <c r="G589" i="18"/>
  <c r="H589" i="18" s="1"/>
  <c r="AF588" i="18"/>
  <c r="G588" i="18"/>
  <c r="H588" i="18" s="1"/>
  <c r="AF587" i="18"/>
  <c r="X587" i="18"/>
  <c r="G587" i="18"/>
  <c r="H587" i="18" s="1"/>
  <c r="AF586" i="18"/>
  <c r="K586" i="18"/>
  <c r="G586" i="18"/>
  <c r="H586" i="18" s="1"/>
  <c r="AF585" i="18"/>
  <c r="H585" i="18"/>
  <c r="G585" i="18"/>
  <c r="AF584" i="18"/>
  <c r="G584" i="18"/>
  <c r="H584" i="18" s="1"/>
  <c r="AF583" i="18"/>
  <c r="G583" i="18"/>
  <c r="H583" i="18" s="1"/>
  <c r="AF582" i="18"/>
  <c r="H582" i="18"/>
  <c r="G582" i="18"/>
  <c r="AF581" i="18"/>
  <c r="G581" i="18"/>
  <c r="H581" i="18" s="1"/>
  <c r="X581" i="18" s="1"/>
  <c r="AF580" i="18"/>
  <c r="K580" i="18"/>
  <c r="G580" i="18"/>
  <c r="H580" i="18" s="1"/>
  <c r="AF579" i="18"/>
  <c r="G579" i="18"/>
  <c r="H579" i="18" s="1"/>
  <c r="AF578" i="18"/>
  <c r="G578" i="18"/>
  <c r="H578" i="18" s="1"/>
  <c r="AF577" i="18"/>
  <c r="G577" i="18"/>
  <c r="H577" i="18" s="1"/>
  <c r="AF576" i="18"/>
  <c r="H576" i="18"/>
  <c r="G576" i="18"/>
  <c r="AF575" i="18"/>
  <c r="G575" i="18"/>
  <c r="H575" i="18" s="1"/>
  <c r="AF574" i="18"/>
  <c r="G574" i="18"/>
  <c r="H574" i="18" s="1"/>
  <c r="AF573" i="18"/>
  <c r="H573" i="18"/>
  <c r="G573" i="18"/>
  <c r="AF572" i="18"/>
  <c r="H572" i="18"/>
  <c r="G572" i="18"/>
  <c r="AF571" i="18"/>
  <c r="X571" i="18"/>
  <c r="G571" i="18"/>
  <c r="H571" i="18" s="1"/>
  <c r="K571" i="18" s="1"/>
  <c r="AF570" i="18"/>
  <c r="X570" i="18"/>
  <c r="H570" i="18"/>
  <c r="G570" i="18"/>
  <c r="AF569" i="18"/>
  <c r="H569" i="18"/>
  <c r="G569" i="18"/>
  <c r="AF568" i="18"/>
  <c r="X568" i="18"/>
  <c r="G568" i="18"/>
  <c r="H568" i="18" s="1"/>
  <c r="K568" i="18" s="1"/>
  <c r="AF567" i="18"/>
  <c r="G567" i="18"/>
  <c r="H567" i="18" s="1"/>
  <c r="AF566" i="18"/>
  <c r="G566" i="18"/>
  <c r="H566" i="18" s="1"/>
  <c r="AF565" i="18"/>
  <c r="G565" i="18"/>
  <c r="H565" i="18" s="1"/>
  <c r="K565" i="18" s="1"/>
  <c r="AF564" i="18"/>
  <c r="H564" i="18"/>
  <c r="G564" i="18"/>
  <c r="AF563" i="18"/>
  <c r="G563" i="18"/>
  <c r="H563" i="18" s="1"/>
  <c r="X563" i="18" s="1"/>
  <c r="AF562" i="18"/>
  <c r="H562" i="18"/>
  <c r="G562" i="18"/>
  <c r="AF561" i="18"/>
  <c r="G561" i="18"/>
  <c r="H561" i="18" s="1"/>
  <c r="AF560" i="18"/>
  <c r="G560" i="18"/>
  <c r="H560" i="18" s="1"/>
  <c r="AF559" i="18"/>
  <c r="X559" i="18"/>
  <c r="K559" i="18"/>
  <c r="G559" i="18"/>
  <c r="H559" i="18" s="1"/>
  <c r="AF558" i="18"/>
  <c r="K558" i="18"/>
  <c r="H558" i="18"/>
  <c r="G558" i="18"/>
  <c r="AF557" i="18"/>
  <c r="H557" i="18"/>
  <c r="G557" i="18"/>
  <c r="AF556" i="18"/>
  <c r="G556" i="18"/>
  <c r="H556" i="18" s="1"/>
  <c r="K556" i="18" s="1"/>
  <c r="AF555" i="18"/>
  <c r="G555" i="18"/>
  <c r="H555" i="18" s="1"/>
  <c r="AF554" i="18"/>
  <c r="H554" i="18"/>
  <c r="G554" i="18"/>
  <c r="AF553" i="18"/>
  <c r="G553" i="18"/>
  <c r="H553" i="18" s="1"/>
  <c r="X553" i="18" s="1"/>
  <c r="AF552" i="18"/>
  <c r="G552" i="18"/>
  <c r="H552" i="18" s="1"/>
  <c r="AF551" i="18"/>
  <c r="G551" i="18"/>
  <c r="H551" i="18" s="1"/>
  <c r="AF550" i="18"/>
  <c r="G550" i="18"/>
  <c r="H550" i="18" s="1"/>
  <c r="AF549" i="18"/>
  <c r="X549" i="18"/>
  <c r="K549" i="18"/>
  <c r="G549" i="18"/>
  <c r="H549" i="18" s="1"/>
  <c r="AF548" i="18"/>
  <c r="H548" i="18"/>
  <c r="G548" i="18"/>
  <c r="AF547" i="18"/>
  <c r="X547" i="18"/>
  <c r="G547" i="18"/>
  <c r="H547" i="18" s="1"/>
  <c r="AF546" i="18"/>
  <c r="H546" i="18"/>
  <c r="G546" i="18"/>
  <c r="AF545" i="18"/>
  <c r="X545" i="18"/>
  <c r="G545" i="18"/>
  <c r="H545" i="18" s="1"/>
  <c r="AF544" i="18"/>
  <c r="K544" i="18"/>
  <c r="H544" i="18"/>
  <c r="G544" i="18"/>
  <c r="AF543" i="18"/>
  <c r="G543" i="18"/>
  <c r="H543" i="18" s="1"/>
  <c r="X543" i="18" s="1"/>
  <c r="AF542" i="18"/>
  <c r="X542" i="18"/>
  <c r="K542" i="18"/>
  <c r="G542" i="18"/>
  <c r="H542" i="18" s="1"/>
  <c r="AF541" i="18"/>
  <c r="K541" i="18"/>
  <c r="H541" i="18"/>
  <c r="G541" i="18"/>
  <c r="AF540" i="18"/>
  <c r="G540" i="18"/>
  <c r="H540" i="18" s="1"/>
  <c r="AF539" i="18"/>
  <c r="G539" i="18"/>
  <c r="H539" i="18" s="1"/>
  <c r="K539" i="18" s="1"/>
  <c r="AF538" i="18"/>
  <c r="G538" i="18"/>
  <c r="H538" i="18" s="1"/>
  <c r="AF537" i="18"/>
  <c r="H537" i="18"/>
  <c r="G537" i="18"/>
  <c r="AF536" i="18"/>
  <c r="G536" i="18"/>
  <c r="H536" i="18" s="1"/>
  <c r="AF535" i="18"/>
  <c r="X535" i="18"/>
  <c r="K535" i="18"/>
  <c r="G535" i="18"/>
  <c r="H535" i="18" s="1"/>
  <c r="AF534" i="18"/>
  <c r="K534" i="18"/>
  <c r="H534" i="18"/>
  <c r="G534" i="18"/>
  <c r="AF533" i="18"/>
  <c r="H533" i="18"/>
  <c r="G533" i="18"/>
  <c r="AF532" i="18"/>
  <c r="X532" i="18"/>
  <c r="G532" i="18"/>
  <c r="H532" i="18" s="1"/>
  <c r="K532" i="18" s="1"/>
  <c r="AF531" i="18"/>
  <c r="G531" i="18"/>
  <c r="H531" i="18" s="1"/>
  <c r="AF530" i="18"/>
  <c r="H530" i="18"/>
  <c r="G530" i="18"/>
  <c r="AF529" i="18"/>
  <c r="O529" i="18"/>
  <c r="K529" i="18"/>
  <c r="H529" i="18"/>
  <c r="X529" i="18" s="1"/>
  <c r="G529" i="18"/>
  <c r="AF528" i="18"/>
  <c r="G528" i="18"/>
  <c r="H528" i="18" s="1"/>
  <c r="X528" i="18" s="1"/>
  <c r="AF527" i="18"/>
  <c r="X527" i="18"/>
  <c r="H527" i="18"/>
  <c r="G527" i="18"/>
  <c r="AF526" i="18"/>
  <c r="G526" i="18"/>
  <c r="H526" i="18" s="1"/>
  <c r="X526" i="18" s="1"/>
  <c r="AF525" i="18"/>
  <c r="X525" i="18"/>
  <c r="K525" i="18"/>
  <c r="G525" i="18"/>
  <c r="H525" i="18" s="1"/>
  <c r="AF524" i="18"/>
  <c r="H524" i="18"/>
  <c r="G524" i="18"/>
  <c r="AF523" i="18"/>
  <c r="X523" i="18"/>
  <c r="G523" i="18"/>
  <c r="H523" i="18" s="1"/>
  <c r="K523" i="18" s="1"/>
  <c r="AF522" i="18"/>
  <c r="G522" i="18"/>
  <c r="H522" i="18" s="1"/>
  <c r="AF521" i="18"/>
  <c r="H521" i="18"/>
  <c r="G521" i="18"/>
  <c r="AF520" i="18"/>
  <c r="G520" i="18"/>
  <c r="H520" i="18" s="1"/>
  <c r="AF519" i="18"/>
  <c r="G519" i="18"/>
  <c r="H519" i="18" s="1"/>
  <c r="AF518" i="18"/>
  <c r="X518" i="18"/>
  <c r="K518" i="18"/>
  <c r="G518" i="18"/>
  <c r="H518" i="18" s="1"/>
  <c r="AF517" i="18"/>
  <c r="K517" i="18"/>
  <c r="H517" i="18"/>
  <c r="G517" i="18"/>
  <c r="AF516" i="18"/>
  <c r="H516" i="18"/>
  <c r="G516" i="18"/>
  <c r="AF515" i="18"/>
  <c r="X515" i="18"/>
  <c r="G515" i="18"/>
  <c r="H515" i="18" s="1"/>
  <c r="K515" i="18" s="1"/>
  <c r="AF514" i="18"/>
  <c r="G514" i="18"/>
  <c r="H514" i="18" s="1"/>
  <c r="AF513" i="18"/>
  <c r="H513" i="18"/>
  <c r="G513" i="18"/>
  <c r="AF512" i="18"/>
  <c r="H512" i="18"/>
  <c r="G512" i="18"/>
  <c r="AF511" i="18"/>
  <c r="X511" i="18"/>
  <c r="G511" i="18"/>
  <c r="H511" i="18" s="1"/>
  <c r="AF510" i="18"/>
  <c r="X510" i="18"/>
  <c r="K510" i="18"/>
  <c r="H510" i="18"/>
  <c r="G510" i="18"/>
  <c r="AF509" i="18"/>
  <c r="H509" i="18"/>
  <c r="G509" i="18"/>
  <c r="AF508" i="18"/>
  <c r="X508" i="18"/>
  <c r="H508" i="18"/>
  <c r="K508" i="18" s="1"/>
  <c r="G508" i="18"/>
  <c r="AF507" i="18"/>
  <c r="G507" i="18"/>
  <c r="H507" i="18" s="1"/>
  <c r="AF506" i="18"/>
  <c r="X506" i="18"/>
  <c r="K506" i="18"/>
  <c r="H506" i="18"/>
  <c r="G506" i="18"/>
  <c r="AF505" i="18"/>
  <c r="G505" i="18"/>
  <c r="H505" i="18" s="1"/>
  <c r="AF504" i="18"/>
  <c r="G504" i="18"/>
  <c r="H504" i="18" s="1"/>
  <c r="AF503" i="18"/>
  <c r="X503" i="18"/>
  <c r="K503" i="18"/>
  <c r="H503" i="18"/>
  <c r="G503" i="18"/>
  <c r="AF502" i="18"/>
  <c r="H502" i="18"/>
  <c r="G502" i="18"/>
  <c r="AF501" i="18"/>
  <c r="G501" i="18"/>
  <c r="H501" i="18" s="1"/>
  <c r="AF500" i="18"/>
  <c r="X500" i="18"/>
  <c r="H500" i="18"/>
  <c r="G500" i="18"/>
  <c r="AF499" i="18"/>
  <c r="G499" i="18"/>
  <c r="H499" i="18" s="1"/>
  <c r="AF498" i="18"/>
  <c r="X498" i="18"/>
  <c r="G498" i="18"/>
  <c r="H498" i="18" s="1"/>
  <c r="AF497" i="18"/>
  <c r="X497" i="18"/>
  <c r="K497" i="18"/>
  <c r="H497" i="18"/>
  <c r="G497" i="18"/>
  <c r="AF496" i="18"/>
  <c r="H496" i="18"/>
  <c r="G496" i="18"/>
  <c r="AF495" i="18"/>
  <c r="G495" i="18"/>
  <c r="H495" i="18" s="1"/>
  <c r="AF494" i="18"/>
  <c r="X494" i="18"/>
  <c r="G494" i="18"/>
  <c r="H494" i="18" s="1"/>
  <c r="AF493" i="18"/>
  <c r="AB493" i="18"/>
  <c r="X493" i="18"/>
  <c r="G493" i="18"/>
  <c r="H493" i="18" s="1"/>
  <c r="AF492" i="18"/>
  <c r="X492" i="18"/>
  <c r="K492" i="18"/>
  <c r="H492" i="18"/>
  <c r="G492" i="18"/>
  <c r="AF491" i="18"/>
  <c r="H491" i="18"/>
  <c r="G491" i="18"/>
  <c r="AF490" i="18"/>
  <c r="G490" i="18"/>
  <c r="H490" i="18" s="1"/>
  <c r="AF489" i="18"/>
  <c r="G489" i="18"/>
  <c r="H489" i="18" s="1"/>
  <c r="AF488" i="18"/>
  <c r="X488" i="18"/>
  <c r="K488" i="18"/>
  <c r="H488" i="18"/>
  <c r="G488" i="18"/>
  <c r="AF487" i="18"/>
  <c r="H487" i="18"/>
  <c r="G487" i="18"/>
  <c r="AF486" i="18"/>
  <c r="G486" i="18"/>
  <c r="H486" i="18" s="1"/>
  <c r="AF485" i="18"/>
  <c r="X485" i="18"/>
  <c r="H485" i="18"/>
  <c r="G485" i="18"/>
  <c r="AF484" i="18"/>
  <c r="H484" i="18"/>
  <c r="G484" i="18"/>
  <c r="AF483" i="18"/>
  <c r="G483" i="18"/>
  <c r="H483" i="18" s="1"/>
  <c r="AF482" i="18"/>
  <c r="X482" i="18"/>
  <c r="G482" i="18"/>
  <c r="H482" i="18" s="1"/>
  <c r="AF481" i="18"/>
  <c r="X481" i="18"/>
  <c r="K481" i="18"/>
  <c r="H481" i="18"/>
  <c r="G481" i="18"/>
  <c r="AF480" i="18"/>
  <c r="H480" i="18"/>
  <c r="G480" i="18"/>
  <c r="AF479" i="18"/>
  <c r="G479" i="18"/>
  <c r="H479" i="18" s="1"/>
  <c r="AF478" i="18"/>
  <c r="G478" i="18"/>
  <c r="H478" i="18" s="1"/>
  <c r="AF477" i="18"/>
  <c r="H477" i="18"/>
  <c r="G477" i="18"/>
  <c r="AF476" i="18"/>
  <c r="G476" i="18"/>
  <c r="H476" i="18" s="1"/>
  <c r="AF475" i="18"/>
  <c r="G475" i="18"/>
  <c r="H475" i="18" s="1"/>
  <c r="AF474" i="18"/>
  <c r="X474" i="18"/>
  <c r="K474" i="18"/>
  <c r="H474" i="18"/>
  <c r="G474" i="18"/>
  <c r="AF473" i="18"/>
  <c r="H473" i="18"/>
  <c r="G473" i="18"/>
  <c r="AF472" i="18"/>
  <c r="G472" i="18"/>
  <c r="H472" i="18" s="1"/>
  <c r="AF471" i="18"/>
  <c r="X471" i="18"/>
  <c r="G471" i="18"/>
  <c r="H471" i="18" s="1"/>
  <c r="AF470" i="18"/>
  <c r="X470" i="18"/>
  <c r="K470" i="18"/>
  <c r="H470" i="18"/>
  <c r="G470" i="18"/>
  <c r="AF469" i="18"/>
  <c r="G469" i="18"/>
  <c r="H469" i="18" s="1"/>
  <c r="AF468" i="18"/>
  <c r="X468" i="18"/>
  <c r="H468" i="18"/>
  <c r="G468" i="18"/>
  <c r="AF467" i="18"/>
  <c r="H467" i="18"/>
  <c r="G467" i="18"/>
  <c r="AF466" i="18"/>
  <c r="G466" i="18"/>
  <c r="H466" i="18" s="1"/>
  <c r="AF465" i="18"/>
  <c r="G465" i="18"/>
  <c r="H465" i="18" s="1"/>
  <c r="AF464" i="18"/>
  <c r="H464" i="18"/>
  <c r="G464" i="18"/>
  <c r="AF463" i="18"/>
  <c r="G463" i="18"/>
  <c r="H463" i="18" s="1"/>
  <c r="AF462" i="18"/>
  <c r="X462" i="18"/>
  <c r="I462" i="18"/>
  <c r="G462" i="18"/>
  <c r="H462" i="18" s="1"/>
  <c r="AF461" i="18"/>
  <c r="X461" i="18"/>
  <c r="I461" i="18"/>
  <c r="G461" i="18"/>
  <c r="H461" i="18" s="1"/>
  <c r="AF460" i="18"/>
  <c r="X460" i="18"/>
  <c r="I460" i="18"/>
  <c r="G460" i="18"/>
  <c r="H460" i="18" s="1"/>
  <c r="AF459" i="18"/>
  <c r="X459" i="18"/>
  <c r="I459" i="18"/>
  <c r="G459" i="18"/>
  <c r="H459" i="18" s="1"/>
  <c r="AF458" i="18"/>
  <c r="I458" i="18"/>
  <c r="G458" i="18"/>
  <c r="H458" i="18" s="1"/>
  <c r="AF457" i="18"/>
  <c r="I457" i="18"/>
  <c r="G457" i="18"/>
  <c r="H457" i="18" s="1"/>
  <c r="K457" i="18" s="1"/>
  <c r="AF456" i="18"/>
  <c r="X456" i="18"/>
  <c r="I456" i="18"/>
  <c r="H456" i="18"/>
  <c r="G456" i="18"/>
  <c r="AF455" i="18"/>
  <c r="K455" i="18"/>
  <c r="I455" i="18"/>
  <c r="H455" i="18"/>
  <c r="G455" i="18"/>
  <c r="AF454" i="18"/>
  <c r="K454" i="18"/>
  <c r="I454" i="18"/>
  <c r="H454" i="18"/>
  <c r="G454" i="18"/>
  <c r="AF453" i="18"/>
  <c r="K453" i="18"/>
  <c r="I453" i="18"/>
  <c r="H453" i="18"/>
  <c r="G453" i="18"/>
  <c r="AF452" i="18"/>
  <c r="K452" i="18"/>
  <c r="I452" i="18"/>
  <c r="H452" i="18"/>
  <c r="G452" i="18"/>
  <c r="AF451" i="18"/>
  <c r="K451" i="18"/>
  <c r="I451" i="18"/>
  <c r="H451" i="18"/>
  <c r="G451" i="18"/>
  <c r="AF450" i="18"/>
  <c r="K450" i="18"/>
  <c r="I450" i="18"/>
  <c r="H450" i="18"/>
  <c r="G450" i="18"/>
  <c r="AF449" i="18"/>
  <c r="I449" i="18"/>
  <c r="H449" i="18"/>
  <c r="G449" i="18"/>
  <c r="AF448" i="18"/>
  <c r="I448" i="18"/>
  <c r="H448" i="18"/>
  <c r="G448" i="18"/>
  <c r="AF447" i="18"/>
  <c r="G447" i="18"/>
  <c r="H447" i="18" s="1"/>
  <c r="AF446" i="18"/>
  <c r="I446" i="18"/>
  <c r="G446" i="18"/>
  <c r="H446" i="18" s="1"/>
  <c r="X446" i="18" s="1"/>
  <c r="AF445" i="18"/>
  <c r="X445" i="18"/>
  <c r="K445" i="18"/>
  <c r="H445" i="18"/>
  <c r="G445" i="18"/>
  <c r="AF444" i="18"/>
  <c r="H444" i="18"/>
  <c r="G444" i="18"/>
  <c r="AF443" i="18"/>
  <c r="G443" i="18"/>
  <c r="H443" i="18" s="1"/>
  <c r="AF442" i="18"/>
  <c r="G442" i="18"/>
  <c r="H442" i="18" s="1"/>
  <c r="AF441" i="18"/>
  <c r="H441" i="18"/>
  <c r="G441" i="18"/>
  <c r="AF440" i="18"/>
  <c r="G440" i="18"/>
  <c r="H440" i="18" s="1"/>
  <c r="AF439" i="18"/>
  <c r="AB439" i="18"/>
  <c r="G439" i="18"/>
  <c r="H439" i="18" s="1"/>
  <c r="AF438" i="18"/>
  <c r="X438" i="18"/>
  <c r="I438" i="18"/>
  <c r="G438" i="18"/>
  <c r="H438" i="18" s="1"/>
  <c r="AF437" i="18"/>
  <c r="X437" i="18"/>
  <c r="K437" i="18"/>
  <c r="H437" i="18"/>
  <c r="G437" i="18"/>
  <c r="AF436" i="18"/>
  <c r="G436" i="18"/>
  <c r="H436" i="18" s="1"/>
  <c r="AF435" i="18"/>
  <c r="AB435" i="18"/>
  <c r="H435" i="18"/>
  <c r="G435" i="18"/>
  <c r="AF434" i="18"/>
  <c r="AB434" i="18"/>
  <c r="O434" i="18"/>
  <c r="K434" i="18"/>
  <c r="H434" i="18"/>
  <c r="G434" i="18"/>
  <c r="AF433" i="18"/>
  <c r="AB433" i="18"/>
  <c r="H433" i="18"/>
  <c r="G433" i="18"/>
  <c r="AF432" i="18"/>
  <c r="AB432" i="18"/>
  <c r="H432" i="18"/>
  <c r="G432" i="18"/>
  <c r="AF431" i="18"/>
  <c r="AB431" i="18"/>
  <c r="H431" i="18"/>
  <c r="G431" i="18"/>
  <c r="AF430" i="18"/>
  <c r="AB430" i="18"/>
  <c r="H430" i="18"/>
  <c r="G430" i="18"/>
  <c r="AF429" i="18"/>
  <c r="AB429" i="18"/>
  <c r="H429" i="18"/>
  <c r="G429" i="18"/>
  <c r="AF428" i="18"/>
  <c r="AB428" i="18"/>
  <c r="H428" i="18"/>
  <c r="G428" i="18"/>
  <c r="AF427" i="18"/>
  <c r="AB427" i="18"/>
  <c r="H427" i="18"/>
  <c r="G427" i="18"/>
  <c r="AF426" i="18"/>
  <c r="AB426" i="18"/>
  <c r="H426" i="18"/>
  <c r="G426" i="18"/>
  <c r="AF425" i="18"/>
  <c r="AB425" i="18"/>
  <c r="H425" i="18"/>
  <c r="G425" i="18"/>
  <c r="AF424" i="18"/>
  <c r="AB424" i="18"/>
  <c r="H424" i="18"/>
  <c r="G424" i="18"/>
  <c r="AF423" i="18"/>
  <c r="AB423" i="18"/>
  <c r="H423" i="18"/>
  <c r="G423" i="18"/>
  <c r="AF422" i="18"/>
  <c r="AB422" i="18"/>
  <c r="H422" i="18"/>
  <c r="G422" i="18"/>
  <c r="AF421" i="18"/>
  <c r="AB421" i="18"/>
  <c r="H421" i="18"/>
  <c r="G421" i="18"/>
  <c r="AF420" i="18"/>
  <c r="AB420" i="18"/>
  <c r="H420" i="18"/>
  <c r="G420" i="18"/>
  <c r="AF419" i="18"/>
  <c r="AB419" i="18"/>
  <c r="H419" i="18"/>
  <c r="G419" i="18"/>
  <c r="AF418" i="18"/>
  <c r="AB418" i="18"/>
  <c r="G418" i="18"/>
  <c r="H418" i="18" s="1"/>
  <c r="X418" i="18" s="1"/>
  <c r="AF417" i="18"/>
  <c r="AB417" i="18"/>
  <c r="X417" i="18"/>
  <c r="H417" i="18"/>
  <c r="G417" i="18"/>
  <c r="AF416" i="18"/>
  <c r="AB416" i="18"/>
  <c r="X416" i="18"/>
  <c r="K416" i="18"/>
  <c r="H416" i="18"/>
  <c r="G416" i="18"/>
  <c r="AF415" i="18"/>
  <c r="AB415" i="18"/>
  <c r="H415" i="18"/>
  <c r="G415" i="18"/>
  <c r="AF414" i="18"/>
  <c r="AB414" i="18"/>
  <c r="H414" i="18"/>
  <c r="G414" i="18"/>
  <c r="AF413" i="18"/>
  <c r="AB413" i="18"/>
  <c r="H413" i="18"/>
  <c r="G413" i="18"/>
  <c r="AF412" i="18"/>
  <c r="AB412" i="18"/>
  <c r="H412" i="18"/>
  <c r="G412" i="18"/>
  <c r="AF411" i="18"/>
  <c r="AB411" i="18"/>
  <c r="H411" i="18"/>
  <c r="G411" i="18"/>
  <c r="AF410" i="18"/>
  <c r="AB410" i="18"/>
  <c r="H410" i="18"/>
  <c r="G410" i="18"/>
  <c r="AF409" i="18"/>
  <c r="AB409" i="18"/>
  <c r="H409" i="18"/>
  <c r="G409" i="18"/>
  <c r="AF408" i="18"/>
  <c r="G408" i="18"/>
  <c r="H408" i="18" s="1"/>
  <c r="AF407" i="18"/>
  <c r="AB407" i="18"/>
  <c r="G407" i="18"/>
  <c r="H407" i="18" s="1"/>
  <c r="AF406" i="18"/>
  <c r="AB406" i="18"/>
  <c r="G406" i="18"/>
  <c r="H406" i="18" s="1"/>
  <c r="AF405" i="18"/>
  <c r="AB405" i="18"/>
  <c r="G405" i="18"/>
  <c r="H405" i="18" s="1"/>
  <c r="X405" i="18" s="1"/>
  <c r="AF404" i="18"/>
  <c r="AB404" i="18"/>
  <c r="X404" i="18"/>
  <c r="G404" i="18"/>
  <c r="H404" i="18" s="1"/>
  <c r="AF403" i="18"/>
  <c r="AB403" i="18"/>
  <c r="G403" i="18"/>
  <c r="H403" i="18" s="1"/>
  <c r="AF402" i="18"/>
  <c r="H402" i="18"/>
  <c r="G402" i="18"/>
  <c r="AF401" i="18"/>
  <c r="AB401" i="18"/>
  <c r="H401" i="18"/>
  <c r="G401" i="18"/>
  <c r="AF400" i="18"/>
  <c r="AB400" i="18"/>
  <c r="G400" i="18"/>
  <c r="H400" i="18" s="1"/>
  <c r="AF399" i="18"/>
  <c r="AB399" i="18"/>
  <c r="G399" i="18"/>
  <c r="H399" i="18" s="1"/>
  <c r="AF398" i="18"/>
  <c r="AB398" i="18"/>
  <c r="G398" i="18"/>
  <c r="H398" i="18" s="1"/>
  <c r="AF397" i="18"/>
  <c r="AB397" i="18"/>
  <c r="G397" i="18"/>
  <c r="H397" i="18" s="1"/>
  <c r="AF396" i="18"/>
  <c r="AB396" i="18"/>
  <c r="G396" i="18"/>
  <c r="H396" i="18" s="1"/>
  <c r="AF395" i="18"/>
  <c r="AB395" i="18"/>
  <c r="G395" i="18"/>
  <c r="H395" i="18" s="1"/>
  <c r="AF394" i="18"/>
  <c r="AB394" i="18"/>
  <c r="G394" i="18"/>
  <c r="H394" i="18" s="1"/>
  <c r="AF393" i="18"/>
  <c r="AB393" i="18"/>
  <c r="G393" i="18"/>
  <c r="H393" i="18" s="1"/>
  <c r="X393" i="18" s="1"/>
  <c r="AF392" i="18"/>
  <c r="AB392" i="18"/>
  <c r="X392" i="18"/>
  <c r="G392" i="18"/>
  <c r="H392" i="18" s="1"/>
  <c r="AF391" i="18"/>
  <c r="AB391" i="18"/>
  <c r="G391" i="18"/>
  <c r="H391" i="18" s="1"/>
  <c r="AF390" i="18"/>
  <c r="AB390" i="18"/>
  <c r="X390" i="18"/>
  <c r="G390" i="18"/>
  <c r="H390" i="18" s="1"/>
  <c r="K390" i="18" s="1"/>
  <c r="AF389" i="18"/>
  <c r="AB389" i="18"/>
  <c r="X389" i="18"/>
  <c r="H389" i="18"/>
  <c r="G389" i="18"/>
  <c r="AF388" i="18"/>
  <c r="AB388" i="18"/>
  <c r="X388" i="18"/>
  <c r="H388" i="18"/>
  <c r="G388" i="18"/>
  <c r="AF387" i="18"/>
  <c r="AB387" i="18"/>
  <c r="K387" i="18"/>
  <c r="H387" i="18"/>
  <c r="G387" i="18"/>
  <c r="AF386" i="18"/>
  <c r="AB386" i="18"/>
  <c r="H386" i="18"/>
  <c r="G386" i="18"/>
  <c r="AF385" i="18"/>
  <c r="AB385" i="18"/>
  <c r="K385" i="18"/>
  <c r="H385" i="18"/>
  <c r="G385" i="18"/>
  <c r="AF384" i="18"/>
  <c r="AB384" i="18"/>
  <c r="K384" i="18"/>
  <c r="H384" i="18"/>
  <c r="G384" i="18"/>
  <c r="AF383" i="18"/>
  <c r="AB383" i="18"/>
  <c r="K383" i="18"/>
  <c r="H383" i="18"/>
  <c r="G383" i="18"/>
  <c r="AF382" i="18"/>
  <c r="AB382" i="18"/>
  <c r="H382" i="18"/>
  <c r="G382" i="18"/>
  <c r="AF381" i="18"/>
  <c r="AB381" i="18"/>
  <c r="H381" i="18"/>
  <c r="G381" i="18"/>
  <c r="AF380" i="18"/>
  <c r="AB380" i="18"/>
  <c r="H380" i="18"/>
  <c r="G380" i="18"/>
  <c r="AF379" i="18"/>
  <c r="AB379" i="18"/>
  <c r="G379" i="18"/>
  <c r="H379" i="18" s="1"/>
  <c r="AF378" i="18"/>
  <c r="AB378" i="18"/>
  <c r="X378" i="18"/>
  <c r="H378" i="18"/>
  <c r="K378" i="18" s="1"/>
  <c r="G378" i="18"/>
  <c r="AF377" i="18"/>
  <c r="AB377" i="18"/>
  <c r="G377" i="18"/>
  <c r="H377" i="18" s="1"/>
  <c r="AF376" i="18"/>
  <c r="AB376" i="18"/>
  <c r="X376" i="18"/>
  <c r="H376" i="18"/>
  <c r="G376" i="18"/>
  <c r="AF375" i="18"/>
  <c r="AB375" i="18"/>
  <c r="X375" i="18"/>
  <c r="K375" i="18"/>
  <c r="H375" i="18"/>
  <c r="G375" i="18"/>
  <c r="AF374" i="18"/>
  <c r="AB374" i="18"/>
  <c r="K374" i="18"/>
  <c r="H374" i="18"/>
  <c r="G374" i="18"/>
  <c r="AF373" i="18"/>
  <c r="AB373" i="18"/>
  <c r="X373" i="18"/>
  <c r="K373" i="18"/>
  <c r="G373" i="18"/>
  <c r="AF372" i="18"/>
  <c r="AB372" i="18"/>
  <c r="H372" i="18"/>
  <c r="G372" i="18"/>
  <c r="AF371" i="18"/>
  <c r="AB371" i="18"/>
  <c r="G371" i="18"/>
  <c r="H371" i="18" s="1"/>
  <c r="AF370" i="18"/>
  <c r="AB370" i="18"/>
  <c r="K370" i="18"/>
  <c r="H370" i="18"/>
  <c r="G370" i="18"/>
  <c r="AF369" i="18"/>
  <c r="AB369" i="18"/>
  <c r="G369" i="18"/>
  <c r="H369" i="18" s="1"/>
  <c r="AF368" i="18"/>
  <c r="AB368" i="18"/>
  <c r="K368" i="18"/>
  <c r="H368" i="18"/>
  <c r="G368" i="18"/>
  <c r="AF367" i="18"/>
  <c r="AB367" i="18"/>
  <c r="H367" i="18"/>
  <c r="X367" i="18" s="1"/>
  <c r="G367" i="18"/>
  <c r="AF366" i="18"/>
  <c r="AB366" i="18"/>
  <c r="H366" i="18"/>
  <c r="G366" i="18"/>
  <c r="AF365" i="18"/>
  <c r="AB365" i="18"/>
  <c r="H365" i="18"/>
  <c r="G365" i="18"/>
  <c r="AF364" i="18"/>
  <c r="AB364" i="18"/>
  <c r="G364" i="18"/>
  <c r="H364" i="18" s="1"/>
  <c r="AF363" i="18"/>
  <c r="AB363" i="18"/>
  <c r="X363" i="18"/>
  <c r="H363" i="18"/>
  <c r="K363" i="18" s="1"/>
  <c r="G363" i="18"/>
  <c r="AF362" i="18"/>
  <c r="AB362" i="18"/>
  <c r="X362" i="18"/>
  <c r="H362" i="18"/>
  <c r="G362" i="18"/>
  <c r="AF361" i="18"/>
  <c r="AB361" i="18"/>
  <c r="G361" i="18"/>
  <c r="H361" i="18" s="1"/>
  <c r="AF360" i="18"/>
  <c r="AB360" i="18"/>
  <c r="G360" i="18"/>
  <c r="H360" i="18" s="1"/>
  <c r="AF359" i="18"/>
  <c r="AB359" i="18"/>
  <c r="X359" i="18"/>
  <c r="G359" i="18"/>
  <c r="H359" i="18" s="1"/>
  <c r="AF358" i="18"/>
  <c r="AB358" i="18"/>
  <c r="G358" i="18"/>
  <c r="H358" i="18" s="1"/>
  <c r="AF357" i="18"/>
  <c r="AB357" i="18"/>
  <c r="X357" i="18"/>
  <c r="H357" i="18"/>
  <c r="G357" i="18"/>
  <c r="AF356" i="18"/>
  <c r="H356" i="18"/>
  <c r="K356" i="18" s="1"/>
  <c r="G356" i="18"/>
  <c r="AF355" i="18"/>
  <c r="AB355" i="18"/>
  <c r="G355" i="18"/>
  <c r="H355" i="18" s="1"/>
  <c r="AF354" i="18"/>
  <c r="AB354" i="18"/>
  <c r="G354" i="18"/>
  <c r="H354" i="18" s="1"/>
  <c r="AF353" i="18"/>
  <c r="AB353" i="18"/>
  <c r="X353" i="18"/>
  <c r="G353" i="18"/>
  <c r="H353" i="18" s="1"/>
  <c r="K353" i="18" s="1"/>
  <c r="AF352" i="18"/>
  <c r="AB352" i="18"/>
  <c r="G352" i="18"/>
  <c r="H352" i="18" s="1"/>
  <c r="X352" i="18" s="1"/>
  <c r="AF351" i="18"/>
  <c r="AB351" i="18"/>
  <c r="H351" i="18"/>
  <c r="X351" i="18" s="1"/>
  <c r="G351" i="18"/>
  <c r="AF350" i="18"/>
  <c r="AB350" i="18"/>
  <c r="X350" i="18"/>
  <c r="K350" i="18"/>
  <c r="H350" i="18"/>
  <c r="G350" i="18"/>
  <c r="AF349" i="18"/>
  <c r="AB349" i="18"/>
  <c r="X349" i="18"/>
  <c r="K349" i="18"/>
  <c r="H349" i="18"/>
  <c r="G349" i="18"/>
  <c r="AF348" i="18"/>
  <c r="AB348" i="18"/>
  <c r="H348" i="18"/>
  <c r="G348" i="18"/>
  <c r="AF347" i="18"/>
  <c r="AB347" i="18"/>
  <c r="X347" i="18"/>
  <c r="H347" i="18"/>
  <c r="G347" i="18"/>
  <c r="AF346" i="18"/>
  <c r="AB346" i="18"/>
  <c r="X346" i="18"/>
  <c r="K346" i="18"/>
  <c r="H346" i="18"/>
  <c r="G346" i="18"/>
  <c r="AF345" i="18"/>
  <c r="AB345" i="18"/>
  <c r="X345" i="18"/>
  <c r="K345" i="18"/>
  <c r="H345" i="18"/>
  <c r="G345" i="18"/>
  <c r="AF344" i="18"/>
  <c r="AB344" i="18"/>
  <c r="K344" i="18"/>
  <c r="H344" i="18"/>
  <c r="G344" i="18"/>
  <c r="AF343" i="18"/>
  <c r="AB343" i="18"/>
  <c r="X343" i="18"/>
  <c r="H343" i="18"/>
  <c r="G343" i="18"/>
  <c r="AF342" i="18"/>
  <c r="AB342" i="18"/>
  <c r="X342" i="18"/>
  <c r="K342" i="18"/>
  <c r="H342" i="18"/>
  <c r="G342" i="18"/>
  <c r="AF341" i="18"/>
  <c r="AB341" i="18"/>
  <c r="H341" i="18"/>
  <c r="X341" i="18" s="1"/>
  <c r="G341" i="18"/>
  <c r="AF340" i="18"/>
  <c r="AB340" i="18"/>
  <c r="O340" i="18"/>
  <c r="G340" i="18"/>
  <c r="H340" i="18" s="1"/>
  <c r="K340" i="18" s="1"/>
  <c r="AF339" i="18"/>
  <c r="AB339" i="18"/>
  <c r="G339" i="18"/>
  <c r="H339" i="18" s="1"/>
  <c r="X339" i="18" s="1"/>
  <c r="AF338" i="18"/>
  <c r="AB338" i="18"/>
  <c r="X338" i="18"/>
  <c r="G338" i="18"/>
  <c r="H338" i="18" s="1"/>
  <c r="K338" i="18" s="1"/>
  <c r="AF337" i="18"/>
  <c r="AB337" i="18"/>
  <c r="X337" i="18"/>
  <c r="K337" i="18"/>
  <c r="G337" i="18"/>
  <c r="H337" i="18" s="1"/>
  <c r="AF336" i="18"/>
  <c r="AB336" i="18"/>
  <c r="X336" i="18"/>
  <c r="K336" i="18"/>
  <c r="H336" i="18"/>
  <c r="G336" i="18"/>
  <c r="AF335" i="18"/>
  <c r="AB335" i="18"/>
  <c r="G335" i="18"/>
  <c r="H335" i="18" s="1"/>
  <c r="AF334" i="18"/>
  <c r="AB334" i="18"/>
  <c r="G334" i="18"/>
  <c r="H334" i="18" s="1"/>
  <c r="AF333" i="18"/>
  <c r="AB333" i="18"/>
  <c r="G333" i="18"/>
  <c r="H333" i="18" s="1"/>
  <c r="AF332" i="18"/>
  <c r="AB332" i="18"/>
  <c r="G332" i="18"/>
  <c r="H332" i="18" s="1"/>
  <c r="AF331" i="18"/>
  <c r="AB331" i="18"/>
  <c r="G331" i="18"/>
  <c r="H331" i="18" s="1"/>
  <c r="AF330" i="18"/>
  <c r="AB330" i="18"/>
  <c r="G330" i="18"/>
  <c r="H330" i="18" s="1"/>
  <c r="AF329" i="18"/>
  <c r="AB329" i="18"/>
  <c r="G329" i="18"/>
  <c r="H329" i="18" s="1"/>
  <c r="AF328" i="18"/>
  <c r="AB328" i="18"/>
  <c r="G328" i="18"/>
  <c r="H328" i="18" s="1"/>
  <c r="AF327" i="18"/>
  <c r="AB327" i="18"/>
  <c r="G327" i="18"/>
  <c r="H327" i="18" s="1"/>
  <c r="AF326" i="18"/>
  <c r="AB326" i="18"/>
  <c r="H326" i="18"/>
  <c r="X326" i="18" s="1"/>
  <c r="G326" i="18"/>
  <c r="AF325" i="18"/>
  <c r="AB325" i="18"/>
  <c r="G325" i="18"/>
  <c r="H325" i="18" s="1"/>
  <c r="AF324" i="18"/>
  <c r="AB324" i="18"/>
  <c r="H324" i="18"/>
  <c r="K324" i="18" s="1"/>
  <c r="G324" i="18"/>
  <c r="AF323" i="18"/>
  <c r="AB323" i="18"/>
  <c r="G323" i="18"/>
  <c r="H323" i="18" s="1"/>
  <c r="AF322" i="18"/>
  <c r="AB322" i="18"/>
  <c r="H322" i="18"/>
  <c r="K322" i="18" s="1"/>
  <c r="G322" i="18"/>
  <c r="AF321" i="18"/>
  <c r="AB321" i="18"/>
  <c r="G321" i="18"/>
  <c r="H321" i="18" s="1"/>
  <c r="AF320" i="18"/>
  <c r="AB320" i="18"/>
  <c r="H320" i="18"/>
  <c r="K320" i="18" s="1"/>
  <c r="G320" i="18"/>
  <c r="AF319" i="18"/>
  <c r="AB319" i="18"/>
  <c r="G319" i="18"/>
  <c r="H319" i="18" s="1"/>
  <c r="AF318" i="18"/>
  <c r="AB318" i="18"/>
  <c r="H318" i="18"/>
  <c r="K318" i="18" s="1"/>
  <c r="G318" i="18"/>
  <c r="AF317" i="18"/>
  <c r="AB317" i="18"/>
  <c r="X317" i="18"/>
  <c r="G317" i="18"/>
  <c r="H317" i="18" s="1"/>
  <c r="AF316" i="18"/>
  <c r="AB316" i="18"/>
  <c r="G316" i="18"/>
  <c r="H316" i="18" s="1"/>
  <c r="K316" i="18" s="1"/>
  <c r="AF315" i="18"/>
  <c r="AB315" i="18"/>
  <c r="K315" i="18"/>
  <c r="G315" i="18"/>
  <c r="H315" i="18" s="1"/>
  <c r="X315" i="18" s="1"/>
  <c r="AF314" i="18"/>
  <c r="AB314" i="18"/>
  <c r="X314" i="18"/>
  <c r="G314" i="18"/>
  <c r="H314" i="18" s="1"/>
  <c r="AF313" i="18"/>
  <c r="AB313" i="18"/>
  <c r="X313" i="18"/>
  <c r="K313" i="18"/>
  <c r="G313" i="18"/>
  <c r="H313" i="18" s="1"/>
  <c r="AF312" i="18"/>
  <c r="AB312" i="18"/>
  <c r="H312" i="18"/>
  <c r="K312" i="18" s="1"/>
  <c r="Z312" i="18" s="1"/>
  <c r="G312" i="18"/>
  <c r="AF311" i="18"/>
  <c r="AB311" i="18"/>
  <c r="H311" i="18"/>
  <c r="X311" i="18" s="1"/>
  <c r="G311" i="18"/>
  <c r="AF310" i="18"/>
  <c r="AB310" i="18"/>
  <c r="K310" i="18"/>
  <c r="Z310" i="18" s="1"/>
  <c r="H310" i="18"/>
  <c r="X310" i="18" s="1"/>
  <c r="G310" i="18"/>
  <c r="AF309" i="18"/>
  <c r="AB309" i="18"/>
  <c r="K309" i="18"/>
  <c r="Z309" i="18" s="1"/>
  <c r="G309" i="18"/>
  <c r="H309" i="18" s="1"/>
  <c r="X309" i="18" s="1"/>
  <c r="AF308" i="18"/>
  <c r="AB308" i="18"/>
  <c r="H308" i="18"/>
  <c r="K308" i="18" s="1"/>
  <c r="Z308" i="18" s="1"/>
  <c r="G308" i="18"/>
  <c r="AF307" i="18"/>
  <c r="AB307" i="18"/>
  <c r="H307" i="18"/>
  <c r="X307" i="18" s="1"/>
  <c r="G307" i="18"/>
  <c r="AF306" i="18"/>
  <c r="AB306" i="18"/>
  <c r="X306" i="18"/>
  <c r="K306" i="18"/>
  <c r="Z306" i="18" s="1"/>
  <c r="H306" i="18"/>
  <c r="G306" i="18"/>
  <c r="AF305" i="18"/>
  <c r="AB305" i="18"/>
  <c r="Z305" i="18"/>
  <c r="X305" i="18"/>
  <c r="H305" i="18"/>
  <c r="G305" i="18"/>
  <c r="AF304" i="18"/>
  <c r="AB304" i="18"/>
  <c r="X304" i="18"/>
  <c r="K304" i="18"/>
  <c r="Z304" i="18" s="1"/>
  <c r="G304" i="18"/>
  <c r="H304" i="18" s="1"/>
  <c r="AF303" i="18"/>
  <c r="AB303" i="18"/>
  <c r="H303" i="18"/>
  <c r="K303" i="18" s="1"/>
  <c r="Z303" i="18" s="1"/>
  <c r="G303" i="18"/>
  <c r="AF302" i="18"/>
  <c r="AB302" i="18"/>
  <c r="H302" i="18"/>
  <c r="X302" i="18" s="1"/>
  <c r="G302" i="18"/>
  <c r="AF301" i="18"/>
  <c r="AB301" i="18"/>
  <c r="K301" i="18"/>
  <c r="Z301" i="18" s="1"/>
  <c r="H301" i="18"/>
  <c r="X301" i="18" s="1"/>
  <c r="G301" i="18"/>
  <c r="AF300" i="18"/>
  <c r="AB300" i="18"/>
  <c r="G300" i="18"/>
  <c r="H300" i="18" s="1"/>
  <c r="X300" i="18" s="1"/>
  <c r="AF299" i="18"/>
  <c r="AB299" i="18"/>
  <c r="G299" i="18"/>
  <c r="H299" i="18" s="1"/>
  <c r="AF298" i="18"/>
  <c r="AB298" i="18"/>
  <c r="G298" i="18"/>
  <c r="H298" i="18" s="1"/>
  <c r="AF297" i="18"/>
  <c r="AB297" i="18"/>
  <c r="X297" i="18"/>
  <c r="K297" i="18"/>
  <c r="Z297" i="18" s="1"/>
  <c r="H297" i="18"/>
  <c r="G297" i="18"/>
  <c r="AF296" i="18"/>
  <c r="AB296" i="18"/>
  <c r="X296" i="18"/>
  <c r="K296" i="18"/>
  <c r="Z296" i="18" s="1"/>
  <c r="G296" i="18"/>
  <c r="H296" i="18" s="1"/>
  <c r="AF295" i="18"/>
  <c r="AB295" i="18"/>
  <c r="H295" i="18"/>
  <c r="K295" i="18" s="1"/>
  <c r="Z295" i="18" s="1"/>
  <c r="G295" i="18"/>
  <c r="AF294" i="18"/>
  <c r="AB294" i="18"/>
  <c r="H294" i="18"/>
  <c r="X294" i="18" s="1"/>
  <c r="G294" i="18"/>
  <c r="AF293" i="18"/>
  <c r="AB293" i="18"/>
  <c r="H293" i="18"/>
  <c r="X293" i="18" s="1"/>
  <c r="G293" i="18"/>
  <c r="AF292" i="18"/>
  <c r="AB292" i="18"/>
  <c r="G292" i="18"/>
  <c r="H292" i="18" s="1"/>
  <c r="X292" i="18" s="1"/>
  <c r="AF291" i="18"/>
  <c r="AB291" i="18"/>
  <c r="G291" i="18"/>
  <c r="H291" i="18" s="1"/>
  <c r="AF290" i="18"/>
  <c r="AB290" i="18"/>
  <c r="G290" i="18"/>
  <c r="H290" i="18" s="1"/>
  <c r="AF289" i="18"/>
  <c r="AB289" i="18"/>
  <c r="X289" i="18"/>
  <c r="K289" i="18"/>
  <c r="Z289" i="18" s="1"/>
  <c r="H289" i="18"/>
  <c r="G289" i="18"/>
  <c r="AF288" i="18"/>
  <c r="AB288" i="18"/>
  <c r="O288" i="18"/>
  <c r="G288" i="18"/>
  <c r="H288" i="18" s="1"/>
  <c r="AF287" i="18"/>
  <c r="AB287" i="18"/>
  <c r="O287" i="18"/>
  <c r="H287" i="18"/>
  <c r="X287" i="18" s="1"/>
  <c r="G287" i="18"/>
  <c r="AF286" i="18"/>
  <c r="AB286" i="18"/>
  <c r="Z286" i="18"/>
  <c r="H286" i="18"/>
  <c r="X286" i="18" s="1"/>
  <c r="G286" i="18"/>
  <c r="AF285" i="18"/>
  <c r="AB285" i="18"/>
  <c r="X285" i="18"/>
  <c r="G285" i="18"/>
  <c r="H285" i="18" s="1"/>
  <c r="K285" i="18" s="1"/>
  <c r="Z285" i="18" s="1"/>
  <c r="AF284" i="18"/>
  <c r="AB284" i="18"/>
  <c r="G284" i="18"/>
  <c r="H284" i="18" s="1"/>
  <c r="AF283" i="18"/>
  <c r="AB283" i="18"/>
  <c r="Z283" i="18"/>
  <c r="H283" i="18"/>
  <c r="X283" i="18" s="1"/>
  <c r="G283" i="18"/>
  <c r="AF282" i="18"/>
  <c r="AB282" i="18"/>
  <c r="K282" i="18"/>
  <c r="Z282" i="18" s="1"/>
  <c r="H282" i="18"/>
  <c r="X282" i="18" s="1"/>
  <c r="G282" i="18"/>
  <c r="AF281" i="18"/>
  <c r="AB281" i="18"/>
  <c r="Z281" i="18"/>
  <c r="G281" i="18"/>
  <c r="H281" i="18" s="1"/>
  <c r="AF280" i="18"/>
  <c r="AB280" i="18"/>
  <c r="X280" i="18"/>
  <c r="K280" i="18"/>
  <c r="Z280" i="18" s="1"/>
  <c r="H280" i="18"/>
  <c r="G280" i="18"/>
  <c r="AF279" i="18"/>
  <c r="AB279" i="18"/>
  <c r="X279" i="18"/>
  <c r="K279" i="18"/>
  <c r="Z279" i="18" s="1"/>
  <c r="G279" i="18"/>
  <c r="H279" i="18" s="1"/>
  <c r="AF278" i="18"/>
  <c r="AB278" i="18"/>
  <c r="Z278" i="18"/>
  <c r="X278" i="18"/>
  <c r="G278" i="18"/>
  <c r="H278" i="18" s="1"/>
  <c r="AF277" i="18"/>
  <c r="AB277" i="18"/>
  <c r="G277" i="18"/>
  <c r="H277" i="18" s="1"/>
  <c r="AF276" i="18"/>
  <c r="AB276" i="18"/>
  <c r="G276" i="18"/>
  <c r="H276" i="18" s="1"/>
  <c r="AF275" i="18"/>
  <c r="AB275" i="18"/>
  <c r="X275" i="18"/>
  <c r="H275" i="18"/>
  <c r="G275" i="18"/>
  <c r="AF274" i="18"/>
  <c r="AB274" i="18"/>
  <c r="X274" i="18"/>
  <c r="G274" i="18"/>
  <c r="H274" i="18" s="1"/>
  <c r="K274" i="18" s="1"/>
  <c r="Z274" i="18" s="1"/>
  <c r="AF273" i="18"/>
  <c r="AB273" i="18"/>
  <c r="G273" i="18"/>
  <c r="H273" i="18" s="1"/>
  <c r="AF272" i="18"/>
  <c r="AB272" i="18"/>
  <c r="Z272" i="18"/>
  <c r="H272" i="18"/>
  <c r="X272" i="18" s="1"/>
  <c r="G272" i="18"/>
  <c r="AF271" i="18"/>
  <c r="AB271" i="18"/>
  <c r="H271" i="18"/>
  <c r="X271" i="18" s="1"/>
  <c r="G271" i="18"/>
  <c r="AF270" i="18"/>
  <c r="AB270" i="18"/>
  <c r="H270" i="18"/>
  <c r="X270" i="18" s="1"/>
  <c r="G270" i="18"/>
  <c r="AF269" i="18"/>
  <c r="AB269" i="18"/>
  <c r="Z269" i="18"/>
  <c r="H269" i="18"/>
  <c r="G269" i="18"/>
  <c r="AF268" i="18"/>
  <c r="AB268" i="18"/>
  <c r="G268" i="18"/>
  <c r="H268" i="18" s="1"/>
  <c r="AF267" i="18"/>
  <c r="AB267" i="18"/>
  <c r="G267" i="18"/>
  <c r="H267" i="18" s="1"/>
  <c r="AF266" i="18"/>
  <c r="AB266" i="18"/>
  <c r="G266" i="18"/>
  <c r="H266" i="18" s="1"/>
  <c r="AF265" i="18"/>
  <c r="AB265" i="18"/>
  <c r="Z265" i="18"/>
  <c r="X265" i="18"/>
  <c r="H265" i="18"/>
  <c r="G265" i="18"/>
  <c r="AF264" i="18"/>
  <c r="AB264" i="18"/>
  <c r="H264" i="18"/>
  <c r="X264" i="18" s="1"/>
  <c r="G264" i="18"/>
  <c r="AF263" i="18"/>
  <c r="AB263" i="18"/>
  <c r="G263" i="18"/>
  <c r="H263" i="18" s="1"/>
  <c r="AF262" i="18"/>
  <c r="AB262" i="18"/>
  <c r="G262" i="18"/>
  <c r="H262" i="18" s="1"/>
  <c r="AF261" i="18"/>
  <c r="AB261" i="18"/>
  <c r="G261" i="18"/>
  <c r="H261" i="18" s="1"/>
  <c r="AF260" i="18"/>
  <c r="AB260" i="18"/>
  <c r="X260" i="18"/>
  <c r="K260" i="18"/>
  <c r="Z260" i="18" s="1"/>
  <c r="H260" i="18"/>
  <c r="G260" i="18"/>
  <c r="AF259" i="18"/>
  <c r="H259" i="18"/>
  <c r="X259" i="18" s="1"/>
  <c r="G259" i="18"/>
  <c r="AF258" i="18"/>
  <c r="AB258" i="18"/>
  <c r="Z258" i="18"/>
  <c r="X258" i="18"/>
  <c r="K258" i="18"/>
  <c r="G258" i="18"/>
  <c r="F258" i="18"/>
  <c r="AF257" i="18"/>
  <c r="AB257" i="18"/>
  <c r="F257" i="18"/>
  <c r="G257" i="18" s="1"/>
  <c r="H257" i="18" s="1"/>
  <c r="AF256" i="18"/>
  <c r="AB256" i="18"/>
  <c r="I256" i="18"/>
  <c r="H256" i="18"/>
  <c r="X256" i="18" s="1"/>
  <c r="G256" i="18"/>
  <c r="AF255" i="18"/>
  <c r="AB255" i="18"/>
  <c r="I255" i="18"/>
  <c r="H255" i="18"/>
  <c r="G255" i="18"/>
  <c r="AF254" i="18"/>
  <c r="AB254" i="18"/>
  <c r="K254" i="18"/>
  <c r="Z254" i="18" s="1"/>
  <c r="I254" i="18"/>
  <c r="H254" i="18"/>
  <c r="X254" i="18" s="1"/>
  <c r="G254" i="18"/>
  <c r="AF253" i="18"/>
  <c r="AB253" i="18"/>
  <c r="F253" i="18"/>
  <c r="AF252" i="18"/>
  <c r="AB252" i="18"/>
  <c r="G252" i="18"/>
  <c r="H252" i="18" s="1"/>
  <c r="F252" i="18"/>
  <c r="AF251" i="18"/>
  <c r="AB251" i="18"/>
  <c r="F251" i="18"/>
  <c r="G251" i="18" s="1"/>
  <c r="H251" i="18" s="1"/>
  <c r="AF250" i="18"/>
  <c r="AB250" i="18"/>
  <c r="G250" i="18"/>
  <c r="H250" i="18" s="1"/>
  <c r="F250" i="18"/>
  <c r="AF249" i="18"/>
  <c r="AB249" i="18"/>
  <c r="G249" i="18"/>
  <c r="H249" i="18" s="1"/>
  <c r="F249" i="18"/>
  <c r="AF248" i="18"/>
  <c r="AB248" i="18"/>
  <c r="H248" i="18"/>
  <c r="X248" i="18" s="1"/>
  <c r="G248" i="18"/>
  <c r="F248" i="18"/>
  <c r="AF247" i="18"/>
  <c r="AB247" i="18"/>
  <c r="X247" i="18"/>
  <c r="K247" i="18"/>
  <c r="G247" i="18"/>
  <c r="F247" i="18"/>
  <c r="AF246" i="18"/>
  <c r="AB246" i="18"/>
  <c r="F246" i="18"/>
  <c r="AF245" i="18"/>
  <c r="AB245" i="18"/>
  <c r="K245" i="18"/>
  <c r="H245" i="18"/>
  <c r="X245" i="18" s="1"/>
  <c r="F245" i="18"/>
  <c r="G245" i="18" s="1"/>
  <c r="AF244" i="18"/>
  <c r="AB244" i="18"/>
  <c r="F244" i="18"/>
  <c r="AF243" i="18"/>
  <c r="AB243" i="18"/>
  <c r="K243" i="18"/>
  <c r="H243" i="18"/>
  <c r="X243" i="18" s="1"/>
  <c r="F243" i="18"/>
  <c r="G243" i="18" s="1"/>
  <c r="AF242" i="18"/>
  <c r="AB242" i="18"/>
  <c r="F242" i="18"/>
  <c r="AF241" i="18"/>
  <c r="AB241" i="18"/>
  <c r="K241" i="18"/>
  <c r="H241" i="18"/>
  <c r="X241" i="18" s="1"/>
  <c r="F241" i="18"/>
  <c r="G241" i="18" s="1"/>
  <c r="AF240" i="18"/>
  <c r="AB240" i="18"/>
  <c r="X240" i="18"/>
  <c r="H240" i="18"/>
  <c r="K240" i="18" s="1"/>
  <c r="Z240" i="18" s="1"/>
  <c r="G240" i="18"/>
  <c r="AF239" i="18"/>
  <c r="AB239" i="18"/>
  <c r="K239" i="18"/>
  <c r="Z239" i="18" s="1"/>
  <c r="H239" i="18"/>
  <c r="X239" i="18" s="1"/>
  <c r="G239" i="18"/>
  <c r="F239" i="18"/>
  <c r="AF238" i="18"/>
  <c r="AB238" i="18"/>
  <c r="X238" i="18"/>
  <c r="K238" i="18"/>
  <c r="G238" i="18"/>
  <c r="H238" i="18" s="1"/>
  <c r="F238" i="18"/>
  <c r="AF237" i="18"/>
  <c r="AB237" i="18"/>
  <c r="K237" i="18"/>
  <c r="Z237" i="18" s="1"/>
  <c r="H237" i="18"/>
  <c r="X237" i="18" s="1"/>
  <c r="G237" i="18"/>
  <c r="F237" i="18"/>
  <c r="AF236" i="18"/>
  <c r="AB236" i="18"/>
  <c r="F236" i="18"/>
  <c r="AF235" i="18"/>
  <c r="X235" i="18"/>
  <c r="K235" i="18"/>
  <c r="G235" i="18"/>
  <c r="H235" i="18" s="1"/>
  <c r="AF234" i="18"/>
  <c r="AB234" i="18"/>
  <c r="X234" i="18"/>
  <c r="H234" i="18"/>
  <c r="K234" i="18" s="1"/>
  <c r="Z234" i="18" s="1"/>
  <c r="G234" i="18"/>
  <c r="AF233" i="18"/>
  <c r="AB233" i="18"/>
  <c r="K233" i="18"/>
  <c r="Z233" i="18" s="1"/>
  <c r="H233" i="18"/>
  <c r="X233" i="18" s="1"/>
  <c r="G233" i="18"/>
  <c r="AF232" i="18"/>
  <c r="AB232" i="18"/>
  <c r="H232" i="18"/>
  <c r="F232" i="18"/>
  <c r="G232" i="18" s="1"/>
  <c r="AF231" i="18"/>
  <c r="AB231" i="18"/>
  <c r="H231" i="18"/>
  <c r="G231" i="18"/>
  <c r="F231" i="18"/>
  <c r="AF230" i="18"/>
  <c r="AB230" i="18"/>
  <c r="H230" i="18"/>
  <c r="F230" i="18"/>
  <c r="G230" i="18" s="1"/>
  <c r="AF229" i="18"/>
  <c r="AB229" i="18"/>
  <c r="H229" i="18"/>
  <c r="G229" i="18"/>
  <c r="F229" i="18"/>
  <c r="AF228" i="18"/>
  <c r="AB228" i="18"/>
  <c r="H228" i="18"/>
  <c r="F228" i="18"/>
  <c r="G228" i="18" s="1"/>
  <c r="AF227" i="18"/>
  <c r="AB227" i="18"/>
  <c r="H227" i="18"/>
  <c r="G227" i="18"/>
  <c r="F227" i="18"/>
  <c r="AF226" i="18"/>
  <c r="AB226" i="18"/>
  <c r="H226" i="18"/>
  <c r="F226" i="18"/>
  <c r="G226" i="18" s="1"/>
  <c r="AF225" i="18"/>
  <c r="AB225" i="18"/>
  <c r="F225" i="18"/>
  <c r="G225" i="18" s="1"/>
  <c r="H225" i="18" s="1"/>
  <c r="AF224" i="18"/>
  <c r="AB224" i="18"/>
  <c r="H224" i="18"/>
  <c r="G224" i="18"/>
  <c r="F224" i="18"/>
  <c r="AF223" i="18"/>
  <c r="AB223" i="18"/>
  <c r="K223" i="18"/>
  <c r="G223" i="18"/>
  <c r="H223" i="18" s="1"/>
  <c r="F223" i="18"/>
  <c r="AF222" i="18"/>
  <c r="AB222" i="18"/>
  <c r="K222" i="18"/>
  <c r="Z222" i="18" s="1"/>
  <c r="H222" i="18"/>
  <c r="G222" i="18"/>
  <c r="F222" i="18"/>
  <c r="AF221" i="18"/>
  <c r="AB221" i="18"/>
  <c r="X221" i="18"/>
  <c r="K221" i="18"/>
  <c r="G221" i="18"/>
  <c r="H221" i="18" s="1"/>
  <c r="F221" i="18"/>
  <c r="AF220" i="18"/>
  <c r="AB220" i="18"/>
  <c r="K220" i="18"/>
  <c r="Z220" i="18" s="1"/>
  <c r="H220" i="18"/>
  <c r="X220" i="18" s="1"/>
  <c r="G220" i="18"/>
  <c r="F220" i="18"/>
  <c r="AF219" i="18"/>
  <c r="AB219" i="18"/>
  <c r="F219" i="18"/>
  <c r="AF218" i="18"/>
  <c r="AB218" i="18"/>
  <c r="G218" i="18"/>
  <c r="H218" i="18" s="1"/>
  <c r="F218" i="18"/>
  <c r="AF217" i="18"/>
  <c r="AB217" i="18"/>
  <c r="G217" i="18"/>
  <c r="H217" i="18" s="1"/>
  <c r="F217" i="18"/>
  <c r="AF216" i="18"/>
  <c r="AB216" i="18"/>
  <c r="H216" i="18"/>
  <c r="G216" i="18"/>
  <c r="F216" i="18"/>
  <c r="AF215" i="18"/>
  <c r="AB215" i="18"/>
  <c r="G215" i="18"/>
  <c r="H215" i="18" s="1"/>
  <c r="F215" i="18"/>
  <c r="AF214" i="18"/>
  <c r="AB214" i="18"/>
  <c r="K214" i="18"/>
  <c r="Z214" i="18" s="1"/>
  <c r="H214" i="18"/>
  <c r="G214" i="18"/>
  <c r="F214" i="18"/>
  <c r="AF213" i="18"/>
  <c r="AB213" i="18"/>
  <c r="X213" i="18"/>
  <c r="K213" i="18"/>
  <c r="G213" i="18"/>
  <c r="H213" i="18" s="1"/>
  <c r="F213" i="18"/>
  <c r="AF212" i="18"/>
  <c r="AB212" i="18"/>
  <c r="K212" i="18"/>
  <c r="Z212" i="18" s="1"/>
  <c r="H212" i="18"/>
  <c r="X212" i="18" s="1"/>
  <c r="G212" i="18"/>
  <c r="F212" i="18"/>
  <c r="AF211" i="18"/>
  <c r="AB211" i="18"/>
  <c r="F211" i="18"/>
  <c r="AF210" i="18"/>
  <c r="AB210" i="18"/>
  <c r="G210" i="18"/>
  <c r="H210" i="18" s="1"/>
  <c r="F210" i="18"/>
  <c r="AF209" i="18"/>
  <c r="AB209" i="18"/>
  <c r="F209" i="18"/>
  <c r="AF208" i="18"/>
  <c r="AB208" i="18"/>
  <c r="H208" i="18"/>
  <c r="G208" i="18"/>
  <c r="F208" i="18"/>
  <c r="AF207" i="18"/>
  <c r="AB207" i="18"/>
  <c r="K207" i="18"/>
  <c r="G207" i="18"/>
  <c r="H207" i="18" s="1"/>
  <c r="F207" i="18"/>
  <c r="AF206" i="18"/>
  <c r="AB206" i="18"/>
  <c r="K206" i="18"/>
  <c r="Z206" i="18" s="1"/>
  <c r="H206" i="18"/>
  <c r="G206" i="18"/>
  <c r="F206" i="18"/>
  <c r="AF205" i="18"/>
  <c r="AB205" i="18"/>
  <c r="X205" i="18"/>
  <c r="K205" i="18"/>
  <c r="G205" i="18"/>
  <c r="H205" i="18" s="1"/>
  <c r="F205" i="18"/>
  <c r="AF204" i="18"/>
  <c r="AB204" i="18"/>
  <c r="K204" i="18"/>
  <c r="Z204" i="18" s="1"/>
  <c r="H204" i="18"/>
  <c r="X204" i="18" s="1"/>
  <c r="G204" i="18"/>
  <c r="F204" i="18"/>
  <c r="AF203" i="18"/>
  <c r="AB203" i="18"/>
  <c r="F203" i="18"/>
  <c r="AF202" i="18"/>
  <c r="AB202" i="18"/>
  <c r="G202" i="18"/>
  <c r="H202" i="18" s="1"/>
  <c r="X202" i="18" s="1"/>
  <c r="F202" i="18"/>
  <c r="AF201" i="18"/>
  <c r="AB201" i="18"/>
  <c r="F201" i="18"/>
  <c r="AF200" i="18"/>
  <c r="AB200" i="18"/>
  <c r="X200" i="18"/>
  <c r="K200" i="18"/>
  <c r="Z200" i="18" s="1"/>
  <c r="G200" i="18"/>
  <c r="F200" i="18"/>
  <c r="AF199" i="18"/>
  <c r="AB199" i="18"/>
  <c r="F199" i="18"/>
  <c r="G199" i="18" s="1"/>
  <c r="H199" i="18" s="1"/>
  <c r="AF198" i="18"/>
  <c r="AB198" i="18"/>
  <c r="F198" i="18"/>
  <c r="G198" i="18" s="1"/>
  <c r="H198" i="18" s="1"/>
  <c r="AF197" i="18"/>
  <c r="AB197" i="18"/>
  <c r="Z197" i="18"/>
  <c r="X197" i="18"/>
  <c r="K197" i="18"/>
  <c r="G197" i="18"/>
  <c r="F197" i="18"/>
  <c r="AF196" i="18"/>
  <c r="AB196" i="18"/>
  <c r="G196" i="18"/>
  <c r="H196" i="18" s="1"/>
  <c r="K196" i="18" s="1"/>
  <c r="F196" i="18"/>
  <c r="AF195" i="18"/>
  <c r="AB195" i="18"/>
  <c r="G195" i="18"/>
  <c r="H195" i="18" s="1"/>
  <c r="F195" i="18"/>
  <c r="AF194" i="18"/>
  <c r="AB194" i="18"/>
  <c r="F194" i="18"/>
  <c r="AF193" i="18"/>
  <c r="AB193" i="18"/>
  <c r="H193" i="18"/>
  <c r="G193" i="18"/>
  <c r="F193" i="18"/>
  <c r="AF192" i="18"/>
  <c r="AB192" i="18"/>
  <c r="F192" i="18"/>
  <c r="AF191" i="18"/>
  <c r="AB191" i="18"/>
  <c r="G191" i="18"/>
  <c r="H191" i="18" s="1"/>
  <c r="F191" i="18"/>
  <c r="AF190" i="18"/>
  <c r="AB190" i="18"/>
  <c r="X190" i="18"/>
  <c r="G190" i="18"/>
  <c r="H190" i="18" s="1"/>
  <c r="K190" i="18" s="1"/>
  <c r="F190" i="18"/>
  <c r="AF189" i="18"/>
  <c r="AB189" i="18"/>
  <c r="H189" i="18"/>
  <c r="X189" i="18" s="1"/>
  <c r="G189" i="18"/>
  <c r="F189" i="18"/>
  <c r="AF188" i="18"/>
  <c r="AB188" i="18"/>
  <c r="F188" i="18"/>
  <c r="AF187" i="18"/>
  <c r="AB187" i="18"/>
  <c r="G187" i="18"/>
  <c r="H187" i="18" s="1"/>
  <c r="F187" i="18"/>
  <c r="AF186" i="18"/>
  <c r="AB186" i="18"/>
  <c r="G186" i="18"/>
  <c r="H186" i="18" s="1"/>
  <c r="F186" i="18"/>
  <c r="AF185" i="18"/>
  <c r="AB185" i="18"/>
  <c r="H185" i="18"/>
  <c r="X185" i="18" s="1"/>
  <c r="G185" i="18"/>
  <c r="F185" i="18"/>
  <c r="AF184" i="18"/>
  <c r="G184" i="18"/>
  <c r="H184" i="18" s="1"/>
  <c r="AF183" i="18"/>
  <c r="AB183" i="18"/>
  <c r="F183" i="18"/>
  <c r="G183" i="18" s="1"/>
  <c r="H183" i="18" s="1"/>
  <c r="AF182" i="18"/>
  <c r="AB182" i="18"/>
  <c r="F182" i="18"/>
  <c r="AF181" i="18"/>
  <c r="AB181" i="18"/>
  <c r="Z181" i="18"/>
  <c r="G181" i="18"/>
  <c r="H181" i="18" s="1"/>
  <c r="AF180" i="18"/>
  <c r="AB180" i="18"/>
  <c r="H180" i="18"/>
  <c r="F180" i="18"/>
  <c r="G180" i="18" s="1"/>
  <c r="AF179" i="18"/>
  <c r="AB179" i="18"/>
  <c r="F179" i="18"/>
  <c r="AF178" i="18"/>
  <c r="AB178" i="18"/>
  <c r="H178" i="18"/>
  <c r="F178" i="18"/>
  <c r="G178" i="18" s="1"/>
  <c r="AF177" i="18"/>
  <c r="X177" i="18"/>
  <c r="H177" i="18"/>
  <c r="G177" i="18"/>
  <c r="AF176" i="18"/>
  <c r="AB176" i="18"/>
  <c r="X176" i="18"/>
  <c r="G176" i="18"/>
  <c r="H176" i="18" s="1"/>
  <c r="K176" i="18" s="1"/>
  <c r="F176" i="18"/>
  <c r="AF175" i="18"/>
  <c r="AB175" i="18"/>
  <c r="H175" i="18"/>
  <c r="X175" i="18" s="1"/>
  <c r="G175" i="18"/>
  <c r="F175" i="18"/>
  <c r="AF174" i="18"/>
  <c r="AB174" i="18"/>
  <c r="F174" i="18"/>
  <c r="AF173" i="18"/>
  <c r="AB173" i="18"/>
  <c r="G173" i="18"/>
  <c r="H173" i="18" s="1"/>
  <c r="F173" i="18"/>
  <c r="AF172" i="18"/>
  <c r="AB172" i="18"/>
  <c r="G172" i="18"/>
  <c r="H172" i="18" s="1"/>
  <c r="F172" i="18"/>
  <c r="AF171" i="18"/>
  <c r="AB171" i="18"/>
  <c r="H171" i="18"/>
  <c r="X171" i="18" s="1"/>
  <c r="G171" i="18"/>
  <c r="F171" i="18"/>
  <c r="AF170" i="18"/>
  <c r="AB170" i="18"/>
  <c r="F170" i="18"/>
  <c r="AF169" i="18"/>
  <c r="AB169" i="18"/>
  <c r="G169" i="18"/>
  <c r="H169" i="18" s="1"/>
  <c r="F169" i="18"/>
  <c r="AF168" i="18"/>
  <c r="AB168" i="18"/>
  <c r="X168" i="18"/>
  <c r="G168" i="18"/>
  <c r="F168" i="18"/>
  <c r="Z168" i="18" s="1"/>
  <c r="AF167" i="18"/>
  <c r="AB167" i="18"/>
  <c r="X167" i="18"/>
  <c r="G167" i="18"/>
  <c r="F167" i="18"/>
  <c r="Z167" i="18" s="1"/>
  <c r="AF166" i="18"/>
  <c r="AB166" i="18"/>
  <c r="X166" i="18"/>
  <c r="K166" i="18"/>
  <c r="F166" i="18"/>
  <c r="AF165" i="18"/>
  <c r="AB165" i="18"/>
  <c r="Z165" i="18"/>
  <c r="X165" i="18"/>
  <c r="G165" i="18"/>
  <c r="AF164" i="18"/>
  <c r="AB164" i="18"/>
  <c r="X164" i="18"/>
  <c r="K164" i="18"/>
  <c r="F164" i="18"/>
  <c r="AF163" i="18"/>
  <c r="AB163" i="18"/>
  <c r="Z163" i="18"/>
  <c r="X163" i="18"/>
  <c r="K163" i="18"/>
  <c r="G163" i="18"/>
  <c r="F163" i="18"/>
  <c r="AF162" i="18"/>
  <c r="AB162" i="18"/>
  <c r="X162" i="18"/>
  <c r="K162" i="18"/>
  <c r="F162" i="18"/>
  <c r="AF161" i="18"/>
  <c r="AB161" i="18"/>
  <c r="X161" i="18"/>
  <c r="K161" i="18"/>
  <c r="Z161" i="18" s="1"/>
  <c r="G161" i="18"/>
  <c r="F161" i="18"/>
  <c r="AF160" i="18"/>
  <c r="AB160" i="18"/>
  <c r="X160" i="18"/>
  <c r="K160" i="18"/>
  <c r="F160" i="18"/>
  <c r="AF159" i="18"/>
  <c r="AB159" i="18"/>
  <c r="Z159" i="18"/>
  <c r="X159" i="18"/>
  <c r="K159" i="18"/>
  <c r="G159" i="18"/>
  <c r="F159" i="18"/>
  <c r="AF158" i="18"/>
  <c r="AB158" i="18"/>
  <c r="X158" i="18"/>
  <c r="K158" i="18"/>
  <c r="F158" i="18"/>
  <c r="Z158" i="18" s="1"/>
  <c r="AF157" i="18"/>
  <c r="AB157" i="18"/>
  <c r="Z157" i="18"/>
  <c r="X157" i="18"/>
  <c r="K157" i="18"/>
  <c r="G157" i="18"/>
  <c r="F157" i="18"/>
  <c r="AF156" i="18"/>
  <c r="AB156" i="18"/>
  <c r="X156" i="18"/>
  <c r="K156" i="18"/>
  <c r="F156" i="18"/>
  <c r="AF155" i="18"/>
  <c r="AB155" i="18"/>
  <c r="Z155" i="18"/>
  <c r="X155" i="18"/>
  <c r="K155" i="18"/>
  <c r="G155" i="18"/>
  <c r="F155" i="18"/>
  <c r="AF154" i="18"/>
  <c r="AB154" i="18"/>
  <c r="X154" i="18"/>
  <c r="K154" i="18"/>
  <c r="F154" i="18"/>
  <c r="Z154" i="18" s="1"/>
  <c r="AF153" i="18"/>
  <c r="AB153" i="18"/>
  <c r="Z153" i="18"/>
  <c r="X153" i="18"/>
  <c r="K153" i="18"/>
  <c r="G153" i="18"/>
  <c r="F153" i="18"/>
  <c r="AF152" i="18"/>
  <c r="AB152" i="18"/>
  <c r="X152" i="18"/>
  <c r="K152" i="18"/>
  <c r="F152" i="18"/>
  <c r="Z152" i="18" s="1"/>
  <c r="AF151" i="18"/>
  <c r="AB151" i="18"/>
  <c r="X151" i="18"/>
  <c r="F151" i="18"/>
  <c r="G151" i="18" s="1"/>
  <c r="AF150" i="18"/>
  <c r="AB150" i="18"/>
  <c r="Z150" i="18"/>
  <c r="X150" i="18"/>
  <c r="K150" i="18"/>
  <c r="G150" i="18"/>
  <c r="F150" i="18"/>
  <c r="AF149" i="18"/>
  <c r="AB149" i="18"/>
  <c r="X149" i="18"/>
  <c r="K149" i="18"/>
  <c r="F149" i="18"/>
  <c r="Z149" i="18" s="1"/>
  <c r="AF148" i="18"/>
  <c r="AB148" i="18"/>
  <c r="Z148" i="18"/>
  <c r="X148" i="18"/>
  <c r="K148" i="18"/>
  <c r="G148" i="18"/>
  <c r="F148" i="18"/>
  <c r="AF147" i="18"/>
  <c r="AB147" i="18"/>
  <c r="X147" i="18"/>
  <c r="K147" i="18"/>
  <c r="F147" i="18"/>
  <c r="Z147" i="18" s="1"/>
  <c r="AF146" i="18"/>
  <c r="AB146" i="18"/>
  <c r="Z146" i="18"/>
  <c r="X146" i="18"/>
  <c r="K146" i="18"/>
  <c r="G146" i="18"/>
  <c r="F146" i="18"/>
  <c r="AF145" i="18"/>
  <c r="AB145" i="18"/>
  <c r="X145" i="18"/>
  <c r="K145" i="18"/>
  <c r="F145" i="18"/>
  <c r="Z145" i="18" s="1"/>
  <c r="AF144" i="18"/>
  <c r="AB144" i="18"/>
  <c r="Z144" i="18"/>
  <c r="X144" i="18"/>
  <c r="K144" i="18"/>
  <c r="G144" i="18"/>
  <c r="F144" i="18"/>
  <c r="AF143" i="18"/>
  <c r="AB143" i="18"/>
  <c r="X143" i="18"/>
  <c r="K143" i="18"/>
  <c r="F143" i="18"/>
  <c r="Z143" i="18" s="1"/>
  <c r="AF142" i="18"/>
  <c r="AB142" i="18"/>
  <c r="Z142" i="18"/>
  <c r="X142" i="18"/>
  <c r="K142" i="18"/>
  <c r="G142" i="18"/>
  <c r="F142" i="18"/>
  <c r="AF141" i="18"/>
  <c r="AB141" i="18"/>
  <c r="X141" i="18"/>
  <c r="K141" i="18"/>
  <c r="F141" i="18"/>
  <c r="Z141" i="18" s="1"/>
  <c r="AF140" i="18"/>
  <c r="AB140" i="18"/>
  <c r="Z140" i="18"/>
  <c r="X140" i="18"/>
  <c r="K140" i="18"/>
  <c r="G140" i="18"/>
  <c r="F140" i="18"/>
  <c r="AF139" i="18"/>
  <c r="AB139" i="18"/>
  <c r="X139" i="18"/>
  <c r="K139" i="18"/>
  <c r="F139" i="18"/>
  <c r="Z139" i="18" s="1"/>
  <c r="AF138" i="18"/>
  <c r="AB138" i="18"/>
  <c r="Z138" i="18"/>
  <c r="X138" i="18"/>
  <c r="K138" i="18"/>
  <c r="G138" i="18"/>
  <c r="F138" i="18"/>
  <c r="AF137" i="18"/>
  <c r="AB137" i="18"/>
  <c r="X137" i="18"/>
  <c r="K137" i="18"/>
  <c r="F137" i="18"/>
  <c r="Z137" i="18" s="1"/>
  <c r="AF136" i="18"/>
  <c r="AB136" i="18"/>
  <c r="Z136" i="18"/>
  <c r="X136" i="18"/>
  <c r="K136" i="18"/>
  <c r="G136" i="18"/>
  <c r="F136" i="18"/>
  <c r="AF135" i="18"/>
  <c r="AB135" i="18"/>
  <c r="X135" i="18"/>
  <c r="K135" i="18"/>
  <c r="F135" i="18"/>
  <c r="Z135" i="18" s="1"/>
  <c r="AF134" i="18"/>
  <c r="AB134" i="18"/>
  <c r="X134" i="18"/>
  <c r="F134" i="18"/>
  <c r="G134" i="18" s="1"/>
  <c r="AF133" i="18"/>
  <c r="AB133" i="18"/>
  <c r="Z133" i="18"/>
  <c r="X133" i="18"/>
  <c r="K133" i="18"/>
  <c r="G133" i="18"/>
  <c r="F133" i="18"/>
  <c r="AF132" i="18"/>
  <c r="AB132" i="18"/>
  <c r="X132" i="18"/>
  <c r="K132" i="18"/>
  <c r="F132" i="18"/>
  <c r="Z132" i="18" s="1"/>
  <c r="AF131" i="18"/>
  <c r="AB131" i="18"/>
  <c r="Z131" i="18"/>
  <c r="X131" i="18"/>
  <c r="K131" i="18"/>
  <c r="G131" i="18"/>
  <c r="F131" i="18"/>
  <c r="AF130" i="18"/>
  <c r="AB130" i="18"/>
  <c r="X130" i="18"/>
  <c r="G130" i="18"/>
  <c r="F130" i="18"/>
  <c r="Z130" i="18" s="1"/>
  <c r="AF129" i="18"/>
  <c r="AB129" i="18"/>
  <c r="X129" i="18"/>
  <c r="G129" i="18"/>
  <c r="F129" i="18"/>
  <c r="Z129" i="18" s="1"/>
  <c r="AF128" i="18"/>
  <c r="AB128" i="18"/>
  <c r="X128" i="18"/>
  <c r="K128" i="18"/>
  <c r="F128" i="18"/>
  <c r="AF127" i="18"/>
  <c r="AB127" i="18"/>
  <c r="X127" i="18"/>
  <c r="K127" i="18"/>
  <c r="Z127" i="18" s="1"/>
  <c r="G127" i="18"/>
  <c r="F127" i="18"/>
  <c r="AF126" i="18"/>
  <c r="AB126" i="18"/>
  <c r="X126" i="18"/>
  <c r="K126" i="18"/>
  <c r="F126" i="18"/>
  <c r="AF125" i="18"/>
  <c r="AB125" i="18"/>
  <c r="X125" i="18"/>
  <c r="K125" i="18"/>
  <c r="Z125" i="18" s="1"/>
  <c r="G125" i="18"/>
  <c r="F125" i="18"/>
  <c r="AF124" i="18"/>
  <c r="AB124" i="18"/>
  <c r="X124" i="18"/>
  <c r="K124" i="18"/>
  <c r="F124" i="18"/>
  <c r="AF123" i="18"/>
  <c r="AB123" i="18"/>
  <c r="X123" i="18"/>
  <c r="K123" i="18"/>
  <c r="Z123" i="18" s="1"/>
  <c r="G123" i="18"/>
  <c r="F123" i="18"/>
  <c r="AF122" i="18"/>
  <c r="AB122" i="18"/>
  <c r="X122" i="18"/>
  <c r="K122" i="18"/>
  <c r="F122" i="18"/>
  <c r="AF121" i="18"/>
  <c r="AB121" i="18"/>
  <c r="X121" i="18"/>
  <c r="K121" i="18"/>
  <c r="Z121" i="18" s="1"/>
  <c r="G121" i="18"/>
  <c r="F121" i="18"/>
  <c r="AF120" i="18"/>
  <c r="AB120" i="18"/>
  <c r="X120" i="18"/>
  <c r="K120" i="18"/>
  <c r="F120" i="18"/>
  <c r="AF119" i="18"/>
  <c r="AB119" i="18"/>
  <c r="X119" i="18"/>
  <c r="K119" i="18"/>
  <c r="Z119" i="18" s="1"/>
  <c r="G119" i="18"/>
  <c r="F119" i="18"/>
  <c r="AF118" i="18"/>
  <c r="AB118" i="18"/>
  <c r="X118" i="18"/>
  <c r="K118" i="18"/>
  <c r="F118" i="18"/>
  <c r="AF117" i="18"/>
  <c r="AB117" i="18"/>
  <c r="X117" i="18"/>
  <c r="K117" i="18"/>
  <c r="Z117" i="18" s="1"/>
  <c r="G117" i="18"/>
  <c r="F117" i="18"/>
  <c r="AF116" i="18"/>
  <c r="AB116" i="18"/>
  <c r="X116" i="18"/>
  <c r="K116" i="18"/>
  <c r="F116" i="18"/>
  <c r="AF115" i="18"/>
  <c r="AB115" i="18"/>
  <c r="X115" i="18"/>
  <c r="F115" i="18"/>
  <c r="G115" i="18" s="1"/>
  <c r="AF114" i="18"/>
  <c r="AB114" i="18"/>
  <c r="X114" i="18"/>
  <c r="K114" i="18"/>
  <c r="Z114" i="18" s="1"/>
  <c r="G114" i="18"/>
  <c r="F114" i="18"/>
  <c r="AF113" i="18"/>
  <c r="AB113" i="18"/>
  <c r="X113" i="18"/>
  <c r="K113" i="18"/>
  <c r="F113" i="18"/>
  <c r="AF112" i="18"/>
  <c r="AB112" i="18"/>
  <c r="X112" i="18"/>
  <c r="K112" i="18"/>
  <c r="Z112" i="18" s="1"/>
  <c r="G112" i="18"/>
  <c r="F112" i="18"/>
  <c r="AF111" i="18"/>
  <c r="AB111" i="18"/>
  <c r="X111" i="18"/>
  <c r="K111" i="18"/>
  <c r="F111" i="18"/>
  <c r="AF110" i="18"/>
  <c r="AB110" i="18"/>
  <c r="X110" i="18"/>
  <c r="K110" i="18"/>
  <c r="Z110" i="18" s="1"/>
  <c r="G110" i="18"/>
  <c r="F110" i="18"/>
  <c r="AF109" i="18"/>
  <c r="AB109" i="18"/>
  <c r="X109" i="18"/>
  <c r="K109" i="18"/>
  <c r="F109" i="18"/>
  <c r="AF108" i="18"/>
  <c r="AB108" i="18"/>
  <c r="X108" i="18"/>
  <c r="K108" i="18"/>
  <c r="Z108" i="18" s="1"/>
  <c r="G108" i="18"/>
  <c r="F108" i="18"/>
  <c r="AF107" i="18"/>
  <c r="AB107" i="18"/>
  <c r="X107" i="18"/>
  <c r="K107" i="18"/>
  <c r="F107" i="18"/>
  <c r="AF106" i="18"/>
  <c r="AB106" i="18"/>
  <c r="X106" i="18"/>
  <c r="K106" i="18"/>
  <c r="Z106" i="18" s="1"/>
  <c r="G106" i="18"/>
  <c r="F106" i="18"/>
  <c r="AF105" i="18"/>
  <c r="AB105" i="18"/>
  <c r="X105" i="18"/>
  <c r="K105" i="18"/>
  <c r="F105" i="18"/>
  <c r="AF104" i="18"/>
  <c r="AB104" i="18"/>
  <c r="X104" i="18"/>
  <c r="K104" i="18"/>
  <c r="Z104" i="18" s="1"/>
  <c r="G104" i="18"/>
  <c r="F104" i="18"/>
  <c r="AF103" i="18"/>
  <c r="AB103" i="18"/>
  <c r="X103" i="18"/>
  <c r="K103" i="18"/>
  <c r="F103" i="18"/>
  <c r="AF102" i="18"/>
  <c r="AB102" i="18"/>
  <c r="X102" i="18"/>
  <c r="K102" i="18"/>
  <c r="Z102" i="18" s="1"/>
  <c r="G102" i="18"/>
  <c r="F102" i="18"/>
  <c r="AF101" i="18"/>
  <c r="AB101" i="18"/>
  <c r="X101" i="18"/>
  <c r="K101" i="18"/>
  <c r="Z101" i="18" s="1"/>
  <c r="G101" i="18"/>
  <c r="AF100" i="18"/>
  <c r="AB100" i="18"/>
  <c r="X100" i="18"/>
  <c r="K100" i="18"/>
  <c r="F100" i="18"/>
  <c r="Z100" i="18" s="1"/>
  <c r="AF99" i="18"/>
  <c r="AB99" i="18"/>
  <c r="X99" i="18"/>
  <c r="K99" i="18"/>
  <c r="Z99" i="18" s="1"/>
  <c r="G99" i="18"/>
  <c r="F99" i="18"/>
  <c r="AF98" i="18"/>
  <c r="AB98" i="18"/>
  <c r="X98" i="18"/>
  <c r="K98" i="18"/>
  <c r="F98" i="18"/>
  <c r="Z98" i="18" s="1"/>
  <c r="AF97" i="18"/>
  <c r="AB97" i="18"/>
  <c r="X97" i="18"/>
  <c r="K97" i="18"/>
  <c r="Z97" i="18" s="1"/>
  <c r="G97" i="18"/>
  <c r="F97" i="18"/>
  <c r="AF96" i="18"/>
  <c r="AB96" i="18"/>
  <c r="X96" i="18"/>
  <c r="G96" i="18"/>
  <c r="F96" i="18"/>
  <c r="Z96" i="18" s="1"/>
  <c r="AF95" i="18"/>
  <c r="AB95" i="18"/>
  <c r="X95" i="18"/>
  <c r="K95" i="18"/>
  <c r="F95" i="18"/>
  <c r="Z95" i="18" s="1"/>
  <c r="AF94" i="18"/>
  <c r="AB94" i="18"/>
  <c r="Z94" i="18"/>
  <c r="X94" i="18"/>
  <c r="K94" i="18"/>
  <c r="G94" i="18"/>
  <c r="F94" i="18"/>
  <c r="AF93" i="18"/>
  <c r="AB93" i="18"/>
  <c r="X93" i="18"/>
  <c r="K93" i="18"/>
  <c r="Z93" i="18" s="1"/>
  <c r="G93" i="18"/>
  <c r="AF92" i="18"/>
  <c r="AB92" i="18"/>
  <c r="X92" i="18"/>
  <c r="K92" i="18"/>
  <c r="F92" i="18"/>
  <c r="AF91" i="18"/>
  <c r="AB91" i="18"/>
  <c r="Z91" i="18"/>
  <c r="X91" i="18"/>
  <c r="K91" i="18"/>
  <c r="G91" i="18"/>
  <c r="F91" i="18"/>
  <c r="AF90" i="18"/>
  <c r="AB90" i="18"/>
  <c r="X90" i="18"/>
  <c r="K90" i="18"/>
  <c r="F90" i="18"/>
  <c r="AF89" i="18"/>
  <c r="AB89" i="18"/>
  <c r="Z89" i="18"/>
  <c r="X89" i="18"/>
  <c r="K89" i="18"/>
  <c r="G89" i="18"/>
  <c r="F89" i="18"/>
  <c r="AF88" i="18"/>
  <c r="AB88" i="18"/>
  <c r="X88" i="18"/>
  <c r="K88" i="18"/>
  <c r="F88" i="18"/>
  <c r="AF87" i="18"/>
  <c r="AB87" i="18"/>
  <c r="Z87" i="18"/>
  <c r="X87" i="18"/>
  <c r="K87" i="18"/>
  <c r="G87" i="18"/>
  <c r="F87" i="18"/>
  <c r="AF86" i="18"/>
  <c r="AB86" i="18"/>
  <c r="X86" i="18"/>
  <c r="K86" i="18"/>
  <c r="F86" i="18"/>
  <c r="AF85" i="18"/>
  <c r="AB85" i="18"/>
  <c r="Z85" i="18"/>
  <c r="X85" i="18"/>
  <c r="K85" i="18"/>
  <c r="G85" i="18"/>
  <c r="F85" i="18"/>
  <c r="AF84" i="18"/>
  <c r="AB84" i="18"/>
  <c r="X84" i="18"/>
  <c r="K84" i="18"/>
  <c r="F84" i="18"/>
  <c r="AF83" i="18"/>
  <c r="AB83" i="18"/>
  <c r="Z83" i="18"/>
  <c r="X83" i="18"/>
  <c r="K83" i="18"/>
  <c r="G83" i="18"/>
  <c r="F83" i="18"/>
  <c r="AF82" i="18"/>
  <c r="AB82" i="18"/>
  <c r="G82" i="18"/>
  <c r="H82" i="18" s="1"/>
  <c r="AF81" i="18"/>
  <c r="AB81" i="18"/>
  <c r="X81" i="18"/>
  <c r="K81" i="18"/>
  <c r="Z81" i="18" s="1"/>
  <c r="G81" i="18"/>
  <c r="F81" i="18"/>
  <c r="AF80" i="18"/>
  <c r="AB80" i="18"/>
  <c r="X80" i="18"/>
  <c r="K80" i="18"/>
  <c r="F80" i="18"/>
  <c r="Z80" i="18" s="1"/>
  <c r="AF79" i="18"/>
  <c r="AB79" i="18"/>
  <c r="X79" i="18"/>
  <c r="K79" i="18"/>
  <c r="Z79" i="18" s="1"/>
  <c r="G79" i="18"/>
  <c r="F79" i="18"/>
  <c r="AF78" i="18"/>
  <c r="AB78" i="18"/>
  <c r="X78" i="18"/>
  <c r="K78" i="18"/>
  <c r="F78" i="18"/>
  <c r="Z78" i="18" s="1"/>
  <c r="AF77" i="18"/>
  <c r="AB77" i="18"/>
  <c r="X77" i="18"/>
  <c r="K77" i="18"/>
  <c r="Z77" i="18" s="1"/>
  <c r="G77" i="18"/>
  <c r="F77" i="18"/>
  <c r="AF76" i="18"/>
  <c r="AB76" i="18"/>
  <c r="X76" i="18"/>
  <c r="K76" i="18"/>
  <c r="F76" i="18"/>
  <c r="Z76" i="18" s="1"/>
  <c r="AF75" i="18"/>
  <c r="AB75" i="18"/>
  <c r="X75" i="18"/>
  <c r="K75" i="18"/>
  <c r="Z75" i="18" s="1"/>
  <c r="G75" i="18"/>
  <c r="F75" i="18"/>
  <c r="AF74" i="18"/>
  <c r="AB74" i="18"/>
  <c r="X74" i="18"/>
  <c r="K74" i="18"/>
  <c r="F74" i="18"/>
  <c r="Z74" i="18" s="1"/>
  <c r="AF73" i="18"/>
  <c r="AB73" i="18"/>
  <c r="X73" i="18"/>
  <c r="K73" i="18"/>
  <c r="Z73" i="18" s="1"/>
  <c r="G73" i="18"/>
  <c r="F73" i="18"/>
  <c r="AF72" i="18"/>
  <c r="AB72" i="18"/>
  <c r="X72" i="18"/>
  <c r="K72" i="18"/>
  <c r="F72" i="18"/>
  <c r="Z72" i="18" s="1"/>
  <c r="AF71" i="18"/>
  <c r="AB71" i="18"/>
  <c r="X71" i="18"/>
  <c r="K71" i="18"/>
  <c r="Z71" i="18" s="1"/>
  <c r="G71" i="18"/>
  <c r="F71" i="18"/>
  <c r="AF70" i="18"/>
  <c r="AB70" i="18"/>
  <c r="X70" i="18"/>
  <c r="K70" i="18"/>
  <c r="F70" i="18"/>
  <c r="Z70" i="18" s="1"/>
  <c r="AF69" i="18"/>
  <c r="AB69" i="18"/>
  <c r="X69" i="18"/>
  <c r="K69" i="18"/>
  <c r="Z69" i="18" s="1"/>
  <c r="G69" i="18"/>
  <c r="F69" i="18"/>
  <c r="AF68" i="18"/>
  <c r="AB68" i="18"/>
  <c r="X68" i="18"/>
  <c r="K68" i="18"/>
  <c r="F68" i="18"/>
  <c r="Z68" i="18" s="1"/>
  <c r="AF67" i="18"/>
  <c r="AB67" i="18"/>
  <c r="X67" i="18"/>
  <c r="K67" i="18"/>
  <c r="Z67" i="18" s="1"/>
  <c r="G67" i="18"/>
  <c r="F67" i="18"/>
  <c r="AF66" i="18"/>
  <c r="AB66" i="18"/>
  <c r="X66" i="18"/>
  <c r="K66" i="18"/>
  <c r="F66" i="18"/>
  <c r="Z66" i="18" s="1"/>
  <c r="AF65" i="18"/>
  <c r="AB65" i="18"/>
  <c r="X65" i="18"/>
  <c r="K65" i="18"/>
  <c r="Z65" i="18" s="1"/>
  <c r="G65" i="18"/>
  <c r="F65" i="18"/>
  <c r="AF64" i="18"/>
  <c r="AB64" i="18"/>
  <c r="X64" i="18"/>
  <c r="K64" i="18"/>
  <c r="F64" i="18"/>
  <c r="Z64" i="18" s="1"/>
  <c r="AF63" i="18"/>
  <c r="AB63" i="18"/>
  <c r="X63" i="18"/>
  <c r="K63" i="18"/>
  <c r="Z63" i="18" s="1"/>
  <c r="G63" i="18"/>
  <c r="F63" i="18"/>
  <c r="AF62" i="18"/>
  <c r="AB62" i="18"/>
  <c r="X62" i="18"/>
  <c r="K62" i="18"/>
  <c r="F62" i="18"/>
  <c r="Z62" i="18" s="1"/>
  <c r="AF61" i="18"/>
  <c r="AB61" i="18"/>
  <c r="X61" i="18"/>
  <c r="K61" i="18"/>
  <c r="Z61" i="18" s="1"/>
  <c r="G61" i="18"/>
  <c r="F61" i="18"/>
  <c r="AF60" i="18"/>
  <c r="AB60" i="18"/>
  <c r="X60" i="18"/>
  <c r="K60" i="18"/>
  <c r="F60" i="18"/>
  <c r="Z60" i="18" s="1"/>
  <c r="AF59" i="18"/>
  <c r="AB59" i="18"/>
  <c r="X59" i="18"/>
  <c r="K59" i="18"/>
  <c r="Z59" i="18" s="1"/>
  <c r="G59" i="18"/>
  <c r="F59" i="18"/>
  <c r="AF58" i="18"/>
  <c r="AB58" i="18"/>
  <c r="X58" i="18"/>
  <c r="K58" i="18"/>
  <c r="F58" i="18"/>
  <c r="Z58" i="18" s="1"/>
  <c r="AF57" i="18"/>
  <c r="AB57" i="18"/>
  <c r="X57" i="18"/>
  <c r="K57" i="18"/>
  <c r="Z57" i="18" s="1"/>
  <c r="G57" i="18"/>
  <c r="F57" i="18"/>
  <c r="AF56" i="18"/>
  <c r="AB56" i="18"/>
  <c r="X56" i="18"/>
  <c r="K56" i="18"/>
  <c r="F56" i="18"/>
  <c r="Z56" i="18" s="1"/>
  <c r="AF55" i="18"/>
  <c r="AB55" i="18"/>
  <c r="X55" i="18"/>
  <c r="K55" i="18"/>
  <c r="Z55" i="18" s="1"/>
  <c r="G55" i="18"/>
  <c r="F55" i="18"/>
  <c r="AF54" i="18"/>
  <c r="AB54" i="18"/>
  <c r="X54" i="18"/>
  <c r="K54" i="18"/>
  <c r="F54" i="18"/>
  <c r="Z54" i="18" s="1"/>
  <c r="AF53" i="18"/>
  <c r="AB53" i="18"/>
  <c r="X53" i="18"/>
  <c r="K53" i="18"/>
  <c r="Z53" i="18" s="1"/>
  <c r="G53" i="18"/>
  <c r="F53" i="18"/>
  <c r="AF52" i="18"/>
  <c r="AB52" i="18"/>
  <c r="X52" i="18"/>
  <c r="K52" i="18"/>
  <c r="F52" i="18"/>
  <c r="Z52" i="18" s="1"/>
  <c r="AF51" i="18"/>
  <c r="AB51" i="18"/>
  <c r="X51" i="18"/>
  <c r="K51" i="18"/>
  <c r="Z51" i="18" s="1"/>
  <c r="G51" i="18"/>
  <c r="F51" i="18"/>
  <c r="AF50" i="18"/>
  <c r="AB50" i="18"/>
  <c r="X50" i="18"/>
  <c r="K50" i="18"/>
  <c r="F50" i="18"/>
  <c r="Z50" i="18" s="1"/>
  <c r="AF49" i="18"/>
  <c r="AB49" i="18"/>
  <c r="X49" i="18"/>
  <c r="K49" i="18"/>
  <c r="Z49" i="18" s="1"/>
  <c r="G49" i="18"/>
  <c r="F49" i="18"/>
  <c r="AF48" i="18"/>
  <c r="AB48" i="18"/>
  <c r="X48" i="18"/>
  <c r="K48" i="18"/>
  <c r="F48" i="18"/>
  <c r="Z48" i="18" s="1"/>
  <c r="AF47" i="18"/>
  <c r="AB47" i="18"/>
  <c r="X47" i="18"/>
  <c r="K47" i="18"/>
  <c r="Z47" i="18" s="1"/>
  <c r="G47" i="18"/>
  <c r="F47" i="18"/>
  <c r="AF46" i="18"/>
  <c r="AB46" i="18"/>
  <c r="X46" i="18"/>
  <c r="K46" i="18"/>
  <c r="F46" i="18"/>
  <c r="Z46" i="18" s="1"/>
  <c r="AF45" i="18"/>
  <c r="AB45" i="18"/>
  <c r="X45" i="18"/>
  <c r="K45" i="18"/>
  <c r="Z45" i="18" s="1"/>
  <c r="G45" i="18"/>
  <c r="F45" i="18"/>
  <c r="AF44" i="18"/>
  <c r="AB44" i="18"/>
  <c r="X44" i="18"/>
  <c r="K44" i="18"/>
  <c r="F44" i="18"/>
  <c r="Z44" i="18" s="1"/>
  <c r="AF43" i="18"/>
  <c r="AB43" i="18"/>
  <c r="X43" i="18"/>
  <c r="K43" i="18"/>
  <c r="Z43" i="18" s="1"/>
  <c r="G43" i="18"/>
  <c r="F43" i="18"/>
  <c r="AF42" i="18"/>
  <c r="AB42" i="18"/>
  <c r="X42" i="18"/>
  <c r="K42" i="18"/>
  <c r="F42" i="18"/>
  <c r="Z42" i="18" s="1"/>
  <c r="AF41" i="18"/>
  <c r="AB41" i="18"/>
  <c r="X41" i="18"/>
  <c r="K41" i="18"/>
  <c r="Z41" i="18" s="1"/>
  <c r="G41" i="18"/>
  <c r="F41" i="18"/>
  <c r="AF40" i="18"/>
  <c r="AB40" i="18"/>
  <c r="X40" i="18"/>
  <c r="K40" i="18"/>
  <c r="F40" i="18"/>
  <c r="Z40" i="18" s="1"/>
  <c r="AF39" i="18"/>
  <c r="AB39" i="18"/>
  <c r="X39" i="18"/>
  <c r="K39" i="18"/>
  <c r="Z39" i="18" s="1"/>
  <c r="G39" i="18"/>
  <c r="F39" i="18"/>
  <c r="AF38" i="18"/>
  <c r="AB38" i="18"/>
  <c r="X38" i="18"/>
  <c r="K38" i="18"/>
  <c r="F38" i="18"/>
  <c r="Z38" i="18" s="1"/>
  <c r="AF37" i="18"/>
  <c r="AB37" i="18"/>
  <c r="X37" i="18"/>
  <c r="K37" i="18"/>
  <c r="Z37" i="18" s="1"/>
  <c r="G37" i="18"/>
  <c r="F37" i="18"/>
  <c r="AF36" i="18"/>
  <c r="AB36" i="18"/>
  <c r="X36" i="18"/>
  <c r="K36" i="18"/>
  <c r="F36" i="18"/>
  <c r="Z36" i="18" s="1"/>
  <c r="AF35" i="18"/>
  <c r="AB35" i="18"/>
  <c r="X35" i="18"/>
  <c r="J35" i="18"/>
  <c r="K35" i="18" s="1"/>
  <c r="Z35" i="18" s="1"/>
  <c r="F35" i="18"/>
  <c r="G35" i="18" s="1"/>
  <c r="AF34" i="18"/>
  <c r="AB34" i="18"/>
  <c r="Z34" i="18"/>
  <c r="X34" i="18"/>
  <c r="K34" i="18"/>
  <c r="G34" i="18"/>
  <c r="F34" i="18"/>
  <c r="AF33" i="18"/>
  <c r="AB33" i="18"/>
  <c r="X33" i="18"/>
  <c r="K33" i="18"/>
  <c r="F33" i="18"/>
  <c r="Z33" i="18" s="1"/>
  <c r="AF32" i="18"/>
  <c r="AB32" i="18"/>
  <c r="X32" i="18"/>
  <c r="F32" i="18"/>
  <c r="G32" i="18" s="1"/>
  <c r="AF31" i="18"/>
  <c r="AB31" i="18"/>
  <c r="Z31" i="18"/>
  <c r="X31" i="18"/>
  <c r="K31" i="18"/>
  <c r="G31" i="18"/>
  <c r="F31" i="18"/>
  <c r="AF30" i="18"/>
  <c r="AB30" i="18"/>
  <c r="X30" i="18"/>
  <c r="K30" i="18"/>
  <c r="F30" i="18"/>
  <c r="Z30" i="18" s="1"/>
  <c r="AF29" i="18"/>
  <c r="AB29" i="18"/>
  <c r="Z29" i="18"/>
  <c r="X29" i="18"/>
  <c r="K29" i="18"/>
  <c r="G29" i="18"/>
  <c r="F29" i="18"/>
  <c r="AF28" i="18"/>
  <c r="AB28" i="18"/>
  <c r="X28" i="18"/>
  <c r="K28" i="18"/>
  <c r="F28" i="18"/>
  <c r="Z28" i="18" s="1"/>
  <c r="AF27" i="18"/>
  <c r="AB27" i="18"/>
  <c r="Z27" i="18"/>
  <c r="X27" i="18"/>
  <c r="K27" i="18"/>
  <c r="G27" i="18"/>
  <c r="F27" i="18"/>
  <c r="AF26" i="18"/>
  <c r="AB26" i="18"/>
  <c r="X26" i="18"/>
  <c r="K26" i="18"/>
  <c r="F26" i="18"/>
  <c r="Z26" i="18" s="1"/>
  <c r="AF25" i="18"/>
  <c r="AB25" i="18"/>
  <c r="Z25" i="18"/>
  <c r="X25" i="18"/>
  <c r="K25" i="18"/>
  <c r="G25" i="18"/>
  <c r="F25" i="18"/>
  <c r="AF24" i="18"/>
  <c r="AB24" i="18"/>
  <c r="X24" i="18"/>
  <c r="K24" i="18"/>
  <c r="F24" i="18"/>
  <c r="Z24" i="18" s="1"/>
  <c r="AF23" i="18"/>
  <c r="AB23" i="18"/>
  <c r="Z23" i="18"/>
  <c r="X23" i="18"/>
  <c r="K23" i="18"/>
  <c r="G23" i="18"/>
  <c r="F23" i="18"/>
  <c r="AF22" i="18"/>
  <c r="AB22" i="18"/>
  <c r="K22" i="18"/>
  <c r="Z22" i="18" s="1"/>
  <c r="H22" i="18"/>
  <c r="X22" i="18" s="1"/>
  <c r="G22" i="18"/>
  <c r="F22" i="18"/>
  <c r="AF21" i="18"/>
  <c r="AB21" i="18"/>
  <c r="X21" i="18"/>
  <c r="K21" i="18"/>
  <c r="F21" i="18"/>
  <c r="Z21" i="18" s="1"/>
  <c r="AF20" i="18"/>
  <c r="AB20" i="18"/>
  <c r="X20" i="18"/>
  <c r="K20" i="18"/>
  <c r="Z20" i="18" s="1"/>
  <c r="G20" i="18"/>
  <c r="F20" i="18"/>
  <c r="AF19" i="18"/>
  <c r="AB19" i="18"/>
  <c r="X19" i="18"/>
  <c r="K19" i="18"/>
  <c r="F19" i="18"/>
  <c r="Z19" i="18" s="1"/>
  <c r="AF18" i="18"/>
  <c r="AB18" i="18"/>
  <c r="F18" i="18"/>
  <c r="AF17" i="18"/>
  <c r="AB17" i="18"/>
  <c r="Z17" i="18"/>
  <c r="X17" i="18"/>
  <c r="K17" i="18"/>
  <c r="G17" i="18"/>
  <c r="F17" i="18"/>
  <c r="AF16" i="18"/>
  <c r="AB16" i="18"/>
  <c r="X16" i="18"/>
  <c r="K16" i="18"/>
  <c r="F16" i="18"/>
  <c r="AF15" i="18"/>
  <c r="AB15" i="18"/>
  <c r="Z15" i="18"/>
  <c r="X15" i="18"/>
  <c r="K15" i="18"/>
  <c r="G15" i="18"/>
  <c r="F15" i="18"/>
  <c r="AF14" i="18"/>
  <c r="AB14" i="18"/>
  <c r="X14" i="18"/>
  <c r="K14" i="18"/>
  <c r="F14" i="18"/>
  <c r="AF13" i="18"/>
  <c r="AB13" i="18"/>
  <c r="Z13" i="18"/>
  <c r="X13" i="18"/>
  <c r="K13" i="18"/>
  <c r="G13" i="18"/>
  <c r="F13" i="18"/>
  <c r="AF12" i="18"/>
  <c r="AB12" i="18"/>
  <c r="X12" i="18"/>
  <c r="K12" i="18"/>
  <c r="F12" i="18"/>
  <c r="AF11" i="18"/>
  <c r="AB11" i="18"/>
  <c r="Z11" i="18"/>
  <c r="X11" i="18"/>
  <c r="K11" i="18"/>
  <c r="G11" i="18"/>
  <c r="F11" i="18"/>
  <c r="AF10" i="18"/>
  <c r="G10" i="18"/>
  <c r="H10" i="18" s="1"/>
  <c r="AF9" i="18"/>
  <c r="AB9" i="18"/>
  <c r="H9" i="18"/>
  <c r="G9" i="18"/>
  <c r="AF8" i="18"/>
  <c r="G8" i="18"/>
  <c r="H8" i="18" s="1"/>
  <c r="AF7" i="18"/>
  <c r="G7" i="18"/>
  <c r="H7" i="18" s="1"/>
  <c r="AF6" i="18"/>
  <c r="H6" i="18"/>
  <c r="G6" i="18"/>
  <c r="AF5" i="18"/>
  <c r="AB5" i="18"/>
  <c r="G5" i="18"/>
  <c r="H5" i="18" s="1"/>
  <c r="AF4" i="18"/>
  <c r="H4" i="18"/>
  <c r="G4" i="18"/>
  <c r="AF3" i="18"/>
  <c r="G3" i="18"/>
  <c r="H3" i="18" s="1"/>
  <c r="AF2" i="18"/>
  <c r="X2" i="18"/>
  <c r="H2" i="18"/>
  <c r="K2" i="18" s="1"/>
  <c r="G2" i="18"/>
  <c r="Z103" i="18" l="1"/>
  <c r="Z105" i="18"/>
  <c r="Z107" i="18"/>
  <c r="Z109" i="18"/>
  <c r="Z111" i="18"/>
  <c r="Z113" i="18"/>
  <c r="Z116" i="18"/>
  <c r="Z118" i="18"/>
  <c r="Z120" i="18"/>
  <c r="Z122" i="18"/>
  <c r="Z124" i="18"/>
  <c r="Z126" i="18"/>
  <c r="Z128" i="18"/>
  <c r="Z12" i="18"/>
  <c r="Z14" i="18"/>
  <c r="Z16" i="18"/>
  <c r="Z84" i="18"/>
  <c r="Z86" i="18"/>
  <c r="Z88" i="18"/>
  <c r="Z90" i="18"/>
  <c r="Z92" i="18"/>
  <c r="Z162" i="18"/>
  <c r="X5" i="18"/>
  <c r="K5" i="18"/>
  <c r="Z5" i="18" s="1"/>
  <c r="X181" i="18"/>
  <c r="K198" i="18"/>
  <c r="X198" i="18"/>
  <c r="X82" i="18"/>
  <c r="X169" i="18"/>
  <c r="K169" i="18"/>
  <c r="Z169" i="18" s="1"/>
  <c r="X173" i="18"/>
  <c r="K173" i="18"/>
  <c r="Z173" i="18" s="1"/>
  <c r="X8" i="18"/>
  <c r="K8" i="18"/>
  <c r="X10" i="18"/>
  <c r="K10" i="18"/>
  <c r="X184" i="18"/>
  <c r="K184" i="18"/>
  <c r="X187" i="18"/>
  <c r="K187" i="18"/>
  <c r="Z187" i="18" s="1"/>
  <c r="X195" i="18"/>
  <c r="K195" i="18"/>
  <c r="Z195" i="18" s="1"/>
  <c r="X7" i="18"/>
  <c r="X3" i="18"/>
  <c r="Y3" i="18"/>
  <c r="K3" i="18"/>
  <c r="K183" i="18"/>
  <c r="Z183" i="18" s="1"/>
  <c r="X183" i="18"/>
  <c r="X191" i="18"/>
  <c r="K191" i="18"/>
  <c r="Z191" i="18" s="1"/>
  <c r="K199" i="18"/>
  <c r="Z199" i="18" s="1"/>
  <c r="X199" i="18"/>
  <c r="X225" i="18"/>
  <c r="Z32" i="18"/>
  <c r="Z166" i="18"/>
  <c r="G166" i="18"/>
  <c r="X193" i="18"/>
  <c r="X207" i="18"/>
  <c r="X210" i="18"/>
  <c r="K210" i="18"/>
  <c r="Z210" i="18" s="1"/>
  <c r="X216" i="18"/>
  <c r="K216" i="18"/>
  <c r="Z216" i="18" s="1"/>
  <c r="G219" i="18"/>
  <c r="H219" i="18" s="1"/>
  <c r="X223" i="18"/>
  <c r="Z225" i="18"/>
  <c r="X226" i="18"/>
  <c r="K226" i="18"/>
  <c r="G236" i="18"/>
  <c r="H236" i="18" s="1"/>
  <c r="X251" i="18"/>
  <c r="K251" i="18"/>
  <c r="X252" i="18"/>
  <c r="K252" i="18"/>
  <c r="Z252" i="18" s="1"/>
  <c r="K262" i="18"/>
  <c r="Z262" i="18" s="1"/>
  <c r="X262" i="18"/>
  <c r="X266" i="18"/>
  <c r="K266" i="18"/>
  <c r="Z266" i="18" s="1"/>
  <c r="K288" i="18"/>
  <c r="Z288" i="18" s="1"/>
  <c r="X288" i="18"/>
  <c r="K319" i="18"/>
  <c r="X319" i="18"/>
  <c r="X327" i="18"/>
  <c r="K327" i="18"/>
  <c r="X331" i="18"/>
  <c r="K331" i="18"/>
  <c r="X335" i="18"/>
  <c r="Y2" i="18"/>
  <c r="K4" i="18"/>
  <c r="K6" i="18"/>
  <c r="X9" i="18"/>
  <c r="G14" i="18"/>
  <c r="G18" i="18"/>
  <c r="H18" i="18" s="1"/>
  <c r="G21" i="18"/>
  <c r="G24" i="18"/>
  <c r="G28" i="18"/>
  <c r="G33" i="18"/>
  <c r="G36" i="18"/>
  <c r="G40" i="18"/>
  <c r="G44" i="18"/>
  <c r="G48" i="18"/>
  <c r="G52" i="18"/>
  <c r="G56" i="18"/>
  <c r="G60" i="18"/>
  <c r="G64" i="18"/>
  <c r="G68" i="18"/>
  <c r="G72" i="18"/>
  <c r="G76" i="18"/>
  <c r="G80" i="18"/>
  <c r="G86" i="18"/>
  <c r="G90" i="18"/>
  <c r="G95" i="18"/>
  <c r="G100" i="18"/>
  <c r="G105" i="18"/>
  <c r="G109" i="18"/>
  <c r="G113" i="18"/>
  <c r="G118" i="18"/>
  <c r="G122" i="18"/>
  <c r="G126" i="18"/>
  <c r="G132" i="18"/>
  <c r="G137" i="18"/>
  <c r="G141" i="18"/>
  <c r="G145" i="18"/>
  <c r="G149" i="18"/>
  <c r="G154" i="18"/>
  <c r="G158" i="18"/>
  <c r="G162" i="18"/>
  <c r="K171" i="18"/>
  <c r="Z171" i="18" s="1"/>
  <c r="K172" i="18"/>
  <c r="G174" i="18"/>
  <c r="H174" i="18" s="1"/>
  <c r="Z176" i="18"/>
  <c r="K178" i="18"/>
  <c r="K180" i="18"/>
  <c r="G182" i="18"/>
  <c r="H182" i="18" s="1"/>
  <c r="K185" i="18"/>
  <c r="Z185" i="18" s="1"/>
  <c r="K186" i="18"/>
  <c r="Z186" i="18" s="1"/>
  <c r="G188" i="18"/>
  <c r="H188" i="18" s="1"/>
  <c r="Z190" i="18"/>
  <c r="K193" i="18"/>
  <c r="Z193" i="18" s="1"/>
  <c r="X196" i="18"/>
  <c r="Z198" i="18"/>
  <c r="G201" i="18"/>
  <c r="H201" i="18" s="1"/>
  <c r="K202" i="18"/>
  <c r="Z202" i="18" s="1"/>
  <c r="X214" i="18"/>
  <c r="X217" i="18"/>
  <c r="K217" i="18"/>
  <c r="Z217" i="18" s="1"/>
  <c r="K227" i="18"/>
  <c r="Z227" i="18" s="1"/>
  <c r="X227" i="18"/>
  <c r="X228" i="18"/>
  <c r="K228" i="18"/>
  <c r="X250" i="18"/>
  <c r="K250" i="18"/>
  <c r="Z250" i="18" s="1"/>
  <c r="X261" i="18"/>
  <c r="K261" i="18"/>
  <c r="Z261" i="18" s="1"/>
  <c r="X281" i="18"/>
  <c r="K291" i="18"/>
  <c r="Z291" i="18" s="1"/>
  <c r="X291" i="18"/>
  <c r="K299" i="18"/>
  <c r="Z299" i="18" s="1"/>
  <c r="X299" i="18"/>
  <c r="K325" i="18"/>
  <c r="X325" i="18"/>
  <c r="X330" i="18"/>
  <c r="K330" i="18"/>
  <c r="X334" i="18"/>
  <c r="K334" i="18"/>
  <c r="X354" i="18"/>
  <c r="K361" i="18"/>
  <c r="X361" i="18"/>
  <c r="A2" i="18"/>
  <c r="X4" i="18"/>
  <c r="X6" i="18"/>
  <c r="Z115" i="18"/>
  <c r="Z134" i="18"/>
  <c r="Z151" i="18"/>
  <c r="Z156" i="18"/>
  <c r="G156" i="18"/>
  <c r="Z160" i="18"/>
  <c r="G160" i="18"/>
  <c r="Z164" i="18"/>
  <c r="G164" i="18"/>
  <c r="X172" i="18"/>
  <c r="X178" i="18"/>
  <c r="X180" i="18"/>
  <c r="X186" i="18"/>
  <c r="G194" i="18"/>
  <c r="H194" i="18" s="1"/>
  <c r="X208" i="18"/>
  <c r="K208" i="18"/>
  <c r="Z208" i="18" s="1"/>
  <c r="G211" i="18"/>
  <c r="H211" i="18" s="1"/>
  <c r="X215" i="18"/>
  <c r="X218" i="18"/>
  <c r="K218" i="18"/>
  <c r="Z218" i="18" s="1"/>
  <c r="X224" i="18"/>
  <c r="K224" i="18"/>
  <c r="Z224" i="18" s="1"/>
  <c r="K229" i="18"/>
  <c r="Z229" i="18" s="1"/>
  <c r="X229" i="18"/>
  <c r="X230" i="18"/>
  <c r="K230" i="18"/>
  <c r="Z230" i="18" s="1"/>
  <c r="X257" i="18"/>
  <c r="K257" i="18"/>
  <c r="K277" i="18"/>
  <c r="Z277" i="18" s="1"/>
  <c r="X277" i="18"/>
  <c r="X290" i="18"/>
  <c r="K290" i="18"/>
  <c r="Z290" i="18" s="1"/>
  <c r="X298" i="18"/>
  <c r="K298" i="18"/>
  <c r="Z298" i="18" s="1"/>
  <c r="K323" i="18"/>
  <c r="X323" i="18"/>
  <c r="X329" i="18"/>
  <c r="K329" i="18"/>
  <c r="X333" i="18"/>
  <c r="K333" i="18"/>
  <c r="Y16" i="18"/>
  <c r="A16" i="18" s="1"/>
  <c r="G12" i="18"/>
  <c r="Y13" i="18"/>
  <c r="A13" i="18" s="1"/>
  <c r="G16" i="18"/>
  <c r="Y17" i="18"/>
  <c r="A17" i="18" s="1"/>
  <c r="G19" i="18"/>
  <c r="G26" i="18"/>
  <c r="G30" i="18"/>
  <c r="G38" i="18"/>
  <c r="G42" i="18"/>
  <c r="G46" i="18"/>
  <c r="G50" i="18"/>
  <c r="G54" i="18"/>
  <c r="G58" i="18"/>
  <c r="G62" i="18"/>
  <c r="G66" i="18"/>
  <c r="G70" i="18"/>
  <c r="G74" i="18"/>
  <c r="G78" i="18"/>
  <c r="G84" i="18"/>
  <c r="G88" i="18"/>
  <c r="G92" i="18"/>
  <c r="G98" i="18"/>
  <c r="G103" i="18"/>
  <c r="G107" i="18"/>
  <c r="G111" i="18"/>
  <c r="G116" i="18"/>
  <c r="G120" i="18"/>
  <c r="G124" i="18"/>
  <c r="G128" i="18"/>
  <c r="G135" i="18"/>
  <c r="G139" i="18"/>
  <c r="G143" i="18"/>
  <c r="G147" i="18"/>
  <c r="G152" i="18"/>
  <c r="G170" i="18"/>
  <c r="H170" i="18" s="1"/>
  <c r="Z172" i="18"/>
  <c r="K175" i="18"/>
  <c r="Z175" i="18" s="1"/>
  <c r="K177" i="18"/>
  <c r="Z178" i="18"/>
  <c r="G179" i="18"/>
  <c r="H179" i="18" s="1"/>
  <c r="Z180" i="18"/>
  <c r="K189" i="18"/>
  <c r="Z189" i="18" s="1"/>
  <c r="G192" i="18"/>
  <c r="H192" i="18" s="1"/>
  <c r="Z196" i="18"/>
  <c r="G203" i="18"/>
  <c r="H203" i="18" s="1"/>
  <c r="X206" i="18"/>
  <c r="G209" i="18"/>
  <c r="H209" i="18" s="1"/>
  <c r="K215" i="18"/>
  <c r="Z215" i="18" s="1"/>
  <c r="X222" i="18"/>
  <c r="K231" i="18"/>
  <c r="Z231" i="18" s="1"/>
  <c r="X231" i="18"/>
  <c r="X232" i="18"/>
  <c r="K232" i="18"/>
  <c r="K267" i="18"/>
  <c r="Z267" i="18" s="1"/>
  <c r="X267" i="18"/>
  <c r="K273" i="18"/>
  <c r="Z273" i="18" s="1"/>
  <c r="X273" i="18"/>
  <c r="X276" i="18"/>
  <c r="K276" i="18"/>
  <c r="Z276" i="18" s="1"/>
  <c r="K284" i="18"/>
  <c r="Z284" i="18" s="1"/>
  <c r="X284" i="18"/>
  <c r="K321" i="18"/>
  <c r="X321" i="18"/>
  <c r="X328" i="18"/>
  <c r="K328" i="18"/>
  <c r="X332" i="18"/>
  <c r="K332" i="18"/>
  <c r="Z205" i="18"/>
  <c r="Z213" i="18"/>
  <c r="Z221" i="18"/>
  <c r="Z238" i="18"/>
  <c r="K248" i="18"/>
  <c r="Z248" i="18" s="1"/>
  <c r="K249" i="18"/>
  <c r="K255" i="18"/>
  <c r="Z255" i="18" s="1"/>
  <c r="K259" i="18"/>
  <c r="K263" i="18"/>
  <c r="Z263" i="18" s="1"/>
  <c r="K264" i="18"/>
  <c r="Z264" i="18" s="1"/>
  <c r="K268" i="18"/>
  <c r="Z268" i="18" s="1"/>
  <c r="X269" i="18"/>
  <c r="K270" i="18"/>
  <c r="Z270" i="18" s="1"/>
  <c r="K292" i="18"/>
  <c r="Z292" i="18" s="1"/>
  <c r="K293" i="18"/>
  <c r="Z293" i="18" s="1"/>
  <c r="K300" i="18"/>
  <c r="Z300" i="18" s="1"/>
  <c r="X316" i="18"/>
  <c r="K343" i="18"/>
  <c r="K362" i="18"/>
  <c r="K364" i="18"/>
  <c r="X364" i="18"/>
  <c r="X368" i="18"/>
  <c r="X369" i="18"/>
  <c r="K369" i="18"/>
  <c r="X374" i="18"/>
  <c r="Z207" i="18"/>
  <c r="Z223" i="18"/>
  <c r="Z241" i="18"/>
  <c r="G242" i="18"/>
  <c r="H242" i="18" s="1"/>
  <c r="Z243" i="18"/>
  <c r="G244" i="18"/>
  <c r="H244" i="18" s="1"/>
  <c r="Z245" i="18"/>
  <c r="G246" i="18"/>
  <c r="H246" i="18" s="1"/>
  <c r="Z247" i="18"/>
  <c r="X249" i="18"/>
  <c r="G253" i="18"/>
  <c r="H253" i="18" s="1"/>
  <c r="X255" i="18"/>
  <c r="K256" i="18"/>
  <c r="Z256" i="18" s="1"/>
  <c r="X263" i="18"/>
  <c r="X268" i="18"/>
  <c r="K275" i="18"/>
  <c r="Z275" i="18" s="1"/>
  <c r="K287" i="18"/>
  <c r="Z287" i="18" s="1"/>
  <c r="K307" i="18"/>
  <c r="Z307" i="18" s="1"/>
  <c r="X308" i="18"/>
  <c r="K314" i="18"/>
  <c r="X318" i="18"/>
  <c r="X322" i="18"/>
  <c r="X344" i="18"/>
  <c r="K347" i="18"/>
  <c r="X358" i="18"/>
  <c r="K365" i="18"/>
  <c r="X365" i="18"/>
  <c r="K366" i="18"/>
  <c r="X370" i="18"/>
  <c r="X371" i="18"/>
  <c r="K371" i="18"/>
  <c r="K391" i="18"/>
  <c r="X391" i="18"/>
  <c r="Z226" i="18"/>
  <c r="Z228" i="18"/>
  <c r="Z232" i="18"/>
  <c r="Z249" i="18"/>
  <c r="X348" i="18"/>
  <c r="X355" i="18"/>
  <c r="K355" i="18"/>
  <c r="K358" i="18"/>
  <c r="X366" i="18"/>
  <c r="X372" i="18"/>
  <c r="X379" i="18"/>
  <c r="K379" i="18"/>
  <c r="X386" i="18"/>
  <c r="K386" i="18"/>
  <c r="Z251" i="18"/>
  <c r="Z257" i="18"/>
  <c r="K271" i="18"/>
  <c r="Z271" i="18" s="1"/>
  <c r="K294" i="18"/>
  <c r="Z294" i="18" s="1"/>
  <c r="X295" i="18"/>
  <c r="K302" i="18"/>
  <c r="Z302" i="18" s="1"/>
  <c r="X303" i="18"/>
  <c r="K311" i="18"/>
  <c r="Z311" i="18" s="1"/>
  <c r="X312" i="18"/>
  <c r="X320" i="18"/>
  <c r="X324" i="18"/>
  <c r="K339" i="18"/>
  <c r="X340" i="18"/>
  <c r="K341" i="18"/>
  <c r="K348" i="18"/>
  <c r="X356" i="18"/>
  <c r="K360" i="18"/>
  <c r="X360" i="18"/>
  <c r="K372" i="18"/>
  <c r="X377" i="18"/>
  <c r="X381" i="18"/>
  <c r="X382" i="18"/>
  <c r="K382" i="18"/>
  <c r="K442" i="18"/>
  <c r="X449" i="18"/>
  <c r="X458" i="18"/>
  <c r="K465" i="18"/>
  <c r="X472" i="18"/>
  <c r="K472" i="18"/>
  <c r="X473" i="18"/>
  <c r="K473" i="18"/>
  <c r="K475" i="18"/>
  <c r="X483" i="18"/>
  <c r="K483" i="18"/>
  <c r="X484" i="18"/>
  <c r="K484" i="18"/>
  <c r="X499" i="18"/>
  <c r="X538" i="18"/>
  <c r="K538" i="18"/>
  <c r="X548" i="18"/>
  <c r="X551" i="18"/>
  <c r="K560" i="18"/>
  <c r="X560" i="18"/>
  <c r="X566" i="18"/>
  <c r="X573" i="18"/>
  <c r="K573" i="18"/>
  <c r="X575" i="18"/>
  <c r="K575" i="18"/>
  <c r="K589" i="18"/>
  <c r="X589" i="18"/>
  <c r="K592" i="18"/>
  <c r="X592" i="18"/>
  <c r="X600" i="18"/>
  <c r="K600" i="18"/>
  <c r="K605" i="18"/>
  <c r="X605" i="18"/>
  <c r="K614" i="18"/>
  <c r="X614" i="18"/>
  <c r="X383" i="18"/>
  <c r="X387" i="18"/>
  <c r="K392" i="18"/>
  <c r="K403" i="18"/>
  <c r="X435" i="18"/>
  <c r="O435" i="18"/>
  <c r="K435" i="18"/>
  <c r="X436" i="18"/>
  <c r="X439" i="18"/>
  <c r="K439" i="18"/>
  <c r="X440" i="18"/>
  <c r="K440" i="18"/>
  <c r="X441" i="18"/>
  <c r="X442" i="18"/>
  <c r="K460" i="18"/>
  <c r="K461" i="18"/>
  <c r="K462" i="18"/>
  <c r="X463" i="18"/>
  <c r="K463" i="18"/>
  <c r="X464" i="18"/>
  <c r="X465" i="18"/>
  <c r="X469" i="18"/>
  <c r="K471" i="18"/>
  <c r="X475" i="18"/>
  <c r="X479" i="18"/>
  <c r="K479" i="18"/>
  <c r="X480" i="18"/>
  <c r="K480" i="18"/>
  <c r="K482" i="18"/>
  <c r="X490" i="18"/>
  <c r="K490" i="18"/>
  <c r="X491" i="18"/>
  <c r="K491" i="18"/>
  <c r="K493" i="18"/>
  <c r="X495" i="18"/>
  <c r="K495" i="18"/>
  <c r="X496" i="18"/>
  <c r="K496" i="18"/>
  <c r="K498" i="18"/>
  <c r="X504" i="18"/>
  <c r="X509" i="18"/>
  <c r="K509" i="18"/>
  <c r="X512" i="18"/>
  <c r="K512" i="18"/>
  <c r="K519" i="18"/>
  <c r="X519" i="18"/>
  <c r="X540" i="18"/>
  <c r="K540" i="18"/>
  <c r="X572" i="18"/>
  <c r="K572" i="18"/>
  <c r="X384" i="18"/>
  <c r="X394" i="18"/>
  <c r="K394" i="18"/>
  <c r="X395" i="18"/>
  <c r="K395" i="18"/>
  <c r="X396" i="18"/>
  <c r="K396" i="18"/>
  <c r="X397" i="18"/>
  <c r="K397" i="18"/>
  <c r="X398" i="18"/>
  <c r="K398" i="18"/>
  <c r="X399" i="18"/>
  <c r="K399" i="18"/>
  <c r="X400" i="18"/>
  <c r="X401" i="18"/>
  <c r="K401" i="18"/>
  <c r="X402" i="18"/>
  <c r="X403" i="18"/>
  <c r="K404" i="18"/>
  <c r="K458" i="18"/>
  <c r="K478" i="18"/>
  <c r="X486" i="18"/>
  <c r="K486" i="18"/>
  <c r="X487" i="18"/>
  <c r="K487" i="18"/>
  <c r="K489" i="18"/>
  <c r="K494" i="18"/>
  <c r="X501" i="18"/>
  <c r="K501" i="18"/>
  <c r="X502" i="18"/>
  <c r="K502" i="18"/>
  <c r="X507" i="18"/>
  <c r="K507" i="18"/>
  <c r="X537" i="18"/>
  <c r="K537" i="18"/>
  <c r="X546" i="18"/>
  <c r="K550" i="18"/>
  <c r="X550" i="18"/>
  <c r="X552" i="18"/>
  <c r="K552" i="18"/>
  <c r="X561" i="18"/>
  <c r="K561" i="18"/>
  <c r="X574" i="18"/>
  <c r="X380" i="18"/>
  <c r="K380" i="18"/>
  <c r="X385" i="18"/>
  <c r="X406" i="18"/>
  <c r="K406" i="18"/>
  <c r="X407" i="18"/>
  <c r="K407" i="18"/>
  <c r="X408" i="18"/>
  <c r="K408" i="18"/>
  <c r="X409" i="18"/>
  <c r="K409" i="18"/>
  <c r="X410" i="18"/>
  <c r="K410" i="18"/>
  <c r="X411" i="18"/>
  <c r="K411" i="18"/>
  <c r="X412" i="18"/>
  <c r="K412" i="18"/>
  <c r="X413" i="18"/>
  <c r="K413" i="18"/>
  <c r="X414" i="18"/>
  <c r="K414" i="18"/>
  <c r="X415" i="18"/>
  <c r="X420" i="18"/>
  <c r="K420" i="18"/>
  <c r="X421" i="18"/>
  <c r="K421" i="18"/>
  <c r="X422" i="18"/>
  <c r="K422" i="18"/>
  <c r="X423" i="18"/>
  <c r="K423" i="18"/>
  <c r="X424" i="18"/>
  <c r="K424" i="18"/>
  <c r="X425" i="18"/>
  <c r="K425" i="18"/>
  <c r="X426" i="18"/>
  <c r="K426" i="18"/>
  <c r="X427" i="18"/>
  <c r="K427" i="18"/>
  <c r="X428" i="18"/>
  <c r="K428" i="18"/>
  <c r="X429" i="18"/>
  <c r="K429" i="18"/>
  <c r="X430" i="18"/>
  <c r="K430" i="18"/>
  <c r="X431" i="18"/>
  <c r="K431" i="18"/>
  <c r="X432" i="18"/>
  <c r="K432" i="18"/>
  <c r="X433" i="18"/>
  <c r="X443" i="18"/>
  <c r="K443" i="18"/>
  <c r="X444" i="18"/>
  <c r="K444" i="18"/>
  <c r="X447" i="18"/>
  <c r="K447" i="18"/>
  <c r="X448" i="18"/>
  <c r="K448" i="18"/>
  <c r="X457" i="18"/>
  <c r="X466" i="18"/>
  <c r="K466" i="18"/>
  <c r="X467" i="18"/>
  <c r="K467" i="18"/>
  <c r="X476" i="18"/>
  <c r="K476" i="18"/>
  <c r="X477" i="18"/>
  <c r="X478" i="18"/>
  <c r="X489" i="18"/>
  <c r="X505" i="18"/>
  <c r="K505" i="18"/>
  <c r="X520" i="18"/>
  <c r="K520" i="18"/>
  <c r="X536" i="18"/>
  <c r="X513" i="18"/>
  <c r="X521" i="18"/>
  <c r="X530" i="18"/>
  <c r="X554" i="18"/>
  <c r="X576" i="18"/>
  <c r="X579" i="18"/>
  <c r="X584" i="18"/>
  <c r="K584" i="18"/>
  <c r="X585" i="18"/>
  <c r="K585" i="18"/>
  <c r="X597" i="18"/>
  <c r="K597" i="18"/>
  <c r="K602" i="18"/>
  <c r="X602" i="18"/>
  <c r="X610" i="18"/>
  <c r="K610" i="18"/>
  <c r="K617" i="18"/>
  <c r="X617" i="18"/>
  <c r="X626" i="18"/>
  <c r="X636" i="18"/>
  <c r="K636" i="18"/>
  <c r="X419" i="18"/>
  <c r="X434" i="18"/>
  <c r="X450" i="18"/>
  <c r="X451" i="18"/>
  <c r="X452" i="18"/>
  <c r="X453" i="18"/>
  <c r="X454" i="18"/>
  <c r="X455" i="18"/>
  <c r="K513" i="18"/>
  <c r="K514" i="18"/>
  <c r="K521" i="18"/>
  <c r="K522" i="18"/>
  <c r="K530" i="18"/>
  <c r="K531" i="18"/>
  <c r="X539" i="18"/>
  <c r="X541" i="18"/>
  <c r="K554" i="18"/>
  <c r="K555" i="18"/>
  <c r="X562" i="18"/>
  <c r="X564" i="18"/>
  <c r="X565" i="18"/>
  <c r="K567" i="18"/>
  <c r="K576" i="18"/>
  <c r="K577" i="18"/>
  <c r="K578" i="18"/>
  <c r="K583" i="18"/>
  <c r="X588" i="18"/>
  <c r="X590" i="18"/>
  <c r="X593" i="18"/>
  <c r="K593" i="18"/>
  <c r="K599" i="18"/>
  <c r="X599" i="18"/>
  <c r="X606" i="18"/>
  <c r="K606" i="18"/>
  <c r="K613" i="18"/>
  <c r="X613" i="18"/>
  <c r="X514" i="18"/>
  <c r="X516" i="18"/>
  <c r="K516" i="18"/>
  <c r="X517" i="18"/>
  <c r="X522" i="18"/>
  <c r="X524" i="18"/>
  <c r="X531" i="18"/>
  <c r="X533" i="18"/>
  <c r="K533" i="18"/>
  <c r="X534" i="18"/>
  <c r="X544" i="18"/>
  <c r="X555" i="18"/>
  <c r="X556" i="18"/>
  <c r="X557" i="18"/>
  <c r="K557" i="18"/>
  <c r="X558" i="18"/>
  <c r="X567" i="18"/>
  <c r="X569" i="18"/>
  <c r="K569" i="18"/>
  <c r="X577" i="18"/>
  <c r="X578" i="18"/>
  <c r="X580" i="18"/>
  <c r="X582" i="18"/>
  <c r="X583" i="18"/>
  <c r="X586" i="18"/>
  <c r="K587" i="18"/>
  <c r="K596" i="18"/>
  <c r="X596" i="18"/>
  <c r="X603" i="18"/>
  <c r="K603" i="18"/>
  <c r="K609" i="18"/>
  <c r="X609" i="18"/>
  <c r="X615" i="18"/>
  <c r="X618" i="18"/>
  <c r="K618" i="18"/>
  <c r="X643" i="18"/>
  <c r="K643" i="18"/>
  <c r="X644" i="18"/>
  <c r="X647" i="18"/>
  <c r="K647" i="18"/>
  <c r="X648" i="18"/>
  <c r="K648" i="18"/>
  <c r="X665" i="18"/>
  <c r="K665" i="18"/>
  <c r="X666" i="18"/>
  <c r="X669" i="18"/>
  <c r="K670" i="18"/>
  <c r="X678" i="18"/>
  <c r="K679" i="18"/>
  <c r="X683" i="18"/>
  <c r="K683" i="18"/>
  <c r="X684" i="18"/>
  <c r="K684" i="18"/>
  <c r="X689" i="18"/>
  <c r="K689" i="18"/>
  <c r="K691" i="18"/>
  <c r="X691" i="18"/>
  <c r="K699" i="18"/>
  <c r="X699" i="18"/>
  <c r="X703" i="18"/>
  <c r="K707" i="18"/>
  <c r="X707" i="18"/>
  <c r="X719" i="18"/>
  <c r="K719" i="18"/>
  <c r="X736" i="18"/>
  <c r="K736" i="18"/>
  <c r="X742" i="18"/>
  <c r="K742" i="18"/>
  <c r="X591" i="18"/>
  <c r="K594" i="18"/>
  <c r="X595" i="18"/>
  <c r="X598" i="18"/>
  <c r="X601" i="18"/>
  <c r="X604" i="18"/>
  <c r="K607" i="18"/>
  <c r="X608" i="18"/>
  <c r="K611" i="18"/>
  <c r="X612" i="18"/>
  <c r="X616" i="18"/>
  <c r="K620" i="18"/>
  <c r="K622" i="18"/>
  <c r="X625" i="18"/>
  <c r="K627" i="18"/>
  <c r="X629" i="18"/>
  <c r="X635" i="18"/>
  <c r="X637" i="18"/>
  <c r="K644" i="18"/>
  <c r="K645" i="18"/>
  <c r="K646" i="18"/>
  <c r="X651" i="18"/>
  <c r="K651" i="18"/>
  <c r="X652" i="18"/>
  <c r="K652" i="18"/>
  <c r="X658" i="18"/>
  <c r="K658" i="18"/>
  <c r="X659" i="18"/>
  <c r="K659" i="18"/>
  <c r="X663" i="18"/>
  <c r="K664" i="18"/>
  <c r="K669" i="18"/>
  <c r="X670" i="18"/>
  <c r="X672" i="18"/>
  <c r="X674" i="18"/>
  <c r="K674" i="18"/>
  <c r="K678" i="18"/>
  <c r="X679" i="18"/>
  <c r="X681" i="18"/>
  <c r="K682" i="18"/>
  <c r="X687" i="18"/>
  <c r="K687" i="18"/>
  <c r="X688" i="18"/>
  <c r="X695" i="18"/>
  <c r="K695" i="18"/>
  <c r="X712" i="18"/>
  <c r="K712" i="18"/>
  <c r="X715" i="18"/>
  <c r="K715" i="18"/>
  <c r="X722" i="18"/>
  <c r="K722" i="18"/>
  <c r="X732" i="18"/>
  <c r="K732" i="18"/>
  <c r="K738" i="18"/>
  <c r="X738" i="18"/>
  <c r="X758" i="18"/>
  <c r="X607" i="18"/>
  <c r="X611" i="18"/>
  <c r="X620" i="18"/>
  <c r="X627" i="18"/>
  <c r="K629" i="18"/>
  <c r="K630" i="18"/>
  <c r="K637" i="18"/>
  <c r="K638" i="18"/>
  <c r="X645" i="18"/>
  <c r="X646" i="18"/>
  <c r="X649" i="18"/>
  <c r="K650" i="18"/>
  <c r="X655" i="18"/>
  <c r="K655" i="18"/>
  <c r="K657" i="18"/>
  <c r="K663" i="18"/>
  <c r="X664" i="18"/>
  <c r="X668" i="18"/>
  <c r="K672" i="18"/>
  <c r="X677" i="18"/>
  <c r="K681" i="18"/>
  <c r="X682" i="18"/>
  <c r="X685" i="18"/>
  <c r="K686" i="18"/>
  <c r="X690" i="18"/>
  <c r="X692" i="18"/>
  <c r="K704" i="18"/>
  <c r="X704" i="18"/>
  <c r="X709" i="18"/>
  <c r="K709" i="18"/>
  <c r="K717" i="18"/>
  <c r="X717" i="18"/>
  <c r="K724" i="18"/>
  <c r="X724" i="18"/>
  <c r="X728" i="18"/>
  <c r="K728" i="18"/>
  <c r="K734" i="18"/>
  <c r="X734" i="18"/>
  <c r="X750" i="18"/>
  <c r="K750" i="18"/>
  <c r="X754" i="18"/>
  <c r="K754" i="18"/>
  <c r="X760" i="18"/>
  <c r="K760" i="18"/>
  <c r="X764" i="18"/>
  <c r="X632" i="18"/>
  <c r="K632" i="18"/>
  <c r="X633" i="18"/>
  <c r="X640" i="18"/>
  <c r="K640" i="18"/>
  <c r="K649" i="18"/>
  <c r="X650" i="18"/>
  <c r="X653" i="18"/>
  <c r="K654" i="18"/>
  <c r="X657" i="18"/>
  <c r="X660" i="18"/>
  <c r="X662" i="18"/>
  <c r="K662" i="18"/>
  <c r="K667" i="18"/>
  <c r="X671" i="18"/>
  <c r="X675" i="18"/>
  <c r="K676" i="18"/>
  <c r="X680" i="18"/>
  <c r="K685" i="18"/>
  <c r="X686" i="18"/>
  <c r="X694" i="18"/>
  <c r="K694" i="18"/>
  <c r="X711" i="18"/>
  <c r="K730" i="18"/>
  <c r="X730" i="18"/>
  <c r="X740" i="18"/>
  <c r="X746" i="18"/>
  <c r="K746" i="18"/>
  <c r="X693" i="18"/>
  <c r="X696" i="18"/>
  <c r="K698" i="18"/>
  <c r="X701" i="18"/>
  <c r="K710" i="18"/>
  <c r="K713" i="18"/>
  <c r="K716" i="18"/>
  <c r="X720" i="18"/>
  <c r="K723" i="18"/>
  <c r="X726" i="18"/>
  <c r="K729" i="18"/>
  <c r="K733" i="18"/>
  <c r="K737" i="18"/>
  <c r="K743" i="18"/>
  <c r="X749" i="18"/>
  <c r="X751" i="18"/>
  <c r="X757" i="18"/>
  <c r="X761" i="18"/>
  <c r="X775" i="18"/>
  <c r="K775" i="18"/>
  <c r="X776" i="18"/>
  <c r="K783" i="18"/>
  <c r="X790" i="18"/>
  <c r="K790" i="18"/>
  <c r="K795" i="18"/>
  <c r="X795" i="18"/>
  <c r="K798" i="18"/>
  <c r="X798" i="18"/>
  <c r="K801" i="18"/>
  <c r="X801" i="18"/>
  <c r="X810" i="18"/>
  <c r="K810" i="18"/>
  <c r="X823" i="18"/>
  <c r="K823" i="18"/>
  <c r="K673" i="18"/>
  <c r="X698" i="18"/>
  <c r="X710" i="18"/>
  <c r="X713" i="18"/>
  <c r="X716" i="18"/>
  <c r="X723" i="18"/>
  <c r="X729" i="18"/>
  <c r="X733" i="18"/>
  <c r="X737" i="18"/>
  <c r="K774" i="18"/>
  <c r="X782" i="18"/>
  <c r="X783" i="18"/>
  <c r="X787" i="18"/>
  <c r="K787" i="18"/>
  <c r="K792" i="18"/>
  <c r="X792" i="18"/>
  <c r="X806" i="18"/>
  <c r="K806" i="18"/>
  <c r="X813" i="18"/>
  <c r="K819" i="18"/>
  <c r="X819" i="18"/>
  <c r="X825" i="18"/>
  <c r="K825" i="18"/>
  <c r="K846" i="18"/>
  <c r="X846" i="18"/>
  <c r="K860" i="18"/>
  <c r="X860" i="18"/>
  <c r="X745" i="18"/>
  <c r="X747" i="18"/>
  <c r="X753" i="18"/>
  <c r="X755" i="18"/>
  <c r="X763" i="18"/>
  <c r="X771" i="18"/>
  <c r="K771" i="18"/>
  <c r="X772" i="18"/>
  <c r="K772" i="18"/>
  <c r="X774" i="18"/>
  <c r="X778" i="18"/>
  <c r="K778" i="18"/>
  <c r="X779" i="18"/>
  <c r="K779" i="18"/>
  <c r="K789" i="18"/>
  <c r="X789" i="18"/>
  <c r="X796" i="18"/>
  <c r="X799" i="18"/>
  <c r="X802" i="18"/>
  <c r="K802" i="18"/>
  <c r="K809" i="18"/>
  <c r="X809" i="18"/>
  <c r="X816" i="18"/>
  <c r="K856" i="18"/>
  <c r="X856" i="18"/>
  <c r="X767" i="18"/>
  <c r="K767" i="18"/>
  <c r="X769" i="18"/>
  <c r="K769" i="18"/>
  <c r="K777" i="18"/>
  <c r="X784" i="18"/>
  <c r="K784" i="18"/>
  <c r="X785" i="18"/>
  <c r="K785" i="18"/>
  <c r="X793" i="18"/>
  <c r="K793" i="18"/>
  <c r="K805" i="18"/>
  <c r="X805" i="18"/>
  <c r="X818" i="18"/>
  <c r="K818" i="18"/>
  <c r="X820" i="18"/>
  <c r="K820" i="18"/>
  <c r="K828" i="18"/>
  <c r="X828" i="18"/>
  <c r="X833" i="18"/>
  <c r="K833" i="18"/>
  <c r="K840" i="18"/>
  <c r="X840" i="18"/>
  <c r="K866" i="18"/>
  <c r="X866" i="18"/>
  <c r="K849" i="18"/>
  <c r="X849" i="18"/>
  <c r="X850" i="18"/>
  <c r="K868" i="18"/>
  <c r="K881" i="18"/>
  <c r="K883" i="18"/>
  <c r="X883" i="18"/>
  <c r="K891" i="18"/>
  <c r="X891" i="18"/>
  <c r="X897" i="18"/>
  <c r="K897" i="18"/>
  <c r="X773" i="18"/>
  <c r="X780" i="18"/>
  <c r="X788" i="18"/>
  <c r="X791" i="18"/>
  <c r="X794" i="18"/>
  <c r="X797" i="18"/>
  <c r="X800" i="18"/>
  <c r="K803" i="18"/>
  <c r="X804" i="18"/>
  <c r="K807" i="18"/>
  <c r="X808" i="18"/>
  <c r="K811" i="18"/>
  <c r="X812" i="18"/>
  <c r="K814" i="18"/>
  <c r="X815" i="18"/>
  <c r="K817" i="18"/>
  <c r="X821" i="18"/>
  <c r="K824" i="18"/>
  <c r="K830" i="18"/>
  <c r="X832" i="18"/>
  <c r="X839" i="18"/>
  <c r="X841" i="18"/>
  <c r="K850" i="18"/>
  <c r="K851" i="18"/>
  <c r="X859" i="18"/>
  <c r="X869" i="18"/>
  <c r="K870" i="18"/>
  <c r="X870" i="18"/>
  <c r="K871" i="18"/>
  <c r="X872" i="18"/>
  <c r="K872" i="18"/>
  <c r="X874" i="18"/>
  <c r="X886" i="18"/>
  <c r="X803" i="18"/>
  <c r="X807" i="18"/>
  <c r="X811" i="18"/>
  <c r="X814" i="18"/>
  <c r="X817" i="18"/>
  <c r="X824" i="18"/>
  <c r="X830" i="18"/>
  <c r="X834" i="18"/>
  <c r="K843" i="18"/>
  <c r="X843" i="18"/>
  <c r="X844" i="18"/>
  <c r="X851" i="18"/>
  <c r="X853" i="18"/>
  <c r="X863" i="18"/>
  <c r="X876" i="18"/>
  <c r="X880" i="18"/>
  <c r="X884" i="18"/>
  <c r="X895" i="18"/>
  <c r="K895" i="18"/>
  <c r="K834" i="18"/>
  <c r="K835" i="18"/>
  <c r="X837" i="18"/>
  <c r="K844" i="18"/>
  <c r="X847" i="18"/>
  <c r="X855" i="18"/>
  <c r="X857" i="18"/>
  <c r="X865" i="18"/>
  <c r="X867" i="18"/>
  <c r="K876" i="18"/>
  <c r="K884" i="18"/>
  <c r="X887" i="18"/>
  <c r="K887" i="18"/>
  <c r="X904" i="18"/>
  <c r="X906" i="18"/>
  <c r="K908" i="18"/>
  <c r="X908" i="18"/>
  <c r="X910" i="18"/>
  <c r="K910" i="18"/>
  <c r="X912" i="18"/>
  <c r="K922" i="18"/>
  <c r="X922" i="18"/>
  <c r="X898" i="18"/>
  <c r="K898" i="18"/>
  <c r="X914" i="18"/>
  <c r="K914" i="18"/>
  <c r="X905" i="18"/>
  <c r="X909" i="18"/>
  <c r="K909" i="18"/>
  <c r="X920" i="18"/>
  <c r="X923" i="18"/>
  <c r="K923" i="18"/>
  <c r="K879" i="18"/>
  <c r="K885" i="18"/>
  <c r="K888" i="18"/>
  <c r="K889" i="18"/>
  <c r="X893" i="18"/>
  <c r="K893" i="18"/>
  <c r="X894" i="18"/>
  <c r="K894" i="18"/>
  <c r="X899" i="18"/>
  <c r="X901" i="18"/>
  <c r="K901" i="18"/>
  <c r="X913" i="18"/>
  <c r="K913" i="18"/>
  <c r="X927" i="18"/>
  <c r="K927" i="18"/>
  <c r="G915" i="18"/>
  <c r="H915" i="18" s="1"/>
  <c r="X924" i="18"/>
  <c r="C14" i="19"/>
  <c r="C10" i="19"/>
  <c r="C15" i="19"/>
  <c r="C11" i="19"/>
  <c r="C7" i="19"/>
  <c r="C9" i="19"/>
  <c r="D18" i="21"/>
  <c r="E18" i="21" s="1"/>
  <c r="F18" i="21" s="1"/>
  <c r="X916" i="18"/>
  <c r="K916" i="18"/>
  <c r="X917" i="18"/>
  <c r="L4" i="19"/>
  <c r="C8" i="19"/>
  <c r="C16" i="19"/>
  <c r="K902" i="18"/>
  <c r="K917" i="18"/>
  <c r="K918" i="18"/>
  <c r="X925" i="18"/>
  <c r="X926" i="18"/>
  <c r="X929" i="18"/>
  <c r="C13" i="19"/>
  <c r="O27" i="21"/>
  <c r="G911" i="18"/>
  <c r="H911" i="18" s="1"/>
  <c r="G907" i="18"/>
  <c r="H907" i="18" s="1"/>
  <c r="Y6" i="18" l="1"/>
  <c r="K915" i="18"/>
  <c r="X915" i="18"/>
  <c r="X907" i="18"/>
  <c r="K907" i="18"/>
  <c r="J16" i="19"/>
  <c r="J12" i="19"/>
  <c r="J8" i="19"/>
  <c r="J13" i="19"/>
  <c r="J9" i="19"/>
  <c r="J11" i="19"/>
  <c r="J14" i="19"/>
  <c r="J15" i="19"/>
  <c r="J7" i="19"/>
  <c r="J10" i="19"/>
  <c r="X911" i="18"/>
  <c r="K911" i="18"/>
  <c r="X253" i="18"/>
  <c r="K253" i="18"/>
  <c r="Z253" i="18" s="1"/>
  <c r="K246" i="18"/>
  <c r="Z246" i="18" s="1"/>
  <c r="X246" i="18"/>
  <c r="K242" i="18"/>
  <c r="Z242" i="18" s="1"/>
  <c r="X242" i="18"/>
  <c r="X170" i="18"/>
  <c r="K170" i="18"/>
  <c r="Z170" i="18" s="1"/>
  <c r="K201" i="18"/>
  <c r="Z201" i="18" s="1"/>
  <c r="X201" i="18"/>
  <c r="X174" i="18"/>
  <c r="K174" i="18"/>
  <c r="Z174" i="18" s="1"/>
  <c r="Y10" i="18"/>
  <c r="Y8" i="18"/>
  <c r="Y12" i="18"/>
  <c r="A12" i="18" s="1"/>
  <c r="Y11" i="18"/>
  <c r="A11" i="18" s="1"/>
  <c r="A3" i="18"/>
  <c r="Y4" i="18"/>
  <c r="K244" i="18"/>
  <c r="Z244" i="18" s="1"/>
  <c r="X244" i="18"/>
  <c r="K211" i="18"/>
  <c r="Z211" i="18" s="1"/>
  <c r="X211" i="18"/>
  <c r="A6" i="18"/>
  <c r="Y150" i="18"/>
  <c r="A150" i="18" s="1"/>
  <c r="Y102" i="18"/>
  <c r="A102" i="18" s="1"/>
  <c r="K18" i="18"/>
  <c r="Z18" i="18" s="1"/>
  <c r="Y18" i="18"/>
  <c r="X18" i="18"/>
  <c r="Y911" i="18" s="1"/>
  <c r="Y28" i="18"/>
  <c r="A28" i="18" s="1"/>
  <c r="Y161" i="18"/>
  <c r="A161" i="18" s="1"/>
  <c r="X236" i="18"/>
  <c r="K236" i="18"/>
  <c r="Z236" i="18" s="1"/>
  <c r="Y158" i="18"/>
  <c r="A158" i="18" s="1"/>
  <c r="Y141" i="18"/>
  <c r="A141" i="18" s="1"/>
  <c r="Y122" i="18"/>
  <c r="A122" i="18" s="1"/>
  <c r="Y105" i="18"/>
  <c r="A105" i="18" s="1"/>
  <c r="Y95" i="18"/>
  <c r="A95" i="18" s="1"/>
  <c r="Y76" i="18"/>
  <c r="A76" i="18" s="1"/>
  <c r="Y56" i="18"/>
  <c r="A56" i="18" s="1"/>
  <c r="Y9" i="18"/>
  <c r="A9" i="18" s="1"/>
  <c r="Y7" i="18"/>
  <c r="Y186" i="18"/>
  <c r="A186" i="18" s="1"/>
  <c r="A8" i="18"/>
  <c r="Y173" i="18"/>
  <c r="Y82" i="18"/>
  <c r="A82" i="18" s="1"/>
  <c r="X209" i="18"/>
  <c r="K209" i="18"/>
  <c r="Z209" i="18" s="1"/>
  <c r="X203" i="18"/>
  <c r="K203" i="18"/>
  <c r="Z203" i="18" s="1"/>
  <c r="Y192" i="18"/>
  <c r="X192" i="18"/>
  <c r="K192" i="18"/>
  <c r="Z192" i="18" s="1"/>
  <c r="K179" i="18"/>
  <c r="Z179" i="18" s="1"/>
  <c r="Y179" i="18"/>
  <c r="X179" i="18"/>
  <c r="Y476" i="18" s="1"/>
  <c r="A476" i="18" s="1"/>
  <c r="X194" i="18"/>
  <c r="Y334" i="18" s="1"/>
  <c r="A334" i="18" s="1"/>
  <c r="K194" i="18"/>
  <c r="Z194" i="18" s="1"/>
  <c r="A4" i="18"/>
  <c r="X188" i="18"/>
  <c r="K188" i="18"/>
  <c r="Z188" i="18" s="1"/>
  <c r="K182" i="18"/>
  <c r="Z182" i="18" s="1"/>
  <c r="X182" i="18"/>
  <c r="Y168" i="18"/>
  <c r="A168" i="18" s="1"/>
  <c r="Y160" i="18"/>
  <c r="A160" i="18" s="1"/>
  <c r="Y155" i="18"/>
  <c r="A155" i="18" s="1"/>
  <c r="Y133" i="18"/>
  <c r="A133" i="18" s="1"/>
  <c r="Y123" i="18"/>
  <c r="A123" i="18" s="1"/>
  <c r="Y115" i="18"/>
  <c r="A115" i="18" s="1"/>
  <c r="Y81" i="18"/>
  <c r="A81" i="18" s="1"/>
  <c r="Y73" i="18"/>
  <c r="A73" i="18" s="1"/>
  <c r="Y65" i="18"/>
  <c r="A65" i="18" s="1"/>
  <c r="Y57" i="18"/>
  <c r="A57" i="18" s="1"/>
  <c r="Y49" i="18"/>
  <c r="A49" i="18" s="1"/>
  <c r="Y41" i="18"/>
  <c r="A41" i="18" s="1"/>
  <c r="Y34" i="18"/>
  <c r="A34" i="18" s="1"/>
  <c r="Y25" i="18"/>
  <c r="A25" i="18" s="1"/>
  <c r="Y15" i="18"/>
  <c r="A15" i="18" s="1"/>
  <c r="Y52" i="18"/>
  <c r="A52" i="18" s="1"/>
  <c r="Y24" i="18"/>
  <c r="A24" i="18" s="1"/>
  <c r="Y197" i="18"/>
  <c r="A197" i="18" s="1"/>
  <c r="Y869" i="18"/>
  <c r="A869" i="18" s="1"/>
  <c r="K219" i="18"/>
  <c r="Z219" i="18" s="1"/>
  <c r="X219" i="18"/>
  <c r="Y516" i="18" s="1"/>
  <c r="A516" i="18" s="1"/>
  <c r="Y216" i="18"/>
  <c r="A216" i="18" s="1"/>
  <c r="Y193" i="18"/>
  <c r="A193" i="18" s="1"/>
  <c r="Y180" i="18"/>
  <c r="A180" i="18" s="1"/>
  <c r="Y154" i="18"/>
  <c r="A154" i="18" s="1"/>
  <c r="Y137" i="18"/>
  <c r="A137" i="18" s="1"/>
  <c r="Y118" i="18"/>
  <c r="A118" i="18" s="1"/>
  <c r="Y101" i="18"/>
  <c r="A101" i="18" s="1"/>
  <c r="Y90" i="18"/>
  <c r="A90" i="18" s="1"/>
  <c r="Y72" i="18"/>
  <c r="A72" i="18" s="1"/>
  <c r="Y48" i="18"/>
  <c r="A48" i="18" s="1"/>
  <c r="Y14" i="18"/>
  <c r="A14" i="18" s="1"/>
  <c r="A7" i="18"/>
  <c r="Y195" i="18"/>
  <c r="A195" i="18" s="1"/>
  <c r="A10" i="18"/>
  <c r="A173" i="18"/>
  <c r="Y169" i="18"/>
  <c r="A169" i="18" s="1"/>
  <c r="Y5" i="18"/>
  <c r="A5" i="18" s="1"/>
  <c r="F45" i="21" l="1"/>
  <c r="Y219" i="18"/>
  <c r="Y188" i="18"/>
  <c r="Y182" i="18"/>
  <c r="A182" i="18" s="1"/>
  <c r="Y319" i="18"/>
  <c r="A319" i="18" s="1"/>
  <c r="Y673" i="18"/>
  <c r="A673" i="18" s="1"/>
  <c r="Y417" i="18"/>
  <c r="A417" i="18" s="1"/>
  <c r="Y556" i="18"/>
  <c r="A556" i="18" s="1"/>
  <c r="Y543" i="18"/>
  <c r="A543" i="18" s="1"/>
  <c r="Y357" i="18"/>
  <c r="A357" i="18" s="1"/>
  <c r="Y369" i="18"/>
  <c r="A369" i="18" s="1"/>
  <c r="Y249" i="18"/>
  <c r="A249" i="18" s="1"/>
  <c r="Y299" i="18"/>
  <c r="A299" i="18" s="1"/>
  <c r="Y223" i="18"/>
  <c r="A223" i="18" s="1"/>
  <c r="Y890" i="18"/>
  <c r="A890" i="18" s="1"/>
  <c r="Y706" i="18"/>
  <c r="A706" i="18" s="1"/>
  <c r="Y500" i="18"/>
  <c r="A500" i="18" s="1"/>
  <c r="Y394" i="18"/>
  <c r="A394" i="18" s="1"/>
  <c r="Y523" i="18"/>
  <c r="A523" i="18" s="1"/>
  <c r="Y274" i="18"/>
  <c r="A274" i="18" s="1"/>
  <c r="Y407" i="18"/>
  <c r="A407" i="18" s="1"/>
  <c r="Y210" i="18"/>
  <c r="A210" i="18" s="1"/>
  <c r="Y330" i="18"/>
  <c r="A330" i="18" s="1"/>
  <c r="Y62" i="18"/>
  <c r="A62" i="18" s="1"/>
  <c r="Y124" i="18"/>
  <c r="A124" i="18" s="1"/>
  <c r="F34" i="21"/>
  <c r="F22" i="21"/>
  <c r="F26" i="21"/>
  <c r="F42" i="21"/>
  <c r="F25" i="21"/>
  <c r="F36" i="21"/>
  <c r="G35" i="21"/>
  <c r="E23" i="21"/>
  <c r="G32" i="21"/>
  <c r="G36" i="21"/>
  <c r="E45" i="21"/>
  <c r="G24" i="21"/>
  <c r="F33" i="21"/>
  <c r="E42" i="21"/>
  <c r="E46" i="21"/>
  <c r="Y80" i="18"/>
  <c r="A80" i="18" s="1"/>
  <c r="Y145" i="18"/>
  <c r="A145" i="18" s="1"/>
  <c r="Y207" i="18"/>
  <c r="A207" i="18" s="1"/>
  <c r="Y252" i="18"/>
  <c r="A252" i="18" s="1"/>
  <c r="Y919" i="18"/>
  <c r="A919" i="18" s="1"/>
  <c r="Y771" i="18"/>
  <c r="A771" i="18" s="1"/>
  <c r="Y631" i="18"/>
  <c r="A631" i="18" s="1"/>
  <c r="Y501" i="18"/>
  <c r="A501" i="18" s="1"/>
  <c r="Y389" i="18"/>
  <c r="A389" i="18" s="1"/>
  <c r="Y376" i="18"/>
  <c r="A376" i="18" s="1"/>
  <c r="Y309" i="18"/>
  <c r="A309" i="18" s="1"/>
  <c r="Y313" i="18"/>
  <c r="A313" i="18" s="1"/>
  <c r="Y29" i="18"/>
  <c r="A29" i="18" s="1"/>
  <c r="Y61" i="18"/>
  <c r="A61" i="18" s="1"/>
  <c r="Y127" i="18"/>
  <c r="A127" i="18" s="1"/>
  <c r="Y213" i="18"/>
  <c r="A213" i="18" s="1"/>
  <c r="Y261" i="18"/>
  <c r="A261" i="18" s="1"/>
  <c r="Y66" i="18"/>
  <c r="A66" i="18" s="1"/>
  <c r="Y187" i="18"/>
  <c r="A187" i="18" s="1"/>
  <c r="Y44" i="18"/>
  <c r="A44" i="18" s="1"/>
  <c r="Y113" i="18"/>
  <c r="A113" i="18" s="1"/>
  <c r="Y870" i="18"/>
  <c r="A870" i="18" s="1"/>
  <c r="Y700" i="18"/>
  <c r="A700" i="18" s="1"/>
  <c r="Y511" i="18"/>
  <c r="A511" i="18" s="1"/>
  <c r="Y396" i="18"/>
  <c r="A396" i="18" s="1"/>
  <c r="Y533" i="18"/>
  <c r="A533" i="18" s="1"/>
  <c r="Y285" i="18"/>
  <c r="A285" i="18" s="1"/>
  <c r="Y286" i="18"/>
  <c r="A286" i="18" s="1"/>
  <c r="Y21" i="18"/>
  <c r="A21" i="18" s="1"/>
  <c r="Y106" i="18"/>
  <c r="A106" i="18" s="1"/>
  <c r="Y159" i="18"/>
  <c r="A159" i="18" s="1"/>
  <c r="Y354" i="18"/>
  <c r="A354" i="18" s="1"/>
  <c r="Y170" i="18"/>
  <c r="Y242" i="18"/>
  <c r="Y237" i="18"/>
  <c r="A237" i="18" s="1"/>
  <c r="Y697" i="18"/>
  <c r="A697" i="18" s="1"/>
  <c r="Y855" i="18"/>
  <c r="A855" i="18" s="1"/>
  <c r="Y226" i="18"/>
  <c r="A226" i="18" s="1"/>
  <c r="Y335" i="18"/>
  <c r="A335" i="18" s="1"/>
  <c r="Y829" i="18"/>
  <c r="A829" i="18" s="1"/>
  <c r="Y639" i="18"/>
  <c r="A639" i="18" s="1"/>
  <c r="Y479" i="18"/>
  <c r="A479" i="18" s="1"/>
  <c r="Y443" i="18"/>
  <c r="A443" i="18" s="1"/>
  <c r="Y318" i="18"/>
  <c r="A318" i="18" s="1"/>
  <c r="Y363" i="18"/>
  <c r="A363" i="18" s="1"/>
  <c r="A188" i="18"/>
  <c r="Y255" i="18"/>
  <c r="A255" i="18" s="1"/>
  <c r="Y194" i="18"/>
  <c r="Y181" i="18"/>
  <c r="A181" i="18" s="1"/>
  <c r="Y845" i="18"/>
  <c r="A845" i="18" s="1"/>
  <c r="Y642" i="18"/>
  <c r="A642" i="18" s="1"/>
  <c r="Y569" i="18"/>
  <c r="A569" i="18" s="1"/>
  <c r="Y528" i="18"/>
  <c r="A528" i="18" s="1"/>
  <c r="Y353" i="18"/>
  <c r="A353" i="18" s="1"/>
  <c r="Y364" i="18"/>
  <c r="A364" i="18" s="1"/>
  <c r="Y64" i="18"/>
  <c r="A64" i="18" s="1"/>
  <c r="Y110" i="18"/>
  <c r="A110" i="18" s="1"/>
  <c r="Y156" i="18"/>
  <c r="A156" i="18" s="1"/>
  <c r="Y281" i="18"/>
  <c r="A281" i="18" s="1"/>
  <c r="Y361" i="18"/>
  <c r="A361" i="18" s="1"/>
  <c r="Y78" i="18"/>
  <c r="A78" i="18" s="1"/>
  <c r="Y147" i="18"/>
  <c r="A147" i="18" s="1"/>
  <c r="D24" i="21"/>
  <c r="F43" i="21"/>
  <c r="G23" i="21"/>
  <c r="E32" i="21"/>
  <c r="D44" i="21"/>
  <c r="G26" i="21"/>
  <c r="G42" i="21"/>
  <c r="E43" i="21"/>
  <c r="F24" i="21"/>
  <c r="E33" i="21"/>
  <c r="D42" i="21"/>
  <c r="D46" i="21"/>
  <c r="D25" i="21"/>
  <c r="D34" i="21"/>
  <c r="D43" i="21"/>
  <c r="Y184" i="18"/>
  <c r="A184" i="18" s="1"/>
  <c r="Y225" i="18"/>
  <c r="A225" i="18" s="1"/>
  <c r="Y96" i="18"/>
  <c r="A96" i="18" s="1"/>
  <c r="Y162" i="18"/>
  <c r="A162" i="18" s="1"/>
  <c r="Y212" i="18"/>
  <c r="A212" i="18" s="1"/>
  <c r="Y862" i="18"/>
  <c r="A862" i="18" s="1"/>
  <c r="Y725" i="18"/>
  <c r="A725" i="18" s="1"/>
  <c r="Y545" i="18"/>
  <c r="A545" i="18" s="1"/>
  <c r="Y397" i="18"/>
  <c r="A397" i="18" s="1"/>
  <c r="Y157" i="18"/>
  <c r="A157" i="18" s="1"/>
  <c r="Y287" i="18"/>
  <c r="A287" i="18" s="1"/>
  <c r="Y292" i="18"/>
  <c r="A292" i="18" s="1"/>
  <c r="Y254" i="18"/>
  <c r="A254" i="18" s="1"/>
  <c r="Y37" i="18"/>
  <c r="A37" i="18" s="1"/>
  <c r="Y69" i="18"/>
  <c r="A69" i="18" s="1"/>
  <c r="Y151" i="18"/>
  <c r="A151" i="18" s="1"/>
  <c r="Y228" i="18"/>
  <c r="A228" i="18" s="1"/>
  <c r="Y84" i="18"/>
  <c r="A84" i="18" s="1"/>
  <c r="Y172" i="18"/>
  <c r="A172" i="18" s="1"/>
  <c r="Y68" i="18"/>
  <c r="A68" i="18" s="1"/>
  <c r="Y132" i="18"/>
  <c r="A132" i="18" s="1"/>
  <c r="Y848" i="18"/>
  <c r="A848" i="18" s="1"/>
  <c r="Y656" i="18"/>
  <c r="A656" i="18" s="1"/>
  <c r="Y468" i="18"/>
  <c r="A468" i="18" s="1"/>
  <c r="Y557" i="18"/>
  <c r="A557" i="18" s="1"/>
  <c r="Y581" i="18"/>
  <c r="A581" i="18" s="1"/>
  <c r="Y378" i="18"/>
  <c r="A378" i="18" s="1"/>
  <c r="Y405" i="18"/>
  <c r="A405" i="18" s="1"/>
  <c r="Y36" i="18"/>
  <c r="A36" i="18" s="1"/>
  <c r="Y114" i="18"/>
  <c r="A114" i="18" s="1"/>
  <c r="Y164" i="18"/>
  <c r="A164" i="18" s="1"/>
  <c r="A242" i="18"/>
  <c r="A911" i="18"/>
  <c r="A219" i="18"/>
  <c r="Y266" i="18"/>
  <c r="A266" i="18" s="1"/>
  <c r="Y926" i="18"/>
  <c r="A926" i="18" s="1"/>
  <c r="Y753" i="18"/>
  <c r="A753" i="18" s="1"/>
  <c r="Y571" i="18"/>
  <c r="A571" i="18" s="1"/>
  <c r="Y399" i="18"/>
  <c r="A399" i="18" s="1"/>
  <c r="Y317" i="18"/>
  <c r="A317" i="18" s="1"/>
  <c r="Y307" i="18"/>
  <c r="A307" i="18" s="1"/>
  <c r="Y296" i="18"/>
  <c r="A296" i="18" s="1"/>
  <c r="Y214" i="18"/>
  <c r="A214" i="18" s="1"/>
  <c r="Y278" i="18"/>
  <c r="A278" i="18" s="1"/>
  <c r="A179" i="18"/>
  <c r="A192" i="18"/>
  <c r="Y203" i="18"/>
  <c r="A203" i="18" s="1"/>
  <c r="Y183" i="18"/>
  <c r="A183" i="18" s="1"/>
  <c r="Y236" i="18"/>
  <c r="A236" i="18" s="1"/>
  <c r="Y262" i="18"/>
  <c r="A262" i="18" s="1"/>
  <c r="Y778" i="18"/>
  <c r="A778" i="18" s="1"/>
  <c r="Y632" i="18"/>
  <c r="A632" i="18" s="1"/>
  <c r="Y515" i="18"/>
  <c r="A515" i="18" s="1"/>
  <c r="Y463" i="18"/>
  <c r="A463" i="18" s="1"/>
  <c r="Y380" i="18"/>
  <c r="A380" i="18" s="1"/>
  <c r="Y315" i="18"/>
  <c r="A315" i="18" s="1"/>
  <c r="Y337" i="18"/>
  <c r="A337" i="18" s="1"/>
  <c r="Y83" i="18"/>
  <c r="A83" i="18" s="1"/>
  <c r="Y134" i="18"/>
  <c r="A134" i="18" s="1"/>
  <c r="Y176" i="18"/>
  <c r="A176" i="18" s="1"/>
  <c r="Y93" i="18"/>
  <c r="A93" i="18" s="1"/>
  <c r="D23" i="21"/>
  <c r="D45" i="21"/>
  <c r="E24" i="21"/>
  <c r="G33" i="21"/>
  <c r="G45" i="21"/>
  <c r="F32" i="21"/>
  <c r="E44" i="21"/>
  <c r="F46" i="21"/>
  <c r="G25" i="21"/>
  <c r="G34" i="21"/>
  <c r="G43" i="21"/>
  <c r="E22" i="21"/>
  <c r="E26" i="21"/>
  <c r="F35" i="21"/>
  <c r="G44" i="21"/>
  <c r="Y198" i="18"/>
  <c r="A198" i="18" s="1"/>
  <c r="Y40" i="18"/>
  <c r="A40" i="18" s="1"/>
  <c r="Y109" i="18"/>
  <c r="A109" i="18" s="1"/>
  <c r="Y175" i="18"/>
  <c r="A175" i="18" s="1"/>
  <c r="Y882" i="18"/>
  <c r="A882" i="18" s="1"/>
  <c r="Y759" i="18"/>
  <c r="A759" i="18" s="1"/>
  <c r="Y485" i="18"/>
  <c r="A485" i="18" s="1"/>
  <c r="Y393" i="18"/>
  <c r="A393" i="18" s="1"/>
  <c r="Y448" i="18"/>
  <c r="A448" i="18" s="1"/>
  <c r="Y390" i="18"/>
  <c r="A390" i="18" s="1"/>
  <c r="Y406" i="18"/>
  <c r="A406" i="18" s="1"/>
  <c r="Y33" i="18"/>
  <c r="A33" i="18" s="1"/>
  <c r="Y45" i="18"/>
  <c r="A45" i="18" s="1"/>
  <c r="Y77" i="18"/>
  <c r="A77" i="18" s="1"/>
  <c r="Y163" i="18"/>
  <c r="A163" i="18" s="1"/>
  <c r="Y238" i="18"/>
  <c r="A238" i="18" s="1"/>
  <c r="Y314" i="18"/>
  <c r="A314" i="18" s="1"/>
  <c r="Y98" i="18"/>
  <c r="A98" i="18" s="1"/>
  <c r="Y199" i="18"/>
  <c r="A199" i="18" s="1"/>
  <c r="Y86" i="18"/>
  <c r="A86" i="18" s="1"/>
  <c r="Y149" i="18"/>
  <c r="A149" i="18" s="1"/>
  <c r="Y327" i="18"/>
  <c r="A327" i="18" s="1"/>
  <c r="Y831" i="18"/>
  <c r="A831" i="18" s="1"/>
  <c r="Y640" i="18"/>
  <c r="A640" i="18" s="1"/>
  <c r="Y526" i="18"/>
  <c r="A526" i="18" s="1"/>
  <c r="Y490" i="18"/>
  <c r="A490" i="18" s="1"/>
  <c r="Y447" i="18"/>
  <c r="A447" i="18" s="1"/>
  <c r="Y322" i="18"/>
  <c r="A322" i="18" s="1"/>
  <c r="Y367" i="18"/>
  <c r="A367" i="18" s="1"/>
  <c r="Y87" i="18"/>
  <c r="A87" i="18" s="1"/>
  <c r="Y138" i="18"/>
  <c r="A138" i="18" s="1"/>
  <c r="Y174" i="18"/>
  <c r="A174" i="18" s="1"/>
  <c r="Y201" i="18"/>
  <c r="A201" i="18" s="1"/>
  <c r="Y253" i="18"/>
  <c r="A253" i="18" s="1"/>
  <c r="Y508" i="18"/>
  <c r="A508" i="18" s="1"/>
  <c r="Y395" i="18"/>
  <c r="A395" i="18" s="1"/>
  <c r="Y532" i="18"/>
  <c r="A532" i="18" s="1"/>
  <c r="Y283" i="18"/>
  <c r="A283" i="18" s="1"/>
  <c r="Y408" i="18"/>
  <c r="A408" i="18" s="1"/>
  <c r="Y227" i="18"/>
  <c r="A227" i="18" s="1"/>
  <c r="Y291" i="18"/>
  <c r="A291" i="18" s="1"/>
  <c r="A194" i="18"/>
  <c r="Y209" i="18"/>
  <c r="A209" i="18" s="1"/>
  <c r="Y191" i="18"/>
  <c r="A191" i="18" s="1"/>
  <c r="Y288" i="18"/>
  <c r="A288" i="18" s="1"/>
  <c r="Y875" i="18"/>
  <c r="A875" i="18" s="1"/>
  <c r="Y745" i="18"/>
  <c r="A745" i="18" s="1"/>
  <c r="Y547" i="18"/>
  <c r="A547" i="18" s="1"/>
  <c r="Y398" i="18"/>
  <c r="A398" i="18" s="1"/>
  <c r="Y305" i="18"/>
  <c r="A305" i="18" s="1"/>
  <c r="Y300" i="18"/>
  <c r="A300" i="18" s="1"/>
  <c r="Y279" i="18"/>
  <c r="A279" i="18" s="1"/>
  <c r="A18" i="18"/>
  <c r="Y22" i="18"/>
  <c r="A22" i="18" s="1"/>
  <c r="Y58" i="18"/>
  <c r="A58" i="18" s="1"/>
  <c r="Y74" i="18"/>
  <c r="A74" i="18" s="1"/>
  <c r="Y92" i="18"/>
  <c r="A92" i="18" s="1"/>
  <c r="Y107" i="18"/>
  <c r="A107" i="18" s="1"/>
  <c r="Y120" i="18"/>
  <c r="A120" i="18" s="1"/>
  <c r="Y130" i="18"/>
  <c r="A130" i="18" s="1"/>
  <c r="Y143" i="18"/>
  <c r="A143" i="18" s="1"/>
  <c r="Y171" i="18"/>
  <c r="A171" i="18" s="1"/>
  <c r="Y217" i="18"/>
  <c r="A217" i="18" s="1"/>
  <c r="Y229" i="18"/>
  <c r="A229" i="18" s="1"/>
  <c r="Y277" i="18"/>
  <c r="A277" i="18" s="1"/>
  <c r="Y290" i="18"/>
  <c r="A290" i="18" s="1"/>
  <c r="Y323" i="18"/>
  <c r="A323" i="18" s="1"/>
  <c r="Y360" i="18"/>
  <c r="A360" i="18" s="1"/>
  <c r="Y42" i="18"/>
  <c r="A42" i="18" s="1"/>
  <c r="Y23" i="18"/>
  <c r="A23" i="18" s="1"/>
  <c r="Y31" i="18"/>
  <c r="A31" i="18" s="1"/>
  <c r="Y39" i="18"/>
  <c r="A39" i="18" s="1"/>
  <c r="Y47" i="18"/>
  <c r="A47" i="18" s="1"/>
  <c r="Y55" i="18"/>
  <c r="A55" i="18" s="1"/>
  <c r="Y63" i="18"/>
  <c r="A63" i="18" s="1"/>
  <c r="Y71" i="18"/>
  <c r="A71" i="18" s="1"/>
  <c r="Y79" i="18"/>
  <c r="A79" i="18" s="1"/>
  <c r="Y89" i="18"/>
  <c r="A89" i="18" s="1"/>
  <c r="Y99" i="18"/>
  <c r="A99" i="18" s="1"/>
  <c r="Y108" i="18"/>
  <c r="A108" i="18" s="1"/>
  <c r="Y117" i="18"/>
  <c r="A117" i="18" s="1"/>
  <c r="Y125" i="18"/>
  <c r="A125" i="18" s="1"/>
  <c r="Y136" i="18"/>
  <c r="A136" i="18" s="1"/>
  <c r="Y144" i="18"/>
  <c r="A144" i="18" s="1"/>
  <c r="Y153" i="18"/>
  <c r="A153" i="18" s="1"/>
  <c r="Y263" i="18"/>
  <c r="A263" i="18" s="1"/>
  <c r="Y273" i="18"/>
  <c r="A273" i="18" s="1"/>
  <c r="Y276" i="18"/>
  <c r="A276" i="18" s="1"/>
  <c r="Y284" i="18"/>
  <c r="A284" i="18" s="1"/>
  <c r="Y328" i="18"/>
  <c r="A328" i="18" s="1"/>
  <c r="Y233" i="18"/>
  <c r="A233" i="18" s="1"/>
  <c r="Y240" i="18"/>
  <c r="A240" i="18" s="1"/>
  <c r="Y275" i="18"/>
  <c r="A275" i="18" s="1"/>
  <c r="Y294" i="18"/>
  <c r="A294" i="18" s="1"/>
  <c r="Y303" i="18"/>
  <c r="A303" i="18" s="1"/>
  <c r="Y343" i="18"/>
  <c r="A343" i="18" s="1"/>
  <c r="Y374" i="18"/>
  <c r="A374" i="18" s="1"/>
  <c r="Y370" i="18"/>
  <c r="A370" i="18" s="1"/>
  <c r="Y245" i="18"/>
  <c r="A245" i="18" s="1"/>
  <c r="Y377" i="18"/>
  <c r="A377" i="18" s="1"/>
  <c r="Y386" i="18"/>
  <c r="A386" i="18" s="1"/>
  <c r="Y264" i="18"/>
  <c r="A264" i="18" s="1"/>
  <c r="Y272" i="18"/>
  <c r="A272" i="18" s="1"/>
  <c r="Y301" i="18"/>
  <c r="A301" i="18" s="1"/>
  <c r="Y336" i="18"/>
  <c r="A336" i="18" s="1"/>
  <c r="Y355" i="18"/>
  <c r="A355" i="18" s="1"/>
  <c r="Y437" i="18"/>
  <c r="A437" i="18" s="1"/>
  <c r="Y499" i="18"/>
  <c r="A499" i="18" s="1"/>
  <c r="Y538" i="18"/>
  <c r="A538" i="18" s="1"/>
  <c r="Y592" i="18"/>
  <c r="A592" i="18" s="1"/>
  <c r="Y185" i="18"/>
  <c r="A185" i="18" s="1"/>
  <c r="Y196" i="18"/>
  <c r="A196" i="18" s="1"/>
  <c r="Y208" i="18"/>
  <c r="A208" i="18" s="1"/>
  <c r="Y224" i="18"/>
  <c r="A224" i="18" s="1"/>
  <c r="Y268" i="18"/>
  <c r="A268" i="18" s="1"/>
  <c r="Y46" i="18"/>
  <c r="A46" i="18" s="1"/>
  <c r="Y32" i="18"/>
  <c r="A32" i="18" s="1"/>
  <c r="Y165" i="18"/>
  <c r="A165" i="18" s="1"/>
  <c r="Y205" i="18"/>
  <c r="A205" i="18" s="1"/>
  <c r="Y222" i="18"/>
  <c r="A222" i="18" s="1"/>
  <c r="Y232" i="18"/>
  <c r="A232" i="18" s="1"/>
  <c r="Y321" i="18"/>
  <c r="A321" i="18" s="1"/>
  <c r="Y234" i="18"/>
  <c r="A234" i="18" s="1"/>
  <c r="Y282" i="18"/>
  <c r="A282" i="18" s="1"/>
  <c r="Y295" i="18"/>
  <c r="A295" i="18" s="1"/>
  <c r="Y320" i="18"/>
  <c r="A320" i="18" s="1"/>
  <c r="Y362" i="18"/>
  <c r="A362" i="18" s="1"/>
  <c r="Y368" i="18"/>
  <c r="A368" i="18" s="1"/>
  <c r="Y248" i="18"/>
  <c r="A248" i="18" s="1"/>
  <c r="Y289" i="18"/>
  <c r="A289" i="18" s="1"/>
  <c r="Y347" i="18"/>
  <c r="A347" i="18" s="1"/>
  <c r="Y391" i="18"/>
  <c r="A391" i="18" s="1"/>
  <c r="Y341" i="18"/>
  <c r="A341" i="18" s="1"/>
  <c r="Y371" i="18"/>
  <c r="A371" i="18" s="1"/>
  <c r="Y293" i="18"/>
  <c r="A293" i="18" s="1"/>
  <c r="Y345" i="18"/>
  <c r="A345" i="18" s="1"/>
  <c r="Y382" i="18"/>
  <c r="A382" i="18" s="1"/>
  <c r="Y450" i="18"/>
  <c r="A450" i="18" s="1"/>
  <c r="Y560" i="18"/>
  <c r="A560" i="18" s="1"/>
  <c r="Y573" i="18"/>
  <c r="A573" i="18" s="1"/>
  <c r="Y589" i="18"/>
  <c r="A589" i="18" s="1"/>
  <c r="Y600" i="18"/>
  <c r="A600" i="18" s="1"/>
  <c r="Y608" i="18"/>
  <c r="A608" i="18" s="1"/>
  <c r="Y383" i="18"/>
  <c r="A383" i="18" s="1"/>
  <c r="Y464" i="18"/>
  <c r="A464" i="18" s="1"/>
  <c r="Y483" i="18"/>
  <c r="A483" i="18" s="1"/>
  <c r="Y491" i="18"/>
  <c r="A491" i="18" s="1"/>
  <c r="Y493" i="18"/>
  <c r="A493" i="18" s="1"/>
  <c r="Y504" i="18"/>
  <c r="A504" i="18" s="1"/>
  <c r="Y572" i="18"/>
  <c r="A572" i="18" s="1"/>
  <c r="Y384" i="18"/>
  <c r="A384" i="18" s="1"/>
  <c r="Y402" i="18"/>
  <c r="A402" i="18" s="1"/>
  <c r="Y404" i="18"/>
  <c r="A404" i="18" s="1"/>
  <c r="Y440" i="18"/>
  <c r="A440" i="18" s="1"/>
  <c r="Y411" i="18"/>
  <c r="A411" i="18" s="1"/>
  <c r="Y415" i="18"/>
  <c r="A415" i="18" s="1"/>
  <c r="Y420" i="18"/>
  <c r="A420" i="18" s="1"/>
  <c r="Y424" i="18"/>
  <c r="A424" i="18" s="1"/>
  <c r="Y428" i="18"/>
  <c r="A428" i="18" s="1"/>
  <c r="Y432" i="18"/>
  <c r="A432" i="18" s="1"/>
  <c r="Y444" i="18"/>
  <c r="A444" i="18" s="1"/>
  <c r="Y453" i="18"/>
  <c r="A453" i="18" s="1"/>
  <c r="Y467" i="18"/>
  <c r="A467" i="18" s="1"/>
  <c r="Y474" i="18"/>
  <c r="A474" i="18" s="1"/>
  <c r="Y521" i="18"/>
  <c r="A521" i="18" s="1"/>
  <c r="Y555" i="18"/>
  <c r="A555" i="18" s="1"/>
  <c r="Y576" i="18"/>
  <c r="A576" i="18" s="1"/>
  <c r="Y595" i="18"/>
  <c r="A595" i="18" s="1"/>
  <c r="Y617" i="18"/>
  <c r="A617" i="18" s="1"/>
  <c r="Y525" i="18"/>
  <c r="A525" i="18" s="1"/>
  <c r="Y553" i="18"/>
  <c r="A553" i="18" s="1"/>
  <c r="Y563" i="18"/>
  <c r="A563" i="18" s="1"/>
  <c r="Y535" i="18"/>
  <c r="A535" i="18" s="1"/>
  <c r="Y549" i="18"/>
  <c r="A549" i="18" s="1"/>
  <c r="Y565" i="18"/>
  <c r="A565" i="18" s="1"/>
  <c r="Y570" i="18"/>
  <c r="A570" i="18" s="1"/>
  <c r="Y586" i="18"/>
  <c r="A586" i="18" s="1"/>
  <c r="Y594" i="18"/>
  <c r="A594" i="18" s="1"/>
  <c r="Y645" i="18"/>
  <c r="A645" i="18" s="1"/>
  <c r="Y666" i="18"/>
  <c r="A666" i="18" s="1"/>
  <c r="Y684" i="18"/>
  <c r="A684" i="18" s="1"/>
  <c r="Y707" i="18"/>
  <c r="A707" i="18" s="1"/>
  <c r="Y719" i="18"/>
  <c r="A719" i="18" s="1"/>
  <c r="Y726" i="18"/>
  <c r="A726" i="18" s="1"/>
  <c r="Y621" i="18"/>
  <c r="A621" i="18" s="1"/>
  <c r="Y629" i="18"/>
  <c r="A629" i="18" s="1"/>
  <c r="Y637" i="18"/>
  <c r="A637" i="18" s="1"/>
  <c r="Y647" i="18"/>
  <c r="A647" i="18" s="1"/>
  <c r="Y659" i="18"/>
  <c r="A659" i="18" s="1"/>
  <c r="Y674" i="18"/>
  <c r="A674" i="18" s="1"/>
  <c r="Y682" i="18"/>
  <c r="A682" i="18" s="1"/>
  <c r="Y688" i="18"/>
  <c r="A688" i="18" s="1"/>
  <c r="Y769" i="18"/>
  <c r="A769" i="18" s="1"/>
  <c r="Y635" i="18"/>
  <c r="A635" i="18" s="1"/>
  <c r="Y650" i="18"/>
  <c r="A650" i="18" s="1"/>
  <c r="Y677" i="18"/>
  <c r="A677" i="18" s="1"/>
  <c r="Y685" i="18"/>
  <c r="A685" i="18" s="1"/>
  <c r="Y687" i="18"/>
  <c r="A687" i="18" s="1"/>
  <c r="Y709" i="18"/>
  <c r="A709" i="18" s="1"/>
  <c r="Y717" i="18"/>
  <c r="A717" i="18" s="1"/>
  <c r="Y760" i="18"/>
  <c r="A760" i="18" s="1"/>
  <c r="Y654" i="18"/>
  <c r="A654" i="18" s="1"/>
  <c r="Y660" i="18"/>
  <c r="A660" i="18" s="1"/>
  <c r="Y676" i="18"/>
  <c r="A676" i="18" s="1"/>
  <c r="Y720" i="18"/>
  <c r="A720" i="18" s="1"/>
  <c r="Y737" i="18"/>
  <c r="A737" i="18" s="1"/>
  <c r="Y702" i="18"/>
  <c r="A702" i="18" s="1"/>
  <c r="Y727" i="18"/>
  <c r="A727" i="18" s="1"/>
  <c r="Y735" i="18"/>
  <c r="A735" i="18" s="1"/>
  <c r="Y783" i="18"/>
  <c r="A783" i="18" s="1"/>
  <c r="Y790" i="18"/>
  <c r="A790" i="18" s="1"/>
  <c r="Y801" i="18"/>
  <c r="A801" i="18" s="1"/>
  <c r="Y749" i="18"/>
  <c r="A749" i="18" s="1"/>
  <c r="Y782" i="18"/>
  <c r="A782" i="18" s="1"/>
  <c r="Y813" i="18"/>
  <c r="A813" i="18" s="1"/>
  <c r="Y860" i="18"/>
  <c r="A860" i="18" s="1"/>
  <c r="Y796" i="18"/>
  <c r="A796" i="18" s="1"/>
  <c r="Y809" i="18"/>
  <c r="A809" i="18" s="1"/>
  <c r="Y816" i="18"/>
  <c r="A816" i="18" s="1"/>
  <c r="Y856" i="18"/>
  <c r="A856" i="18" s="1"/>
  <c r="Y768" i="18"/>
  <c r="A768" i="18" s="1"/>
  <c r="Y785" i="18"/>
  <c r="A785" i="18" s="1"/>
  <c r="Y128" i="18"/>
  <c r="A128" i="18" s="1"/>
  <c r="Y135" i="18"/>
  <c r="A135" i="18" s="1"/>
  <c r="Y167" i="18"/>
  <c r="A167" i="18" s="1"/>
  <c r="Y177" i="18"/>
  <c r="A177" i="18" s="1"/>
  <c r="Y202" i="18"/>
  <c r="A202" i="18" s="1"/>
  <c r="Y215" i="18"/>
  <c r="A215" i="18" s="1"/>
  <c r="Y230" i="18"/>
  <c r="A230" i="18" s="1"/>
  <c r="Y257" i="18"/>
  <c r="A257" i="18" s="1"/>
  <c r="Y269" i="18"/>
  <c r="A269" i="18" s="1"/>
  <c r="Y333" i="18"/>
  <c r="A333" i="18" s="1"/>
  <c r="Y26" i="18"/>
  <c r="A26" i="18" s="1"/>
  <c r="Y27" i="18"/>
  <c r="A27" i="18" s="1"/>
  <c r="Y35" i="18"/>
  <c r="A35" i="18" s="1"/>
  <c r="Y43" i="18"/>
  <c r="A43" i="18" s="1"/>
  <c r="Y51" i="18"/>
  <c r="A51" i="18" s="1"/>
  <c r="Y59" i="18"/>
  <c r="A59" i="18" s="1"/>
  <c r="Y67" i="18"/>
  <c r="A67" i="18" s="1"/>
  <c r="Y75" i="18"/>
  <c r="A75" i="18" s="1"/>
  <c r="Y85" i="18"/>
  <c r="A85" i="18" s="1"/>
  <c r="Y94" i="18"/>
  <c r="A94" i="18" s="1"/>
  <c r="Y104" i="18"/>
  <c r="A104" i="18" s="1"/>
  <c r="Y112" i="18"/>
  <c r="A112" i="18" s="1"/>
  <c r="Y121" i="18"/>
  <c r="A121" i="18" s="1"/>
  <c r="Y131" i="18"/>
  <c r="A131" i="18" s="1"/>
  <c r="Y140" i="18"/>
  <c r="A140" i="18" s="1"/>
  <c r="Y148" i="18"/>
  <c r="A148" i="18" s="1"/>
  <c r="Y166" i="18"/>
  <c r="A166" i="18" s="1"/>
  <c r="Y200" i="18"/>
  <c r="A200" i="18" s="1"/>
  <c r="Y218" i="18"/>
  <c r="A218" i="18" s="1"/>
  <c r="Y311" i="18"/>
  <c r="A311" i="18" s="1"/>
  <c r="Y324" i="18"/>
  <c r="A324" i="18" s="1"/>
  <c r="Y349" i="18"/>
  <c r="A349" i="18" s="1"/>
  <c r="Y259" i="18"/>
  <c r="A259" i="18" s="1"/>
  <c r="Y297" i="18"/>
  <c r="A297" i="18" s="1"/>
  <c r="Y326" i="18"/>
  <c r="A326" i="18" s="1"/>
  <c r="Y366" i="18"/>
  <c r="A366" i="18" s="1"/>
  <c r="Y241" i="18"/>
  <c r="A241" i="18" s="1"/>
  <c r="Y256" i="18"/>
  <c r="A256" i="18" s="1"/>
  <c r="Y348" i="18"/>
  <c r="A348" i="18" s="1"/>
  <c r="Y270" i="18"/>
  <c r="A270" i="18" s="1"/>
  <c r="Y340" i="18"/>
  <c r="A340" i="18" s="1"/>
  <c r="Y356" i="18"/>
  <c r="A356" i="18" s="1"/>
  <c r="Y442" i="18"/>
  <c r="A442" i="18" s="1"/>
  <c r="Y454" i="18"/>
  <c r="A454" i="18" s="1"/>
  <c r="Y465" i="18"/>
  <c r="A465" i="18" s="1"/>
  <c r="Y473" i="18"/>
  <c r="A473" i="18" s="1"/>
  <c r="Y475" i="18"/>
  <c r="A475" i="18" s="1"/>
  <c r="Y484" i="18"/>
  <c r="A484" i="18" s="1"/>
  <c r="Y492" i="18"/>
  <c r="A492" i="18" s="1"/>
  <c r="Y551" i="18"/>
  <c r="A551" i="18" s="1"/>
  <c r="Y575" i="18"/>
  <c r="A575" i="18" s="1"/>
  <c r="Y598" i="18"/>
  <c r="A598" i="18" s="1"/>
  <c r="Y611" i="18"/>
  <c r="A611" i="18" s="1"/>
  <c r="Y392" i="18"/>
  <c r="A392" i="18" s="1"/>
  <c r="Y438" i="18"/>
  <c r="A438" i="18" s="1"/>
  <c r="Y451" i="18"/>
  <c r="A451" i="18" s="1"/>
  <c r="Y460" i="18"/>
  <c r="A460" i="18" s="1"/>
  <c r="Y462" i="18"/>
  <c r="A462" i="18" s="1"/>
  <c r="Y488" i="18"/>
  <c r="A488" i="18" s="1"/>
  <c r="Y519" i="18"/>
  <c r="A519" i="18" s="1"/>
  <c r="Y342" i="18"/>
  <c r="A342" i="18" s="1"/>
  <c r="Y401" i="18"/>
  <c r="A401" i="18" s="1"/>
  <c r="Y445" i="18"/>
  <c r="A445" i="18" s="1"/>
  <c r="Y487" i="18"/>
  <c r="A487" i="18" s="1"/>
  <c r="Y489" i="18"/>
  <c r="A489" i="18" s="1"/>
  <c r="Y507" i="18"/>
  <c r="A507" i="18" s="1"/>
  <c r="Y550" i="18"/>
  <c r="A550" i="18" s="1"/>
  <c r="Y561" i="18"/>
  <c r="A561" i="18" s="1"/>
  <c r="Y385" i="18"/>
  <c r="A385" i="18" s="1"/>
  <c r="Y410" i="18"/>
  <c r="A410" i="18" s="1"/>
  <c r="Y414" i="18"/>
  <c r="A414" i="18" s="1"/>
  <c r="Y423" i="18"/>
  <c r="A423" i="18" s="1"/>
  <c r="Y427" i="18"/>
  <c r="A427" i="18" s="1"/>
  <c r="Y431" i="18"/>
  <c r="A431" i="18" s="1"/>
  <c r="Y434" i="18"/>
  <c r="A434" i="18" s="1"/>
  <c r="Y457" i="18"/>
  <c r="A457" i="18" s="1"/>
  <c r="Y505" i="18"/>
  <c r="A505" i="18" s="1"/>
  <c r="Y536" i="18"/>
  <c r="A536" i="18" s="1"/>
  <c r="Y513" i="18"/>
  <c r="A513" i="18" s="1"/>
  <c r="Y531" i="18"/>
  <c r="A531" i="18" s="1"/>
  <c r="Y562" i="18"/>
  <c r="A562" i="18" s="1"/>
  <c r="Y602" i="18"/>
  <c r="A602" i="18" s="1"/>
  <c r="Y626" i="18"/>
  <c r="A626" i="18" s="1"/>
  <c r="Y529" i="18"/>
  <c r="A529" i="18" s="1"/>
  <c r="Y541" i="18"/>
  <c r="A541" i="18" s="1"/>
  <c r="Y583" i="18"/>
  <c r="A583" i="18" s="1"/>
  <c r="Y590" i="18"/>
  <c r="A590" i="18" s="1"/>
  <c r="Y593" i="18"/>
  <c r="A593" i="18" s="1"/>
  <c r="Y601" i="18"/>
  <c r="A601" i="18" s="1"/>
  <c r="Y606" i="18"/>
  <c r="A606" i="18" s="1"/>
  <c r="Y616" i="18"/>
  <c r="A616" i="18" s="1"/>
  <c r="Y518" i="18"/>
  <c r="A518" i="18" s="1"/>
  <c r="Y527" i="18"/>
  <c r="A527" i="18" s="1"/>
  <c r="Y539" i="18"/>
  <c r="A539" i="18" s="1"/>
  <c r="Y558" i="18"/>
  <c r="A558" i="18" s="1"/>
  <c r="Y582" i="18"/>
  <c r="A582" i="18" s="1"/>
  <c r="Y596" i="18"/>
  <c r="A596" i="18" s="1"/>
  <c r="Y603" i="18"/>
  <c r="A603" i="18" s="1"/>
  <c r="Y612" i="18"/>
  <c r="A612" i="18" s="1"/>
  <c r="Y618" i="18"/>
  <c r="A618" i="18" s="1"/>
  <c r="Y670" i="18"/>
  <c r="A670" i="18" s="1"/>
  <c r="Y679" i="18"/>
  <c r="A679" i="18" s="1"/>
  <c r="Y689" i="18"/>
  <c r="A689" i="18" s="1"/>
  <c r="Y696" i="18"/>
  <c r="A696" i="18" s="1"/>
  <c r="Y703" i="18"/>
  <c r="A703" i="18" s="1"/>
  <c r="Y733" i="18"/>
  <c r="A733" i="18" s="1"/>
  <c r="Y742" i="18"/>
  <c r="A742" i="18" s="1"/>
  <c r="Y767" i="18"/>
  <c r="A767" i="18" s="1"/>
  <c r="Y681" i="18"/>
  <c r="A681" i="18" s="1"/>
  <c r="Y683" i="18"/>
  <c r="A683" i="18" s="1"/>
  <c r="Y722" i="18"/>
  <c r="A722" i="18" s="1"/>
  <c r="Y729" i="18"/>
  <c r="A729" i="18" s="1"/>
  <c r="Y758" i="18"/>
  <c r="A758" i="18" s="1"/>
  <c r="Y622" i="18"/>
  <c r="A622" i="18" s="1"/>
  <c r="Y628" i="18"/>
  <c r="A628" i="18" s="1"/>
  <c r="Y649" i="18"/>
  <c r="A649" i="18" s="1"/>
  <c r="Y651" i="18"/>
  <c r="A651" i="18" s="1"/>
  <c r="Y657" i="18"/>
  <c r="A657" i="18" s="1"/>
  <c r="Y668" i="18"/>
  <c r="A668" i="18" s="1"/>
  <c r="Y690" i="18"/>
  <c r="A690" i="18" s="1"/>
  <c r="Y698" i="18"/>
  <c r="A698" i="18" s="1"/>
  <c r="Y704" i="18"/>
  <c r="A704" i="18" s="1"/>
  <c r="Y728" i="18"/>
  <c r="A728" i="18" s="1"/>
  <c r="Y734" i="18"/>
  <c r="A734" i="18" s="1"/>
  <c r="Y754" i="18"/>
  <c r="A754" i="18" s="1"/>
  <c r="Y764" i="18"/>
  <c r="A764" i="18" s="1"/>
  <c r="Y619" i="18"/>
  <c r="A619" i="18" s="1"/>
  <c r="Y633" i="18"/>
  <c r="A633" i="18" s="1"/>
  <c r="Y653" i="18"/>
  <c r="A653" i="18" s="1"/>
  <c r="Y655" i="18"/>
  <c r="A655" i="18" s="1"/>
  <c r="Y675" i="18"/>
  <c r="A675" i="18" s="1"/>
  <c r="Y680" i="18"/>
  <c r="A680" i="18" s="1"/>
  <c r="Y740" i="18"/>
  <c r="A740" i="18" s="1"/>
  <c r="Y705" i="18"/>
  <c r="A705" i="18" s="1"/>
  <c r="Y714" i="18"/>
  <c r="A714" i="18" s="1"/>
  <c r="Y721" i="18"/>
  <c r="A721" i="18" s="1"/>
  <c r="Y744" i="18"/>
  <c r="A744" i="18" s="1"/>
  <c r="Y752" i="18"/>
  <c r="A752" i="18" s="1"/>
  <c r="Y762" i="18"/>
  <c r="A762" i="18" s="1"/>
  <c r="Y776" i="18"/>
  <c r="A776" i="18" s="1"/>
  <c r="Y788" i="18"/>
  <c r="A788" i="18" s="1"/>
  <c r="Y798" i="18"/>
  <c r="A798" i="18" s="1"/>
  <c r="Y19" i="18"/>
  <c r="A19" i="18" s="1"/>
  <c r="Y54" i="18"/>
  <c r="A54" i="18" s="1"/>
  <c r="Y70" i="18"/>
  <c r="A70" i="18" s="1"/>
  <c r="Y88" i="18"/>
  <c r="A88" i="18" s="1"/>
  <c r="Y103" i="18"/>
  <c r="A103" i="18" s="1"/>
  <c r="Y116" i="18"/>
  <c r="A116" i="18" s="1"/>
  <c r="Y129" i="18"/>
  <c r="A129" i="18" s="1"/>
  <c r="Y139" i="18"/>
  <c r="A139" i="18" s="1"/>
  <c r="Y152" i="18"/>
  <c r="A152" i="18" s="1"/>
  <c r="Y204" i="18"/>
  <c r="A204" i="18" s="1"/>
  <c r="Y220" i="18"/>
  <c r="A220" i="18" s="1"/>
  <c r="Y298" i="18"/>
  <c r="A298" i="18" s="1"/>
  <c r="Y329" i="18"/>
  <c r="A329" i="18" s="1"/>
  <c r="Y38" i="18"/>
  <c r="A38" i="18" s="1"/>
  <c r="Y20" i="18"/>
  <c r="A20" i="18" s="1"/>
  <c r="Y206" i="18"/>
  <c r="A206" i="18" s="1"/>
  <c r="Y221" i="18"/>
  <c r="A221" i="18" s="1"/>
  <c r="Y231" i="18"/>
  <c r="A231" i="18" s="1"/>
  <c r="Y267" i="18"/>
  <c r="A267" i="18" s="1"/>
  <c r="Y332" i="18"/>
  <c r="A332" i="18" s="1"/>
  <c r="Y239" i="18"/>
  <c r="A239" i="18" s="1"/>
  <c r="Y271" i="18"/>
  <c r="A271" i="18" s="1"/>
  <c r="Y302" i="18"/>
  <c r="A302" i="18" s="1"/>
  <c r="Y312" i="18"/>
  <c r="A312" i="18" s="1"/>
  <c r="Y339" i="18"/>
  <c r="A339" i="18" s="1"/>
  <c r="Y352" i="18"/>
  <c r="A352" i="18" s="1"/>
  <c r="Y260" i="18"/>
  <c r="A260" i="18" s="1"/>
  <c r="Y280" i="18"/>
  <c r="A280" i="18" s="1"/>
  <c r="Y306" i="18"/>
  <c r="A306" i="18" s="1"/>
  <c r="Y316" i="18"/>
  <c r="A316" i="18" s="1"/>
  <c r="Y344" i="18"/>
  <c r="A344" i="18" s="1"/>
  <c r="Y358" i="18"/>
  <c r="A358" i="18" s="1"/>
  <c r="Y365" i="18"/>
  <c r="A365" i="18" s="1"/>
  <c r="Y243" i="18"/>
  <c r="A243" i="18" s="1"/>
  <c r="Y265" i="18"/>
  <c r="A265" i="18" s="1"/>
  <c r="Y372" i="18"/>
  <c r="A372" i="18" s="1"/>
  <c r="Y379" i="18"/>
  <c r="A379" i="18" s="1"/>
  <c r="Y310" i="18"/>
  <c r="A310" i="18" s="1"/>
  <c r="Y351" i="18"/>
  <c r="A351" i="18" s="1"/>
  <c r="Y381" i="18"/>
  <c r="A381" i="18" s="1"/>
  <c r="Y449" i="18"/>
  <c r="A449" i="18" s="1"/>
  <c r="Y458" i="18"/>
  <c r="A458" i="18" s="1"/>
  <c r="Y470" i="18"/>
  <c r="A470" i="18" s="1"/>
  <c r="Y481" i="18"/>
  <c r="A481" i="18" s="1"/>
  <c r="Y497" i="18"/>
  <c r="A497" i="18" s="1"/>
  <c r="Y548" i="18"/>
  <c r="A548" i="18" s="1"/>
  <c r="Y566" i="18"/>
  <c r="A566" i="18" s="1"/>
  <c r="Y605" i="18"/>
  <c r="A605" i="18" s="1"/>
  <c r="Y387" i="18"/>
  <c r="A387" i="18" s="1"/>
  <c r="Y441" i="18"/>
  <c r="A441" i="18" s="1"/>
  <c r="Y455" i="18"/>
  <c r="A455" i="18" s="1"/>
  <c r="Y471" i="18"/>
  <c r="A471" i="18" s="1"/>
  <c r="Y512" i="18"/>
  <c r="A512" i="18" s="1"/>
  <c r="Y346" i="18"/>
  <c r="A346" i="18" s="1"/>
  <c r="Y388" i="18"/>
  <c r="A388" i="18" s="1"/>
  <c r="Y435" i="18"/>
  <c r="A435" i="18" s="1"/>
  <c r="Y452" i="18"/>
  <c r="A452" i="18" s="1"/>
  <c r="Y478" i="18"/>
  <c r="A478" i="18" s="1"/>
  <c r="Y502" i="18"/>
  <c r="A502" i="18" s="1"/>
  <c r="Y546" i="18"/>
  <c r="A546" i="18" s="1"/>
  <c r="Y375" i="18"/>
  <c r="A375" i="18" s="1"/>
  <c r="Y409" i="18"/>
  <c r="A409" i="18" s="1"/>
  <c r="Y413" i="18"/>
  <c r="A413" i="18" s="1"/>
  <c r="Y416" i="18"/>
  <c r="A416" i="18" s="1"/>
  <c r="Y422" i="18"/>
  <c r="A422" i="18" s="1"/>
  <c r="Y426" i="18"/>
  <c r="A426" i="18" s="1"/>
  <c r="Y430" i="18"/>
  <c r="A430" i="18" s="1"/>
  <c r="Y486" i="18"/>
  <c r="A486" i="18" s="1"/>
  <c r="Y520" i="18"/>
  <c r="A520" i="18" s="1"/>
  <c r="Y522" i="18"/>
  <c r="A522" i="18" s="1"/>
  <c r="Y554" i="18"/>
  <c r="A554" i="18" s="1"/>
  <c r="Y564" i="18"/>
  <c r="A564" i="18" s="1"/>
  <c r="Y577" i="18"/>
  <c r="A577" i="18" s="1"/>
  <c r="Y591" i="18"/>
  <c r="A591" i="18" s="1"/>
  <c r="Y610" i="18"/>
  <c r="A610" i="18" s="1"/>
  <c r="Y620" i="18"/>
  <c r="A620" i="18" s="1"/>
  <c r="Y636" i="18"/>
  <c r="A636" i="18" s="1"/>
  <c r="Y584" i="18"/>
  <c r="A584" i="18" s="1"/>
  <c r="Y604" i="18"/>
  <c r="A604" i="18" s="1"/>
  <c r="Y503" i="18"/>
  <c r="A503" i="18" s="1"/>
  <c r="Y534" i="18"/>
  <c r="A534" i="18" s="1"/>
  <c r="Y544" i="18"/>
  <c r="A544" i="18" s="1"/>
  <c r="Y615" i="18"/>
  <c r="A615" i="18" s="1"/>
  <c r="Y627" i="18"/>
  <c r="A627" i="18" s="1"/>
  <c r="Y644" i="18"/>
  <c r="A644" i="18" s="1"/>
  <c r="Y669" i="18"/>
  <c r="A669" i="18" s="1"/>
  <c r="Y678" i="18"/>
  <c r="A678" i="18" s="1"/>
  <c r="Y713" i="18"/>
  <c r="A713" i="18" s="1"/>
  <c r="Y736" i="18"/>
  <c r="A736" i="18" s="1"/>
  <c r="Y630" i="18"/>
  <c r="A630" i="18" s="1"/>
  <c r="Y638" i="18"/>
  <c r="A638" i="18" s="1"/>
  <c r="Y664" i="18"/>
  <c r="A664" i="18" s="1"/>
  <c r="Y672" i="18"/>
  <c r="A672" i="18" s="1"/>
  <c r="Y693" i="18"/>
  <c r="A693" i="18" s="1"/>
  <c r="Y710" i="18"/>
  <c r="A710" i="18" s="1"/>
  <c r="Y715" i="18"/>
  <c r="A715" i="18" s="1"/>
  <c r="Y732" i="18"/>
  <c r="A732" i="18" s="1"/>
  <c r="Y738" i="18"/>
  <c r="A738" i="18" s="1"/>
  <c r="Y623" i="18"/>
  <c r="A623" i="18" s="1"/>
  <c r="Y658" i="18"/>
  <c r="A658" i="18" s="1"/>
  <c r="Y750" i="18"/>
  <c r="A750" i="18" s="1"/>
  <c r="Y624" i="18"/>
  <c r="A624" i="18" s="1"/>
  <c r="Y641" i="18"/>
  <c r="A641" i="18" s="1"/>
  <c r="Y662" i="18"/>
  <c r="A662" i="18" s="1"/>
  <c r="Y667" i="18"/>
  <c r="A667" i="18" s="1"/>
  <c r="Y711" i="18"/>
  <c r="A711" i="18" s="1"/>
  <c r="Y730" i="18"/>
  <c r="A730" i="18" s="1"/>
  <c r="Y746" i="18"/>
  <c r="A746" i="18" s="1"/>
  <c r="Y708" i="18"/>
  <c r="A708" i="18" s="1"/>
  <c r="Y731" i="18"/>
  <c r="A731" i="18" s="1"/>
  <c r="Y739" i="18"/>
  <c r="A739" i="18" s="1"/>
  <c r="Y766" i="18"/>
  <c r="A766" i="18" s="1"/>
  <c r="Y795" i="18"/>
  <c r="A795" i="18" s="1"/>
  <c r="Y804" i="18"/>
  <c r="A804" i="18" s="1"/>
  <c r="Y810" i="18"/>
  <c r="A810" i="18" s="1"/>
  <c r="Y823" i="18"/>
  <c r="A823" i="18" s="1"/>
  <c r="Y765" i="18"/>
  <c r="A765" i="18" s="1"/>
  <c r="Y775" i="18"/>
  <c r="A775" i="18" s="1"/>
  <c r="Y800" i="18"/>
  <c r="A800" i="18" s="1"/>
  <c r="Y806" i="18"/>
  <c r="A806" i="18" s="1"/>
  <c r="Y825" i="18"/>
  <c r="A825" i="18" s="1"/>
  <c r="Y842" i="18"/>
  <c r="A842" i="18" s="1"/>
  <c r="Y614" i="18"/>
  <c r="A614" i="18" s="1"/>
  <c r="Y469" i="18"/>
  <c r="A469" i="18" s="1"/>
  <c r="Y400" i="18"/>
  <c r="A400" i="18" s="1"/>
  <c r="Y456" i="18"/>
  <c r="A456" i="18" s="1"/>
  <c r="Y537" i="18"/>
  <c r="A537" i="18" s="1"/>
  <c r="Y421" i="18"/>
  <c r="A421" i="18" s="1"/>
  <c r="Y514" i="18"/>
  <c r="A514" i="18" s="1"/>
  <c r="Y607" i="18"/>
  <c r="A607" i="18" s="1"/>
  <c r="Y524" i="18"/>
  <c r="A524" i="18" s="1"/>
  <c r="Y559" i="18"/>
  <c r="A559" i="18" s="1"/>
  <c r="Y587" i="18"/>
  <c r="A587" i="18" s="1"/>
  <c r="Y663" i="18"/>
  <c r="A663" i="18" s="1"/>
  <c r="Y695" i="18"/>
  <c r="A695" i="18" s="1"/>
  <c r="Y634" i="18"/>
  <c r="A634" i="18" s="1"/>
  <c r="Y671" i="18"/>
  <c r="A671" i="18" s="1"/>
  <c r="Y751" i="18"/>
  <c r="A751" i="18" s="1"/>
  <c r="Y814" i="18"/>
  <c r="A814" i="18" s="1"/>
  <c r="Y803" i="18"/>
  <c r="A803" i="18" s="1"/>
  <c r="Y817" i="18"/>
  <c r="A817" i="18" s="1"/>
  <c r="Y748" i="18"/>
  <c r="A748" i="18" s="1"/>
  <c r="Y756" i="18"/>
  <c r="A756" i="18" s="1"/>
  <c r="Y772" i="18"/>
  <c r="A772" i="18" s="1"/>
  <c r="Y789" i="18"/>
  <c r="A789" i="18" s="1"/>
  <c r="Y799" i="18"/>
  <c r="A799" i="18" s="1"/>
  <c r="Y802" i="18"/>
  <c r="A802" i="18" s="1"/>
  <c r="Y743" i="18"/>
  <c r="A743" i="18" s="1"/>
  <c r="Y793" i="18"/>
  <c r="A793" i="18" s="1"/>
  <c r="Y808" i="18"/>
  <c r="A808" i="18" s="1"/>
  <c r="Y820" i="18"/>
  <c r="A820" i="18" s="1"/>
  <c r="Y851" i="18"/>
  <c r="A851" i="18" s="1"/>
  <c r="Y881" i="18"/>
  <c r="A881" i="18" s="1"/>
  <c r="Y822" i="18"/>
  <c r="A822" i="18" s="1"/>
  <c r="Y841" i="18"/>
  <c r="A841" i="18" s="1"/>
  <c r="Y854" i="18"/>
  <c r="A854" i="18" s="1"/>
  <c r="Y871" i="18"/>
  <c r="A871" i="18" s="1"/>
  <c r="Y834" i="18"/>
  <c r="A834" i="18" s="1"/>
  <c r="Y876" i="18"/>
  <c r="A876" i="18" s="1"/>
  <c r="Y884" i="18"/>
  <c r="A884" i="18" s="1"/>
  <c r="Y889" i="18"/>
  <c r="A889" i="18" s="1"/>
  <c r="Y908" i="18"/>
  <c r="A908" i="18" s="1"/>
  <c r="Y879" i="18"/>
  <c r="A879" i="18" s="1"/>
  <c r="Y888" i="18"/>
  <c r="A888" i="18" s="1"/>
  <c r="Y899" i="18"/>
  <c r="A899" i="18" s="1"/>
  <c r="Y900" i="18"/>
  <c r="A900" i="18" s="1"/>
  <c r="Y925" i="18"/>
  <c r="A925" i="18" s="1"/>
  <c r="Y902" i="18"/>
  <c r="A902" i="18" s="1"/>
  <c r="Y928" i="18"/>
  <c r="A928" i="18" s="1"/>
  <c r="Y921" i="18"/>
  <c r="A921" i="18" s="1"/>
  <c r="Y857" i="18"/>
  <c r="A857" i="18" s="1"/>
  <c r="Y903" i="18"/>
  <c r="A903" i="18" s="1"/>
  <c r="Y920" i="18"/>
  <c r="A920" i="18" s="1"/>
  <c r="Y494" i="18"/>
  <c r="A494" i="18" s="1"/>
  <c r="Y412" i="18"/>
  <c r="A412" i="18" s="1"/>
  <c r="Y419" i="18"/>
  <c r="A419" i="18" s="1"/>
  <c r="Y425" i="18"/>
  <c r="A425" i="18" s="1"/>
  <c r="Y446" i="18"/>
  <c r="A446" i="18" s="1"/>
  <c r="Y567" i="18"/>
  <c r="A567" i="18" s="1"/>
  <c r="Y597" i="18"/>
  <c r="A597" i="18" s="1"/>
  <c r="Y578" i="18"/>
  <c r="A578" i="18" s="1"/>
  <c r="Y599" i="18"/>
  <c r="A599" i="18" s="1"/>
  <c r="Y506" i="18"/>
  <c r="A506" i="18" s="1"/>
  <c r="Y517" i="18"/>
  <c r="A517" i="18" s="1"/>
  <c r="Y652" i="18"/>
  <c r="A652" i="18" s="1"/>
  <c r="Y686" i="18"/>
  <c r="A686" i="18" s="1"/>
  <c r="Y701" i="18"/>
  <c r="A701" i="18" s="1"/>
  <c r="Y694" i="18"/>
  <c r="A694" i="18" s="1"/>
  <c r="Y741" i="18"/>
  <c r="A741" i="18" s="1"/>
  <c r="Y807" i="18"/>
  <c r="A807" i="18" s="1"/>
  <c r="Y774" i="18"/>
  <c r="A774" i="18" s="1"/>
  <c r="Y792" i="18"/>
  <c r="A792" i="18" s="1"/>
  <c r="Y846" i="18"/>
  <c r="A846" i="18" s="1"/>
  <c r="Y781" i="18"/>
  <c r="A781" i="18" s="1"/>
  <c r="Y821" i="18"/>
  <c r="A821" i="18" s="1"/>
  <c r="Y770" i="18"/>
  <c r="A770" i="18" s="1"/>
  <c r="Y791" i="18"/>
  <c r="A791" i="18" s="1"/>
  <c r="Y811" i="18"/>
  <c r="A811" i="18" s="1"/>
  <c r="Y824" i="18"/>
  <c r="A824" i="18" s="1"/>
  <c r="Y866" i="18"/>
  <c r="A866" i="18" s="1"/>
  <c r="Y865" i="18"/>
  <c r="A865" i="18" s="1"/>
  <c r="Y891" i="18"/>
  <c r="A891" i="18" s="1"/>
  <c r="Y849" i="18"/>
  <c r="A849" i="18" s="1"/>
  <c r="Y874" i="18"/>
  <c r="A874" i="18" s="1"/>
  <c r="Y893" i="18"/>
  <c r="A893" i="18" s="1"/>
  <c r="Y835" i="18"/>
  <c r="A835" i="18" s="1"/>
  <c r="Y853" i="18"/>
  <c r="A853" i="18" s="1"/>
  <c r="Y863" i="18"/>
  <c r="A863" i="18" s="1"/>
  <c r="Y880" i="18"/>
  <c r="A880" i="18" s="1"/>
  <c r="Y895" i="18"/>
  <c r="A895" i="18" s="1"/>
  <c r="Y927" i="18"/>
  <c r="A927" i="18" s="1"/>
  <c r="Y837" i="18"/>
  <c r="A837" i="18" s="1"/>
  <c r="Y892" i="18"/>
  <c r="A892" i="18" s="1"/>
  <c r="Y906" i="18"/>
  <c r="A906" i="18" s="1"/>
  <c r="Y922" i="18"/>
  <c r="A922" i="18" s="1"/>
  <c r="Y905" i="18"/>
  <c r="A905" i="18" s="1"/>
  <c r="Y909" i="18"/>
  <c r="A909" i="18" s="1"/>
  <c r="Y894" i="18"/>
  <c r="A894" i="18" s="1"/>
  <c r="Y913" i="18"/>
  <c r="A913" i="18" s="1"/>
  <c r="Y918" i="18"/>
  <c r="A918" i="18" s="1"/>
  <c r="Y929" i="18"/>
  <c r="Y847" i="18"/>
  <c r="A847" i="18" s="1"/>
  <c r="Y873" i="18"/>
  <c r="A873" i="18" s="1"/>
  <c r="Y910" i="18"/>
  <c r="A910" i="18" s="1"/>
  <c r="Y923" i="18"/>
  <c r="A923" i="18" s="1"/>
  <c r="Y916" i="18"/>
  <c r="A916" i="18" s="1"/>
  <c r="Y461" i="18"/>
  <c r="A461" i="18" s="1"/>
  <c r="Y509" i="18"/>
  <c r="A509" i="18" s="1"/>
  <c r="Y350" i="18"/>
  <c r="A350" i="18" s="1"/>
  <c r="Y552" i="18"/>
  <c r="A552" i="18" s="1"/>
  <c r="Y429" i="18"/>
  <c r="A429" i="18" s="1"/>
  <c r="Y530" i="18"/>
  <c r="A530" i="18" s="1"/>
  <c r="Y510" i="18"/>
  <c r="A510" i="18" s="1"/>
  <c r="Y613" i="18"/>
  <c r="A613" i="18" s="1"/>
  <c r="Y580" i="18"/>
  <c r="A580" i="18" s="1"/>
  <c r="Y609" i="18"/>
  <c r="A609" i="18" s="1"/>
  <c r="Y648" i="18"/>
  <c r="A648" i="18" s="1"/>
  <c r="Y699" i="18"/>
  <c r="A699" i="18" s="1"/>
  <c r="Y723" i="18"/>
  <c r="A723" i="18" s="1"/>
  <c r="Y643" i="18"/>
  <c r="A643" i="18" s="1"/>
  <c r="Y646" i="18"/>
  <c r="A646" i="18" s="1"/>
  <c r="Y724" i="18"/>
  <c r="A724" i="18" s="1"/>
  <c r="Y718" i="18"/>
  <c r="A718" i="18" s="1"/>
  <c r="Y757" i="18"/>
  <c r="A757" i="18" s="1"/>
  <c r="Y780" i="18"/>
  <c r="A780" i="18" s="1"/>
  <c r="Y819" i="18"/>
  <c r="A819" i="18" s="1"/>
  <c r="Y747" i="18"/>
  <c r="A747" i="18" s="1"/>
  <c r="Y755" i="18"/>
  <c r="A755" i="18" s="1"/>
  <c r="Y779" i="18"/>
  <c r="A779" i="18" s="1"/>
  <c r="Y786" i="18"/>
  <c r="A786" i="18" s="1"/>
  <c r="Y794" i="18"/>
  <c r="A794" i="18" s="1"/>
  <c r="Y805" i="18"/>
  <c r="A805" i="18" s="1"/>
  <c r="Y815" i="18"/>
  <c r="A815" i="18" s="1"/>
  <c r="Y833" i="18"/>
  <c r="A833" i="18" s="1"/>
  <c r="Y840" i="18"/>
  <c r="A840" i="18" s="1"/>
  <c r="Y897" i="18"/>
  <c r="A897" i="18" s="1"/>
  <c r="Y826" i="18"/>
  <c r="A826" i="18" s="1"/>
  <c r="Y861" i="18"/>
  <c r="A861" i="18" s="1"/>
  <c r="Y832" i="18"/>
  <c r="A832" i="18" s="1"/>
  <c r="Y839" i="18"/>
  <c r="A839" i="18" s="1"/>
  <c r="Y844" i="18"/>
  <c r="A844" i="18" s="1"/>
  <c r="Y859" i="18"/>
  <c r="A859" i="18" s="1"/>
  <c r="Y838" i="18"/>
  <c r="A838" i="18" s="1"/>
  <c r="Y867" i="18"/>
  <c r="A867" i="18" s="1"/>
  <c r="Y912" i="18"/>
  <c r="A912" i="18" s="1"/>
  <c r="Y885" i="18"/>
  <c r="A885" i="18" s="1"/>
  <c r="Y924" i="18"/>
  <c r="A924" i="18" s="1"/>
  <c r="Y403" i="18"/>
  <c r="A403" i="18" s="1"/>
  <c r="Y436" i="18"/>
  <c r="A436" i="18" s="1"/>
  <c r="Y459" i="18"/>
  <c r="A459" i="18" s="1"/>
  <c r="Y472" i="18"/>
  <c r="A472" i="18" s="1"/>
  <c r="Y480" i="18"/>
  <c r="A480" i="18" s="1"/>
  <c r="Y482" i="18"/>
  <c r="A482" i="18" s="1"/>
  <c r="Y496" i="18"/>
  <c r="A496" i="18" s="1"/>
  <c r="Y498" i="18"/>
  <c r="A498" i="18" s="1"/>
  <c r="Y540" i="18"/>
  <c r="A540" i="18" s="1"/>
  <c r="Y439" i="18"/>
  <c r="A439" i="18" s="1"/>
  <c r="Y574" i="18"/>
  <c r="A574" i="18" s="1"/>
  <c r="Y433" i="18"/>
  <c r="A433" i="18" s="1"/>
  <c r="Y477" i="18"/>
  <c r="A477" i="18" s="1"/>
  <c r="Y579" i="18"/>
  <c r="A579" i="18" s="1"/>
  <c r="Y585" i="18"/>
  <c r="A585" i="18" s="1"/>
  <c r="Y542" i="18"/>
  <c r="A542" i="18" s="1"/>
  <c r="Y588" i="18"/>
  <c r="A588" i="18" s="1"/>
  <c r="Y691" i="18"/>
  <c r="A691" i="18" s="1"/>
  <c r="Y716" i="18"/>
  <c r="A716" i="18" s="1"/>
  <c r="Y784" i="18"/>
  <c r="A784" i="18" s="1"/>
  <c r="Y665" i="18"/>
  <c r="A665" i="18" s="1"/>
  <c r="Y712" i="18"/>
  <c r="A712" i="18" s="1"/>
  <c r="Y625" i="18"/>
  <c r="A625" i="18" s="1"/>
  <c r="Y692" i="18"/>
  <c r="A692" i="18" s="1"/>
  <c r="Y761" i="18"/>
  <c r="A761" i="18" s="1"/>
  <c r="Y773" i="18"/>
  <c r="A773" i="18" s="1"/>
  <c r="Y787" i="18"/>
  <c r="A787" i="18" s="1"/>
  <c r="Y797" i="18"/>
  <c r="A797" i="18" s="1"/>
  <c r="Y812" i="18"/>
  <c r="A812" i="18" s="1"/>
  <c r="Y777" i="18"/>
  <c r="A777" i="18" s="1"/>
  <c r="Y818" i="18"/>
  <c r="A818" i="18" s="1"/>
  <c r="Y828" i="18"/>
  <c r="A828" i="18" s="1"/>
  <c r="Y830" i="18"/>
  <c r="A830" i="18" s="1"/>
  <c r="Y850" i="18"/>
  <c r="A850" i="18" s="1"/>
  <c r="Y883" i="18"/>
  <c r="A883" i="18" s="1"/>
  <c r="Y827" i="18"/>
  <c r="A827" i="18" s="1"/>
  <c r="Y864" i="18"/>
  <c r="A864" i="18" s="1"/>
  <c r="Y872" i="18"/>
  <c r="A872" i="18" s="1"/>
  <c r="Y886" i="18"/>
  <c r="A886" i="18" s="1"/>
  <c r="Y843" i="18"/>
  <c r="A843" i="18" s="1"/>
  <c r="Y852" i="18"/>
  <c r="A852" i="18" s="1"/>
  <c r="Y858" i="18"/>
  <c r="A858" i="18" s="1"/>
  <c r="Y868" i="18"/>
  <c r="A868" i="18" s="1"/>
  <c r="Y887" i="18"/>
  <c r="A887" i="18" s="1"/>
  <c r="Y904" i="18"/>
  <c r="A904" i="18" s="1"/>
  <c r="Y898" i="18"/>
  <c r="A898" i="18" s="1"/>
  <c r="Y914" i="18"/>
  <c r="A914" i="18" s="1"/>
  <c r="Y877" i="18"/>
  <c r="A877" i="18" s="1"/>
  <c r="Y901" i="18"/>
  <c r="A901" i="18" s="1"/>
  <c r="Y896" i="18"/>
  <c r="A896" i="18" s="1"/>
  <c r="Y917" i="18"/>
  <c r="A917" i="18" s="1"/>
  <c r="Y91" i="18"/>
  <c r="A91" i="18" s="1"/>
  <c r="Y142" i="18"/>
  <c r="A142" i="18" s="1"/>
  <c r="Y30" i="18"/>
  <c r="A30" i="18" s="1"/>
  <c r="Y111" i="18"/>
  <c r="A111" i="18" s="1"/>
  <c r="Y211" i="18"/>
  <c r="A211" i="18" s="1"/>
  <c r="Y244" i="18"/>
  <c r="A244" i="18" s="1"/>
  <c r="D33" i="21"/>
  <c r="H33" i="21" s="1"/>
  <c r="G46" i="21"/>
  <c r="E25" i="21"/>
  <c r="E36" i="21"/>
  <c r="G22" i="21"/>
  <c r="G27" i="21" s="1"/>
  <c r="D35" i="21"/>
  <c r="E34" i="21"/>
  <c r="D22" i="21"/>
  <c r="D26" i="21"/>
  <c r="H26" i="21" s="1"/>
  <c r="E35" i="21"/>
  <c r="F44" i="21"/>
  <c r="F23" i="21"/>
  <c r="D32" i="21"/>
  <c r="D36" i="21"/>
  <c r="H36" i="21" s="1"/>
  <c r="Y60" i="18"/>
  <c r="A60" i="18" s="1"/>
  <c r="Y126" i="18"/>
  <c r="A126" i="18" s="1"/>
  <c r="Y189" i="18"/>
  <c r="A189" i="18" s="1"/>
  <c r="Y251" i="18"/>
  <c r="A251" i="18" s="1"/>
  <c r="Y331" i="18"/>
  <c r="A331" i="18" s="1"/>
  <c r="Y836" i="18"/>
  <c r="A836" i="18" s="1"/>
  <c r="Y661" i="18"/>
  <c r="A661" i="18" s="1"/>
  <c r="Y568" i="18"/>
  <c r="A568" i="18" s="1"/>
  <c r="Y495" i="18"/>
  <c r="A495" i="18" s="1"/>
  <c r="Y466" i="18"/>
  <c r="A466" i="18" s="1"/>
  <c r="Y338" i="18"/>
  <c r="A338" i="18" s="1"/>
  <c r="Y247" i="18"/>
  <c r="A247" i="18" s="1"/>
  <c r="Y53" i="18"/>
  <c r="A53" i="18" s="1"/>
  <c r="Y119" i="18"/>
  <c r="A119" i="18" s="1"/>
  <c r="Y190" i="18"/>
  <c r="A190" i="18" s="1"/>
  <c r="Y250" i="18"/>
  <c r="A250" i="18" s="1"/>
  <c r="Y325" i="18"/>
  <c r="A325" i="18" s="1"/>
  <c r="Y50" i="18"/>
  <c r="A50" i="18" s="1"/>
  <c r="Y100" i="18"/>
  <c r="A100" i="18" s="1"/>
  <c r="Y178" i="18"/>
  <c r="A178" i="18" s="1"/>
  <c r="Y235" i="18"/>
  <c r="A235" i="18" s="1"/>
  <c r="Y878" i="18"/>
  <c r="A878" i="18" s="1"/>
  <c r="Y763" i="18"/>
  <c r="A763" i="18" s="1"/>
  <c r="Y373" i="18"/>
  <c r="A373" i="18" s="1"/>
  <c r="Y418" i="18"/>
  <c r="A418" i="18" s="1"/>
  <c r="Y258" i="18"/>
  <c r="A258" i="18" s="1"/>
  <c r="Y359" i="18"/>
  <c r="A359" i="18" s="1"/>
  <c r="Y308" i="18"/>
  <c r="A308" i="18" s="1"/>
  <c r="Y304" i="18"/>
  <c r="A304" i="18" s="1"/>
  <c r="Y97" i="18"/>
  <c r="A97" i="18" s="1"/>
  <c r="Y146" i="18"/>
  <c r="A146" i="18" s="1"/>
  <c r="A170" i="18"/>
  <c r="Y246" i="18"/>
  <c r="A246" i="18" s="1"/>
  <c r="Y907" i="18"/>
  <c r="A907" i="18" s="1"/>
  <c r="Y915" i="18"/>
  <c r="A915" i="18" s="1"/>
  <c r="G9" i="19" l="1"/>
  <c r="E16" i="19"/>
  <c r="E12" i="19"/>
  <c r="H45" i="21"/>
  <c r="H8" i="19"/>
  <c r="G16" i="19"/>
  <c r="G10" i="19"/>
  <c r="D15" i="19"/>
  <c r="F7" i="19"/>
  <c r="D9" i="19"/>
  <c r="E27" i="21"/>
  <c r="F8" i="19"/>
  <c r="D7" i="19"/>
  <c r="H9" i="19"/>
  <c r="E11" i="19"/>
  <c r="H25" i="21"/>
  <c r="H44" i="21"/>
  <c r="H24" i="21"/>
  <c r="G8" i="19"/>
  <c r="E10" i="19"/>
  <c r="E9" i="19"/>
  <c r="H12" i="19"/>
  <c r="D12" i="19"/>
  <c r="F47" i="21"/>
  <c r="H15" i="19"/>
  <c r="D10" i="19"/>
  <c r="G11" i="19"/>
  <c r="H22" i="21"/>
  <c r="D27" i="21"/>
  <c r="H13" i="19"/>
  <c r="H14" i="19"/>
  <c r="H16" i="19"/>
  <c r="G15" i="19"/>
  <c r="G14" i="19"/>
  <c r="H46" i="21"/>
  <c r="E37" i="21"/>
  <c r="E15" i="19"/>
  <c r="G7" i="19"/>
  <c r="F16" i="19"/>
  <c r="F12" i="19"/>
  <c r="F15" i="19"/>
  <c r="E7" i="19"/>
  <c r="F10" i="19"/>
  <c r="F11" i="19"/>
  <c r="F37" i="21"/>
  <c r="G13" i="19"/>
  <c r="E14" i="19"/>
  <c r="D16" i="19"/>
  <c r="H43" i="21"/>
  <c r="D47" i="21"/>
  <c r="H42" i="21"/>
  <c r="G47" i="21"/>
  <c r="F13" i="19"/>
  <c r="F14" i="19"/>
  <c r="D11" i="19"/>
  <c r="G12" i="19"/>
  <c r="E47" i="21"/>
  <c r="F27" i="21"/>
  <c r="H32" i="21"/>
  <c r="D37" i="21"/>
  <c r="E13" i="19"/>
  <c r="D14" i="19"/>
  <c r="H35" i="21"/>
  <c r="D8" i="19"/>
  <c r="H7" i="19"/>
  <c r="H23" i="21"/>
  <c r="H10" i="19"/>
  <c r="F9" i="19"/>
  <c r="H11" i="19"/>
  <c r="H34" i="21"/>
  <c r="E8" i="19"/>
  <c r="D13" i="19"/>
  <c r="G37" i="21"/>
  <c r="H37" i="21" l="1"/>
  <c r="I35" i="21" s="1"/>
  <c r="H47" i="21"/>
  <c r="H27" i="21"/>
  <c r="I23" i="21" s="1"/>
  <c r="F28" i="21"/>
  <c r="G38" i="21" l="1"/>
  <c r="E38" i="21"/>
  <c r="D38" i="21"/>
  <c r="I34" i="21"/>
  <c r="G28" i="21"/>
  <c r="I26" i="21"/>
  <c r="I33" i="21"/>
  <c r="I36" i="21"/>
  <c r="I24" i="21"/>
  <c r="E28" i="21"/>
  <c r="I25" i="21"/>
  <c r="I22" i="21"/>
  <c r="I32" i="21"/>
  <c r="D28" i="21"/>
  <c r="F38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lnavarro</author>
  </authors>
  <commentList>
    <comment ref="H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EL ICE lo devolvio peor se nevio de nuevo al ICE para que especifique a cual cuenta se le asigna el numero </t>
        </r>
      </text>
    </comment>
    <comment ref="G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Se vuevle a enviar al ICE para que efectua accion. 17/6/2013
</t>
        </r>
      </text>
    </comment>
    <comment ref="G1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Se esta a la espera de que el ICE ejecute el instructivo del FIX</t>
        </r>
      </text>
    </comment>
  </commentList>
</comments>
</file>

<file path=xl/sharedStrings.xml><?xml version="1.0" encoding="utf-8"?>
<sst xmlns="http://schemas.openxmlformats.org/spreadsheetml/2006/main" count="7495" uniqueCount="1832">
  <si>
    <t>No Incidente</t>
  </si>
  <si>
    <t>Fecha Creacion</t>
  </si>
  <si>
    <t>Prioridad</t>
  </si>
  <si>
    <t>Fecha_Est</t>
  </si>
  <si>
    <t>Fecha_Resul</t>
  </si>
  <si>
    <t>Prorroga</t>
  </si>
  <si>
    <t>Fecha_Prorroga</t>
  </si>
  <si>
    <t>Fecha_Asigna</t>
  </si>
  <si>
    <t>Obs</t>
  </si>
  <si>
    <t xml:space="preserve">IN27172 </t>
  </si>
  <si>
    <t>Alta</t>
  </si>
  <si>
    <t>IN27173</t>
  </si>
  <si>
    <t>IN27192</t>
  </si>
  <si>
    <t>IN27193</t>
  </si>
  <si>
    <t>IN27196</t>
  </si>
  <si>
    <t>Emergencia</t>
  </si>
  <si>
    <t>IN27175</t>
  </si>
  <si>
    <t>IN27182</t>
  </si>
  <si>
    <t>IN27194</t>
  </si>
  <si>
    <t>IN27190</t>
  </si>
  <si>
    <t>IN27191</t>
  </si>
  <si>
    <t>IN27195</t>
  </si>
  <si>
    <t>IN27211</t>
  </si>
  <si>
    <t>IN27229</t>
  </si>
  <si>
    <t>Fecha_Env_Ice</t>
  </si>
  <si>
    <t>Fech_Dev_ICE</t>
  </si>
  <si>
    <t>Estado</t>
  </si>
  <si>
    <t>Solicitud Ayuda ICE</t>
  </si>
  <si>
    <t>IN27283</t>
  </si>
  <si>
    <t>IN27282</t>
  </si>
  <si>
    <t>5&amp;6&amp;2013 11:15</t>
  </si>
  <si>
    <t>IN27267</t>
  </si>
  <si>
    <t>IN27222</t>
  </si>
  <si>
    <t>Se solicitud al ICE la pantalla</t>
  </si>
  <si>
    <t xml:space="preserve">Estado </t>
  </si>
  <si>
    <t xml:space="preserve">Se solicito ayuda al ICE </t>
  </si>
  <si>
    <t>Cerrado</t>
  </si>
  <si>
    <t>IN27304</t>
  </si>
  <si>
    <t>IN27319</t>
  </si>
  <si>
    <t>IN27330</t>
  </si>
  <si>
    <t>IN27334</t>
  </si>
  <si>
    <t>IN27335</t>
  </si>
  <si>
    <t>IN27277</t>
  </si>
  <si>
    <t>Emergancia</t>
  </si>
  <si>
    <t>IN27345</t>
  </si>
  <si>
    <t>11/6/2013  14:00:00 AM</t>
  </si>
  <si>
    <t>IN27367</t>
  </si>
  <si>
    <t>IN27377</t>
  </si>
  <si>
    <t>IN27404</t>
  </si>
  <si>
    <t>13/6/2013  11:30:00 AM</t>
  </si>
  <si>
    <t>13/6/2013  8:30:00 AM</t>
  </si>
  <si>
    <t>IN27417</t>
  </si>
  <si>
    <t>Media</t>
  </si>
  <si>
    <t>13/06/2013 11:00</t>
  </si>
  <si>
    <t>IN27418</t>
  </si>
  <si>
    <t>IN27419</t>
  </si>
  <si>
    <t>IN27422</t>
  </si>
  <si>
    <t>13/06/2013 11:30</t>
  </si>
  <si>
    <t>IN27430</t>
  </si>
  <si>
    <t>13/6/2013  12:30:00 PM</t>
  </si>
  <si>
    <t>IN27429</t>
  </si>
  <si>
    <t>IN27427</t>
  </si>
  <si>
    <t>IN27425</t>
  </si>
  <si>
    <t>IN27428</t>
  </si>
  <si>
    <t>13/6/2013  12:00:00 PM</t>
  </si>
  <si>
    <t>IN27431</t>
  </si>
  <si>
    <t>IN27432</t>
  </si>
  <si>
    <t>IN27442</t>
  </si>
  <si>
    <t>13/6/2013  16:30:00 PM</t>
  </si>
  <si>
    <t>10/6/2013  16:30:00 PM</t>
  </si>
  <si>
    <t>IN27443</t>
  </si>
  <si>
    <t>13/6/2013  1:30:00 PM</t>
  </si>
  <si>
    <t>Fecha_Rechazo</t>
  </si>
  <si>
    <t>Fecha Res_Rechazo</t>
  </si>
  <si>
    <t xml:space="preserve">El ICE rechazo la solucion. En la base de datos sigue sin reflejarse la dirección electrónica </t>
  </si>
  <si>
    <t>IN27463</t>
  </si>
  <si>
    <t>14/6/2013  10:30:00 AM</t>
  </si>
  <si>
    <t>IN27465</t>
  </si>
  <si>
    <t>14/6/2013  11:30:00 AM</t>
  </si>
  <si>
    <t>IN27466</t>
  </si>
  <si>
    <t>IN27479</t>
  </si>
  <si>
    <t>14/6/2013  14:30:00 AM</t>
  </si>
  <si>
    <t>IN27480</t>
  </si>
  <si>
    <t>IN27486</t>
  </si>
  <si>
    <t>11/6/2013  13:22:00 AM</t>
  </si>
  <si>
    <t>14/6/2013  15:30:00 AM</t>
  </si>
  <si>
    <t>IN27508</t>
  </si>
  <si>
    <t>IN27522</t>
  </si>
  <si>
    <t>IN27536</t>
  </si>
  <si>
    <t>IN27537</t>
  </si>
  <si>
    <t>IN27566</t>
  </si>
  <si>
    <t>13/6/2013 12:15</t>
  </si>
  <si>
    <t>18/6/2013 12:00 PM</t>
  </si>
  <si>
    <t>13/6/2013 12:30</t>
  </si>
  <si>
    <t>IN27571</t>
  </si>
  <si>
    <t>IN27573</t>
  </si>
  <si>
    <t>IN27572</t>
  </si>
  <si>
    <t>12/62013 12:30</t>
  </si>
  <si>
    <t>18/6/2013  13:30</t>
  </si>
  <si>
    <t>IN27583</t>
  </si>
  <si>
    <t>13/6/2013 10:00</t>
  </si>
  <si>
    <t>N/A</t>
  </si>
  <si>
    <t>13/6/2013 14:31</t>
  </si>
  <si>
    <t>IN27584</t>
  </si>
  <si>
    <t>13/6/2013 15:20</t>
  </si>
  <si>
    <t>13/6/2013 15:30</t>
  </si>
  <si>
    <t>18/6/2013 15:30</t>
  </si>
  <si>
    <t>IN27589</t>
  </si>
  <si>
    <t>13/6/2013 16:30</t>
  </si>
  <si>
    <t>18/6/2013 16:30</t>
  </si>
  <si>
    <t>13/6/2013 15:15</t>
  </si>
  <si>
    <t>13/6/2013 15:00</t>
  </si>
  <si>
    <t xml:space="preserve">Se pide mas informacion al ICE </t>
  </si>
  <si>
    <t>IN27602</t>
  </si>
  <si>
    <t>19/6/2013 9:00</t>
  </si>
  <si>
    <t>14/6/2013 9:00</t>
  </si>
  <si>
    <t>14/6/2013 9:20</t>
  </si>
  <si>
    <t>14/6/2013 10:20</t>
  </si>
  <si>
    <t>19/6/2013 10:30</t>
  </si>
  <si>
    <t>14/6/2013 10:30</t>
  </si>
  <si>
    <t>IN27604</t>
  </si>
  <si>
    <t>IN27611</t>
  </si>
  <si>
    <t>IN27616</t>
  </si>
  <si>
    <t>19/6/2013 14:00</t>
  </si>
  <si>
    <t>14/6/2013 14:00</t>
  </si>
  <si>
    <t>14/6/2013 11:20</t>
  </si>
  <si>
    <t>19/6/2013 15:00</t>
  </si>
  <si>
    <t>14/6/2013 15:00</t>
  </si>
  <si>
    <t>IN27621</t>
  </si>
  <si>
    <t>14/6/2013 13:00</t>
  </si>
  <si>
    <t>14/6/2013 15:23</t>
  </si>
  <si>
    <t>14/6/2013 15;55</t>
  </si>
  <si>
    <t>14/6/2013 12:00</t>
  </si>
  <si>
    <t>IN27656</t>
  </si>
  <si>
    <t>17/6/2013 9:20</t>
  </si>
  <si>
    <t>20/6/2013 9:30</t>
  </si>
  <si>
    <t>17/6/2013 10:20</t>
  </si>
  <si>
    <t>20/6/2013 10:30</t>
  </si>
  <si>
    <t>IN27661</t>
  </si>
  <si>
    <t>IN27659</t>
  </si>
  <si>
    <t>20/6/2013 11:00</t>
  </si>
  <si>
    <t>17/6/2013 11:00</t>
  </si>
  <si>
    <t>17/6/2013 10:30</t>
  </si>
  <si>
    <t>17/6/2013 9:30</t>
  </si>
  <si>
    <t>IN27683</t>
  </si>
  <si>
    <t>20/6/2013 13:30</t>
  </si>
  <si>
    <t>17/6/2013 13:30</t>
  </si>
  <si>
    <t>14/6/2013 14:15</t>
  </si>
  <si>
    <t>14/6/2013 15:10</t>
  </si>
  <si>
    <t>17/6/2013 9:15</t>
  </si>
  <si>
    <t>14/6/2013 17:00</t>
  </si>
  <si>
    <t>17/6/2013  15:30</t>
  </si>
  <si>
    <t>13/6/2013 14:40</t>
  </si>
  <si>
    <t>17/6/2013  10:30:00 AM</t>
  </si>
  <si>
    <t>17(6/2013 15:10</t>
  </si>
  <si>
    <t>17/6/2013 16:00</t>
  </si>
  <si>
    <t>17/6/2013 16:38</t>
  </si>
  <si>
    <t>IN27705</t>
  </si>
  <si>
    <t>18/6/2013 8:20</t>
  </si>
  <si>
    <t>21/6/2013 8:30</t>
  </si>
  <si>
    <t>18/6/2013 8:30</t>
  </si>
  <si>
    <t>IN27713</t>
  </si>
  <si>
    <t>18/6/2013 8920</t>
  </si>
  <si>
    <t>21/6/2013 10:00</t>
  </si>
  <si>
    <t>18/6/2013 10:00</t>
  </si>
  <si>
    <t>IN27716</t>
  </si>
  <si>
    <t>18/6/2013 10:23</t>
  </si>
  <si>
    <t>IN27722</t>
  </si>
  <si>
    <t>18/6/2013 11:20</t>
  </si>
  <si>
    <t>21/6/2013 11:30</t>
  </si>
  <si>
    <t>18/6/2013 11:30</t>
  </si>
  <si>
    <t>18/6/2013 13;30</t>
  </si>
  <si>
    <t>IN27744</t>
  </si>
  <si>
    <t>18/6/2013 16:20</t>
  </si>
  <si>
    <t>24/6/2013 8:00</t>
  </si>
  <si>
    <t>19/6/2013 8:00</t>
  </si>
  <si>
    <t>IN27745</t>
  </si>
  <si>
    <t>IN27748</t>
  </si>
  <si>
    <t>IN27749</t>
  </si>
  <si>
    <t>IN27750</t>
  </si>
  <si>
    <t>IN27760</t>
  </si>
  <si>
    <t>IN27762</t>
  </si>
  <si>
    <t>19/6/2013 8:30</t>
  </si>
  <si>
    <t>19/6/2013 9:15</t>
  </si>
  <si>
    <t>IN27771</t>
  </si>
  <si>
    <t>19/6/2013 13:57</t>
  </si>
  <si>
    <t>IN27779</t>
  </si>
  <si>
    <t>24/6/2013 15:00</t>
  </si>
  <si>
    <t>IN27783</t>
  </si>
  <si>
    <t>19/6/2013 16:00</t>
  </si>
  <si>
    <t>24/6/2013 16:00</t>
  </si>
  <si>
    <t>IN27784</t>
  </si>
  <si>
    <t>IN27787</t>
  </si>
  <si>
    <t>20/6/2013 8:00</t>
  </si>
  <si>
    <t>25/6/2013 8:00</t>
  </si>
  <si>
    <t>IN27788</t>
  </si>
  <si>
    <t>19/6/2013 18:00</t>
  </si>
  <si>
    <t>19/6/2013 9:50</t>
  </si>
  <si>
    <t>IN27789</t>
  </si>
  <si>
    <t>IN27791</t>
  </si>
  <si>
    <t>19/6/2013 19:19</t>
  </si>
  <si>
    <t>19/6/2013 20:00</t>
  </si>
  <si>
    <t>19/6/2013 19:20</t>
  </si>
  <si>
    <t>19/6/2013 15:24</t>
  </si>
  <si>
    <t>19/6/2013 17:10</t>
  </si>
  <si>
    <t>19/6/2013 14:02</t>
  </si>
  <si>
    <t>IN27813</t>
  </si>
  <si>
    <t>20/6/2013 12:00</t>
  </si>
  <si>
    <t>IN27819</t>
  </si>
  <si>
    <t>20/6/2013 13:50</t>
  </si>
  <si>
    <t>IN27822</t>
  </si>
  <si>
    <t>20/6/2013 14:40</t>
  </si>
  <si>
    <t>25/6/2013 15:00</t>
  </si>
  <si>
    <t>IN27835</t>
  </si>
  <si>
    <t>20/6/2013 16:00</t>
  </si>
  <si>
    <t>25/6/2013 16:00</t>
  </si>
  <si>
    <t>20/6/2013 17:00</t>
  </si>
  <si>
    <t>26/6/2013 11:00</t>
  </si>
  <si>
    <t>21/6/2013 11:00</t>
  </si>
  <si>
    <t>IN27981</t>
  </si>
  <si>
    <t>IN27966</t>
  </si>
  <si>
    <t>26/6/2013 12:00</t>
  </si>
  <si>
    <t>21/6/2013 12:00</t>
  </si>
  <si>
    <t>IN27990</t>
  </si>
  <si>
    <t>21/6/2013 00:00</t>
  </si>
  <si>
    <t>Alts</t>
  </si>
  <si>
    <t>IN28004</t>
  </si>
  <si>
    <t>21/6/2013 14:00</t>
  </si>
  <si>
    <t>25/6/2013 14:00</t>
  </si>
  <si>
    <t>IN27998</t>
  </si>
  <si>
    <t>21/6/2013 14:10</t>
  </si>
  <si>
    <t>IN28621</t>
  </si>
  <si>
    <t>24/6/2013 11:00</t>
  </si>
  <si>
    <t>24/6/2013 10:20</t>
  </si>
  <si>
    <t>27/6/2013 11:00</t>
  </si>
  <si>
    <t>IN28623</t>
  </si>
  <si>
    <t>IN28625</t>
  </si>
  <si>
    <t>IN28651</t>
  </si>
  <si>
    <t>IN28658</t>
  </si>
  <si>
    <t>24/6/2013 12:49</t>
  </si>
  <si>
    <t>IN28772</t>
  </si>
  <si>
    <t>27/6/2013 17:00</t>
  </si>
  <si>
    <t>24/6/2013 17:00</t>
  </si>
  <si>
    <t>24/6/2013 16:30</t>
  </si>
  <si>
    <t>24/6/2013 14:26</t>
  </si>
  <si>
    <t>24/6/2013 15:34</t>
  </si>
  <si>
    <t>24/6/2013 17:15</t>
  </si>
  <si>
    <t>IN28918</t>
  </si>
  <si>
    <t>25/6/2013 8:20</t>
  </si>
  <si>
    <t>27/6/2013 8:30</t>
  </si>
  <si>
    <t>25/6/2013 8:30:00</t>
  </si>
  <si>
    <t>IN28919</t>
  </si>
  <si>
    <t>28/6/2013 9:00</t>
  </si>
  <si>
    <t>25/6/2013 9:00:00</t>
  </si>
  <si>
    <t>IN28923</t>
  </si>
  <si>
    <t>IN28955</t>
  </si>
  <si>
    <t>28/6/2013 11:00</t>
  </si>
  <si>
    <t>25/6/2013 11:00</t>
  </si>
  <si>
    <t>IN28960</t>
  </si>
  <si>
    <t>IN28969</t>
  </si>
  <si>
    <t>IN28980</t>
  </si>
  <si>
    <t>25/6/2013 12:00</t>
  </si>
  <si>
    <t>28/6/2013 12:00</t>
  </si>
  <si>
    <t>IN28982</t>
  </si>
  <si>
    <t>25/6/2013 13:30</t>
  </si>
  <si>
    <t>20/&amp;/2013 9:00</t>
  </si>
  <si>
    <t>20/6/2013 11:15</t>
  </si>
  <si>
    <t>Se tuvieron que actualziar 1385 cuentas por eso la demora</t>
  </si>
  <si>
    <t>25/6/2013 15:30</t>
  </si>
  <si>
    <t>25/6/2013 15:40</t>
  </si>
  <si>
    <t>IN29045</t>
  </si>
  <si>
    <t>28/6/2013 16:00</t>
  </si>
  <si>
    <t>IN29044</t>
  </si>
  <si>
    <t>25/6/2013 17:00</t>
  </si>
  <si>
    <t>25/6/2013 15:06</t>
  </si>
  <si>
    <t>IN29223</t>
  </si>
  <si>
    <t>26/6/2013 7:00</t>
  </si>
  <si>
    <t>26/6/2013 9:30</t>
  </si>
  <si>
    <t>IN29229</t>
  </si>
  <si>
    <t>IN29234</t>
  </si>
  <si>
    <t>25/6/2013 18:00</t>
  </si>
  <si>
    <t>IN29249</t>
  </si>
  <si>
    <t>IN29247</t>
  </si>
  <si>
    <t>IN29266</t>
  </si>
  <si>
    <t>26/6/2013 11:30</t>
  </si>
  <si>
    <t>IN29303</t>
  </si>
  <si>
    <t>26/6/2013 15:30</t>
  </si>
  <si>
    <t>26/6/2013 16:58</t>
  </si>
  <si>
    <t>26/6/2013 10:49</t>
  </si>
  <si>
    <t>26/6/2013 10:22</t>
  </si>
  <si>
    <t>26/6/2013 10:07</t>
  </si>
  <si>
    <t>26/6/2013 9:54</t>
  </si>
  <si>
    <t>26/6/2013 14:00</t>
  </si>
  <si>
    <t>IN29350</t>
  </si>
  <si>
    <t>26/6/2013 14:50</t>
  </si>
  <si>
    <t>27/6/2013 15:00</t>
  </si>
  <si>
    <t>27/6/2013 14:30</t>
  </si>
  <si>
    <t>IN29601</t>
  </si>
  <si>
    <t>IN29602</t>
  </si>
  <si>
    <t>27/6/2013 14:50</t>
  </si>
  <si>
    <t>IN29610</t>
  </si>
  <si>
    <t>IN29629</t>
  </si>
  <si>
    <t xml:space="preserve">La demora se dedio a que se tuvo que interactuar con David Toro y el estaba ocuapdo otras piroirdades </t>
  </si>
  <si>
    <t>20/6/2013 14:30</t>
  </si>
  <si>
    <t>27/6/2013 16:58</t>
  </si>
  <si>
    <t>27/6/2013 16:50</t>
  </si>
  <si>
    <t>27/6/2013 18:41</t>
  </si>
  <si>
    <t>27/6/2013 18:55</t>
  </si>
  <si>
    <t>IN29864</t>
  </si>
  <si>
    <t>28/6/2013 8:20</t>
  </si>
  <si>
    <t>24/6/2013 19:30</t>
  </si>
  <si>
    <t>Esta pediente porque se requiere la colaboraiocn de Gabriela Solis</t>
  </si>
  <si>
    <t>21/6/2013 16:30</t>
  </si>
  <si>
    <t>Este incidente se le asigno a Oscar Bonilla</t>
  </si>
  <si>
    <t>28/6/2013 14:20</t>
  </si>
  <si>
    <t>26/6/2013 12:38</t>
  </si>
  <si>
    <t>26/6/2013 16:11</t>
  </si>
  <si>
    <t>18/6/2013 12:00</t>
  </si>
  <si>
    <t>Este es de Rherrera</t>
  </si>
  <si>
    <t>IN30467</t>
  </si>
  <si>
    <t>IN30486</t>
  </si>
  <si>
    <t>3 dias</t>
  </si>
  <si>
    <t>28/6/2013 17:00</t>
  </si>
  <si>
    <t>IN30584</t>
  </si>
  <si>
    <t>4/7/2013  17:00:00 AM</t>
  </si>
  <si>
    <t>1/7/2013  17:00:00 AM</t>
  </si>
  <si>
    <t>IN30621</t>
  </si>
  <si>
    <t>IN30764</t>
  </si>
  <si>
    <t>IN30746</t>
  </si>
  <si>
    <t>IN30586</t>
  </si>
  <si>
    <t>IN31065</t>
  </si>
  <si>
    <t>IN31075</t>
  </si>
  <si>
    <t>IN31321</t>
  </si>
  <si>
    <t>IN31332</t>
  </si>
  <si>
    <t>IN31357</t>
  </si>
  <si>
    <t>IN31599</t>
  </si>
  <si>
    <t>IN31617</t>
  </si>
  <si>
    <t>IN31643</t>
  </si>
  <si>
    <t>IN31715</t>
  </si>
  <si>
    <t>10/7/2013  17:00:00 AM</t>
  </si>
  <si>
    <t>IN32300</t>
  </si>
  <si>
    <t>IN32298</t>
  </si>
  <si>
    <t>IN32304</t>
  </si>
  <si>
    <t>11/7/2013  14:00:00 PM</t>
  </si>
  <si>
    <t>8/7/2013  14:00:00 AM</t>
  </si>
  <si>
    <t>IN32307</t>
  </si>
  <si>
    <t>IN32318</t>
  </si>
  <si>
    <t>IN32401</t>
  </si>
  <si>
    <t>IN32425</t>
  </si>
  <si>
    <t>8/7/2013  17:00:00 PM</t>
  </si>
  <si>
    <t>IN32900</t>
  </si>
  <si>
    <t>15/7/2013  11:00:00 AM</t>
  </si>
  <si>
    <t>IN32919</t>
  </si>
  <si>
    <t>IN32915</t>
  </si>
  <si>
    <t>15/7/2013  11:30:00 AM</t>
  </si>
  <si>
    <t>IN32920</t>
  </si>
  <si>
    <t>IN32922</t>
  </si>
  <si>
    <t>IN32934</t>
  </si>
  <si>
    <t>IN32630</t>
  </si>
  <si>
    <t>IN32957</t>
  </si>
  <si>
    <t xml:space="preserve">15/7/2013  13:30:00 </t>
  </si>
  <si>
    <t>IN33022</t>
  </si>
  <si>
    <t>16/7/2013  11:30:00 AM</t>
  </si>
  <si>
    <t>IN33194</t>
  </si>
  <si>
    <t>IN33256</t>
  </si>
  <si>
    <t>16/7/2013  17:30:00 AM</t>
  </si>
  <si>
    <t>11/7/2013  17:30:00 AM</t>
  </si>
  <si>
    <t>IN33263</t>
  </si>
  <si>
    <t>IN33268</t>
  </si>
  <si>
    <t>IN33274</t>
  </si>
  <si>
    <t>16/7/2013  18:00:00 AM</t>
  </si>
  <si>
    <t>11/7/2013  18:00:00 AM</t>
  </si>
  <si>
    <t>IN33279</t>
  </si>
  <si>
    <t>IN33282</t>
  </si>
  <si>
    <t>IN32985</t>
  </si>
  <si>
    <t>17/7/2013  8:00:00 AM</t>
  </si>
  <si>
    <t>IN33299</t>
  </si>
  <si>
    <t>IN33534</t>
  </si>
  <si>
    <t>15/7/2013  9:00:00</t>
  </si>
  <si>
    <t>18/7/2013  9:00:00</t>
  </si>
  <si>
    <t>15/7/2013  9:00:00 AM</t>
  </si>
  <si>
    <t>IN33550</t>
  </si>
  <si>
    <t>IN33551</t>
  </si>
  <si>
    <t>IN34184</t>
  </si>
  <si>
    <t>12/72013 17:00</t>
  </si>
  <si>
    <t>15/7/2013 11:32</t>
  </si>
  <si>
    <t>IN34316</t>
  </si>
  <si>
    <t>15/7/2013  16:00:00</t>
  </si>
  <si>
    <t>18/7/2013  16:00:00</t>
  </si>
  <si>
    <t>IN34318</t>
  </si>
  <si>
    <t>IN34321</t>
  </si>
  <si>
    <t>IN34340</t>
  </si>
  <si>
    <t>25/6/2013 10:00</t>
  </si>
  <si>
    <t xml:space="preserve">Asignado a Rherrera. Demaciado servicios y el soporte de AMDOCS no es eficiente </t>
  </si>
  <si>
    <t>IN34543</t>
  </si>
  <si>
    <t>IN34563</t>
  </si>
  <si>
    <t>16/7/2013  9:00:00</t>
  </si>
  <si>
    <t>19/7/2013  12:00:00</t>
  </si>
  <si>
    <t>16/7/2013  12:00:00</t>
  </si>
  <si>
    <t>IN34590</t>
  </si>
  <si>
    <t>16/7/2013  11:00:00</t>
  </si>
  <si>
    <t>19/7/2013  14:00:00</t>
  </si>
  <si>
    <t>16/7/2013  14:00:00</t>
  </si>
  <si>
    <t>16-7-2013 12:00</t>
  </si>
  <si>
    <t>16/7/2013 11:16</t>
  </si>
  <si>
    <t>16/7/2013 11:32</t>
  </si>
  <si>
    <t>IN34607</t>
  </si>
  <si>
    <t>16/7/2013 14:00</t>
  </si>
  <si>
    <t>IN34629</t>
  </si>
  <si>
    <t>19/7/2013  16:00:00</t>
  </si>
  <si>
    <t>16/7/2013  16:00:00</t>
  </si>
  <si>
    <t>IN34630</t>
  </si>
  <si>
    <t>IN34635</t>
  </si>
  <si>
    <t>IN34839</t>
  </si>
  <si>
    <t>17/7/2013  12:00:00</t>
  </si>
  <si>
    <t>22/7/2013  12:00:00</t>
  </si>
  <si>
    <t>IN34608</t>
  </si>
  <si>
    <t>17/7/2013 16:07</t>
  </si>
  <si>
    <t>17/7/2013 16:21</t>
  </si>
  <si>
    <t>IN35214</t>
  </si>
  <si>
    <t>18/7/2013  8:00:00 AM</t>
  </si>
  <si>
    <t>23/7/2013  18:00:00</t>
  </si>
  <si>
    <t>18/7/2013  18:00:00</t>
  </si>
  <si>
    <t>IN35412</t>
  </si>
  <si>
    <t>19/7/2013  11:00:00</t>
  </si>
  <si>
    <t>ALta</t>
  </si>
  <si>
    <t>24/7/2013  11:00:00</t>
  </si>
  <si>
    <t>IN35416</t>
  </si>
  <si>
    <t>IN36109</t>
  </si>
  <si>
    <t>22/7/2013  8:00:00</t>
  </si>
  <si>
    <t>25/7/2013  11:00:00</t>
  </si>
  <si>
    <t>22/7/2013  11:00:00</t>
  </si>
  <si>
    <t>IN35387</t>
  </si>
  <si>
    <t>IN36074</t>
  </si>
  <si>
    <t>IN36179</t>
  </si>
  <si>
    <t>22/7/2013  13:00:00</t>
  </si>
  <si>
    <t>25/7/2013  14:00:00</t>
  </si>
  <si>
    <t>IN36391</t>
  </si>
  <si>
    <t>26/7/2013  11:00:00</t>
  </si>
  <si>
    <t>23/7/2013  11:00:00</t>
  </si>
  <si>
    <t>23/7/2013  8:00:00</t>
  </si>
  <si>
    <t>IN36697</t>
  </si>
  <si>
    <t>29/7/2013  11:00:00</t>
  </si>
  <si>
    <t>IN36811</t>
  </si>
  <si>
    <t>IN36848</t>
  </si>
  <si>
    <t>26/7/2013  8:00:00</t>
  </si>
  <si>
    <t>31/7/2013  11:00:00</t>
  </si>
  <si>
    <t>IN36850</t>
  </si>
  <si>
    <t>IN37294</t>
  </si>
  <si>
    <t>26/7/2013  18:00:00</t>
  </si>
  <si>
    <t>31/7/2013  18:00:00</t>
  </si>
  <si>
    <t>IN37519</t>
  </si>
  <si>
    <t>29/7/2013  15:00:00</t>
  </si>
  <si>
    <t>IN37530</t>
  </si>
  <si>
    <t>IN37533</t>
  </si>
  <si>
    <t>IN37545</t>
  </si>
  <si>
    <t>30/7/2013  8:00:00</t>
  </si>
  <si>
    <t>30/7/2013  9:00:00</t>
  </si>
  <si>
    <t>IN37559</t>
  </si>
  <si>
    <t>IN37574</t>
  </si>
  <si>
    <t>5/8/2013  16:00:00 AM</t>
  </si>
  <si>
    <t>30/7/2013  16:00:00</t>
  </si>
  <si>
    <t>IN37600</t>
  </si>
  <si>
    <t>31/7/2013  8:00:00</t>
  </si>
  <si>
    <t>IN37557</t>
  </si>
  <si>
    <t>IN37613</t>
  </si>
  <si>
    <t>14/6/2013  1:30:00</t>
  </si>
  <si>
    <t>IN37597</t>
  </si>
  <si>
    <t>31/7/2013  14:00:00</t>
  </si>
  <si>
    <t>IN37622</t>
  </si>
  <si>
    <t>IN37627</t>
  </si>
  <si>
    <t>31/7/2013  16:00:00</t>
  </si>
  <si>
    <t>IN37630</t>
  </si>
  <si>
    <t>IN37690</t>
  </si>
  <si>
    <t>IN37632</t>
  </si>
  <si>
    <t>IN37633</t>
  </si>
  <si>
    <t>IN37631</t>
  </si>
  <si>
    <t>31/7/2013 8:00</t>
  </si>
  <si>
    <t>31/7/2013 10:30</t>
  </si>
  <si>
    <t>31/7/2013 9:01</t>
  </si>
  <si>
    <t>31/7/2013 9:10</t>
  </si>
  <si>
    <t>IN37725</t>
  </si>
  <si>
    <t>IN37680</t>
  </si>
  <si>
    <t>IN37482</t>
  </si>
  <si>
    <t>31/7/2013 15:00</t>
  </si>
  <si>
    <t>IN37751</t>
  </si>
  <si>
    <t>IN37765</t>
  </si>
  <si>
    <t>IN37773</t>
  </si>
  <si>
    <t>IN37809</t>
  </si>
  <si>
    <t>IN37813</t>
  </si>
  <si>
    <t>IN37824</t>
  </si>
  <si>
    <t>IN37826</t>
  </si>
  <si>
    <t>IN37831</t>
  </si>
  <si>
    <t>IN37840</t>
  </si>
  <si>
    <t>13/8/2013  11:00:00 AM</t>
  </si>
  <si>
    <t>IN37842</t>
  </si>
  <si>
    <t>IN37848</t>
  </si>
  <si>
    <t>IN37858</t>
  </si>
  <si>
    <t>IN37863</t>
  </si>
  <si>
    <t>IN37877</t>
  </si>
  <si>
    <t>IN37886</t>
  </si>
  <si>
    <t>14/8/2013  11:00:00 AM</t>
  </si>
  <si>
    <t>IN37895</t>
  </si>
  <si>
    <t>IN37915</t>
  </si>
  <si>
    <t>16/8/2013  11:00:00 AM</t>
  </si>
  <si>
    <t>IN37926</t>
  </si>
  <si>
    <t>IN37928</t>
  </si>
  <si>
    <t>IN37936</t>
  </si>
  <si>
    <t>IN37946</t>
  </si>
  <si>
    <t>IN37940</t>
  </si>
  <si>
    <t>IN37954</t>
  </si>
  <si>
    <t>IN37956</t>
  </si>
  <si>
    <t>IN37961</t>
  </si>
  <si>
    <t>Baja</t>
  </si>
  <si>
    <t>19/8/2013  10:00:00 AM</t>
  </si>
  <si>
    <t>13/8/2013  11:00:00</t>
  </si>
  <si>
    <t>IN37966</t>
  </si>
  <si>
    <t>13/8/2013  8:00:00 AM</t>
  </si>
  <si>
    <t>IN37967</t>
  </si>
  <si>
    <t>18/7/2013 15:32</t>
  </si>
  <si>
    <t>18/7/2013 16&gt;04</t>
  </si>
  <si>
    <t>24/7/2013 17:00</t>
  </si>
  <si>
    <t>29/7/2013 10:40</t>
  </si>
  <si>
    <t>13/8/2013 10:44</t>
  </si>
  <si>
    <t>13/8/2013 10:45</t>
  </si>
  <si>
    <t>13/8/2013 11:00</t>
  </si>
  <si>
    <t>26/7/2013 12:15</t>
  </si>
  <si>
    <t>26/7/2013 11:15</t>
  </si>
  <si>
    <t>13/8/2013 11:46</t>
  </si>
  <si>
    <t>30/7/2013 10:00</t>
  </si>
  <si>
    <t>IN37978</t>
  </si>
  <si>
    <t>13/8/2013  14:00:00</t>
  </si>
  <si>
    <t>19/8/2013  14:00:00 AM</t>
  </si>
  <si>
    <t>16/7/2013 8:00</t>
  </si>
  <si>
    <t>Emegencia</t>
  </si>
  <si>
    <t>19/7/2013 14:00</t>
  </si>
  <si>
    <t>IN37898</t>
  </si>
  <si>
    <t>30/7/2013 10:10</t>
  </si>
  <si>
    <t>IN38029</t>
  </si>
  <si>
    <t>19/8/2013  8:00:00 AM</t>
  </si>
  <si>
    <t>21/8/2013  14:00:00 AM</t>
  </si>
  <si>
    <t>16/8/2013 11:48</t>
  </si>
  <si>
    <t>IN38040</t>
  </si>
  <si>
    <t>IN38033</t>
  </si>
  <si>
    <t>16/8/2013  8:00:00 AM</t>
  </si>
  <si>
    <t>16/8/2013  14:00:00</t>
  </si>
  <si>
    <t>IN38051</t>
  </si>
  <si>
    <t>22/8/2013  10:00:00 AM</t>
  </si>
  <si>
    <t>19/8/2013  10:00:00</t>
  </si>
  <si>
    <t>21/8/2013  10:00:00 AM</t>
  </si>
  <si>
    <t>IN38052</t>
  </si>
  <si>
    <t>IN38061</t>
  </si>
  <si>
    <t>IN38055</t>
  </si>
  <si>
    <t>IN38090</t>
  </si>
  <si>
    <t>IN38097</t>
  </si>
  <si>
    <t>IN38104</t>
  </si>
  <si>
    <t>23/8/2013  10:00:00 AM</t>
  </si>
  <si>
    <t>20/8/2013  10:00:00</t>
  </si>
  <si>
    <t>20/8/2013  8:00:00 AM</t>
  </si>
  <si>
    <t>IN38102</t>
  </si>
  <si>
    <t>IN38117</t>
  </si>
  <si>
    <t>IN38118</t>
  </si>
  <si>
    <t>19/8/2013 10:40</t>
  </si>
  <si>
    <t>19/8/2013 11:40</t>
  </si>
  <si>
    <t>IN38134</t>
  </si>
  <si>
    <t>IN38142</t>
  </si>
  <si>
    <t>IN38143</t>
  </si>
  <si>
    <t>IN38144</t>
  </si>
  <si>
    <t>19/8/2013 14&gt;53</t>
  </si>
  <si>
    <t>IN38154</t>
  </si>
  <si>
    <t>IN38156</t>
  </si>
  <si>
    <t>IN38160</t>
  </si>
  <si>
    <t>IN38163</t>
  </si>
  <si>
    <t>21/8/2013  8:00:00 AM</t>
  </si>
  <si>
    <t>26/8/2013  8:00:00 AM</t>
  </si>
  <si>
    <t>21/8/2013  8:00:00</t>
  </si>
  <si>
    <t>IN38165</t>
  </si>
  <si>
    <t>IN38171</t>
  </si>
  <si>
    <t>IN38177</t>
  </si>
  <si>
    <t>IN38199</t>
  </si>
  <si>
    <t>21/8/2013  17:00:00</t>
  </si>
  <si>
    <t>26/8/2013  17:00:00</t>
  </si>
  <si>
    <t>IN38203</t>
  </si>
  <si>
    <t>IN38204</t>
  </si>
  <si>
    <t>IN38233</t>
  </si>
  <si>
    <t>22/8/2013  13:30:00</t>
  </si>
  <si>
    <t>27/8/2013  13:30:00</t>
  </si>
  <si>
    <t>IN38234</t>
  </si>
  <si>
    <t>IN38237</t>
  </si>
  <si>
    <t>IN38235</t>
  </si>
  <si>
    <t>IN38236</t>
  </si>
  <si>
    <t>IN38238</t>
  </si>
  <si>
    <t>IN38242</t>
  </si>
  <si>
    <t>IN38255</t>
  </si>
  <si>
    <t>23/8/2013  8:00:00 AM</t>
  </si>
  <si>
    <t>28/8/2013  8:00:00</t>
  </si>
  <si>
    <t>23/8/2013  8:00:00</t>
  </si>
  <si>
    <t>IN38258</t>
  </si>
  <si>
    <t>IN38261</t>
  </si>
  <si>
    <t>IN38264</t>
  </si>
  <si>
    <t>28/8/2013  10:00:00</t>
  </si>
  <si>
    <t>23/8/2013  10:00:00</t>
  </si>
  <si>
    <t>IN38272</t>
  </si>
  <si>
    <t>23/8/2013 13&gt;00</t>
  </si>
  <si>
    <t>30/8/2013 13:30</t>
  </si>
  <si>
    <t>23/8/2013 13:30</t>
  </si>
  <si>
    <t>23/8/2013  11:00:00 AM</t>
  </si>
  <si>
    <t>30/8/2013  10:00:00</t>
  </si>
  <si>
    <t>24/8/2013  16:00:00</t>
  </si>
  <si>
    <t>IN38289</t>
  </si>
  <si>
    <t>26/8/2013 8:00</t>
  </si>
  <si>
    <t>29/8/2013 9:00</t>
  </si>
  <si>
    <t>IN38305</t>
  </si>
  <si>
    <t>IN38306</t>
  </si>
  <si>
    <t>IN38320</t>
  </si>
  <si>
    <t>29/8/2013 15:00</t>
  </si>
  <si>
    <t>23/8/2013 15:00</t>
  </si>
  <si>
    <t>IN38321</t>
  </si>
  <si>
    <t>IN38325</t>
  </si>
  <si>
    <t>29/8/2013 17:00</t>
  </si>
  <si>
    <t>26/8/2013 17:00</t>
  </si>
  <si>
    <t>IN38322</t>
  </si>
  <si>
    <t>IN38337</t>
  </si>
  <si>
    <t>27/8/2013 17:00</t>
  </si>
  <si>
    <t>26/8/2013 15:00</t>
  </si>
  <si>
    <t>26/8/2013 9:00</t>
  </si>
  <si>
    <t>26/8/2013 17:10</t>
  </si>
  <si>
    <t>26/8/2013 16:45</t>
  </si>
  <si>
    <t>IN38358</t>
  </si>
  <si>
    <t>IN38357</t>
  </si>
  <si>
    <t>IN38368</t>
  </si>
  <si>
    <t>27/7/2013 14_20</t>
  </si>
  <si>
    <t>Duplicado con el IN38142</t>
  </si>
  <si>
    <t>IN38390</t>
  </si>
  <si>
    <t>IN38385</t>
  </si>
  <si>
    <t>Se solicito una prorroga que vencia el 28/8/2013 14:00</t>
  </si>
  <si>
    <t>Se cambio a Severidad Media</t>
  </si>
  <si>
    <t>IN38329</t>
  </si>
  <si>
    <t>IN38416</t>
  </si>
  <si>
    <t>IN38421</t>
  </si>
  <si>
    <t>03/09/2013  14:00:00 a. m.</t>
  </si>
  <si>
    <t>IN38423</t>
  </si>
  <si>
    <t>IN38430</t>
  </si>
  <si>
    <t>02/09/2013  16:00:00 a. m.</t>
  </si>
  <si>
    <t>IN38285</t>
  </si>
  <si>
    <t>IN38437</t>
  </si>
  <si>
    <t>IN38440</t>
  </si>
  <si>
    <t xml:space="preserve">Alta </t>
  </si>
  <si>
    <t>IN38435</t>
  </si>
  <si>
    <t>02/09/2013  18:00:00 a. m.</t>
  </si>
  <si>
    <t>IN38451</t>
  </si>
  <si>
    <t>IN38456</t>
  </si>
  <si>
    <t>IN38459</t>
  </si>
  <si>
    <t>IN38458</t>
  </si>
  <si>
    <t xml:space="preserve">Se solicito una prorroga porque la cantidad de cuentas a realziar son 218 y se tieen que revisar 1 a 1 </t>
  </si>
  <si>
    <t>IN38478</t>
  </si>
  <si>
    <t>Nos rechazaron la prorroga. Se rechazo el incidente</t>
  </si>
  <si>
    <t>IN38514</t>
  </si>
  <si>
    <t>IN38515</t>
  </si>
  <si>
    <t>IN38516</t>
  </si>
  <si>
    <t>IN38517</t>
  </si>
  <si>
    <t>IN38535</t>
  </si>
  <si>
    <t>IN38540</t>
  </si>
  <si>
    <t>Este incidente incurrio en multa</t>
  </si>
  <si>
    <t>IN38582</t>
  </si>
  <si>
    <t>IN38598</t>
  </si>
  <si>
    <t xml:space="preserve">Se tuvo interracion con AIA. Ver este tema con Ruben </t>
  </si>
  <si>
    <t>IN38613</t>
  </si>
  <si>
    <t>IN38615</t>
  </si>
  <si>
    <t>IN38616</t>
  </si>
  <si>
    <t xml:space="preserve">Este tuvo una demora de tres horasEL motivo d ela demora fue que se tuvo que incluir a la gente de ATV y estos al ICE para que corrieran varios scripts </t>
  </si>
  <si>
    <t>IN38628</t>
  </si>
  <si>
    <t>IN38646</t>
  </si>
  <si>
    <t>IN38656</t>
  </si>
  <si>
    <t>IN38659</t>
  </si>
  <si>
    <t>IN38661</t>
  </si>
  <si>
    <t>IN38668</t>
  </si>
  <si>
    <t>IN38687</t>
  </si>
  <si>
    <t>IN38696</t>
  </si>
  <si>
    <t>IN38583</t>
  </si>
  <si>
    <t>IN38701</t>
  </si>
  <si>
    <t>IN38704</t>
  </si>
  <si>
    <t>IN38706</t>
  </si>
  <si>
    <t>IN38723</t>
  </si>
  <si>
    <t xml:space="preserve">Se rechaz el incidente. </t>
  </si>
  <si>
    <t>IN38732</t>
  </si>
  <si>
    <t>09/09/2013  09:20:00 a. m</t>
  </si>
  <si>
    <t>IN38734</t>
  </si>
  <si>
    <t>IN38733</t>
  </si>
  <si>
    <t>IN38744</t>
  </si>
  <si>
    <t>IN38750</t>
  </si>
  <si>
    <t>09/09/2013  10:00:00 a. m</t>
  </si>
  <si>
    <t>IN38773</t>
  </si>
  <si>
    <t>10/09/2013  8:00:00 a. m</t>
  </si>
  <si>
    <t>IN38791</t>
  </si>
  <si>
    <t>IN38793</t>
  </si>
  <si>
    <t>IN38276</t>
  </si>
  <si>
    <t>10/09/2013  10:00:00 a. m</t>
  </si>
  <si>
    <t>IN38578</t>
  </si>
  <si>
    <t>11/09/2013  7:00:00 a. m</t>
  </si>
  <si>
    <t>IN38731</t>
  </si>
  <si>
    <t>IN38835</t>
  </si>
  <si>
    <t>11/09/2013  9:00:00 a. m</t>
  </si>
  <si>
    <t xml:space="preserve">Por error no se envio a tiempo </t>
  </si>
  <si>
    <t>IN38838</t>
  </si>
  <si>
    <t>11/09/2013  10:00:00 a. m</t>
  </si>
  <si>
    <t>IN38850</t>
  </si>
  <si>
    <t>IN38849</t>
  </si>
  <si>
    <t>IN38871</t>
  </si>
  <si>
    <t>12/09/2013  9:00:00 a. m</t>
  </si>
  <si>
    <t>IN38876</t>
  </si>
  <si>
    <t>IN38884</t>
  </si>
  <si>
    <t>IN38888</t>
  </si>
  <si>
    <t>12/09/2013  10:00:00 a. m</t>
  </si>
  <si>
    <t>IN38894</t>
  </si>
  <si>
    <t>IN38925</t>
  </si>
  <si>
    <t>11/09/2013  11:00:00 a. m</t>
  </si>
  <si>
    <t>IN38910</t>
  </si>
  <si>
    <t>IN38938</t>
  </si>
  <si>
    <t>IN38939</t>
  </si>
  <si>
    <t>IN38951</t>
  </si>
  <si>
    <t>16/09/2013  8:00:00 a. m</t>
  </si>
  <si>
    <t>IN38952</t>
  </si>
  <si>
    <t>IN38958</t>
  </si>
  <si>
    <t>IN38962</t>
  </si>
  <si>
    <t>IN38966</t>
  </si>
  <si>
    <t>IN38969</t>
  </si>
  <si>
    <t>IN38973</t>
  </si>
  <si>
    <t>16/09/2013  9:00:00 a. m</t>
  </si>
  <si>
    <t>Nos rechazaron la solucion del incidente</t>
  </si>
  <si>
    <t>16/)/2013 10:15</t>
  </si>
  <si>
    <t xml:space="preserve">Se pidio el cambio de severidad, pero nunca se tuvo respeust. Ademas se requirio de la ayuda del ICE </t>
  </si>
  <si>
    <t>IN38982</t>
  </si>
  <si>
    <t>16/09/2013  11:00:00 a. m</t>
  </si>
  <si>
    <t>Esto fue atendido por Daniel Vargas</t>
  </si>
  <si>
    <t>IN38993</t>
  </si>
  <si>
    <t xml:space="preserve">Se solcita pasar a SLAHOLD mientras en lhice hace el pase a produccion </t>
  </si>
  <si>
    <t>IN39013</t>
  </si>
  <si>
    <t>IN39016</t>
  </si>
  <si>
    <t>IN39018</t>
  </si>
  <si>
    <t>17/09/2013  13:00:00 p. m.</t>
  </si>
  <si>
    <t>IN39028</t>
  </si>
  <si>
    <t>IN39037</t>
  </si>
  <si>
    <t>17/09/2013  15:00:00 p. m.</t>
  </si>
  <si>
    <t>IN39052</t>
  </si>
  <si>
    <t>IN39060</t>
  </si>
  <si>
    <t>IN39075</t>
  </si>
  <si>
    <t>18/09/2013  15:00:00 p. m.</t>
  </si>
  <si>
    <t>23/09/2013  15:00:00 p. m.</t>
  </si>
  <si>
    <t>IN39076</t>
  </si>
  <si>
    <t>IN39085</t>
  </si>
  <si>
    <t>IN39087</t>
  </si>
  <si>
    <t>25/09/2013  14:00:00 a. m.</t>
  </si>
  <si>
    <t>IN39097</t>
  </si>
  <si>
    <t>IN39120</t>
  </si>
  <si>
    <t>IN39123</t>
  </si>
  <si>
    <t>IN39125</t>
  </si>
  <si>
    <t>IN39127</t>
  </si>
  <si>
    <t>20(09/2013 15:30</t>
  </si>
  <si>
    <t>IN39167</t>
  </si>
  <si>
    <t>IN39172</t>
  </si>
  <si>
    <t>Se idio cambio pero no lo autorizaron. Luego se pide la intervencion del ICE. EL tiquete pasa a SLAHOLD</t>
  </si>
  <si>
    <t>IN39179</t>
  </si>
  <si>
    <t>IN39186</t>
  </si>
  <si>
    <t>IN38928</t>
  </si>
  <si>
    <t>IN39202</t>
  </si>
  <si>
    <t>23/09/2013  17:00:00 p. m.</t>
  </si>
  <si>
    <t>24/09/2013  17:00:00 p. m.</t>
  </si>
  <si>
    <t>IN39217</t>
  </si>
  <si>
    <t>IN39221</t>
  </si>
  <si>
    <t>Se solicito una prorroga. Tiempo se depende del ICE</t>
  </si>
  <si>
    <t>IN39235</t>
  </si>
  <si>
    <t>IN39236</t>
  </si>
  <si>
    <t xml:space="preserve">Se hizo la solicitud de prorroga y se pasa a manos del ICE </t>
  </si>
  <si>
    <t>IN39251</t>
  </si>
  <si>
    <t>24/09/2013  17:00:00 a. m.</t>
  </si>
  <si>
    <t>IN39259</t>
  </si>
  <si>
    <t>IN39260</t>
  </si>
  <si>
    <t xml:space="preserve">Esta a la espera de la respuesta del ICE. CALL DIC cerro el incidente porque nunca el usuario respodio </t>
  </si>
  <si>
    <t>Se solicito cambio de severidad a media. Fue rechazada. Se solicito prorroga del incidente debido a la complejidad tecnica Vence 1/10/2013</t>
  </si>
  <si>
    <t>IN39292</t>
  </si>
  <si>
    <t>25/09/2013  14:00:00 p. m.</t>
  </si>
  <si>
    <t>30/09/2013  14:00:00 p. m.</t>
  </si>
  <si>
    <t>25/09/2013  15:00:00 p. m.</t>
  </si>
  <si>
    <t>30/09/2013  15:00:00 p. m.</t>
  </si>
  <si>
    <t>IN39296</t>
  </si>
  <si>
    <t>IN39295</t>
  </si>
  <si>
    <t>IN39297</t>
  </si>
  <si>
    <t>IN39308</t>
  </si>
  <si>
    <t>IN39309</t>
  </si>
  <si>
    <t>IN39316</t>
  </si>
  <si>
    <t>IN39330</t>
  </si>
  <si>
    <t>26/09/2013  14:00:00 p. m.</t>
  </si>
  <si>
    <t>01/10/2013  14:00:00 p. m.</t>
  </si>
  <si>
    <t>Se cambio la severidad pero no lo aceptaron. Se entrego en el tiempo de seveirdad alta</t>
  </si>
  <si>
    <t>IN39359</t>
  </si>
  <si>
    <t>27/09/2013  14:00:00 p. m.</t>
  </si>
  <si>
    <t>02/10/2013  14:00:00 p. m.</t>
  </si>
  <si>
    <t>IN39373</t>
  </si>
  <si>
    <t>IN39389</t>
  </si>
  <si>
    <t xml:space="preserve">Rechazaron el cambio de severidad. Se entrega a tiempo con el cambio de severidad media. Usuario rechazo la solucion y despeus se corrige </t>
  </si>
  <si>
    <t>IN39393</t>
  </si>
  <si>
    <t>01/10/2013  13:00:00 p. m.</t>
  </si>
  <si>
    <t>30/09/2013  13:00:00 p. m.</t>
  </si>
  <si>
    <t>IN39407</t>
  </si>
  <si>
    <t xml:space="preserve">Se hace la solicitud de la prorroga para el 1/10/2013. Se uso tiquete en SLAHOLD  porque esta en manos del ICE. Se entergo a tiempo </t>
  </si>
  <si>
    <t>IN39412</t>
  </si>
  <si>
    <t>IN39277</t>
  </si>
  <si>
    <t>IN39432</t>
  </si>
  <si>
    <t>IN39445</t>
  </si>
  <si>
    <t>02/10/2013  13:00:00 p. m.</t>
  </si>
  <si>
    <t>IN39455</t>
  </si>
  <si>
    <t>IN39461</t>
  </si>
  <si>
    <t>IN39464</t>
  </si>
  <si>
    <t>IN39469</t>
  </si>
  <si>
    <t>IN39479</t>
  </si>
  <si>
    <t>IN39480</t>
  </si>
  <si>
    <t>IN39450</t>
  </si>
  <si>
    <t>02/10/2013  16:00:00 p. m.</t>
  </si>
  <si>
    <t>IN39494</t>
  </si>
  <si>
    <t>IN39497</t>
  </si>
  <si>
    <t>IN39504</t>
  </si>
  <si>
    <t>IN39518</t>
  </si>
  <si>
    <t>03/10/2013  12:00:00 p m.</t>
  </si>
  <si>
    <t>IN39521</t>
  </si>
  <si>
    <t>IN39523</t>
  </si>
  <si>
    <t>IN39526</t>
  </si>
  <si>
    <t>IN39528</t>
  </si>
  <si>
    <t>IN39530</t>
  </si>
  <si>
    <t>IN39532</t>
  </si>
  <si>
    <t>IN39540</t>
  </si>
  <si>
    <t>IN39529</t>
  </si>
  <si>
    <t>IN39558</t>
  </si>
  <si>
    <t>Este incidnente se pidio prorroga y tenia una hora de vencida Vence prorroga 10-10-2013.</t>
  </si>
  <si>
    <t xml:space="preserve">Se envio solicitud de prorroga para la resolucion del incidente. SE esta a la espera de respuesta del ICE. </t>
  </si>
  <si>
    <t>IN39571</t>
  </si>
  <si>
    <t>IN39575</t>
  </si>
  <si>
    <t>IN39598</t>
  </si>
  <si>
    <t>07/10/2013  14:00:00 p. m.</t>
  </si>
  <si>
    <t>07/10/2013  18:00:00 p. m.</t>
  </si>
  <si>
    <t>07/10/2013  14:00:00 p m.</t>
  </si>
  <si>
    <t>IN39612</t>
  </si>
  <si>
    <t>08/10/2013  15:00:00 p. m.</t>
  </si>
  <si>
    <t>07/10/2013  15:00:00 p. m.</t>
  </si>
  <si>
    <t>08/10/2013 /:00</t>
  </si>
  <si>
    <t xml:space="preserve">Se pido el cambio de severidad a Alta. SE entrega en el tiempo de severidad Alta. </t>
  </si>
  <si>
    <t>Se solicito una prorroga Vence el 10/1072013</t>
  </si>
  <si>
    <t xml:space="preserve">Se pidio que se baje a Severidad Baja.  </t>
  </si>
  <si>
    <t>IN39639</t>
  </si>
  <si>
    <t>08/10/2013  09:00:00 a m.</t>
  </si>
  <si>
    <t>Se asigno a fabale</t>
  </si>
  <si>
    <t>IN39646</t>
  </si>
  <si>
    <t xml:space="preserve">Esta en SLAHOLD. Esta en manos del ICE </t>
  </si>
  <si>
    <t>Se envia la conuslta al usuario. Tiquete en SLAHOLD</t>
  </si>
  <si>
    <t>IN39682</t>
  </si>
  <si>
    <t>09/10/2013  10:00:00 a m.</t>
  </si>
  <si>
    <t>El incidente se rechaza</t>
  </si>
  <si>
    <t>IN39699</t>
  </si>
  <si>
    <t>IN39702</t>
  </si>
  <si>
    <t>IN39704</t>
  </si>
  <si>
    <t>IN39706</t>
  </si>
  <si>
    <t>09/10/2013  17:00:00 p. m.</t>
  </si>
  <si>
    <t>10/10/2013  17:00:00 p. m.</t>
  </si>
  <si>
    <t>10/10/2013  08:00:00 a m.</t>
  </si>
  <si>
    <t>IN39707</t>
  </si>
  <si>
    <t>08/10(2013 10:30</t>
  </si>
  <si>
    <t>IN39709</t>
  </si>
  <si>
    <t>IN39712</t>
  </si>
  <si>
    <t>IN39713</t>
  </si>
  <si>
    <t>IN39723</t>
  </si>
  <si>
    <t>Se rechazo ya que Roger indico que noera un incidente</t>
  </si>
  <si>
    <t>IN39732</t>
  </si>
  <si>
    <t>IN39741</t>
  </si>
  <si>
    <t>IN39742</t>
  </si>
  <si>
    <t>11/10/2013  08:00:00 a m.</t>
  </si>
  <si>
    <t>IN39753</t>
  </si>
  <si>
    <t>IN39755</t>
  </si>
  <si>
    <t>11/10/2013  11:00:00 a m.</t>
  </si>
  <si>
    <t>IN39756</t>
  </si>
  <si>
    <t>IN39762</t>
  </si>
  <si>
    <t>IN39763</t>
  </si>
  <si>
    <t>IN39783</t>
  </si>
  <si>
    <t xml:space="preserve">Rechazaron el cambio de severidad. Se le envio Correo a Daniel Marin con consulta. Se pide al ICE poner tiquete en estado SLAHOLD </t>
  </si>
  <si>
    <t>IN39786</t>
  </si>
  <si>
    <t>IN39787</t>
  </si>
  <si>
    <t>IN39790</t>
  </si>
  <si>
    <t xml:space="preserve">El ICE acepta cerrar el tieuqete. </t>
  </si>
  <si>
    <t xml:space="preserve">Se rechaz ael incidente dentro del tiempo establecido </t>
  </si>
  <si>
    <t>Se solicito una prorroga Vence el 10/1072013. Este incidente esta en estado SLAHOLD</t>
  </si>
  <si>
    <t>IN39818</t>
  </si>
  <si>
    <t>14/10/2013  15:00:00 p. m.</t>
  </si>
  <si>
    <t>17/10/2013  15:00:00 p. m.</t>
  </si>
  <si>
    <t>IN39821</t>
  </si>
  <si>
    <t>IN39822</t>
  </si>
  <si>
    <t>IN39826</t>
  </si>
  <si>
    <t>IN39830</t>
  </si>
  <si>
    <t>IN39833</t>
  </si>
  <si>
    <t>IN39834</t>
  </si>
  <si>
    <t>Este incidnete incurrio en multa. Debido a que no se trabajo a tiempo. El mimso dia de la entrega se emepzo a trabajar y requeria de la interaccion cons varios departamentos  (CRM, ATV y BRM). Se requirio desconexion y reconexion y traslado de multa</t>
  </si>
  <si>
    <t>IN39852</t>
  </si>
  <si>
    <t>IN39854</t>
  </si>
  <si>
    <t>IN39857</t>
  </si>
  <si>
    <t>IN39870</t>
  </si>
  <si>
    <t>IN39878</t>
  </si>
  <si>
    <t xml:space="preserve">Nos rechazaron el cambio de severidad. La severidad es Alta. La solucion se entrega con la severidad Media </t>
  </si>
  <si>
    <t xml:space="preserve">Rechazaron el cambio de severidad. Se entrega la solucion en la fecha de severidad media </t>
  </si>
  <si>
    <t>Se pidio el cambio de severidad a media. Este se incurrrio en multa no se entrego en la severidad media. Motivo, la gente de CRM estuvo con las instalacion del release 411.</t>
  </si>
  <si>
    <t xml:space="preserve">Rechazaron el cambio de severidad. Se le envio Correo a Daniel Marin con consulta. Se pide al ICE poner tiquete en estado SLAHOLD. Este tiquete no estaba puesto en SLAHOLD  </t>
  </si>
  <si>
    <t xml:space="preserve">IN39824 </t>
  </si>
  <si>
    <t>IN39892</t>
  </si>
  <si>
    <t>IN39895</t>
  </si>
  <si>
    <t>IN39898</t>
  </si>
  <si>
    <t>IN39899</t>
  </si>
  <si>
    <t>IN39900</t>
  </si>
  <si>
    <t>IN39901</t>
  </si>
  <si>
    <t xml:space="preserve">Rechazaron el cambio de severidad. Se entrega la solucion en la fecha de severidad MEdia </t>
  </si>
  <si>
    <t xml:space="preserve">Rechazaron el cambio de severidad . Se entrega en la fecha de severidad media </t>
  </si>
  <si>
    <t>Cambio de severidad rechazado. Carolina generro un release pero QA no lo ha probado.  Se solicita prorroga con fehca estimada el 24/10/2013</t>
  </si>
  <si>
    <t>IN39919</t>
  </si>
  <si>
    <t>Se pidio el cambio de severidad a media  y el tiquete se pone en SLAHOLD. Se solicito prorroga y vence el 22/10/2013</t>
  </si>
  <si>
    <t>IN39946</t>
  </si>
  <si>
    <t>IN39952</t>
  </si>
  <si>
    <t>18/10/2013  14:00:00 a. m.</t>
  </si>
  <si>
    <t>SE solicito una prorroga vence el 20/10/2013</t>
  </si>
  <si>
    <t>IN39959</t>
  </si>
  <si>
    <t>Este incidente se rechazon no es de SOIN</t>
  </si>
  <si>
    <t>IN39976</t>
  </si>
  <si>
    <t>IN39977</t>
  </si>
  <si>
    <t>IN39978</t>
  </si>
  <si>
    <t>IN39998</t>
  </si>
  <si>
    <t xml:space="preserve">Se envio query  a ICE para que ellos lo ejecuten. Se requirio participacion del ICE y ellos ejecutaron el query hast ael 16/09/2013  </t>
  </si>
  <si>
    <t xml:space="preserve">Esta en estado SLAHOLD. Se le envio consulta a Hannia Leiton. El usuario no ha respondido </t>
  </si>
  <si>
    <t>Se solicito un cabio de severidad a Media vence el 29/09/2013. Se solicito prorroga y vence el 2/10/2013. Esto esta en manos del ICE- Estado SLAHOLD</t>
  </si>
  <si>
    <t>Incurrio en multa. Requierio de la correcion de un release y se tuvieron que presnetar pruebas ydespeu psar el nuevo release por mesa de cambios.</t>
  </si>
  <si>
    <t>Se pide prorroga y vence el 24/10/2013</t>
  </si>
  <si>
    <t xml:space="preserve">Este incidente SOIN pidio al ICE que lo abriera. Rechazaron cambio de severidad de Alta a media. Maikol genero un release </t>
  </si>
  <si>
    <t>David Toro</t>
  </si>
  <si>
    <t>Roger Masis</t>
  </si>
  <si>
    <t>SLAHOLD</t>
  </si>
  <si>
    <t>Horas</t>
  </si>
  <si>
    <t>Tiempo Restante</t>
  </si>
  <si>
    <t>Multa?? (S/N)</t>
  </si>
  <si>
    <t>Usuario</t>
  </si>
  <si>
    <t>S</t>
  </si>
  <si>
    <t>Incidente</t>
  </si>
  <si>
    <t>Responsable</t>
  </si>
  <si>
    <t>Severidad</t>
  </si>
  <si>
    <t>Emergencia1</t>
  </si>
  <si>
    <t>Emergencia2</t>
  </si>
  <si>
    <t>Emergencia3</t>
  </si>
  <si>
    <t>Emergencia4</t>
  </si>
  <si>
    <t>Emergencia5</t>
  </si>
  <si>
    <t>Emergencia6</t>
  </si>
  <si>
    <t>Emergencia7</t>
  </si>
  <si>
    <t>Alta1</t>
  </si>
  <si>
    <t>Alta2</t>
  </si>
  <si>
    <t>Alta3</t>
  </si>
  <si>
    <t>Alta4</t>
  </si>
  <si>
    <t>Alta5</t>
  </si>
  <si>
    <t>Alta6</t>
  </si>
  <si>
    <t>Alta7</t>
  </si>
  <si>
    <t>Media1</t>
  </si>
  <si>
    <t>Baja1</t>
  </si>
  <si>
    <t>Media2</t>
  </si>
  <si>
    <t>Baja2</t>
  </si>
  <si>
    <t>Media3</t>
  </si>
  <si>
    <t>Baja3</t>
  </si>
  <si>
    <t>Media4</t>
  </si>
  <si>
    <t>Baja4</t>
  </si>
  <si>
    <t>Media5</t>
  </si>
  <si>
    <t>Baja5</t>
  </si>
  <si>
    <t>Media6</t>
  </si>
  <si>
    <t>Baja6</t>
  </si>
  <si>
    <t>Media7</t>
  </si>
  <si>
    <t>Baja7</t>
  </si>
  <si>
    <t>Tipo</t>
  </si>
  <si>
    <t>Resuelto NO a Tiempo</t>
  </si>
  <si>
    <t>Resuelto a Tiempo</t>
  </si>
  <si>
    <t>Retrasado</t>
  </si>
  <si>
    <t>Total</t>
  </si>
  <si>
    <t>1AltaResuelto NO a Tiempo</t>
  </si>
  <si>
    <t>Tota</t>
  </si>
  <si>
    <t>IN39953</t>
  </si>
  <si>
    <t>IN40084</t>
  </si>
  <si>
    <t>IN40107</t>
  </si>
  <si>
    <t>24/10/2013  14:00:00 p. m.</t>
  </si>
  <si>
    <t>IN40108</t>
  </si>
  <si>
    <t>IN40125</t>
  </si>
  <si>
    <t>IN40127</t>
  </si>
  <si>
    <t>IN40129</t>
  </si>
  <si>
    <t>IN40131</t>
  </si>
  <si>
    <t>IN40134</t>
  </si>
  <si>
    <t>iN40137</t>
  </si>
  <si>
    <t>IN40145</t>
  </si>
  <si>
    <t>IN40159</t>
  </si>
  <si>
    <t>IN40170</t>
  </si>
  <si>
    <t>IN40189</t>
  </si>
  <si>
    <t>IN40148</t>
  </si>
  <si>
    <t>IN40067</t>
  </si>
  <si>
    <t>IN40111</t>
  </si>
  <si>
    <t>IN40169</t>
  </si>
  <si>
    <t>IN40024</t>
  </si>
  <si>
    <t>IN40026</t>
  </si>
  <si>
    <t>IN40140</t>
  </si>
  <si>
    <t>Hasta el 28/10/13</t>
  </si>
  <si>
    <t>Pendiente</t>
  </si>
  <si>
    <t>Mes 1</t>
  </si>
  <si>
    <t>Mes 2</t>
  </si>
  <si>
    <t>Mes 3</t>
  </si>
  <si>
    <t>Nuevos Incidentes</t>
  </si>
  <si>
    <t>Incidentes Resueltos</t>
  </si>
  <si>
    <t>Incidentes Pendientes</t>
  </si>
  <si>
    <t>SLAHOLDS</t>
  </si>
  <si>
    <t>Total Incidentes Abiertos</t>
  </si>
  <si>
    <t>IN40225</t>
  </si>
  <si>
    <t>IN40221</t>
  </si>
  <si>
    <t>IN40236</t>
  </si>
  <si>
    <t>Nuevo</t>
  </si>
  <si>
    <t>Modificar</t>
  </si>
  <si>
    <t>Cerrar</t>
  </si>
  <si>
    <t>Evento</t>
  </si>
  <si>
    <t>Fecha Ingreso</t>
  </si>
  <si>
    <t>Prioridad ICE</t>
  </si>
  <si>
    <t>Prioridad SOIN</t>
  </si>
  <si>
    <t>Asignar a</t>
  </si>
  <si>
    <t>Resumen</t>
  </si>
  <si>
    <t>Reportado por</t>
  </si>
  <si>
    <t>Finalizar</t>
  </si>
  <si>
    <t>Cancelar</t>
  </si>
  <si>
    <t>A Rocha</t>
  </si>
  <si>
    <t>23/08/13 - 22/09/13</t>
  </si>
  <si>
    <t>23/09/13 - 22/10/13</t>
  </si>
  <si>
    <t>IN26784</t>
  </si>
  <si>
    <t>IN40286</t>
  </si>
  <si>
    <t>IN40295</t>
  </si>
  <si>
    <t>IN40321</t>
  </si>
  <si>
    <t>IN40339</t>
  </si>
  <si>
    <t>IN40340</t>
  </si>
  <si>
    <t>IN40273</t>
  </si>
  <si>
    <t>IN40255</t>
  </si>
  <si>
    <t>Semana1</t>
  </si>
  <si>
    <t>23/10 - 03/11</t>
  </si>
  <si>
    <t>Entrada SLAHOLD</t>
  </si>
  <si>
    <t>Salida SLAHOLD</t>
  </si>
  <si>
    <t>IN40369</t>
  </si>
  <si>
    <t>IN40370</t>
  </si>
  <si>
    <t>IN40392</t>
  </si>
  <si>
    <t>IN40403</t>
  </si>
  <si>
    <t>IN40365</t>
  </si>
  <si>
    <t>IN40427</t>
  </si>
  <si>
    <t>IN40437</t>
  </si>
  <si>
    <t>IN40439</t>
  </si>
  <si>
    <t>IN40451</t>
  </si>
  <si>
    <t>IN40466</t>
  </si>
  <si>
    <t>IN40468</t>
  </si>
  <si>
    <t>IN40481</t>
  </si>
  <si>
    <t>IN40482</t>
  </si>
  <si>
    <t>IN40488</t>
  </si>
  <si>
    <t>IN39660</t>
  </si>
  <si>
    <t>IN40493</t>
  </si>
  <si>
    <t>IN40507</t>
  </si>
  <si>
    <t>IN40531</t>
  </si>
  <si>
    <t>IN40528</t>
  </si>
  <si>
    <t>IN40513</t>
  </si>
  <si>
    <t>Si</t>
  </si>
  <si>
    <t>IN40552</t>
  </si>
  <si>
    <t>IN40578</t>
  </si>
  <si>
    <t>IN40620</t>
  </si>
  <si>
    <t>IN40624</t>
  </si>
  <si>
    <t>IN40628</t>
  </si>
  <si>
    <t>IN40627</t>
  </si>
  <si>
    <t>IN40629</t>
  </si>
  <si>
    <t>IN40640</t>
  </si>
  <si>
    <t>IN40644</t>
  </si>
  <si>
    <t>IN40646</t>
  </si>
  <si>
    <t>IN40649</t>
  </si>
  <si>
    <t>IN40647</t>
  </si>
  <si>
    <t>IN40651</t>
  </si>
  <si>
    <t>IN40664</t>
  </si>
  <si>
    <t>IN40666</t>
  </si>
  <si>
    <t>IN40667</t>
  </si>
  <si>
    <t>IN40669</t>
  </si>
  <si>
    <t>IN40672</t>
  </si>
  <si>
    <t>IN40674</t>
  </si>
  <si>
    <t>IN40707</t>
  </si>
  <si>
    <t>IN40726</t>
  </si>
  <si>
    <t>IN40728</t>
  </si>
  <si>
    <t>IN40733</t>
  </si>
  <si>
    <t>IN40743</t>
  </si>
  <si>
    <t>IN40745</t>
  </si>
  <si>
    <t>IN40571</t>
  </si>
  <si>
    <t>IN40763</t>
  </si>
  <si>
    <t>IN40764</t>
  </si>
  <si>
    <t>IN40783</t>
  </si>
  <si>
    <t>IN40785</t>
  </si>
  <si>
    <t>IN40784</t>
  </si>
  <si>
    <t>IN40801</t>
  </si>
  <si>
    <t>18711/2013 12:00</t>
  </si>
  <si>
    <t>IN40805</t>
  </si>
  <si>
    <t>IN40807</t>
  </si>
  <si>
    <t>IN40822</t>
  </si>
  <si>
    <t>IN40846</t>
  </si>
  <si>
    <t>IN40849</t>
  </si>
  <si>
    <t>IN40850</t>
  </si>
  <si>
    <t>IN40854</t>
  </si>
  <si>
    <t>IN40855</t>
  </si>
  <si>
    <t>IN40863</t>
  </si>
  <si>
    <t>IN40859</t>
  </si>
  <si>
    <t>IN40868</t>
  </si>
  <si>
    <t>IN40873</t>
  </si>
  <si>
    <t>IN40885</t>
  </si>
  <si>
    <t>IN40890</t>
  </si>
  <si>
    <t>IN40891</t>
  </si>
  <si>
    <t>IN38760</t>
  </si>
  <si>
    <t>IN40899</t>
  </si>
  <si>
    <t>IN40906</t>
  </si>
  <si>
    <t>IN40909</t>
  </si>
  <si>
    <t>IN40919</t>
  </si>
  <si>
    <t>IN40917</t>
  </si>
  <si>
    <t>IN40925</t>
  </si>
  <si>
    <t>IN40936</t>
  </si>
  <si>
    <t xml:space="preserve">IN40947 </t>
  </si>
  <si>
    <t>Resuelto en SLAHOLD</t>
  </si>
  <si>
    <t>IN40980</t>
  </si>
  <si>
    <t>IN40981</t>
  </si>
  <si>
    <t>IN40992</t>
  </si>
  <si>
    <t>IN40995</t>
  </si>
  <si>
    <t>IN41000</t>
  </si>
  <si>
    <t>IN41001</t>
  </si>
  <si>
    <t>IN40997</t>
  </si>
  <si>
    <t>IN41003</t>
  </si>
  <si>
    <t>IN41015</t>
  </si>
  <si>
    <t>IN41022</t>
  </si>
  <si>
    <t>IN41023</t>
  </si>
  <si>
    <t>IN41025</t>
  </si>
  <si>
    <t>IN41041</t>
  </si>
  <si>
    <t>IN41043</t>
  </si>
  <si>
    <t>IN41050</t>
  </si>
  <si>
    <t>IN41064</t>
  </si>
  <si>
    <t>IN41057</t>
  </si>
  <si>
    <t>IN42088</t>
  </si>
  <si>
    <t>IN41099</t>
  </si>
  <si>
    <t>IN41117</t>
  </si>
  <si>
    <t>IN41122</t>
  </si>
  <si>
    <t>Concilia</t>
  </si>
  <si>
    <t>BRM - Facturacion</t>
  </si>
  <si>
    <t>Roaming</t>
  </si>
  <si>
    <t>ATV</t>
  </si>
  <si>
    <t>BO</t>
  </si>
  <si>
    <t>Portal Corporativo</t>
  </si>
  <si>
    <t>CRM</t>
  </si>
  <si>
    <t>Tasacion</t>
  </si>
  <si>
    <t>Pricing</t>
  </si>
  <si>
    <t>AIA</t>
  </si>
  <si>
    <t>Suspenciones</t>
  </si>
  <si>
    <t xml:space="preserve">Roaming </t>
  </si>
  <si>
    <t xml:space="preserve">Operaciones </t>
  </si>
  <si>
    <t>IN41144</t>
  </si>
  <si>
    <t>Resuelto en Prorroga</t>
  </si>
  <si>
    <t>IN41177</t>
  </si>
  <si>
    <t>IN41178</t>
  </si>
  <si>
    <t>IN41174</t>
  </si>
  <si>
    <t>IN41184</t>
  </si>
  <si>
    <t>IN41198</t>
  </si>
  <si>
    <t>02/12/2013 18;00</t>
  </si>
  <si>
    <t>IN41213</t>
  </si>
  <si>
    <t>IN41214</t>
  </si>
  <si>
    <t>IN41226</t>
  </si>
  <si>
    <t>IN41230</t>
  </si>
  <si>
    <t>IN41240</t>
  </si>
  <si>
    <t>IN41244</t>
  </si>
  <si>
    <t>IN41247</t>
  </si>
  <si>
    <t>IN41286</t>
  </si>
  <si>
    <t>IN41292</t>
  </si>
  <si>
    <t>IN41295</t>
  </si>
  <si>
    <t>IN41299</t>
  </si>
  <si>
    <t>IN41310</t>
  </si>
  <si>
    <t>IN41317</t>
  </si>
  <si>
    <t>IN41324</t>
  </si>
  <si>
    <t>IN41315</t>
  </si>
  <si>
    <t>IN41329</t>
  </si>
  <si>
    <t>IN41333</t>
  </si>
  <si>
    <t>IN41332</t>
  </si>
  <si>
    <t>IN41350</t>
  </si>
  <si>
    <t>IN41334</t>
  </si>
  <si>
    <t>IN41335</t>
  </si>
  <si>
    <t>IN41336</t>
  </si>
  <si>
    <t>IN41359</t>
  </si>
  <si>
    <t>IN41389</t>
  </si>
  <si>
    <t>IN41411</t>
  </si>
  <si>
    <t>11/12/203 08:00</t>
  </si>
  <si>
    <t>IN41419</t>
  </si>
  <si>
    <t>N</t>
  </si>
  <si>
    <t>IN41432</t>
  </si>
  <si>
    <t>IN41443</t>
  </si>
  <si>
    <t>IN41479</t>
  </si>
  <si>
    <t>IN41513</t>
  </si>
  <si>
    <t>IN41503</t>
  </si>
  <si>
    <t>Modulo</t>
  </si>
  <si>
    <t>Cambio Severidad</t>
  </si>
  <si>
    <t>IN41504</t>
  </si>
  <si>
    <t>IN41507</t>
  </si>
  <si>
    <t>IN41522</t>
  </si>
  <si>
    <t>IN41525</t>
  </si>
  <si>
    <t>IN41530</t>
  </si>
  <si>
    <t>IN41539</t>
  </si>
  <si>
    <t>Negada</t>
  </si>
  <si>
    <t>Aprobada</t>
  </si>
  <si>
    <t>IN41540</t>
  </si>
  <si>
    <t>IN41547</t>
  </si>
  <si>
    <t>IN41550</t>
  </si>
  <si>
    <t>IN41549</t>
  </si>
  <si>
    <t>IN41557</t>
  </si>
  <si>
    <t>IN41553</t>
  </si>
  <si>
    <t>IN41562</t>
  </si>
  <si>
    <t>IN41561</t>
  </si>
  <si>
    <t>IN41564</t>
  </si>
  <si>
    <t>IN41565</t>
  </si>
  <si>
    <t>IN41570</t>
  </si>
  <si>
    <t>IN41602</t>
  </si>
  <si>
    <t xml:space="preserve">IN41576 </t>
  </si>
  <si>
    <t>IN41606</t>
  </si>
  <si>
    <t>IN41608</t>
  </si>
  <si>
    <t>IN41603</t>
  </si>
  <si>
    <t>IN41618</t>
  </si>
  <si>
    <t>IN41620</t>
  </si>
  <si>
    <t>IN41621</t>
  </si>
  <si>
    <t>IN41624</t>
  </si>
  <si>
    <t>IN41626</t>
  </si>
  <si>
    <t>IN41629</t>
  </si>
  <si>
    <t>IN41647</t>
  </si>
  <si>
    <t>IN41649</t>
  </si>
  <si>
    <t>IN41654</t>
  </si>
  <si>
    <t>IN41694</t>
  </si>
  <si>
    <t>IN41697</t>
  </si>
  <si>
    <t>IN41151</t>
  </si>
  <si>
    <t>IN41658</t>
  </si>
  <si>
    <t>IN41709</t>
  </si>
  <si>
    <t>IN41756</t>
  </si>
  <si>
    <t>IN41768</t>
  </si>
  <si>
    <t>IN34930</t>
  </si>
  <si>
    <t>IN41774</t>
  </si>
  <si>
    <t>IN41802</t>
  </si>
  <si>
    <t>IN41790</t>
  </si>
  <si>
    <t>IN41803</t>
  </si>
  <si>
    <t>IN41806</t>
  </si>
  <si>
    <t>IN41818</t>
  </si>
  <si>
    <t>IN41810</t>
  </si>
  <si>
    <t>IN41809</t>
  </si>
  <si>
    <t>IN41787</t>
  </si>
  <si>
    <t>IN41822</t>
  </si>
  <si>
    <t>IN41817</t>
  </si>
  <si>
    <t>IN41836</t>
  </si>
  <si>
    <t>IN41844</t>
  </si>
  <si>
    <t>IN41819</t>
  </si>
  <si>
    <t>IN41856</t>
  </si>
  <si>
    <t>IN41859</t>
  </si>
  <si>
    <t>IN41865</t>
  </si>
  <si>
    <t>IN41866</t>
  </si>
  <si>
    <t>IN41869</t>
  </si>
  <si>
    <t>IN41886</t>
  </si>
  <si>
    <t>IN41889</t>
  </si>
  <si>
    <t>IN41890</t>
  </si>
  <si>
    <t>SI</t>
  </si>
  <si>
    <t>IN41800</t>
  </si>
  <si>
    <t>IN41909</t>
  </si>
  <si>
    <t>IN41907</t>
  </si>
  <si>
    <t>IN41913</t>
  </si>
  <si>
    <t>IN41916</t>
  </si>
  <si>
    <t>IN41894</t>
  </si>
  <si>
    <t>No lo respondieron</t>
  </si>
  <si>
    <t>IN41937</t>
  </si>
  <si>
    <t>IN41973</t>
  </si>
  <si>
    <t>IN41972</t>
  </si>
  <si>
    <t>IN41979</t>
  </si>
  <si>
    <t>IN41988</t>
  </si>
  <si>
    <t>IN41983</t>
  </si>
  <si>
    <t>IN42036</t>
  </si>
  <si>
    <t>IN42035</t>
  </si>
  <si>
    <t>IN42037</t>
  </si>
  <si>
    <t>IN42039</t>
  </si>
  <si>
    <t>IN42040</t>
  </si>
  <si>
    <t>IN42043</t>
  </si>
  <si>
    <t>IN42045</t>
  </si>
  <si>
    <t>IN42055</t>
  </si>
  <si>
    <t>IN42058</t>
  </si>
  <si>
    <t>IN41086</t>
  </si>
  <si>
    <t>IN42060</t>
  </si>
  <si>
    <t>IN42061</t>
  </si>
  <si>
    <t>IN42062</t>
  </si>
  <si>
    <t>IN42063</t>
  </si>
  <si>
    <t>IN42064</t>
  </si>
  <si>
    <t>IN42066</t>
  </si>
  <si>
    <t>IN42067</t>
  </si>
  <si>
    <t>IN42068</t>
  </si>
  <si>
    <t>IN42069</t>
  </si>
  <si>
    <t>IN42065</t>
  </si>
  <si>
    <t>IN42078</t>
  </si>
  <si>
    <t>IN42082</t>
  </si>
  <si>
    <t>IN42086</t>
  </si>
  <si>
    <t>IN42059</t>
  </si>
  <si>
    <t>IN42090</t>
  </si>
  <si>
    <t>IN42092</t>
  </si>
  <si>
    <t>IN42095</t>
  </si>
  <si>
    <t>IN42104</t>
  </si>
  <si>
    <t>IN42113</t>
  </si>
  <si>
    <t>IN42118</t>
  </si>
  <si>
    <t>IN42124</t>
  </si>
  <si>
    <t>IN42126</t>
  </si>
  <si>
    <t>IN42130</t>
  </si>
  <si>
    <t>IN42135</t>
  </si>
  <si>
    <t>23}/01/2014  10:00:00 a. m.</t>
  </si>
  <si>
    <t>IN42154</t>
  </si>
  <si>
    <t>IN42167</t>
  </si>
  <si>
    <t>IN42166</t>
  </si>
  <si>
    <t>IN42170</t>
  </si>
  <si>
    <t>IN42196</t>
  </si>
  <si>
    <t>IN42197</t>
  </si>
  <si>
    <t>IN42198</t>
  </si>
  <si>
    <t>IN42215</t>
  </si>
  <si>
    <t>IN41948</t>
  </si>
  <si>
    <t>IN42234</t>
  </si>
  <si>
    <t>IN42243</t>
  </si>
  <si>
    <t>IN42242</t>
  </si>
  <si>
    <t>IN42249</t>
  </si>
  <si>
    <t>IN42267</t>
  </si>
  <si>
    <t>IN42291</t>
  </si>
  <si>
    <t>IN42317</t>
  </si>
  <si>
    <t>IN42318</t>
  </si>
  <si>
    <t>IN42320</t>
  </si>
  <si>
    <t>IN42324</t>
  </si>
  <si>
    <t>IN42332</t>
  </si>
  <si>
    <t>IN42354</t>
  </si>
  <si>
    <t>IN42355</t>
  </si>
  <si>
    <t>IN42356</t>
  </si>
  <si>
    <t>IN42361</t>
  </si>
  <si>
    <t>IN42371</t>
  </si>
  <si>
    <t>IN42341</t>
  </si>
  <si>
    <t>IN42384</t>
  </si>
  <si>
    <t>IN42402</t>
  </si>
  <si>
    <t>IN42405</t>
  </si>
  <si>
    <t>IN42409</t>
  </si>
  <si>
    <t>IN42416</t>
  </si>
  <si>
    <t>IN42422</t>
  </si>
  <si>
    <t>IN42455</t>
  </si>
  <si>
    <t>IN42467</t>
  </si>
  <si>
    <t>IN42468</t>
  </si>
  <si>
    <t>IN42470</t>
  </si>
  <si>
    <t>IN42462</t>
  </si>
  <si>
    <t>IN42490</t>
  </si>
  <si>
    <t>IN42493</t>
  </si>
  <si>
    <t>IN42497</t>
  </si>
  <si>
    <t>IN42506</t>
  </si>
  <si>
    <t>IN42547</t>
  </si>
  <si>
    <t>IN42546</t>
  </si>
  <si>
    <t>IN42545</t>
  </si>
  <si>
    <t>IN42544</t>
  </si>
  <si>
    <t>IN42560</t>
  </si>
  <si>
    <t>IN42562</t>
  </si>
  <si>
    <t>IN42570</t>
  </si>
  <si>
    <t>IN42290</t>
  </si>
  <si>
    <t>IN42618</t>
  </si>
  <si>
    <t>IN42625</t>
  </si>
  <si>
    <t>IN42606</t>
  </si>
  <si>
    <t xml:space="preserve">Si </t>
  </si>
  <si>
    <t>IN42642</t>
  </si>
  <si>
    <t>IN42668</t>
  </si>
  <si>
    <t>IN42695</t>
  </si>
  <si>
    <t>IN42702</t>
  </si>
  <si>
    <t>IN42705</t>
  </si>
  <si>
    <t>IN42725</t>
  </si>
  <si>
    <t>IN42727</t>
  </si>
  <si>
    <t>IN42740</t>
  </si>
  <si>
    <t>IN42750</t>
  </si>
  <si>
    <t>IN42735</t>
  </si>
  <si>
    <t>IN42782</t>
  </si>
  <si>
    <t>IN42878</t>
  </si>
  <si>
    <t>14/02/2014  17:00:00 p. m.</t>
  </si>
  <si>
    <t>IN42893</t>
  </si>
  <si>
    <t>IN42909</t>
  </si>
  <si>
    <t>IN42915</t>
  </si>
  <si>
    <t>IN42917</t>
  </si>
  <si>
    <t>IN42929</t>
  </si>
  <si>
    <t>19/02/2014  02:00:00 p. m. Se solicita una segunda prorroga. Vence el 19/02/2014 14:30</t>
  </si>
  <si>
    <t>IN42966</t>
  </si>
  <si>
    <t>IN42968</t>
  </si>
  <si>
    <t>IN42983</t>
  </si>
  <si>
    <t>IN42986</t>
  </si>
  <si>
    <t>IN43010</t>
  </si>
  <si>
    <t>IN43003</t>
  </si>
  <si>
    <t>IN43011</t>
  </si>
  <si>
    <t>IN43047</t>
  </si>
  <si>
    <t>IN43057</t>
  </si>
  <si>
    <t>IN43058</t>
  </si>
  <si>
    <t>IN43065</t>
  </si>
  <si>
    <t>IN43092</t>
  </si>
  <si>
    <t>IN43113</t>
  </si>
  <si>
    <t>IN43136</t>
  </si>
  <si>
    <t>IN43114</t>
  </si>
  <si>
    <t>IN43135</t>
  </si>
  <si>
    <t>IN43161</t>
  </si>
  <si>
    <t>IN43163</t>
  </si>
  <si>
    <t>IN43165</t>
  </si>
  <si>
    <t>IN43200</t>
  </si>
  <si>
    <t>IN43239</t>
  </si>
  <si>
    <t>IN43262</t>
  </si>
  <si>
    <t>IN43274</t>
  </si>
  <si>
    <t>IN43282</t>
  </si>
  <si>
    <t>IN43286</t>
  </si>
  <si>
    <t>IN43299</t>
  </si>
  <si>
    <t>IN43321</t>
  </si>
  <si>
    <t>IN43339</t>
  </si>
  <si>
    <t>IN43353</t>
  </si>
  <si>
    <t>IN43372</t>
  </si>
  <si>
    <t>IN43370</t>
  </si>
  <si>
    <t>IN43389</t>
  </si>
  <si>
    <t>IN43394</t>
  </si>
  <si>
    <t>IN43431</t>
  </si>
  <si>
    <t>IN43432</t>
  </si>
  <si>
    <t>IN43440</t>
  </si>
  <si>
    <t>IN43457</t>
  </si>
  <si>
    <t>IN43477</t>
  </si>
  <si>
    <t>IN43478</t>
  </si>
  <si>
    <t>IN43483</t>
  </si>
  <si>
    <t>6/03/2014 10:00</t>
  </si>
  <si>
    <t>IN43490</t>
  </si>
  <si>
    <t>IN43492</t>
  </si>
  <si>
    <t>0&amp;/03/2014 11:00</t>
  </si>
  <si>
    <t>IN43494</t>
  </si>
  <si>
    <t>IN43501</t>
  </si>
  <si>
    <t>IN43512</t>
  </si>
  <si>
    <t>IN43516</t>
  </si>
  <si>
    <t>IN43518</t>
  </si>
  <si>
    <t>IN43519</t>
  </si>
  <si>
    <t>IN43521</t>
  </si>
  <si>
    <t>IN43522</t>
  </si>
  <si>
    <t>IN43534</t>
  </si>
  <si>
    <t>IN43538</t>
  </si>
  <si>
    <t xml:space="preserve">IN43539 </t>
  </si>
  <si>
    <t>IN43588</t>
  </si>
  <si>
    <t>IN43602</t>
  </si>
  <si>
    <t>IN43606</t>
  </si>
  <si>
    <t>IN43607</t>
  </si>
  <si>
    <t>IN43608</t>
  </si>
  <si>
    <t>IN43611</t>
  </si>
  <si>
    <t>IN43629</t>
  </si>
  <si>
    <t>IN43631</t>
  </si>
  <si>
    <t>IN43632</t>
  </si>
  <si>
    <t>IN43634</t>
  </si>
  <si>
    <t>IN43635</t>
  </si>
  <si>
    <t>IN43636</t>
  </si>
  <si>
    <t>IN43639</t>
  </si>
  <si>
    <t>IN43640</t>
  </si>
  <si>
    <t>IN43641</t>
  </si>
  <si>
    <t>IN39599</t>
  </si>
  <si>
    <t>IN43670</t>
  </si>
  <si>
    <t>IN43674</t>
  </si>
  <si>
    <t>12/'3/2014 14:00</t>
  </si>
  <si>
    <t>IN26444</t>
  </si>
  <si>
    <t>IN43686</t>
  </si>
  <si>
    <t>IN43687</t>
  </si>
  <si>
    <t>IN25083</t>
  </si>
  <si>
    <t>IN39701</t>
  </si>
  <si>
    <t>IN43696</t>
  </si>
  <si>
    <t>IN27140</t>
  </si>
  <si>
    <t>IN27378</t>
  </si>
  <si>
    <t>IN43712</t>
  </si>
  <si>
    <t>IN43725</t>
  </si>
  <si>
    <t>IN40051</t>
  </si>
  <si>
    <t>14:03/2014 14:00</t>
  </si>
  <si>
    <t>IN43773</t>
  </si>
  <si>
    <t>IN43517</t>
  </si>
  <si>
    <t>IN43803</t>
  </si>
  <si>
    <t>IN43807</t>
  </si>
  <si>
    <t>IN43814</t>
  </si>
  <si>
    <t>17(03/2014 12:00</t>
  </si>
  <si>
    <t>IN43822</t>
  </si>
  <si>
    <t>IN40283</t>
  </si>
  <si>
    <t>IN43837</t>
  </si>
  <si>
    <t>IN43862</t>
  </si>
  <si>
    <t>IN43870</t>
  </si>
  <si>
    <t>IN43880</t>
  </si>
  <si>
    <t>IN43911</t>
  </si>
  <si>
    <t>IN43914</t>
  </si>
  <si>
    <t>IN43925</t>
  </si>
  <si>
    <t>11/'3/2014 11:30</t>
  </si>
  <si>
    <t>IN43968</t>
  </si>
  <si>
    <t>IN43970</t>
  </si>
  <si>
    <t>IN21648</t>
  </si>
  <si>
    <t>IN27605</t>
  </si>
  <si>
    <t>IN37768</t>
  </si>
  <si>
    <t>IN44001</t>
  </si>
  <si>
    <t>IN44016</t>
  </si>
  <si>
    <t>24/03/2014 16;00</t>
  </si>
  <si>
    <t>IN44026</t>
  </si>
  <si>
    <t>IN44038</t>
  </si>
  <si>
    <t>IN44070</t>
  </si>
  <si>
    <t>IN44060</t>
  </si>
  <si>
    <t>IN44042</t>
  </si>
  <si>
    <t>2&amp;/03/2014 08:00</t>
  </si>
  <si>
    <t xml:space="preserve">IN44085 </t>
  </si>
  <si>
    <t xml:space="preserve">IN44100 </t>
  </si>
  <si>
    <t>IN44131</t>
  </si>
  <si>
    <t>IN44144</t>
  </si>
  <si>
    <t>IN44148</t>
  </si>
  <si>
    <t>IN44174</t>
  </si>
  <si>
    <t>IN44109</t>
  </si>
  <si>
    <t>2//03/2014 17:30</t>
  </si>
  <si>
    <t>IN44182</t>
  </si>
  <si>
    <t>IN44194</t>
  </si>
  <si>
    <t>IN44207</t>
  </si>
  <si>
    <t>IN44217</t>
  </si>
  <si>
    <t>IN44235</t>
  </si>
  <si>
    <t>IN44234</t>
  </si>
  <si>
    <t>IN44266</t>
  </si>
  <si>
    <t>IN44280</t>
  </si>
  <si>
    <t>IN44282</t>
  </si>
  <si>
    <t>IN44295</t>
  </si>
  <si>
    <t>IN44301</t>
  </si>
  <si>
    <t>IN44300</t>
  </si>
  <si>
    <t>IN44302</t>
  </si>
  <si>
    <t>IN44304</t>
  </si>
  <si>
    <t>IN44313</t>
  </si>
  <si>
    <t>IN44335</t>
  </si>
  <si>
    <t>IN44387</t>
  </si>
  <si>
    <t>IN44393</t>
  </si>
  <si>
    <t>IN44398</t>
  </si>
  <si>
    <t>IN44434</t>
  </si>
  <si>
    <t>IN44435</t>
  </si>
  <si>
    <t>IN44454</t>
  </si>
  <si>
    <t>IN44461</t>
  </si>
  <si>
    <t>IN44464</t>
  </si>
  <si>
    <t>IN44467</t>
  </si>
  <si>
    <t>08/'4/2014 13:00</t>
  </si>
  <si>
    <t>IN44479</t>
  </si>
  <si>
    <t>IN44512</t>
  </si>
  <si>
    <t>IN44521</t>
  </si>
  <si>
    <t>IN44570</t>
  </si>
  <si>
    <t>IN44586</t>
  </si>
  <si>
    <t xml:space="preserve">IN44606 </t>
  </si>
  <si>
    <t>IN44605</t>
  </si>
  <si>
    <t>IN44615</t>
  </si>
  <si>
    <t>IN44659</t>
  </si>
  <si>
    <t>21/04/2014  13:00:00 p. m.</t>
  </si>
  <si>
    <t>IN44676</t>
  </si>
  <si>
    <t>IN44697</t>
  </si>
  <si>
    <t>IN44733</t>
  </si>
  <si>
    <t>IN44746</t>
  </si>
  <si>
    <t>IN44808</t>
  </si>
  <si>
    <t>IN44832</t>
  </si>
  <si>
    <t>IN44838</t>
  </si>
  <si>
    <t>IN44833</t>
  </si>
  <si>
    <t>IN44845</t>
  </si>
  <si>
    <t>IN44855</t>
  </si>
  <si>
    <t>IN44877</t>
  </si>
  <si>
    <t>IN44882</t>
  </si>
  <si>
    <t>IN44904</t>
  </si>
  <si>
    <t>IN44903</t>
  </si>
  <si>
    <t>IN44938</t>
  </si>
  <si>
    <t>IN44970</t>
  </si>
  <si>
    <t>IN45011</t>
  </si>
  <si>
    <t>IN45016</t>
  </si>
  <si>
    <t>IN45049</t>
  </si>
  <si>
    <t>IN45085</t>
  </si>
  <si>
    <t>IN45087</t>
  </si>
  <si>
    <t>IN45088</t>
  </si>
  <si>
    <t>IN45106</t>
  </si>
  <si>
    <t>IN45158</t>
  </si>
  <si>
    <t>IN45166</t>
  </si>
  <si>
    <t>IN45178</t>
  </si>
  <si>
    <t>IN45218</t>
  </si>
  <si>
    <t>IN45226</t>
  </si>
  <si>
    <t>IN45227</t>
  </si>
  <si>
    <t>IN45248</t>
  </si>
  <si>
    <t>IN45265</t>
  </si>
  <si>
    <t>IN45269</t>
  </si>
  <si>
    <t>IN45275</t>
  </si>
  <si>
    <t>IN45281</t>
  </si>
  <si>
    <t>IN45285</t>
  </si>
  <si>
    <t>IN45286</t>
  </si>
  <si>
    <t>IN45293</t>
  </si>
  <si>
    <t>IN45295</t>
  </si>
  <si>
    <t>IN45339</t>
  </si>
  <si>
    <t>IN45342</t>
  </si>
  <si>
    <t>IN45514</t>
  </si>
  <si>
    <t>IN45515</t>
  </si>
  <si>
    <t>IN45527</t>
  </si>
  <si>
    <t>IN45538</t>
  </si>
  <si>
    <t>IN45552</t>
  </si>
  <si>
    <t>IN45556</t>
  </si>
  <si>
    <t>IN45565</t>
  </si>
  <si>
    <t>Modulo Repotado</t>
  </si>
  <si>
    <t>Mod Afectado</t>
  </si>
  <si>
    <t>BRM - Ajustes</t>
  </si>
  <si>
    <t>BRM - Ajuste</t>
  </si>
  <si>
    <t>BRM - Cuentas</t>
  </si>
  <si>
    <t>MZ</t>
  </si>
  <si>
    <t>Integracion - Legados</t>
  </si>
  <si>
    <t>AIA - Integracion Siebel</t>
  </si>
  <si>
    <t>BRM - Rating</t>
  </si>
  <si>
    <t>BRM - GL</t>
  </si>
  <si>
    <t>Infraestrucutra</t>
  </si>
  <si>
    <t>Portabilidad</t>
  </si>
  <si>
    <t>BRM - Roaming</t>
  </si>
  <si>
    <t>IN45582</t>
  </si>
  <si>
    <t>IN45584</t>
  </si>
  <si>
    <t>IN45603</t>
  </si>
  <si>
    <t>IN45620</t>
  </si>
  <si>
    <t>22/05/2014  16:50:00 p. m.</t>
  </si>
  <si>
    <t>IN45636</t>
  </si>
  <si>
    <t>IN45649</t>
  </si>
  <si>
    <t>IN45658</t>
  </si>
  <si>
    <t>IN45679</t>
  </si>
  <si>
    <t>BRM -Ajustes</t>
  </si>
  <si>
    <t>IN45708</t>
  </si>
  <si>
    <t>IN45711</t>
  </si>
  <si>
    <t>IN45742</t>
  </si>
  <si>
    <t>IN45745</t>
  </si>
  <si>
    <t>IN45756</t>
  </si>
  <si>
    <t>IN45793</t>
  </si>
  <si>
    <t>IN45805</t>
  </si>
  <si>
    <t>IN45804</t>
  </si>
  <si>
    <t>IN45902</t>
  </si>
  <si>
    <t>IN45905</t>
  </si>
  <si>
    <t>BRM -  Billing</t>
  </si>
  <si>
    <t>BRM - Billing</t>
  </si>
  <si>
    <t>IN45918</t>
  </si>
  <si>
    <t xml:space="preserve">IN45924 </t>
  </si>
  <si>
    <t>IN45930</t>
  </si>
  <si>
    <t>IN45941</t>
  </si>
  <si>
    <t>IN45946</t>
  </si>
  <si>
    <t>IN45950</t>
  </si>
  <si>
    <t>IN45972</t>
  </si>
  <si>
    <t>IN45983</t>
  </si>
  <si>
    <t>IN45990</t>
  </si>
  <si>
    <t>IN45993</t>
  </si>
  <si>
    <t>IN46008</t>
  </si>
  <si>
    <t>IN46016</t>
  </si>
  <si>
    <t>IN46018</t>
  </si>
  <si>
    <t>IN46019</t>
  </si>
  <si>
    <t>IN45574</t>
  </si>
  <si>
    <t>IN46025</t>
  </si>
  <si>
    <t>IN46029</t>
  </si>
  <si>
    <t>IN46032</t>
  </si>
  <si>
    <t>IN46035</t>
  </si>
  <si>
    <t>IN46002</t>
  </si>
  <si>
    <t>IN46042</t>
  </si>
  <si>
    <t>IN46064</t>
  </si>
  <si>
    <t>IN46066</t>
  </si>
  <si>
    <t>IN46070</t>
  </si>
  <si>
    <t>IN46076</t>
  </si>
  <si>
    <t>09:06/2014 08:00</t>
  </si>
  <si>
    <t>IN46078</t>
  </si>
  <si>
    <t>IN46087</t>
  </si>
  <si>
    <t>IN46091</t>
  </si>
  <si>
    <t>IN46102</t>
  </si>
  <si>
    <t>IN46105</t>
  </si>
  <si>
    <t>IN46112</t>
  </si>
  <si>
    <t>IN46114</t>
  </si>
  <si>
    <t>IN46115</t>
  </si>
  <si>
    <t>IN46120</t>
  </si>
  <si>
    <t>IN46171</t>
  </si>
  <si>
    <t>IN46133</t>
  </si>
  <si>
    <t>IN46172</t>
  </si>
  <si>
    <t>IN46173</t>
  </si>
  <si>
    <t>GUI Operativa</t>
  </si>
  <si>
    <t>Reportes</t>
  </si>
  <si>
    <t xml:space="preserve">Sincronizacion Datos </t>
  </si>
  <si>
    <t>IN46174</t>
  </si>
  <si>
    <t>IN46180</t>
  </si>
  <si>
    <t>IN46145</t>
  </si>
  <si>
    <t>GUI - Operativa</t>
  </si>
  <si>
    <t>IN46190</t>
  </si>
  <si>
    <t>IN46196</t>
  </si>
  <si>
    <t>IN46189</t>
  </si>
  <si>
    <t>IN46209</t>
  </si>
  <si>
    <t>12/06/2014 15;30</t>
  </si>
  <si>
    <t>IN46219</t>
  </si>
  <si>
    <t xml:space="preserve">Integracion - Legados </t>
  </si>
  <si>
    <t>IN46240</t>
  </si>
  <si>
    <t>GUI - Operativa Error Humano</t>
  </si>
  <si>
    <t>IN46270</t>
  </si>
  <si>
    <t>IN46272</t>
  </si>
  <si>
    <t>IN46280</t>
  </si>
  <si>
    <t>IN46286</t>
  </si>
  <si>
    <t>BRM  - Invoice</t>
  </si>
  <si>
    <t>Integraciion- Siebel</t>
  </si>
  <si>
    <t>Integracion - siebel</t>
  </si>
  <si>
    <t>MEdia</t>
  </si>
  <si>
    <t>IN46327</t>
  </si>
  <si>
    <t>CRM Aplicativo</t>
  </si>
  <si>
    <t>IN46357</t>
  </si>
  <si>
    <t>ATV Error Datos</t>
  </si>
  <si>
    <t>IN46393</t>
  </si>
  <si>
    <t>IN46396</t>
  </si>
  <si>
    <t>IN46404</t>
  </si>
  <si>
    <t>19/06/2014 11;20</t>
  </si>
  <si>
    <t>IN46415</t>
  </si>
  <si>
    <t>IN46424</t>
  </si>
  <si>
    <t>ATV - Error Datos</t>
  </si>
  <si>
    <t>IN46434</t>
  </si>
  <si>
    <t>IN46436</t>
  </si>
  <si>
    <t>IN46437</t>
  </si>
  <si>
    <t>IN46451</t>
  </si>
  <si>
    <t>ICEPAD</t>
  </si>
  <si>
    <t>IN46453</t>
  </si>
  <si>
    <t>BRM - Raring</t>
  </si>
  <si>
    <t>CRM Aplicación</t>
  </si>
  <si>
    <t xml:space="preserve">Concilia </t>
  </si>
  <si>
    <t>BRM - Invoice</t>
  </si>
  <si>
    <t>Integracion - Siebel</t>
  </si>
  <si>
    <t>CRM - Datos</t>
  </si>
  <si>
    <t>Integracion - legados</t>
  </si>
  <si>
    <t>IN46475</t>
  </si>
  <si>
    <t>IN46516</t>
  </si>
  <si>
    <t>IN46527</t>
  </si>
  <si>
    <t>IN46534</t>
  </si>
  <si>
    <t>Integracion - Legados - Remo</t>
  </si>
  <si>
    <t>Integracion - Legados- Remo</t>
  </si>
  <si>
    <t>IN46537</t>
  </si>
  <si>
    <t>IN46542</t>
  </si>
  <si>
    <t xml:space="preserve">BO </t>
  </si>
  <si>
    <t>IN46545</t>
  </si>
  <si>
    <t>IN46510</t>
  </si>
  <si>
    <t xml:space="preserve">BRM - Invoice </t>
  </si>
  <si>
    <t>IN46557</t>
  </si>
  <si>
    <t>IN46558</t>
  </si>
  <si>
    <t>IN46574</t>
  </si>
  <si>
    <t>IN46593</t>
  </si>
  <si>
    <t>IN46605</t>
  </si>
  <si>
    <t>IN46622</t>
  </si>
  <si>
    <t>IN46643</t>
  </si>
  <si>
    <t>IN46648</t>
  </si>
  <si>
    <t>IN46650</t>
  </si>
  <si>
    <t>IN46661</t>
  </si>
  <si>
    <t>IN46667</t>
  </si>
  <si>
    <t>IN46672</t>
  </si>
  <si>
    <t>IN46682</t>
  </si>
  <si>
    <t>IN46700</t>
  </si>
  <si>
    <t>IN46701</t>
  </si>
  <si>
    <t>IN46698</t>
  </si>
  <si>
    <t>IN46728</t>
  </si>
  <si>
    <t>IN46737</t>
  </si>
  <si>
    <t>IN46738</t>
  </si>
  <si>
    <t>IN46758</t>
  </si>
  <si>
    <t>Integracion - Legados - Cofra</t>
  </si>
  <si>
    <t xml:space="preserve">CRM </t>
  </si>
  <si>
    <t>IN46768</t>
  </si>
  <si>
    <t>IN46763</t>
  </si>
  <si>
    <t>IN46772</t>
  </si>
  <si>
    <t>IN46771</t>
  </si>
  <si>
    <t>IN46779</t>
  </si>
  <si>
    <t>IN46809</t>
  </si>
  <si>
    <t>IN46826</t>
  </si>
  <si>
    <t>IN46836</t>
  </si>
  <si>
    <t xml:space="preserve">IN46839 </t>
  </si>
  <si>
    <t>IN46840</t>
  </si>
  <si>
    <t>IN46842</t>
  </si>
  <si>
    <t>IN46853</t>
  </si>
  <si>
    <t>IN46859</t>
  </si>
  <si>
    <t>IN46885</t>
  </si>
  <si>
    <t>IN46906</t>
  </si>
  <si>
    <t>IN46912</t>
  </si>
  <si>
    <t>IN46946</t>
  </si>
  <si>
    <t>IN46891</t>
  </si>
  <si>
    <t>IN46953</t>
  </si>
  <si>
    <t>IN46950</t>
  </si>
  <si>
    <t>IN46951</t>
  </si>
  <si>
    <t>IN46966</t>
  </si>
  <si>
    <t>IN46801</t>
  </si>
  <si>
    <t>IN46969</t>
  </si>
  <si>
    <t>IN46948</t>
  </si>
  <si>
    <t xml:space="preserve">IN46437 </t>
  </si>
  <si>
    <t>IN46989</t>
  </si>
  <si>
    <t>14/0//2014 08:00</t>
  </si>
  <si>
    <t>IN47015</t>
  </si>
  <si>
    <t>IN47030</t>
  </si>
  <si>
    <t>IN47037</t>
  </si>
  <si>
    <t>IN47048</t>
  </si>
  <si>
    <t>IN47022</t>
  </si>
  <si>
    <t>IN47050</t>
  </si>
  <si>
    <t>BRM - Pricing</t>
  </si>
  <si>
    <t>IN47057</t>
  </si>
  <si>
    <t>IN47058</t>
  </si>
  <si>
    <t>IN47063</t>
  </si>
  <si>
    <t>BRM - Collections</t>
  </si>
  <si>
    <t xml:space="preserve">BRM - Collections </t>
  </si>
  <si>
    <t>IN47070</t>
  </si>
  <si>
    <t>IN47077</t>
  </si>
  <si>
    <t>IN47084</t>
  </si>
  <si>
    <t>IN47083</t>
  </si>
  <si>
    <t>Integracion - Legados -Gepa</t>
  </si>
  <si>
    <t>IN47092</t>
  </si>
  <si>
    <t>IN47096</t>
  </si>
  <si>
    <t>IN47109</t>
  </si>
  <si>
    <t>IN47124</t>
  </si>
  <si>
    <t>IN47129</t>
  </si>
  <si>
    <t>18/0//2014 16:00</t>
  </si>
  <si>
    <t>IN47135</t>
  </si>
  <si>
    <t>1//07/2014 11:20</t>
  </si>
  <si>
    <t>IN47146</t>
  </si>
  <si>
    <t>IN47116</t>
  </si>
  <si>
    <t>IN47153</t>
  </si>
  <si>
    <t>BRM - Tasacion</t>
  </si>
  <si>
    <t>IN47168</t>
  </si>
  <si>
    <t>IN47167</t>
  </si>
  <si>
    <t>IN47170</t>
  </si>
  <si>
    <t>BRM- Invoice</t>
  </si>
  <si>
    <t>IN47172</t>
  </si>
  <si>
    <t>IN47173</t>
  </si>
  <si>
    <t>IN47174</t>
  </si>
  <si>
    <t>IN47157</t>
  </si>
  <si>
    <t>IN47188</t>
  </si>
  <si>
    <t>Integracion - Legados - Notificacion</t>
  </si>
  <si>
    <t>Integracion - Legados - Gepa</t>
  </si>
  <si>
    <t>BRM - FActuracion</t>
  </si>
  <si>
    <t>Integracon - Legados - Gepa</t>
  </si>
  <si>
    <t>Migracion</t>
  </si>
  <si>
    <t>BEM - Invoice</t>
  </si>
  <si>
    <t>Intregracion - BRM</t>
  </si>
  <si>
    <t>IAIA</t>
  </si>
  <si>
    <t>Integracion - Legados - Compra</t>
  </si>
  <si>
    <t>Integracion - BRM</t>
  </si>
  <si>
    <t>BRM -- Cuentas</t>
  </si>
  <si>
    <t>Integracon - Siebel</t>
  </si>
  <si>
    <t>BRM . Cuentas</t>
  </si>
  <si>
    <t>Mes_Apertura</t>
  </si>
  <si>
    <t>IN47195</t>
  </si>
  <si>
    <t>IN47206</t>
  </si>
  <si>
    <t>IN47189</t>
  </si>
  <si>
    <t>Prioridad Real</t>
  </si>
  <si>
    <t>Pedro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</si>
</sst>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22" fontId="0" fillId="4" borderId="0" xfId="0" applyNumberFormat="1" applyFill="1"/>
    <xf numFmtId="22" fontId="0" fillId="5" borderId="0" xfId="0" applyNumberFormat="1" applyFill="1"/>
    <xf numFmtId="0" fontId="1" fillId="4" borderId="0" xfId="0" applyFont="1" applyFill="1"/>
    <xf numFmtId="14" fontId="0" fillId="4" borderId="0" xfId="0" applyNumberFormat="1" applyFill="1"/>
    <xf numFmtId="22" fontId="0" fillId="0" borderId="0" xfId="0" applyNumberFormat="1" applyAlignment="1">
      <alignment horizontal="right"/>
    </xf>
    <xf numFmtId="22" fontId="0" fillId="4" borderId="0" xfId="0" applyNumberFormat="1" applyFill="1" applyAlignment="1">
      <alignment horizontal="right"/>
    </xf>
    <xf numFmtId="22" fontId="0" fillId="2" borderId="0" xfId="0" applyNumberFormat="1" applyFill="1" applyAlignment="1">
      <alignment horizontal="right"/>
    </xf>
    <xf numFmtId="0" fontId="4" fillId="4" borderId="0" xfId="0" applyFont="1" applyFill="1"/>
    <xf numFmtId="0" fontId="4" fillId="0" borderId="0" xfId="0" applyFont="1"/>
    <xf numFmtId="0" fontId="0" fillId="6" borderId="0" xfId="0" applyFill="1"/>
    <xf numFmtId="22" fontId="0" fillId="6" borderId="0" xfId="0" applyNumberFormat="1" applyFill="1" applyAlignment="1">
      <alignment horizontal="right"/>
    </xf>
    <xf numFmtId="0" fontId="5" fillId="0" borderId="0" xfId="0" applyFont="1"/>
    <xf numFmtId="0" fontId="5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14" fontId="0" fillId="2" borderId="0" xfId="0" applyNumberFormat="1" applyFill="1"/>
    <xf numFmtId="22" fontId="0" fillId="6" borderId="0" xfId="0" applyNumberFormat="1" applyFill="1"/>
    <xf numFmtId="0" fontId="6" fillId="6" borderId="0" xfId="0" applyFont="1" applyFill="1"/>
    <xf numFmtId="22" fontId="6" fillId="6" borderId="0" xfId="0" applyNumberFormat="1" applyFont="1" applyFill="1"/>
    <xf numFmtId="0" fontId="7" fillId="8" borderId="0" xfId="0" applyFont="1" applyFill="1"/>
    <xf numFmtId="0" fontId="4" fillId="6" borderId="0" xfId="0" applyFont="1" applyFill="1"/>
    <xf numFmtId="0" fontId="8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20" fontId="0" fillId="4" borderId="0" xfId="0" applyNumberFormat="1" applyFill="1"/>
    <xf numFmtId="0" fontId="9" fillId="0" borderId="0" xfId="0" applyFont="1"/>
    <xf numFmtId="0" fontId="0" fillId="0" borderId="0" xfId="0" applyAlignment="1">
      <alignment vertical="center"/>
    </xf>
    <xf numFmtId="0" fontId="0" fillId="9" borderId="0" xfId="0" applyFill="1"/>
    <xf numFmtId="0" fontId="0" fillId="8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0" fontId="8" fillId="8" borderId="5" xfId="0" applyFont="1" applyFill="1" applyBorder="1"/>
    <xf numFmtId="0" fontId="8" fillId="8" borderId="5" xfId="0" applyFont="1" applyFill="1" applyBorder="1" applyAlignment="1">
      <alignment horizontal="center"/>
    </xf>
    <xf numFmtId="0" fontId="9" fillId="8" borderId="5" xfId="0" applyFont="1" applyFill="1" applyBorder="1"/>
    <xf numFmtId="0" fontId="8" fillId="0" borderId="5" xfId="0" applyFont="1" applyBorder="1" applyAlignment="1">
      <alignment horizontal="center"/>
    </xf>
    <xf numFmtId="0" fontId="8" fillId="10" borderId="5" xfId="0" applyFont="1" applyFill="1" applyBorder="1"/>
    <xf numFmtId="0" fontId="8" fillId="10" borderId="5" xfId="0" applyFon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22" fontId="6" fillId="0" borderId="0" xfId="0" applyNumberFormat="1" applyFont="1" applyAlignment="1">
      <alignment horizontal="center"/>
    </xf>
    <xf numFmtId="22" fontId="6" fillId="0" borderId="0" xfId="0" applyNumberFormat="1" applyFont="1"/>
    <xf numFmtId="0" fontId="0" fillId="11" borderId="0" xfId="0" applyFill="1"/>
    <xf numFmtId="22" fontId="0" fillId="11" borderId="0" xfId="0" applyNumberFormat="1" applyFill="1"/>
    <xf numFmtId="0" fontId="0" fillId="11" borderId="0" xfId="0" applyFill="1" applyAlignment="1">
      <alignment horizontal="center"/>
    </xf>
    <xf numFmtId="22" fontId="0" fillId="11" borderId="0" xfId="0" applyNumberFormat="1" applyFill="1" applyAlignment="1">
      <alignment horizontal="right"/>
    </xf>
    <xf numFmtId="0" fontId="6" fillId="4" borderId="0" xfId="0" applyFont="1" applyFill="1"/>
    <xf numFmtId="22" fontId="6" fillId="4" borderId="0" xfId="0" applyNumberFormat="1" applyFont="1" applyFill="1"/>
    <xf numFmtId="0" fontId="6" fillId="4" borderId="0" xfId="0" applyFont="1" applyFill="1" applyAlignment="1">
      <alignment horizontal="center"/>
    </xf>
    <xf numFmtId="22" fontId="0" fillId="4" borderId="0" xfId="0" applyNumberFormat="1" applyFill="1" applyAlignment="1">
      <alignment horizontal="center"/>
    </xf>
    <xf numFmtId="2" fontId="0" fillId="0" borderId="0" xfId="0" applyNumberFormat="1"/>
    <xf numFmtId="0" fontId="0" fillId="4" borderId="0" xfId="0" quotePrefix="1" applyFill="1"/>
    <xf numFmtId="0" fontId="0" fillId="12" borderId="0" xfId="0" applyFill="1"/>
    <xf numFmtId="22" fontId="0" fillId="12" borderId="0" xfId="0" applyNumberFormat="1" applyFill="1"/>
    <xf numFmtId="0" fontId="0" fillId="1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29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2578125" defaultRowHeight="15" x14ac:dyDescent="0.25"/>
  <cols>
    <col min="2" max="2" width="12.42578125" bestFit="1" customWidth="1"/>
    <col min="3" max="4" width="16.140625" customWidth="1"/>
    <col min="5" max="5" width="15.85546875" style="31" customWidth="1"/>
    <col min="6" max="6" width="16.85546875" style="31" customWidth="1"/>
    <col min="7" max="7" width="9.140625" style="31" customWidth="1"/>
    <col min="8" max="8" width="16.7109375" bestFit="1" customWidth="1"/>
    <col min="9" max="9" width="17.7109375" customWidth="1"/>
    <col min="10" max="10" width="15.7109375" bestFit="1" customWidth="1"/>
    <col min="11" max="11" width="20.85546875" bestFit="1" customWidth="1"/>
    <col min="12" max="12" width="13.28515625" style="31" bestFit="1" customWidth="1"/>
    <col min="13" max="13" width="20.85546875" style="31" bestFit="1" customWidth="1"/>
    <col min="14" max="14" width="19.28515625" style="31" bestFit="1" customWidth="1"/>
    <col min="15" max="15" width="15.7109375" customWidth="1"/>
    <col min="16" max="17" width="15.7109375" bestFit="1" customWidth="1"/>
    <col min="19" max="19" width="15.7109375" bestFit="1" customWidth="1"/>
    <col min="22" max="22" width="17" bestFit="1" customWidth="1"/>
    <col min="23" max="23" width="13.42578125" bestFit="1" customWidth="1"/>
    <col min="24" max="25" width="15.7109375" customWidth="1"/>
    <col min="31" max="31" width="17.140625" bestFit="1" customWidth="1"/>
  </cols>
  <sheetData>
    <row r="1" spans="1:32" x14ac:dyDescent="0.25">
      <c r="B1" t="s">
        <v>0</v>
      </c>
      <c r="C1" t="s">
        <v>942</v>
      </c>
      <c r="D1" t="s">
        <v>1</v>
      </c>
      <c r="E1" s="31" t="s">
        <v>2</v>
      </c>
      <c r="F1" s="31" t="s">
        <v>1830</v>
      </c>
      <c r="G1" s="31" t="s">
        <v>939</v>
      </c>
      <c r="H1" t="s">
        <v>3</v>
      </c>
      <c r="I1" t="s">
        <v>7</v>
      </c>
      <c r="J1" t="s">
        <v>4</v>
      </c>
      <c r="K1" t="s">
        <v>26</v>
      </c>
      <c r="L1" s="31" t="s">
        <v>941</v>
      </c>
      <c r="M1" s="31" t="s">
        <v>1042</v>
      </c>
      <c r="N1" s="31" t="s">
        <v>1043</v>
      </c>
      <c r="O1" t="s">
        <v>940</v>
      </c>
      <c r="P1" t="s">
        <v>24</v>
      </c>
      <c r="Q1" t="s">
        <v>25</v>
      </c>
      <c r="R1" t="s">
        <v>5</v>
      </c>
      <c r="S1" t="s">
        <v>6</v>
      </c>
      <c r="T1" t="s">
        <v>8</v>
      </c>
      <c r="U1" t="s">
        <v>26</v>
      </c>
      <c r="V1" t="s">
        <v>1591</v>
      </c>
      <c r="W1" t="s">
        <v>1592</v>
      </c>
      <c r="AB1" t="s">
        <v>1198</v>
      </c>
      <c r="AE1" t="s">
        <v>1199</v>
      </c>
      <c r="AF1" t="s">
        <v>1826</v>
      </c>
    </row>
    <row r="2" spans="1:32" x14ac:dyDescent="0.25">
      <c r="A2" t="str">
        <f t="shared" ref="A2:A65" ca="1" si="0">X2&amp;Y2</f>
        <v>41725-0</v>
      </c>
      <c r="B2" s="7" t="s">
        <v>1488</v>
      </c>
      <c r="C2" s="7" t="s">
        <v>1831</v>
      </c>
      <c r="D2" s="8">
        <v>41722.291666666664</v>
      </c>
      <c r="E2" s="32" t="s">
        <v>15</v>
      </c>
      <c r="F2" s="32" t="s">
        <v>52</v>
      </c>
      <c r="G2" s="32">
        <f>VLOOKUP(F2&amp;WEEKDAY(D2,2),Hoja3!A:B,2,FALSE)*24</f>
        <v>72</v>
      </c>
      <c r="H2" s="8">
        <f t="shared" ref="H2:H10" si="1">D2+G2/24</f>
        <v>41725.291666666664</v>
      </c>
      <c r="I2" s="8">
        <v>41722.333333333336</v>
      </c>
      <c r="J2" s="8">
        <v>41723.625</v>
      </c>
      <c r="K2" s="8" t="str">
        <f ca="1">IF(J2="",IF(NOW()&gt;H2,"Retrasado","Pendiente"),IF(J2&lt;H2,"Resuelto a Tiempo","Resuelto NO a Tiempo"))</f>
        <v>Resuelto a Tiempo</v>
      </c>
      <c r="W2" t="s">
        <v>1150</v>
      </c>
      <c r="X2" s="2">
        <f t="shared" ref="X2:X65" si="2">DATE(YEAR($H2),MONTH($H2),DAY($H2))</f>
        <v>41725</v>
      </c>
      <c r="Y2" t="str">
        <f ca="1">"-"&amp;COUNTIFS($X$1:X2,DATE(YEAR($H2),MONTH($H2),DAY($H2)),$K$1:K2,"Pendiente")</f>
        <v>-0</v>
      </c>
      <c r="AF2">
        <f t="shared" ref="AF2:AF65" si="3">MONTH(D2)</f>
        <v>3</v>
      </c>
    </row>
    <row r="3" spans="1:32" x14ac:dyDescent="0.25">
      <c r="A3" t="str">
        <f t="shared" ca="1" si="0"/>
        <v>41716-0</v>
      </c>
      <c r="B3" s="7" t="s">
        <v>1461</v>
      </c>
      <c r="C3" s="7" t="s">
        <v>1831</v>
      </c>
      <c r="D3" s="8">
        <v>41711.333333333336</v>
      </c>
      <c r="E3" s="32" t="s">
        <v>52</v>
      </c>
      <c r="F3" s="32" t="s">
        <v>52</v>
      </c>
      <c r="G3" s="32">
        <f>VLOOKUP(F3&amp;WEEKDAY(D3,2),Hoja3!A:B,2,FALSE)*24</f>
        <v>120</v>
      </c>
      <c r="H3" s="8">
        <f t="shared" si="1"/>
        <v>41716.333333333336</v>
      </c>
      <c r="I3" s="8">
        <v>41711.333333333336</v>
      </c>
      <c r="J3" s="8">
        <v>41711.451388888891</v>
      </c>
      <c r="K3" s="8" t="str">
        <f ca="1">IF(J3="",IF(NOW()&gt;H3,"Retrasado","Pendiente"),IF(J3&lt;H3,"Resuelto a Tiempo","Resuelto NO a Tiempo"))</f>
        <v>Resuelto a Tiempo</v>
      </c>
      <c r="O3">
        <v>-122.21</v>
      </c>
      <c r="W3" t="s">
        <v>1147</v>
      </c>
      <c r="X3" s="2">
        <f t="shared" si="2"/>
        <v>41716</v>
      </c>
      <c r="Y3" t="str">
        <f ca="1">"-"&amp;COUNTIFS($X$1:X3,DATE(YEAR($H3),MONTH($H3),DAY($H3)),$K$1:K3,"Pendiente")</f>
        <v>-0</v>
      </c>
      <c r="AF3">
        <f t="shared" si="3"/>
        <v>3</v>
      </c>
    </row>
    <row r="4" spans="1:32" x14ac:dyDescent="0.25">
      <c r="A4" t="str">
        <f t="shared" ca="1" si="0"/>
        <v>41715-0</v>
      </c>
      <c r="B4" s="7" t="s">
        <v>1458</v>
      </c>
      <c r="C4" s="7" t="s">
        <v>1831</v>
      </c>
      <c r="D4" s="8">
        <v>41710.5</v>
      </c>
      <c r="E4" s="32" t="s">
        <v>15</v>
      </c>
      <c r="F4" s="32" t="s">
        <v>52</v>
      </c>
      <c r="G4" s="32">
        <f>VLOOKUP(F4&amp;WEEKDAY(D4,2),Hoja3!A:B,2,FALSE)*24</f>
        <v>120</v>
      </c>
      <c r="H4" s="8">
        <f t="shared" si="1"/>
        <v>41715.5</v>
      </c>
      <c r="I4" s="8">
        <v>41710.5</v>
      </c>
      <c r="J4" s="8">
        <v>41715.493055555555</v>
      </c>
      <c r="K4" s="8" t="str">
        <f ca="1">IF(J4="",IF(NOW()&gt;H4,"Retrasado","Pendiente"),IF(J4&lt;H4,"Resuelto a Tiempo","Resuelto NO a Tiempo"))</f>
        <v>Resuelto a Tiempo</v>
      </c>
      <c r="O4">
        <v>111.3</v>
      </c>
      <c r="W4" t="s">
        <v>1147</v>
      </c>
      <c r="X4" s="2">
        <f t="shared" si="2"/>
        <v>41715</v>
      </c>
      <c r="Y4" t="str">
        <f ca="1">"-"&amp;COUNTIFS($X$1:X4,DATE(YEAR($H4),MONTH($H4),DAY($H4)),$K$1:K4,"Pendiente")</f>
        <v>-0</v>
      </c>
      <c r="AF4">
        <f t="shared" si="3"/>
        <v>3</v>
      </c>
    </row>
    <row r="5" spans="1:32" x14ac:dyDescent="0.25">
      <c r="A5" t="str">
        <f t="shared" ca="1" si="0"/>
        <v>41582-0</v>
      </c>
      <c r="B5" s="7" t="s">
        <v>1032</v>
      </c>
      <c r="C5" s="7" t="s">
        <v>1831</v>
      </c>
      <c r="D5" s="8">
        <v>41577.333333333336</v>
      </c>
      <c r="E5" s="32" t="s">
        <v>15</v>
      </c>
      <c r="F5" s="32" t="s">
        <v>52</v>
      </c>
      <c r="G5" s="32">
        <f>VLOOKUP(F5&amp;WEEKDAY(D5,2),Hoja3!A:B,2,FALSE)*24</f>
        <v>120</v>
      </c>
      <c r="H5" s="8">
        <f t="shared" si="1"/>
        <v>41582.333333333336</v>
      </c>
      <c r="I5" s="8">
        <v>41577.333333333336</v>
      </c>
      <c r="J5" s="8">
        <v>41577.458333333336</v>
      </c>
      <c r="K5" s="8" t="str">
        <f ca="1">IF(J5="",IF(NOW()&gt;H5,"Retrasado","Pendiente"),IF(J5&lt;H5,"Resuelto a Tiempo","Resuelto NO a Tiempo"))</f>
        <v>Resuelto a Tiempo</v>
      </c>
      <c r="V5" t="s">
        <v>1148</v>
      </c>
      <c r="W5" t="s">
        <v>1667</v>
      </c>
      <c r="X5" s="2">
        <f t="shared" si="2"/>
        <v>41582</v>
      </c>
      <c r="Y5" t="str">
        <f ca="1">"-"&amp;COUNTIFS($X$1:X5,DATE(YEAR($H5),MONTH($H5),DAY($H5)),$K$1:K5,"Pendiente")</f>
        <v>-0</v>
      </c>
      <c r="Z5" t="str">
        <f ca="1">AA5&amp;F5&amp;K5</f>
        <v>Semana1MediaResuelto a Tiempo</v>
      </c>
      <c r="AA5" t="s">
        <v>1040</v>
      </c>
      <c r="AB5" t="e">
        <f>VLOOKUP(C5,'Clasi x Modulo'!B:C,2,FALSE)</f>
        <v>#N/A</v>
      </c>
      <c r="AF5">
        <f t="shared" si="3"/>
        <v>10</v>
      </c>
    </row>
    <row r="6" spans="1:32" x14ac:dyDescent="0.25">
      <c r="A6" t="str">
        <f t="shared" ca="1" si="0"/>
        <v>41715-0</v>
      </c>
      <c r="B6" s="7" t="s">
        <v>1464</v>
      </c>
      <c r="C6" s="7" t="s">
        <v>1831</v>
      </c>
      <c r="D6" s="8">
        <v>41710.5</v>
      </c>
      <c r="E6" s="32" t="s">
        <v>15</v>
      </c>
      <c r="F6" s="32" t="s">
        <v>52</v>
      </c>
      <c r="G6" s="32">
        <f>VLOOKUP(F6&amp;WEEKDAY(D6,2),Hoja3!A:B,2,FALSE)*24</f>
        <v>120</v>
      </c>
      <c r="H6" s="8">
        <f t="shared" si="1"/>
        <v>41715.5</v>
      </c>
      <c r="I6" s="8">
        <v>41711.375</v>
      </c>
      <c r="J6" s="8">
        <v>41715.496527777781</v>
      </c>
      <c r="K6" s="8" t="str">
        <f ca="1">IF(J6="",IF(NOW()&gt;H6,"Retrasado","Pendiente"),IF(J6&lt;H6,"Resuelto a Tiempo","Resuelto NO a Tiempo"))</f>
        <v>Resuelto a Tiempo</v>
      </c>
      <c r="O6">
        <v>-129.41999999999999</v>
      </c>
      <c r="W6" t="s">
        <v>1147</v>
      </c>
      <c r="X6" s="2">
        <f t="shared" si="2"/>
        <v>41715</v>
      </c>
      <c r="Y6" t="str">
        <f ca="1">"-"&amp;COUNTIFS($X$1:X6,DATE(YEAR($H6),MONTH($H6),DAY($H6)),$K$1:K6,"Pendiente")</f>
        <v>-0</v>
      </c>
      <c r="AF6">
        <f t="shared" si="3"/>
        <v>3</v>
      </c>
    </row>
    <row r="7" spans="1:32" x14ac:dyDescent="0.25">
      <c r="A7" t="str">
        <f t="shared" ca="1" si="0"/>
        <v>41716-0</v>
      </c>
      <c r="B7" s="3" t="s">
        <v>1465</v>
      </c>
      <c r="C7" s="7" t="s">
        <v>1831</v>
      </c>
      <c r="D7" s="4">
        <v>41711.416666666664</v>
      </c>
      <c r="E7" s="35" t="s">
        <v>15</v>
      </c>
      <c r="F7" s="35" t="s">
        <v>52</v>
      </c>
      <c r="G7" s="35">
        <f>VLOOKUP(F7&amp;WEEKDAY(D7,2),Hoja3!A:B,2,FALSE)*24</f>
        <v>120</v>
      </c>
      <c r="H7" s="4">
        <f t="shared" si="1"/>
        <v>41716.416666666664</v>
      </c>
      <c r="I7" s="4">
        <v>41711.416666666664</v>
      </c>
      <c r="J7" s="4">
        <v>41717.4375</v>
      </c>
      <c r="K7" s="4" t="s">
        <v>1122</v>
      </c>
      <c r="M7" s="53">
        <v>41712.674305555556</v>
      </c>
      <c r="N7" s="53">
        <v>41717.4375</v>
      </c>
      <c r="W7" t="s">
        <v>1147</v>
      </c>
      <c r="X7" s="2">
        <f t="shared" si="2"/>
        <v>41716</v>
      </c>
      <c r="Y7" t="str">
        <f ca="1">"-"&amp;COUNTIFS($X$1:X7,DATE(YEAR($H7),MONTH($H7),DAY($H7)),$K$1:K7,"Pendiente")</f>
        <v>-0</v>
      </c>
      <c r="AF7">
        <f t="shared" si="3"/>
        <v>3</v>
      </c>
    </row>
    <row r="8" spans="1:32" x14ac:dyDescent="0.25">
      <c r="A8" t="str">
        <f t="shared" ca="1" si="0"/>
        <v>41723-0</v>
      </c>
      <c r="B8" s="7" t="s">
        <v>1489</v>
      </c>
      <c r="C8" s="7" t="s">
        <v>1831</v>
      </c>
      <c r="D8" s="8">
        <v>41722.291666666664</v>
      </c>
      <c r="E8" s="32" t="s">
        <v>15</v>
      </c>
      <c r="F8" s="32" t="s">
        <v>10</v>
      </c>
      <c r="G8" s="32">
        <f>VLOOKUP(F8&amp;WEEKDAY(D8,2),Hoja3!A:B,2,FALSE)*24</f>
        <v>24</v>
      </c>
      <c r="H8" s="8">
        <f t="shared" si="1"/>
        <v>41723.291666666664</v>
      </c>
      <c r="I8" s="8">
        <v>41722.333333333336</v>
      </c>
      <c r="J8" s="8">
        <v>41722.611111111109</v>
      </c>
      <c r="K8" s="8" t="str">
        <f ca="1">IF(J8="",IF(NOW()&gt;H8,"Retrasado","Pendiente"),IF(J8&lt;H8,"Resuelto a Tiempo","Resuelto NO a Tiempo"))</f>
        <v>Resuelto a Tiempo</v>
      </c>
      <c r="O8">
        <v>-18.53</v>
      </c>
      <c r="W8" t="s">
        <v>1150</v>
      </c>
      <c r="X8" s="2">
        <f t="shared" si="2"/>
        <v>41723</v>
      </c>
      <c r="Y8" t="str">
        <f ca="1">"-"&amp;COUNTIFS($X$1:X8,DATE(YEAR($H8),MONTH($H8),DAY($H8)),$K$1:K8,"Pendiente")</f>
        <v>-0</v>
      </c>
      <c r="AF8">
        <f t="shared" si="3"/>
        <v>3</v>
      </c>
    </row>
    <row r="9" spans="1:32" x14ac:dyDescent="0.25">
      <c r="A9" t="str">
        <f t="shared" si="0"/>
        <v>41647-0</v>
      </c>
      <c r="B9" s="7" t="s">
        <v>1240</v>
      </c>
      <c r="C9" s="7" t="s">
        <v>1831</v>
      </c>
      <c r="D9" s="8">
        <v>41646.354166666664</v>
      </c>
      <c r="E9" s="32" t="s">
        <v>10</v>
      </c>
      <c r="F9" s="32" t="s">
        <v>10</v>
      </c>
      <c r="G9" s="32">
        <f>VLOOKUP(F9&amp;WEEKDAY(D9,2),Hoja3!A:B,2,FALSE)*24</f>
        <v>24</v>
      </c>
      <c r="H9" s="8">
        <f t="shared" si="1"/>
        <v>41647.354166666664</v>
      </c>
      <c r="I9" s="8">
        <v>41646.388888888891</v>
      </c>
      <c r="J9" s="8">
        <v>41646.791666666664</v>
      </c>
      <c r="K9" s="8" t="s">
        <v>977</v>
      </c>
      <c r="W9" t="s">
        <v>1595</v>
      </c>
      <c r="X9" s="2">
        <f t="shared" si="2"/>
        <v>41647</v>
      </c>
      <c r="Y9" t="str">
        <f>"-"&amp;COUNTIFS($X$1:X9,DATE(YEAR($H9),MONTH($H9),DAY($H9)),$K$1:K9,"Pendiente")</f>
        <v>-0</v>
      </c>
      <c r="AB9" t="e">
        <f>VLOOKUP(C9,'Clasi x Modulo'!B:C,2,FALSE)</f>
        <v>#N/A</v>
      </c>
      <c r="AF9">
        <f t="shared" si="3"/>
        <v>1</v>
      </c>
    </row>
    <row r="10" spans="1:32" x14ac:dyDescent="0.25">
      <c r="A10" t="str">
        <f t="shared" ca="1" si="0"/>
        <v>41723-0</v>
      </c>
      <c r="B10" s="7" t="s">
        <v>1490</v>
      </c>
      <c r="C10" s="7" t="s">
        <v>1831</v>
      </c>
      <c r="D10" s="8">
        <v>41722.416666666664</v>
      </c>
      <c r="E10" s="32" t="s">
        <v>15</v>
      </c>
      <c r="F10" s="32" t="s">
        <v>10</v>
      </c>
      <c r="G10" s="32">
        <f>VLOOKUP(F10&amp;WEEKDAY(D10,2),Hoja3!A:B,2,FALSE)*24</f>
        <v>24</v>
      </c>
      <c r="H10" s="8">
        <f t="shared" si="1"/>
        <v>41723.416666666664</v>
      </c>
      <c r="I10" s="8">
        <v>41722.333333333336</v>
      </c>
      <c r="J10" s="8">
        <v>41723.388888888891</v>
      </c>
      <c r="K10" s="8" t="str">
        <f t="shared" ref="K10:K31" ca="1" si="4">IF(J10="",IF(NOW()&gt;H10,"Retrasado","Pendiente"),IF(J10&lt;H10,"Resuelto a Tiempo","Resuelto NO a Tiempo"))</f>
        <v>Resuelto a Tiempo</v>
      </c>
      <c r="M10" s="31" t="s">
        <v>1493</v>
      </c>
      <c r="N10" s="53">
        <v>41723.333333333336</v>
      </c>
      <c r="O10">
        <v>-13.33</v>
      </c>
      <c r="W10" t="s">
        <v>1150</v>
      </c>
      <c r="X10" s="2">
        <f t="shared" si="2"/>
        <v>41723</v>
      </c>
      <c r="Y10" t="str">
        <f ca="1">"-"&amp;COUNTIFS($X$1:X10,DATE(YEAR($H10),MONTH($H10),DAY($H10)),$K$1:K10,"Pendiente")</f>
        <v>-0</v>
      </c>
      <c r="AF10">
        <f t="shared" si="3"/>
        <v>3</v>
      </c>
    </row>
    <row r="11" spans="1:32" x14ac:dyDescent="0.25">
      <c r="A11" t="str">
        <f t="shared" ca="1" si="0"/>
        <v>41878-0</v>
      </c>
      <c r="B11" s="7" t="s">
        <v>584</v>
      </c>
      <c r="C11" s="7" t="s">
        <v>1831</v>
      </c>
      <c r="D11" s="8">
        <v>41508.5625</v>
      </c>
      <c r="E11" s="32" t="s">
        <v>10</v>
      </c>
      <c r="F11" s="32" t="str">
        <f t="shared" ref="F11:F42" si="5">E11</f>
        <v>Alta</v>
      </c>
      <c r="G11" s="32">
        <f>VLOOKUP(F11&amp;WEEKDAY(D11,2),Hoja3!A:B,2,FALSE)*24</f>
        <v>24</v>
      </c>
      <c r="H11" s="13">
        <v>41878.5625</v>
      </c>
      <c r="I11" s="13">
        <v>41508.5625</v>
      </c>
      <c r="J11" s="8">
        <v>41571.402418981481</v>
      </c>
      <c r="K11" s="8" t="str">
        <f t="shared" ca="1" si="4"/>
        <v>Resuelto a Tiempo</v>
      </c>
      <c r="V11" t="s">
        <v>1144</v>
      </c>
      <c r="W11" t="s">
        <v>1144</v>
      </c>
      <c r="X11" s="2">
        <f t="shared" si="2"/>
        <v>41878</v>
      </c>
      <c r="Y11" t="str">
        <f ca="1">"-"&amp;COUNTIFS($X$1:X11,DATE(YEAR($H11),MONTH($H11),DAY($H11)),$K$1:K11,"Pendiente")</f>
        <v>-0</v>
      </c>
      <c r="Z11" t="str">
        <f t="shared" ref="Z11:Z42" ca="1" si="6">AA11&amp;F11&amp;K11</f>
        <v>1AltaResuelto a Tiempo</v>
      </c>
      <c r="AA11">
        <v>1</v>
      </c>
      <c r="AB11" t="e">
        <f>VLOOKUP(C11,'Clasi x Modulo'!B:C,2,FALSE)</f>
        <v>#N/A</v>
      </c>
      <c r="AC11" t="s">
        <v>980</v>
      </c>
      <c r="AF11">
        <f t="shared" si="3"/>
        <v>8</v>
      </c>
    </row>
    <row r="12" spans="1:32" x14ac:dyDescent="0.25">
      <c r="A12" t="str">
        <f t="shared" ca="1" si="0"/>
        <v>41514-0</v>
      </c>
      <c r="B12" s="7" t="s">
        <v>587</v>
      </c>
      <c r="C12" s="7" t="s">
        <v>1831</v>
      </c>
      <c r="D12" s="8">
        <v>41508.5625</v>
      </c>
      <c r="E12" s="32" t="s">
        <v>10</v>
      </c>
      <c r="F12" s="32" t="str">
        <f t="shared" si="5"/>
        <v>Alta</v>
      </c>
      <c r="G12" s="32">
        <f>VLOOKUP(F12&amp;WEEKDAY(D12,2),Hoja3!A:B,2,FALSE)*24</f>
        <v>24</v>
      </c>
      <c r="H12" s="13">
        <v>41514.5625</v>
      </c>
      <c r="I12" s="13">
        <v>41508.5625</v>
      </c>
      <c r="J12" s="8">
        <v>41513.645833333336</v>
      </c>
      <c r="K12" s="8" t="str">
        <f t="shared" ca="1" si="4"/>
        <v>Resuelto a Tiempo</v>
      </c>
      <c r="R12" t="s">
        <v>1064</v>
      </c>
      <c r="V12" t="s">
        <v>1597</v>
      </c>
      <c r="W12" t="s">
        <v>1813</v>
      </c>
      <c r="X12" s="2">
        <f t="shared" si="2"/>
        <v>41514</v>
      </c>
      <c r="Y12" t="str">
        <f ca="1">"-"&amp;COUNTIFS($X$1:X12,DATE(YEAR($H12),MONTH($H12),DAY($H12)),$K$1:K12,"Pendiente")</f>
        <v>-0</v>
      </c>
      <c r="Z12" t="str">
        <f t="shared" ca="1" si="6"/>
        <v>1AltaResuelto a Tiempo</v>
      </c>
      <c r="AA12">
        <v>1</v>
      </c>
      <c r="AB12" t="e">
        <f>VLOOKUP(C12,'Clasi x Modulo'!B:C,2,FALSE)</f>
        <v>#N/A</v>
      </c>
      <c r="AF12">
        <f t="shared" si="3"/>
        <v>8</v>
      </c>
    </row>
    <row r="13" spans="1:32" x14ac:dyDescent="0.25">
      <c r="A13" t="str">
        <f t="shared" ca="1" si="0"/>
        <v>41878-0</v>
      </c>
      <c r="B13" s="7" t="s">
        <v>589</v>
      </c>
      <c r="C13" s="7" t="s">
        <v>1831</v>
      </c>
      <c r="D13" s="8">
        <v>41508.5625</v>
      </c>
      <c r="E13" s="32" t="s">
        <v>425</v>
      </c>
      <c r="F13" s="32" t="str">
        <f t="shared" si="5"/>
        <v>ALta</v>
      </c>
      <c r="G13" s="32">
        <f>VLOOKUP(F13&amp;WEEKDAY(D13,2),Hoja3!A:B,2,FALSE)*24</f>
        <v>24</v>
      </c>
      <c r="H13" s="13">
        <v>41878.5625</v>
      </c>
      <c r="I13" s="13">
        <v>41508.5625</v>
      </c>
      <c r="J13" s="8">
        <v>41526.565115740741</v>
      </c>
      <c r="K13" s="8" t="str">
        <f t="shared" ca="1" si="4"/>
        <v>Resuelto a Tiempo</v>
      </c>
      <c r="V13" t="s">
        <v>1144</v>
      </c>
      <c r="W13" t="s">
        <v>1144</v>
      </c>
      <c r="X13" s="2">
        <f t="shared" si="2"/>
        <v>41878</v>
      </c>
      <c r="Y13" t="str">
        <f ca="1">"-"&amp;COUNTIFS($X$1:X13,DATE(YEAR($H13),MONTH($H13),DAY($H13)),$K$1:K13,"Pendiente")</f>
        <v>-0</v>
      </c>
      <c r="Z13" t="str">
        <f t="shared" ca="1" si="6"/>
        <v>1ALtaResuelto a Tiempo</v>
      </c>
      <c r="AA13">
        <v>1</v>
      </c>
      <c r="AB13" t="e">
        <f>VLOOKUP(C13,'Clasi x Modulo'!B:C,2,FALSE)</f>
        <v>#N/A</v>
      </c>
      <c r="AF13">
        <f t="shared" si="3"/>
        <v>8</v>
      </c>
    </row>
    <row r="14" spans="1:32" x14ac:dyDescent="0.25">
      <c r="A14" t="str">
        <f t="shared" ca="1" si="0"/>
        <v>41513-0</v>
      </c>
      <c r="B14" s="7" t="s">
        <v>590</v>
      </c>
      <c r="C14" s="7" t="s">
        <v>1831</v>
      </c>
      <c r="D14" s="8">
        <v>41508.5625</v>
      </c>
      <c r="E14" s="32" t="s">
        <v>10</v>
      </c>
      <c r="F14" s="32" t="str">
        <f t="shared" si="5"/>
        <v>Alta</v>
      </c>
      <c r="G14" s="32">
        <f>VLOOKUP(F14&amp;WEEKDAY(D14,2),Hoja3!A:B,2,FALSE)*24</f>
        <v>24</v>
      </c>
      <c r="H14" s="13">
        <v>41513.5625</v>
      </c>
      <c r="I14" s="13">
        <v>41508.5625</v>
      </c>
      <c r="J14" s="8">
        <v>41509.46947916667</v>
      </c>
      <c r="K14" s="8" t="str">
        <f t="shared" ca="1" si="4"/>
        <v>Resuelto a Tiempo</v>
      </c>
      <c r="V14" t="s">
        <v>1144</v>
      </c>
      <c r="W14" t="s">
        <v>1144</v>
      </c>
      <c r="X14" s="2">
        <f t="shared" si="2"/>
        <v>41513</v>
      </c>
      <c r="Y14" t="str">
        <f ca="1">"-"&amp;COUNTIFS($X$1:X14,DATE(YEAR($H14),MONTH($H14),DAY($H14)),$K$1:K14,"Pendiente")</f>
        <v>-0</v>
      </c>
      <c r="Z14" t="str">
        <f t="shared" ca="1" si="6"/>
        <v>1AltaResuelto a Tiempo</v>
      </c>
      <c r="AA14">
        <v>1</v>
      </c>
      <c r="AB14" t="e">
        <f>VLOOKUP(C14,'Clasi x Modulo'!B:C,2,FALSE)</f>
        <v>#N/A</v>
      </c>
      <c r="AF14">
        <f t="shared" si="3"/>
        <v>8</v>
      </c>
    </row>
    <row r="15" spans="1:32" x14ac:dyDescent="0.25">
      <c r="A15" t="str">
        <f t="shared" ca="1" si="0"/>
        <v>41878-0</v>
      </c>
      <c r="B15" s="56" t="s">
        <v>588</v>
      </c>
      <c r="C15" s="7" t="s">
        <v>1831</v>
      </c>
      <c r="D15" s="57">
        <v>41508.5625</v>
      </c>
      <c r="E15" s="58" t="s">
        <v>10</v>
      </c>
      <c r="F15" s="58" t="str">
        <f t="shared" si="5"/>
        <v>Alta</v>
      </c>
      <c r="G15" s="58">
        <f>VLOOKUP(F15&amp;WEEKDAY(D15,2),Hoja3!A:B,2,FALSE)*24</f>
        <v>24</v>
      </c>
      <c r="H15" s="59">
        <v>41878.5625</v>
      </c>
      <c r="I15" s="59">
        <v>41508.5625</v>
      </c>
      <c r="J15" s="59">
        <v>41591.631944444445</v>
      </c>
      <c r="K15" s="56" t="str">
        <f t="shared" ca="1" si="4"/>
        <v>Resuelto a Tiempo</v>
      </c>
      <c r="M15" s="53"/>
      <c r="O15">
        <v>1966.58</v>
      </c>
      <c r="R15" t="s">
        <v>1064</v>
      </c>
      <c r="V15" t="s">
        <v>1144</v>
      </c>
      <c r="W15" t="s">
        <v>1144</v>
      </c>
      <c r="X15" s="2">
        <f t="shared" si="2"/>
        <v>41878</v>
      </c>
      <c r="Y15" t="str">
        <f ca="1">"-"&amp;COUNTIFS($X$1:X15,DATE(YEAR($H15),MONTH($H15),DAY($H15)),$K$1:K15,"Pendiente")</f>
        <v>-0</v>
      </c>
      <c r="Z15" t="str">
        <f t="shared" ca="1" si="6"/>
        <v>1AltaResuelto a Tiempo</v>
      </c>
      <c r="AA15">
        <v>1</v>
      </c>
      <c r="AB15" t="e">
        <f>VLOOKUP(C15,'Clasi x Modulo'!B:C,2,FALSE)</f>
        <v>#N/A</v>
      </c>
      <c r="AF15">
        <f t="shared" si="3"/>
        <v>8</v>
      </c>
    </row>
    <row r="16" spans="1:32" x14ac:dyDescent="0.25">
      <c r="A16" t="str">
        <f t="shared" ca="1" si="0"/>
        <v>41878-0</v>
      </c>
      <c r="B16" s="7" t="s">
        <v>591</v>
      </c>
      <c r="C16" s="7" t="s">
        <v>1831</v>
      </c>
      <c r="D16" s="8">
        <v>41508.5625</v>
      </c>
      <c r="E16" s="32" t="s">
        <v>10</v>
      </c>
      <c r="F16" s="32" t="str">
        <f t="shared" si="5"/>
        <v>Alta</v>
      </c>
      <c r="G16" s="32">
        <f>VLOOKUP(F16&amp;WEEKDAY(D16,2),Hoja3!A:B,2,FALSE)*24</f>
        <v>24</v>
      </c>
      <c r="H16" s="13">
        <v>41878.5625</v>
      </c>
      <c r="I16" s="13">
        <v>41508.5625</v>
      </c>
      <c r="J16" s="8">
        <v>41571.406851851854</v>
      </c>
      <c r="K16" s="8" t="str">
        <f t="shared" ca="1" si="4"/>
        <v>Resuelto a Tiempo</v>
      </c>
      <c r="V16" t="s">
        <v>1144</v>
      </c>
      <c r="W16" t="s">
        <v>1144</v>
      </c>
      <c r="X16" s="2">
        <f t="shared" si="2"/>
        <v>41878</v>
      </c>
      <c r="Y16" t="str">
        <f ca="1">"-"&amp;COUNTIFS($X$1:X16,DATE(YEAR($H16),MONTH($H16),DAY($H16)),$K$1:K16,"Pendiente")</f>
        <v>-0</v>
      </c>
      <c r="Z16" t="str">
        <f t="shared" ca="1" si="6"/>
        <v>1AltaResuelto a Tiempo</v>
      </c>
      <c r="AA16">
        <v>1</v>
      </c>
      <c r="AB16" t="e">
        <f>VLOOKUP(C16,'Clasi x Modulo'!B:C,2,FALSE)</f>
        <v>#N/A</v>
      </c>
      <c r="AF16">
        <f t="shared" si="3"/>
        <v>8</v>
      </c>
    </row>
    <row r="17" spans="1:32" x14ac:dyDescent="0.25">
      <c r="A17" t="str">
        <f t="shared" ca="1" si="0"/>
        <v>41513-0</v>
      </c>
      <c r="B17" s="7" t="s">
        <v>592</v>
      </c>
      <c r="C17" s="7" t="s">
        <v>1831</v>
      </c>
      <c r="D17" s="8">
        <v>41508.5625</v>
      </c>
      <c r="E17" s="32" t="s">
        <v>10</v>
      </c>
      <c r="F17" s="32" t="str">
        <f t="shared" si="5"/>
        <v>Alta</v>
      </c>
      <c r="G17" s="32">
        <f>VLOOKUP(F17&amp;WEEKDAY(D17,2),Hoja3!A:B,2,FALSE)*24</f>
        <v>24</v>
      </c>
      <c r="H17" s="13">
        <v>41513.5625</v>
      </c>
      <c r="I17" s="13">
        <v>41508.5625</v>
      </c>
      <c r="J17" s="8">
        <v>41509.508043981485</v>
      </c>
      <c r="K17" s="8" t="str">
        <f t="shared" ca="1" si="4"/>
        <v>Resuelto a Tiempo</v>
      </c>
      <c r="V17" t="s">
        <v>1144</v>
      </c>
      <c r="W17" t="s">
        <v>1144</v>
      </c>
      <c r="X17" s="2">
        <f t="shared" si="2"/>
        <v>41513</v>
      </c>
      <c r="Y17" t="str">
        <f ca="1">"-"&amp;COUNTIFS($X$1:X17,DATE(YEAR($H17),MONTH($H17),DAY($H17)),$K$1:K17,"Pendiente")</f>
        <v>-0</v>
      </c>
      <c r="Z17" t="str">
        <f t="shared" ca="1" si="6"/>
        <v>1AltaResuelto a Tiempo</v>
      </c>
      <c r="AA17">
        <v>1</v>
      </c>
      <c r="AB17" t="e">
        <f>VLOOKUP(C17,'Clasi x Modulo'!B:C,2,FALSE)</f>
        <v>#N/A</v>
      </c>
      <c r="AF17">
        <f t="shared" si="3"/>
        <v>8</v>
      </c>
    </row>
    <row r="18" spans="1:32" x14ac:dyDescent="0.25">
      <c r="A18" t="str">
        <f t="shared" ca="1" si="0"/>
        <v>41514-0</v>
      </c>
      <c r="B18" s="7" t="s">
        <v>593</v>
      </c>
      <c r="C18" s="7" t="s">
        <v>1831</v>
      </c>
      <c r="D18" s="8">
        <v>41509.333333333336</v>
      </c>
      <c r="E18" s="32" t="s">
        <v>52</v>
      </c>
      <c r="F18" s="32" t="str">
        <f t="shared" si="5"/>
        <v>Media</v>
      </c>
      <c r="G18" s="32">
        <f>VLOOKUP(F18&amp;WEEKDAY(D18,2),Hoja3!A:B,2,FALSE)*24</f>
        <v>120</v>
      </c>
      <c r="H18" s="13">
        <f>D18+G18/24</f>
        <v>41514.333333333336</v>
      </c>
      <c r="I18" s="13">
        <v>41509.333333333336</v>
      </c>
      <c r="J18" s="8">
        <v>41514.291666666664</v>
      </c>
      <c r="K18" s="8" t="str">
        <f t="shared" ca="1" si="4"/>
        <v>Resuelto a Tiempo</v>
      </c>
      <c r="V18" t="s">
        <v>1595</v>
      </c>
      <c r="W18" t="s">
        <v>1595</v>
      </c>
      <c r="X18" s="2">
        <f t="shared" si="2"/>
        <v>41514</v>
      </c>
      <c r="Y18" t="str">
        <f ca="1">"-"&amp;COUNTIFS($X$1:X18,DATE(YEAR($H18),MONTH($H18),DAY($H18)),$K$1:K18,"Pendiente")</f>
        <v>-0</v>
      </c>
      <c r="Z18" t="str">
        <f t="shared" ca="1" si="6"/>
        <v>1MediaResuelto a Tiempo</v>
      </c>
      <c r="AA18">
        <v>1</v>
      </c>
      <c r="AB18" t="e">
        <f>VLOOKUP(C18,'Clasi x Modulo'!B:C,2,FALSE)</f>
        <v>#N/A</v>
      </c>
      <c r="AF18">
        <f t="shared" si="3"/>
        <v>8</v>
      </c>
    </row>
    <row r="19" spans="1:32" x14ac:dyDescent="0.25">
      <c r="A19" t="str">
        <f t="shared" ca="1" si="0"/>
        <v>41514-0</v>
      </c>
      <c r="B19" s="7" t="s">
        <v>597</v>
      </c>
      <c r="C19" s="7" t="s">
        <v>1831</v>
      </c>
      <c r="D19" s="8">
        <v>41509.333333333336</v>
      </c>
      <c r="E19" s="32" t="s">
        <v>10</v>
      </c>
      <c r="F19" s="32" t="str">
        <f t="shared" si="5"/>
        <v>Alta</v>
      </c>
      <c r="G19" s="32">
        <f>VLOOKUP(F19&amp;WEEKDAY(D19,2),Hoja3!A:B,2,FALSE)*24</f>
        <v>24</v>
      </c>
      <c r="H19" s="13">
        <v>41514.333333333336</v>
      </c>
      <c r="I19" s="13">
        <v>41509.333333333336</v>
      </c>
      <c r="J19" s="8">
        <v>41509.521898148145</v>
      </c>
      <c r="K19" s="8" t="str">
        <f t="shared" ca="1" si="4"/>
        <v>Resuelto a Tiempo</v>
      </c>
      <c r="V19" t="s">
        <v>1144</v>
      </c>
      <c r="W19" t="s">
        <v>1144</v>
      </c>
      <c r="X19" s="2">
        <f t="shared" si="2"/>
        <v>41514</v>
      </c>
      <c r="Y19" t="str">
        <f ca="1">"-"&amp;COUNTIFS($X$1:X19,DATE(YEAR($H19),MONTH($H19),DAY($H19)),$K$1:K19,"Pendiente")</f>
        <v>-0</v>
      </c>
      <c r="Z19" t="str">
        <f t="shared" ca="1" si="6"/>
        <v>1AltaResuelto a Tiempo</v>
      </c>
      <c r="AA19">
        <v>1</v>
      </c>
      <c r="AB19" t="e">
        <f>VLOOKUP(C19,'Clasi x Modulo'!B:C,2,FALSE)</f>
        <v>#N/A</v>
      </c>
      <c r="AF19">
        <f t="shared" si="3"/>
        <v>8</v>
      </c>
    </row>
    <row r="20" spans="1:32" x14ac:dyDescent="0.25">
      <c r="A20" t="str">
        <f t="shared" ca="1" si="0"/>
        <v>41514-0</v>
      </c>
      <c r="B20" s="7" t="s">
        <v>598</v>
      </c>
      <c r="C20" s="7" t="s">
        <v>1831</v>
      </c>
      <c r="D20" s="8">
        <v>41509.333333333336</v>
      </c>
      <c r="E20" s="32" t="s">
        <v>10</v>
      </c>
      <c r="F20" s="32" t="str">
        <f t="shared" si="5"/>
        <v>Alta</v>
      </c>
      <c r="G20" s="32">
        <f>VLOOKUP(F20&amp;WEEKDAY(D20,2),Hoja3!A:B,2,FALSE)*24</f>
        <v>24</v>
      </c>
      <c r="H20" s="13">
        <v>41514.333333333336</v>
      </c>
      <c r="I20" s="13">
        <v>41509.333333333336</v>
      </c>
      <c r="J20" s="8">
        <v>41512.533796296295</v>
      </c>
      <c r="K20" s="8" t="str">
        <f t="shared" ca="1" si="4"/>
        <v>Resuelto a Tiempo</v>
      </c>
      <c r="V20" t="s">
        <v>1144</v>
      </c>
      <c r="W20" t="s">
        <v>1144</v>
      </c>
      <c r="X20" s="2">
        <f t="shared" si="2"/>
        <v>41514</v>
      </c>
      <c r="Y20" t="str">
        <f ca="1">"-"&amp;COUNTIFS($X$1:X20,DATE(YEAR($H20),MONTH($H20),DAY($H20)),$K$1:K20,"Pendiente")</f>
        <v>-0</v>
      </c>
      <c r="Z20" t="str">
        <f t="shared" ca="1" si="6"/>
        <v>1AltaResuelto a Tiempo</v>
      </c>
      <c r="AA20">
        <v>1</v>
      </c>
      <c r="AB20" t="e">
        <f>VLOOKUP(C20,'Clasi x Modulo'!B:C,2,FALSE)</f>
        <v>#N/A</v>
      </c>
      <c r="AF20">
        <f t="shared" si="3"/>
        <v>8</v>
      </c>
    </row>
    <row r="21" spans="1:32" x14ac:dyDescent="0.25">
      <c r="A21" t="str">
        <f t="shared" ca="1" si="0"/>
        <v>41514-0</v>
      </c>
      <c r="B21" s="7" t="s">
        <v>599</v>
      </c>
      <c r="C21" s="7" t="s">
        <v>1831</v>
      </c>
      <c r="D21" s="8">
        <v>41509.416666666664</v>
      </c>
      <c r="E21" s="32" t="s">
        <v>10</v>
      </c>
      <c r="F21" s="32" t="str">
        <f t="shared" si="5"/>
        <v>Alta</v>
      </c>
      <c r="G21" s="32">
        <f>VLOOKUP(F21&amp;WEEKDAY(D21,2),Hoja3!A:B,2,FALSE)*24</f>
        <v>24</v>
      </c>
      <c r="H21" s="13">
        <v>41514.416666666664</v>
      </c>
      <c r="I21" s="13">
        <v>41509.416666666664</v>
      </c>
      <c r="J21" s="8">
        <v>41509.479166666664</v>
      </c>
      <c r="K21" s="8" t="str">
        <f t="shared" ca="1" si="4"/>
        <v>Resuelto a Tiempo</v>
      </c>
      <c r="V21" t="s">
        <v>1595</v>
      </c>
      <c r="W21" t="s">
        <v>1595</v>
      </c>
      <c r="X21" s="2">
        <f t="shared" si="2"/>
        <v>41514</v>
      </c>
      <c r="Y21" t="str">
        <f ca="1">"-"&amp;COUNTIFS($X$1:X21,DATE(YEAR($H21),MONTH($H21),DAY($H21)),$K$1:K21,"Pendiente")</f>
        <v>-0</v>
      </c>
      <c r="Z21" t="str">
        <f t="shared" ca="1" si="6"/>
        <v>1AltaResuelto a Tiempo</v>
      </c>
      <c r="AA21">
        <v>1</v>
      </c>
      <c r="AB21" t="e">
        <f>VLOOKUP(C21,'Clasi x Modulo'!B:C,2,FALSE)</f>
        <v>#N/A</v>
      </c>
      <c r="AF21">
        <f t="shared" si="3"/>
        <v>8</v>
      </c>
    </row>
    <row r="22" spans="1:32" x14ac:dyDescent="0.25">
      <c r="A22" t="str">
        <f t="shared" ca="1" si="0"/>
        <v>41539-0</v>
      </c>
      <c r="B22" s="7" t="s">
        <v>602</v>
      </c>
      <c r="C22" s="7" t="s">
        <v>1831</v>
      </c>
      <c r="D22" s="8">
        <v>41509.541666666664</v>
      </c>
      <c r="E22" s="32" t="s">
        <v>513</v>
      </c>
      <c r="F22" s="32" t="str">
        <f t="shared" si="5"/>
        <v>Baja</v>
      </c>
      <c r="G22" s="32">
        <f>VLOOKUP(F22&amp;WEEKDAY(D22,2),Hoja3!A:B,2,FALSE)*24</f>
        <v>1056</v>
      </c>
      <c r="H22" s="8">
        <f>D22+30</f>
        <v>41539.541666666664</v>
      </c>
      <c r="I22" s="8">
        <v>41509.5625</v>
      </c>
      <c r="J22" s="8">
        <v>41516.715277777781</v>
      </c>
      <c r="K22" s="8" t="str">
        <f t="shared" ca="1" si="4"/>
        <v>Resuelto a Tiempo</v>
      </c>
      <c r="V22" t="s">
        <v>1147</v>
      </c>
      <c r="W22" t="s">
        <v>1147</v>
      </c>
      <c r="X22" s="2">
        <f t="shared" si="2"/>
        <v>41539</v>
      </c>
      <c r="Y22" t="str">
        <f ca="1">"-"&amp;COUNTIFS($X$1:X22,DATE(YEAR($H22),MONTH($H22),DAY($H22)),$K$1:K22,"Pendiente")</f>
        <v>-0</v>
      </c>
      <c r="Z22" t="str">
        <f t="shared" ca="1" si="6"/>
        <v>1BajaResuelto a Tiempo</v>
      </c>
      <c r="AA22">
        <v>1</v>
      </c>
      <c r="AB22" t="e">
        <f>VLOOKUP(C22,'Clasi x Modulo'!B:C,2,FALSE)</f>
        <v>#N/A</v>
      </c>
      <c r="AF22">
        <f t="shared" si="3"/>
        <v>8</v>
      </c>
    </row>
    <row r="23" spans="1:32" x14ac:dyDescent="0.25">
      <c r="A23" t="str">
        <f t="shared" ca="1" si="0"/>
        <v>41530-0</v>
      </c>
      <c r="B23" s="3" t="s">
        <v>696</v>
      </c>
      <c r="C23" s="7" t="s">
        <v>1831</v>
      </c>
      <c r="D23" s="4">
        <v>41527.416666666664</v>
      </c>
      <c r="E23" s="35" t="s">
        <v>52</v>
      </c>
      <c r="F23" s="35" t="str">
        <f t="shared" si="5"/>
        <v>Media</v>
      </c>
      <c r="G23" s="35">
        <f>VLOOKUP(F23&amp;WEEKDAY(D23,2),Hoja3!A:B,2,FALSE)*24</f>
        <v>72</v>
      </c>
      <c r="H23" s="4">
        <v>41530.416666666664</v>
      </c>
      <c r="I23" s="4">
        <v>41527.416666666664</v>
      </c>
      <c r="J23" s="4">
        <v>41530.361111111109</v>
      </c>
      <c r="K23" s="4" t="str">
        <f t="shared" ca="1" si="4"/>
        <v>Resuelto a Tiempo</v>
      </c>
      <c r="V23" t="s">
        <v>1150</v>
      </c>
      <c r="W23" t="s">
        <v>1150</v>
      </c>
      <c r="X23" s="2">
        <f t="shared" si="2"/>
        <v>41530</v>
      </c>
      <c r="Y23" t="str">
        <f ca="1">"-"&amp;COUNTIFS($X$1:X23,DATE(YEAR($H23),MONTH($H23),DAY($H23)),$K$1:K23,"Pendiente")</f>
        <v>-0</v>
      </c>
      <c r="Z23" t="str">
        <f t="shared" ca="1" si="6"/>
        <v>1MediaResuelto a Tiempo</v>
      </c>
      <c r="AA23">
        <v>1</v>
      </c>
      <c r="AB23" t="e">
        <f>VLOOKUP(C23,'Clasi x Modulo'!B:C,2,FALSE)</f>
        <v>#N/A</v>
      </c>
      <c r="AF23">
        <f t="shared" si="3"/>
        <v>9</v>
      </c>
    </row>
    <row r="24" spans="1:32" x14ac:dyDescent="0.25">
      <c r="A24" t="str">
        <f t="shared" ca="1" si="0"/>
        <v>41516-0</v>
      </c>
      <c r="B24" s="7" t="s">
        <v>644</v>
      </c>
      <c r="C24" s="7" t="s">
        <v>1831</v>
      </c>
      <c r="D24" s="8">
        <v>41509.458333333336</v>
      </c>
      <c r="E24" s="32" t="s">
        <v>52</v>
      </c>
      <c r="F24" s="32" t="str">
        <f t="shared" si="5"/>
        <v>Media</v>
      </c>
      <c r="G24" s="32">
        <f>VLOOKUP(F24&amp;WEEKDAY(D24,2),Hoja3!A:B,2,FALSE)*24</f>
        <v>120</v>
      </c>
      <c r="H24" s="8">
        <v>41516.416666666664</v>
      </c>
      <c r="I24" s="8">
        <v>41510.666666666664</v>
      </c>
      <c r="J24" s="8">
        <v>41514.78125</v>
      </c>
      <c r="K24" s="8" t="str">
        <f t="shared" ca="1" si="4"/>
        <v>Resuelto a Tiempo</v>
      </c>
      <c r="V24" t="s">
        <v>1148</v>
      </c>
      <c r="W24" t="s">
        <v>1667</v>
      </c>
      <c r="X24" s="2">
        <f t="shared" si="2"/>
        <v>41516</v>
      </c>
      <c r="Y24" t="str">
        <f ca="1">"-"&amp;COUNTIFS($X$1:X24,DATE(YEAR($H24),MONTH($H24),DAY($H24)),$K$1:K24,"Pendiente")</f>
        <v>-0</v>
      </c>
      <c r="Z24" t="str">
        <f t="shared" ca="1" si="6"/>
        <v>1MediaResuelto a Tiempo</v>
      </c>
      <c r="AA24">
        <v>1</v>
      </c>
      <c r="AB24" t="e">
        <f>VLOOKUP(C24,'Clasi x Modulo'!B:C,2,FALSE)</f>
        <v>#N/A</v>
      </c>
      <c r="AF24">
        <f t="shared" si="3"/>
        <v>8</v>
      </c>
    </row>
    <row r="25" spans="1:32" x14ac:dyDescent="0.25">
      <c r="A25" t="str">
        <f t="shared" ca="1" si="0"/>
        <v>41515-0</v>
      </c>
      <c r="B25" s="7" t="s">
        <v>609</v>
      </c>
      <c r="C25" s="7" t="s">
        <v>1831</v>
      </c>
      <c r="D25" s="8">
        <v>41512.333333333336</v>
      </c>
      <c r="E25" s="32" t="s">
        <v>52</v>
      </c>
      <c r="F25" s="32" t="str">
        <f t="shared" si="5"/>
        <v>Media</v>
      </c>
      <c r="G25" s="32">
        <f>VLOOKUP(F25&amp;WEEKDAY(D25,2),Hoja3!A:B,2,FALSE)*24</f>
        <v>72</v>
      </c>
      <c r="H25" s="13">
        <v>41515.375</v>
      </c>
      <c r="I25" s="13">
        <v>41512.375</v>
      </c>
      <c r="J25" s="8">
        <v>41512.625</v>
      </c>
      <c r="K25" s="8" t="str">
        <f t="shared" ca="1" si="4"/>
        <v>Resuelto a Tiempo</v>
      </c>
      <c r="V25" t="s">
        <v>1597</v>
      </c>
      <c r="W25" t="s">
        <v>1814</v>
      </c>
      <c r="X25" s="2">
        <f t="shared" si="2"/>
        <v>41515</v>
      </c>
      <c r="Y25" t="str">
        <f ca="1">"-"&amp;COUNTIFS($X$1:X25,DATE(YEAR($H25),MONTH($H25),DAY($H25)),$K$1:K25,"Pendiente")</f>
        <v>-0</v>
      </c>
      <c r="Z25" t="str">
        <f t="shared" ca="1" si="6"/>
        <v>1MediaResuelto a Tiempo</v>
      </c>
      <c r="AA25">
        <v>1</v>
      </c>
      <c r="AB25" t="e">
        <f>VLOOKUP(C25,'Clasi x Modulo'!B:C,2,FALSE)</f>
        <v>#N/A</v>
      </c>
      <c r="AF25">
        <f t="shared" si="3"/>
        <v>8</v>
      </c>
    </row>
    <row r="26" spans="1:32" x14ac:dyDescent="0.25">
      <c r="A26" t="str">
        <f t="shared" ca="1" si="0"/>
        <v>41515-0</v>
      </c>
      <c r="B26" s="7" t="s">
        <v>612</v>
      </c>
      <c r="C26" s="7" t="s">
        <v>1831</v>
      </c>
      <c r="D26" s="8">
        <v>41512.333333333336</v>
      </c>
      <c r="E26" s="32" t="s">
        <v>52</v>
      </c>
      <c r="F26" s="32" t="str">
        <f t="shared" si="5"/>
        <v>Media</v>
      </c>
      <c r="G26" s="32">
        <f>VLOOKUP(F26&amp;WEEKDAY(D26,2),Hoja3!A:B,2,FALSE)*24</f>
        <v>72</v>
      </c>
      <c r="H26" s="8">
        <v>41515.375</v>
      </c>
      <c r="I26" s="8">
        <v>41512.375</v>
      </c>
      <c r="J26" s="8">
        <v>41512.630555555559</v>
      </c>
      <c r="K26" s="8" t="str">
        <f t="shared" ca="1" si="4"/>
        <v>Resuelto a Tiempo</v>
      </c>
      <c r="V26" t="s">
        <v>1148</v>
      </c>
      <c r="W26" t="s">
        <v>1667</v>
      </c>
      <c r="X26" s="2">
        <f t="shared" si="2"/>
        <v>41515</v>
      </c>
      <c r="Y26" t="str">
        <f ca="1">"-"&amp;COUNTIFS($X$1:X26,DATE(YEAR($H26),MONTH($H26),DAY($H26)),$K$1:K26,"Pendiente")</f>
        <v>-0</v>
      </c>
      <c r="Z26" t="str">
        <f t="shared" ca="1" si="6"/>
        <v>1MediaResuelto a Tiempo</v>
      </c>
      <c r="AA26">
        <v>1</v>
      </c>
      <c r="AB26" t="e">
        <f>VLOOKUP(C26,'Clasi x Modulo'!B:C,2,FALSE)</f>
        <v>#N/A</v>
      </c>
      <c r="AF26">
        <f t="shared" si="3"/>
        <v>8</v>
      </c>
    </row>
    <row r="27" spans="1:32" x14ac:dyDescent="0.25">
      <c r="A27" t="str">
        <f t="shared" ca="1" si="0"/>
        <v>41515-0</v>
      </c>
      <c r="B27" s="7" t="s">
        <v>613</v>
      </c>
      <c r="C27" s="7" t="s">
        <v>1831</v>
      </c>
      <c r="D27" s="8">
        <v>41512.333333333336</v>
      </c>
      <c r="E27" s="32" t="s">
        <v>52</v>
      </c>
      <c r="F27" s="32" t="str">
        <f t="shared" si="5"/>
        <v>Media</v>
      </c>
      <c r="G27" s="32">
        <f>VLOOKUP(F27&amp;WEEKDAY(D27,2),Hoja3!A:B,2,FALSE)*24</f>
        <v>72</v>
      </c>
      <c r="H27" s="8">
        <v>41515.375</v>
      </c>
      <c r="I27" s="8">
        <v>41512.375</v>
      </c>
      <c r="J27" s="8">
        <v>41512.697916666664</v>
      </c>
      <c r="K27" s="7" t="str">
        <f t="shared" ca="1" si="4"/>
        <v>Resuelto a Tiempo</v>
      </c>
      <c r="V27" t="s">
        <v>1148</v>
      </c>
      <c r="W27" t="s">
        <v>1667</v>
      </c>
      <c r="X27" s="2">
        <f t="shared" si="2"/>
        <v>41515</v>
      </c>
      <c r="Y27" t="str">
        <f ca="1">"-"&amp;COUNTIFS($X$1:X27,DATE(YEAR($H27),MONTH($H27),DAY($H27)),$K$1:K27,"Pendiente")</f>
        <v>-0</v>
      </c>
      <c r="Z27" t="str">
        <f t="shared" ca="1" si="6"/>
        <v>1MediaResuelto a Tiempo</v>
      </c>
      <c r="AA27">
        <v>1</v>
      </c>
      <c r="AB27" t="e">
        <f>VLOOKUP(C27,'Clasi x Modulo'!B:C,2,FALSE)</f>
        <v>#N/A</v>
      </c>
      <c r="AF27">
        <f t="shared" si="3"/>
        <v>8</v>
      </c>
    </row>
    <row r="28" spans="1:32" x14ac:dyDescent="0.25">
      <c r="A28" t="str">
        <f t="shared" ca="1" si="0"/>
        <v>41515-0</v>
      </c>
      <c r="B28" s="7" t="s">
        <v>614</v>
      </c>
      <c r="C28" s="7" t="s">
        <v>1831</v>
      </c>
      <c r="D28" s="8">
        <v>41512.333333333336</v>
      </c>
      <c r="E28" s="32" t="s">
        <v>52</v>
      </c>
      <c r="F28" s="32" t="str">
        <f t="shared" si="5"/>
        <v>Media</v>
      </c>
      <c r="G28" s="32">
        <f>VLOOKUP(F28&amp;WEEKDAY(D28,2),Hoja3!A:B,2,FALSE)*24</f>
        <v>72</v>
      </c>
      <c r="H28" s="8">
        <v>41515.625</v>
      </c>
      <c r="I28" s="8">
        <v>41512.625</v>
      </c>
      <c r="J28" s="8">
        <v>41512.715277777781</v>
      </c>
      <c r="K28" s="7" t="str">
        <f t="shared" ca="1" si="4"/>
        <v>Resuelto a Tiempo</v>
      </c>
      <c r="V28" t="s">
        <v>1148</v>
      </c>
      <c r="W28" t="s">
        <v>1667</v>
      </c>
      <c r="X28" s="2">
        <f t="shared" si="2"/>
        <v>41515</v>
      </c>
      <c r="Y28" t="str">
        <f ca="1">"-"&amp;COUNTIFS($X$1:X28,DATE(YEAR($H28),MONTH($H28),DAY($H28)),$K$1:K28,"Pendiente")</f>
        <v>-0</v>
      </c>
      <c r="Z28" t="str">
        <f t="shared" ca="1" si="6"/>
        <v>1MediaResuelto a Tiempo</v>
      </c>
      <c r="AA28">
        <v>1</v>
      </c>
      <c r="AB28" t="e">
        <f>VLOOKUP(C28,'Clasi x Modulo'!B:C,2,FALSE)</f>
        <v>#N/A</v>
      </c>
      <c r="AF28">
        <f t="shared" si="3"/>
        <v>8</v>
      </c>
    </row>
    <row r="29" spans="1:32" x14ac:dyDescent="0.25">
      <c r="A29" t="str">
        <f t="shared" ca="1" si="0"/>
        <v>41515-0</v>
      </c>
      <c r="B29" s="7" t="s">
        <v>617</v>
      </c>
      <c r="C29" s="7" t="s">
        <v>1831</v>
      </c>
      <c r="D29" s="8">
        <v>41512.333333333336</v>
      </c>
      <c r="E29" s="32" t="s">
        <v>52</v>
      </c>
      <c r="F29" s="32" t="str">
        <f t="shared" si="5"/>
        <v>Media</v>
      </c>
      <c r="G29" s="32">
        <f>VLOOKUP(F29&amp;WEEKDAY(D29,2),Hoja3!A:B,2,FALSE)*24</f>
        <v>72</v>
      </c>
      <c r="H29" s="8">
        <v>41515.625</v>
      </c>
      <c r="I29" s="8">
        <v>41509.625</v>
      </c>
      <c r="J29" s="8">
        <v>41515.510416666664</v>
      </c>
      <c r="K29" s="8" t="str">
        <f t="shared" ca="1" si="4"/>
        <v>Resuelto a Tiempo</v>
      </c>
      <c r="V29" t="s">
        <v>1148</v>
      </c>
      <c r="W29" t="s">
        <v>1667</v>
      </c>
      <c r="X29" s="2">
        <f t="shared" si="2"/>
        <v>41515</v>
      </c>
      <c r="Y29" t="str">
        <f ca="1">"-"&amp;COUNTIFS($X$1:X29,DATE(YEAR($H29),MONTH($H29),DAY($H29)),$K$1:K29,"Pendiente")</f>
        <v>-0</v>
      </c>
      <c r="Z29" t="str">
        <f t="shared" ca="1" si="6"/>
        <v>1MediaResuelto a Tiempo</v>
      </c>
      <c r="AA29">
        <v>1</v>
      </c>
      <c r="AB29" t="e">
        <f>VLOOKUP(C29,'Clasi x Modulo'!B:C,2,FALSE)</f>
        <v>#N/A</v>
      </c>
      <c r="AF29">
        <f t="shared" si="3"/>
        <v>8</v>
      </c>
    </row>
    <row r="30" spans="1:32" x14ac:dyDescent="0.25">
      <c r="A30" t="str">
        <f t="shared" ca="1" si="0"/>
        <v>41515-0</v>
      </c>
      <c r="B30" s="7" t="s">
        <v>621</v>
      </c>
      <c r="C30" s="7" t="s">
        <v>1831</v>
      </c>
      <c r="D30" s="8">
        <v>41512.333333333336</v>
      </c>
      <c r="E30" s="32" t="s">
        <v>52</v>
      </c>
      <c r="F30" s="32" t="str">
        <f t="shared" si="5"/>
        <v>Media</v>
      </c>
      <c r="G30" s="32">
        <f>VLOOKUP(F30&amp;WEEKDAY(D30,2),Hoja3!A:B,2,FALSE)*24</f>
        <v>72</v>
      </c>
      <c r="H30" s="13">
        <v>41515.708333333336</v>
      </c>
      <c r="I30" s="13">
        <v>41512.708333333336</v>
      </c>
      <c r="J30" s="8">
        <v>41515.458333333336</v>
      </c>
      <c r="K30" s="8" t="str">
        <f t="shared" ca="1" si="4"/>
        <v>Resuelto a Tiempo</v>
      </c>
      <c r="V30" t="s">
        <v>1147</v>
      </c>
      <c r="W30" t="s">
        <v>1147</v>
      </c>
      <c r="X30" s="2">
        <f t="shared" si="2"/>
        <v>41515</v>
      </c>
      <c r="Y30" t="str">
        <f ca="1">"-"&amp;COUNTIFS($X$1:X30,DATE(YEAR($H30),MONTH($H30),DAY($H30)),$K$1:K30,"Pendiente")</f>
        <v>-0</v>
      </c>
      <c r="Z30" t="str">
        <f t="shared" ca="1" si="6"/>
        <v>1MediaResuelto a Tiempo</v>
      </c>
      <c r="AA30">
        <v>1</v>
      </c>
      <c r="AB30" t="e">
        <f>VLOOKUP(C30,'Clasi x Modulo'!B:C,2,FALSE)</f>
        <v>#N/A</v>
      </c>
      <c r="AF30">
        <f t="shared" si="3"/>
        <v>8</v>
      </c>
    </row>
    <row r="31" spans="1:32" x14ac:dyDescent="0.25">
      <c r="A31" t="str">
        <f t="shared" ca="1" si="0"/>
        <v>41515-0</v>
      </c>
      <c r="B31" s="7" t="s">
        <v>618</v>
      </c>
      <c r="C31" s="7" t="s">
        <v>1831</v>
      </c>
      <c r="D31" s="8">
        <v>41512.333333333336</v>
      </c>
      <c r="E31" s="32" t="s">
        <v>52</v>
      </c>
      <c r="F31" s="32" t="str">
        <f t="shared" si="5"/>
        <v>Media</v>
      </c>
      <c r="G31" s="32">
        <f>VLOOKUP(F31&amp;WEEKDAY(D31,2),Hoja3!A:B,2,FALSE)*24</f>
        <v>72</v>
      </c>
      <c r="H31" s="8">
        <v>41515.625</v>
      </c>
      <c r="I31" s="8">
        <v>41509.625</v>
      </c>
      <c r="J31" s="8">
        <v>41515.510416666664</v>
      </c>
      <c r="K31" s="8" t="str">
        <f t="shared" ca="1" si="4"/>
        <v>Resuelto a Tiempo</v>
      </c>
      <c r="V31" t="s">
        <v>1148</v>
      </c>
      <c r="W31" t="s">
        <v>1667</v>
      </c>
      <c r="X31" s="2">
        <f t="shared" si="2"/>
        <v>41515</v>
      </c>
      <c r="Y31" t="str">
        <f ca="1">"-"&amp;COUNTIFS($X$1:X31,DATE(YEAR($H31),MONTH($H31),DAY($H31)),$K$1:K31,"Pendiente")</f>
        <v>-0</v>
      </c>
      <c r="Z31" t="str">
        <f t="shared" ca="1" si="6"/>
        <v>1MediaResuelto a Tiempo</v>
      </c>
      <c r="AA31">
        <v>1</v>
      </c>
      <c r="AB31" t="e">
        <f>VLOOKUP(C31,'Clasi x Modulo'!B:C,2,FALSE)</f>
        <v>#N/A</v>
      </c>
      <c r="AF31">
        <f t="shared" si="3"/>
        <v>8</v>
      </c>
    </row>
    <row r="32" spans="1:32" x14ac:dyDescent="0.25">
      <c r="A32" t="str">
        <f t="shared" si="0"/>
        <v>41880-0</v>
      </c>
      <c r="B32" s="3" t="s">
        <v>637</v>
      </c>
      <c r="C32" s="7" t="s">
        <v>1831</v>
      </c>
      <c r="D32" s="4">
        <v>41512.708333333336</v>
      </c>
      <c r="E32" s="35" t="s">
        <v>52</v>
      </c>
      <c r="F32" s="35" t="str">
        <f t="shared" si="5"/>
        <v>Media</v>
      </c>
      <c r="G32" s="35">
        <f>VLOOKUP(F32&amp;WEEKDAY(D32,2),Hoja3!A:B,2,FALSE)*24</f>
        <v>72</v>
      </c>
      <c r="H32" s="4">
        <v>41880.708333333336</v>
      </c>
      <c r="I32" s="4">
        <v>41512.708333333336</v>
      </c>
      <c r="J32" s="4">
        <v>41695.375</v>
      </c>
      <c r="K32" s="3" t="s">
        <v>1122</v>
      </c>
      <c r="M32" s="53">
        <v>41585.602777777778</v>
      </c>
      <c r="V32" t="s">
        <v>1815</v>
      </c>
      <c r="W32" t="s">
        <v>1150</v>
      </c>
      <c r="X32" s="2">
        <f t="shared" si="2"/>
        <v>41880</v>
      </c>
      <c r="Y32" t="str">
        <f>"-"&amp;COUNTIFS($X$1:X32,DATE(YEAR($H32),MONTH($H32),DAY($H32)),$K$1:K32,"Pendiente")</f>
        <v>-0</v>
      </c>
      <c r="Z32" t="str">
        <f t="shared" si="6"/>
        <v>1MediaResuelto en SLAHOLD</v>
      </c>
      <c r="AA32">
        <v>1</v>
      </c>
      <c r="AB32" t="e">
        <f>VLOOKUP(C32,'Clasi x Modulo'!B:C,2,FALSE)</f>
        <v>#N/A</v>
      </c>
      <c r="AF32">
        <f t="shared" si="3"/>
        <v>8</v>
      </c>
    </row>
    <row r="33" spans="1:32" x14ac:dyDescent="0.25">
      <c r="A33" t="str">
        <f t="shared" ca="1" si="0"/>
        <v>41513-0</v>
      </c>
      <c r="B33" s="7" t="s">
        <v>622</v>
      </c>
      <c r="C33" s="7" t="s">
        <v>1831</v>
      </c>
      <c r="D33" s="8">
        <v>41512.333333333336</v>
      </c>
      <c r="E33" s="32" t="s">
        <v>52</v>
      </c>
      <c r="F33" s="32" t="str">
        <f t="shared" si="5"/>
        <v>Media</v>
      </c>
      <c r="G33" s="32">
        <f>VLOOKUP(F33&amp;WEEKDAY(D33,2),Hoja3!A:B,2,FALSE)*24</f>
        <v>72</v>
      </c>
      <c r="H33" s="13">
        <v>41513.708333333336</v>
      </c>
      <c r="I33" s="13">
        <v>41512.708333333336</v>
      </c>
      <c r="J33" s="8">
        <v>41513.375</v>
      </c>
      <c r="K33" s="8" t="str">
        <f t="shared" ref="K33:K64" ca="1" si="7">IF(J33="",IF(NOW()&gt;H33,"Retrasado","Pendiente"),IF(J33&lt;H33,"Resuelto a Tiempo","Resuelto NO a Tiempo"))</f>
        <v>Resuelto a Tiempo</v>
      </c>
      <c r="V33" t="s">
        <v>1147</v>
      </c>
      <c r="W33" t="s">
        <v>1147</v>
      </c>
      <c r="X33" s="2">
        <f t="shared" si="2"/>
        <v>41513</v>
      </c>
      <c r="Y33" t="str">
        <f ca="1">"-"&amp;COUNTIFS($X$1:X33,DATE(YEAR($H33),MONTH($H33),DAY($H33)),$K$1:K33,"Pendiente")</f>
        <v>-0</v>
      </c>
      <c r="Z33" t="str">
        <f t="shared" ca="1" si="6"/>
        <v>1MediaResuelto a Tiempo</v>
      </c>
      <c r="AA33">
        <v>1</v>
      </c>
      <c r="AB33" t="e">
        <f>VLOOKUP(C33,'Clasi x Modulo'!B:C,2,FALSE)</f>
        <v>#N/A</v>
      </c>
      <c r="AF33">
        <f t="shared" si="3"/>
        <v>8</v>
      </c>
    </row>
    <row r="34" spans="1:32" x14ac:dyDescent="0.25">
      <c r="A34" t="str">
        <f t="shared" ca="1" si="0"/>
        <v>41516-0</v>
      </c>
      <c r="B34" s="7" t="s">
        <v>629</v>
      </c>
      <c r="C34" s="7" t="s">
        <v>1831</v>
      </c>
      <c r="D34" s="8">
        <v>41513.333333333336</v>
      </c>
      <c r="E34" s="32" t="s">
        <v>52</v>
      </c>
      <c r="F34" s="32" t="str">
        <f t="shared" si="5"/>
        <v>Media</v>
      </c>
      <c r="G34" s="32">
        <f>VLOOKUP(F34&amp;WEEKDAY(D34,2),Hoja3!A:B,2,FALSE)*24</f>
        <v>72</v>
      </c>
      <c r="H34" s="13">
        <v>41516.458333333336</v>
      </c>
      <c r="I34" s="13">
        <v>41513.458333333336</v>
      </c>
      <c r="J34" s="13">
        <v>41513.458333333336</v>
      </c>
      <c r="K34" s="7" t="str">
        <f t="shared" ca="1" si="7"/>
        <v>Resuelto a Tiempo</v>
      </c>
      <c r="V34" t="s">
        <v>1147</v>
      </c>
      <c r="W34" t="s">
        <v>1147</v>
      </c>
      <c r="X34" s="2">
        <f t="shared" si="2"/>
        <v>41516</v>
      </c>
      <c r="Y34" t="str">
        <f ca="1">"-"&amp;COUNTIFS($X$1:X34,DATE(YEAR($H34),MONTH($H34),DAY($H34)),$K$1:K34,"Pendiente")</f>
        <v>-0</v>
      </c>
      <c r="Z34" t="str">
        <f t="shared" ca="1" si="6"/>
        <v>1MediaResuelto a Tiempo</v>
      </c>
      <c r="AA34">
        <v>1</v>
      </c>
      <c r="AB34" t="e">
        <f>VLOOKUP(C34,'Clasi x Modulo'!B:C,2,FALSE)</f>
        <v>#N/A</v>
      </c>
      <c r="AF34">
        <f t="shared" si="3"/>
        <v>8</v>
      </c>
    </row>
    <row r="35" spans="1:32" x14ac:dyDescent="0.25">
      <c r="A35" t="str">
        <f t="shared" ca="1" si="0"/>
        <v>41516-0</v>
      </c>
      <c r="B35" s="7" t="s">
        <v>628</v>
      </c>
      <c r="C35" s="7" t="s">
        <v>1831</v>
      </c>
      <c r="D35" s="8">
        <v>41513.333333333336</v>
      </c>
      <c r="E35" s="32" t="s">
        <v>52</v>
      </c>
      <c r="F35" s="32" t="str">
        <f t="shared" si="5"/>
        <v>Media</v>
      </c>
      <c r="G35" s="32">
        <f>VLOOKUP(F35&amp;WEEKDAY(D35,2),Hoja3!A:B,2,FALSE)*24</f>
        <v>72</v>
      </c>
      <c r="H35" s="13">
        <v>41516.458333333336</v>
      </c>
      <c r="I35" s="13">
        <v>41513.458333333336</v>
      </c>
      <c r="J35" s="8">
        <f>H35-0.1</f>
        <v>41516.358333333337</v>
      </c>
      <c r="K35" s="7" t="str">
        <f t="shared" ca="1" si="7"/>
        <v>Resuelto a Tiempo</v>
      </c>
      <c r="V35" t="s">
        <v>1149</v>
      </c>
      <c r="W35" t="s">
        <v>1149</v>
      </c>
      <c r="X35" s="2">
        <f t="shared" si="2"/>
        <v>41516</v>
      </c>
      <c r="Y35" t="str">
        <f ca="1">"-"&amp;COUNTIFS($X$1:X35,DATE(YEAR($H35),MONTH($H35),DAY($H35)),$K$1:K35,"Pendiente")</f>
        <v>-0</v>
      </c>
      <c r="Z35" t="str">
        <f t="shared" ca="1" si="6"/>
        <v>1MediaResuelto a Tiempo</v>
      </c>
      <c r="AA35">
        <v>1</v>
      </c>
      <c r="AB35" t="e">
        <f>VLOOKUP(C35,'Clasi x Modulo'!B:C,2,FALSE)</f>
        <v>#N/A</v>
      </c>
      <c r="AF35">
        <f t="shared" si="3"/>
        <v>8</v>
      </c>
    </row>
    <row r="36" spans="1:32" x14ac:dyDescent="0.25">
      <c r="A36" t="str">
        <f t="shared" ca="1" si="0"/>
        <v>41516-0</v>
      </c>
      <c r="B36" s="7" t="s">
        <v>630</v>
      </c>
      <c r="C36" s="7" t="s">
        <v>1831</v>
      </c>
      <c r="D36" s="8">
        <v>41513.333333333336</v>
      </c>
      <c r="E36" s="32" t="s">
        <v>52</v>
      </c>
      <c r="F36" s="32" t="str">
        <f t="shared" si="5"/>
        <v>Media</v>
      </c>
      <c r="G36" s="32">
        <f>VLOOKUP(F36&amp;WEEKDAY(D36,2),Hoja3!A:B,2,FALSE)*24</f>
        <v>72</v>
      </c>
      <c r="H36" s="13">
        <v>41516.458333333336</v>
      </c>
      <c r="I36" s="13">
        <v>41513.458333333336</v>
      </c>
      <c r="J36" s="8">
        <v>41513.607141203705</v>
      </c>
      <c r="K36" s="7" t="str">
        <f t="shared" ca="1" si="7"/>
        <v>Resuelto a Tiempo</v>
      </c>
      <c r="V36" t="s">
        <v>1149</v>
      </c>
      <c r="W36" t="s">
        <v>1149</v>
      </c>
      <c r="X36" s="2">
        <f t="shared" si="2"/>
        <v>41516</v>
      </c>
      <c r="Y36" t="str">
        <f ca="1">"-"&amp;COUNTIFS($X$1:X36,DATE(YEAR($H36),MONTH($H36),DAY($H36)),$K$1:K36,"Pendiente")</f>
        <v>-0</v>
      </c>
      <c r="Z36" t="str">
        <f t="shared" ca="1" si="6"/>
        <v>1MediaResuelto a Tiempo</v>
      </c>
      <c r="AA36">
        <v>1</v>
      </c>
      <c r="AB36" t="e">
        <f>VLOOKUP(C36,'Clasi x Modulo'!B:C,2,FALSE)</f>
        <v>#N/A</v>
      </c>
      <c r="AF36">
        <f t="shared" si="3"/>
        <v>8</v>
      </c>
    </row>
    <row r="37" spans="1:32" x14ac:dyDescent="0.25">
      <c r="A37" t="str">
        <f t="shared" ca="1" si="0"/>
        <v>41519-0</v>
      </c>
      <c r="B37" s="3" t="s">
        <v>634</v>
      </c>
      <c r="C37" s="7" t="s">
        <v>1831</v>
      </c>
      <c r="D37" s="4">
        <v>41514.333333333336</v>
      </c>
      <c r="E37" s="35" t="s">
        <v>52</v>
      </c>
      <c r="F37" s="35" t="str">
        <f t="shared" si="5"/>
        <v>Media</v>
      </c>
      <c r="G37" s="35">
        <f>VLOOKUP(F37&amp;WEEKDAY(D37,2),Hoja3!A:B,2,FALSE)*24</f>
        <v>120</v>
      </c>
      <c r="H37" s="14">
        <v>41519.333333333336</v>
      </c>
      <c r="I37" s="14">
        <v>41514.333333333336</v>
      </c>
      <c r="J37" s="4">
        <v>41519.625</v>
      </c>
      <c r="K37" s="4" t="str">
        <f t="shared" ca="1" si="7"/>
        <v>Resuelto NO a Tiempo</v>
      </c>
      <c r="L37" s="53" t="s">
        <v>943</v>
      </c>
      <c r="M37" s="53"/>
      <c r="N37" s="53"/>
      <c r="O37" s="1"/>
      <c r="V37" t="s">
        <v>1147</v>
      </c>
      <c r="W37" t="s">
        <v>1147</v>
      </c>
      <c r="X37" s="2">
        <f t="shared" si="2"/>
        <v>41519</v>
      </c>
      <c r="Y37" t="str">
        <f ca="1">"-"&amp;COUNTIFS($X$1:X37,DATE(YEAR($H37),MONTH($H37),DAY($H37)),$K$1:K37,"Pendiente")</f>
        <v>-0</v>
      </c>
      <c r="Z37" t="str">
        <f t="shared" ca="1" si="6"/>
        <v>1MediaResuelto NO a Tiempo</v>
      </c>
      <c r="AA37">
        <v>1</v>
      </c>
      <c r="AB37" t="e">
        <f>VLOOKUP(C37,'Clasi x Modulo'!B:C,2,FALSE)</f>
        <v>#N/A</v>
      </c>
      <c r="AF37">
        <f t="shared" si="3"/>
        <v>8</v>
      </c>
    </row>
    <row r="38" spans="1:32" x14ac:dyDescent="0.25">
      <c r="A38" t="str">
        <f t="shared" ca="1" si="0"/>
        <v>41519-0</v>
      </c>
      <c r="B38" s="7" t="s">
        <v>633</v>
      </c>
      <c r="C38" s="7" t="s">
        <v>1831</v>
      </c>
      <c r="D38" s="8">
        <v>41514.333333333336</v>
      </c>
      <c r="E38" s="32" t="s">
        <v>52</v>
      </c>
      <c r="F38" s="32" t="str">
        <f t="shared" si="5"/>
        <v>Media</v>
      </c>
      <c r="G38" s="32">
        <f>VLOOKUP(F38&amp;WEEKDAY(D38,2),Hoja3!A:B,2,FALSE)*24</f>
        <v>120</v>
      </c>
      <c r="H38" s="8">
        <v>41519.333333333336</v>
      </c>
      <c r="I38" s="8">
        <v>41514.333333333336</v>
      </c>
      <c r="J38" s="8">
        <v>41514.428472222222</v>
      </c>
      <c r="K38" s="8" t="str">
        <f t="shared" ca="1" si="7"/>
        <v>Resuelto a Tiempo</v>
      </c>
      <c r="V38" t="s">
        <v>1148</v>
      </c>
      <c r="W38" t="s">
        <v>1667</v>
      </c>
      <c r="X38" s="2">
        <f t="shared" si="2"/>
        <v>41519</v>
      </c>
      <c r="Y38" t="str">
        <f ca="1">"-"&amp;COUNTIFS($X$1:X38,DATE(YEAR($H38),MONTH($H38),DAY($H38)),$K$1:K38,"Pendiente")</f>
        <v>-0</v>
      </c>
      <c r="Z38" t="str">
        <f t="shared" ca="1" si="6"/>
        <v>1MediaResuelto a Tiempo</v>
      </c>
      <c r="AA38">
        <v>1</v>
      </c>
      <c r="AB38" t="e">
        <f>VLOOKUP(C38,'Clasi x Modulo'!B:C,2,FALSE)</f>
        <v>#N/A</v>
      </c>
      <c r="AF38">
        <f t="shared" si="3"/>
        <v>8</v>
      </c>
    </row>
    <row r="39" spans="1:32" x14ac:dyDescent="0.25">
      <c r="A39" t="str">
        <f t="shared" ca="1" si="0"/>
        <v>41519-0</v>
      </c>
      <c r="B39" s="7" t="s">
        <v>638</v>
      </c>
      <c r="C39" s="7" t="s">
        <v>1831</v>
      </c>
      <c r="D39" s="8">
        <v>41514.333333333336</v>
      </c>
      <c r="E39" s="32" t="s">
        <v>52</v>
      </c>
      <c r="F39" s="32" t="str">
        <f t="shared" si="5"/>
        <v>Media</v>
      </c>
      <c r="G39" s="32">
        <f>VLOOKUP(F39&amp;WEEKDAY(D39,2),Hoja3!A:B,2,FALSE)*24</f>
        <v>120</v>
      </c>
      <c r="H39" s="8">
        <v>41519.333333333336</v>
      </c>
      <c r="I39" s="8">
        <v>41514.333333333336</v>
      </c>
      <c r="J39" s="8">
        <v>41514.604166666664</v>
      </c>
      <c r="K39" s="8" t="str">
        <f t="shared" ca="1" si="7"/>
        <v>Resuelto a Tiempo</v>
      </c>
      <c r="V39" t="s">
        <v>1148</v>
      </c>
      <c r="W39" t="s">
        <v>1667</v>
      </c>
      <c r="X39" s="2">
        <f t="shared" si="2"/>
        <v>41519</v>
      </c>
      <c r="Y39" t="str">
        <f ca="1">"-"&amp;COUNTIFS($X$1:X39,DATE(YEAR($H39),MONTH($H39),DAY($H39)),$K$1:K39,"Pendiente")</f>
        <v>-0</v>
      </c>
      <c r="Z39" t="str">
        <f t="shared" ca="1" si="6"/>
        <v>1MediaResuelto a Tiempo</v>
      </c>
      <c r="AA39">
        <v>1</v>
      </c>
      <c r="AB39" t="e">
        <f>VLOOKUP(C39,'Clasi x Modulo'!B:C,2,FALSE)</f>
        <v>#N/A</v>
      </c>
      <c r="AF39">
        <f t="shared" si="3"/>
        <v>8</v>
      </c>
    </row>
    <row r="40" spans="1:32" x14ac:dyDescent="0.25">
      <c r="A40" t="str">
        <f t="shared" ca="1" si="0"/>
        <v>41520-0</v>
      </c>
      <c r="B40" s="7" t="s">
        <v>639</v>
      </c>
      <c r="C40" s="7" t="s">
        <v>1831</v>
      </c>
      <c r="D40" s="8">
        <v>41514.333333333336</v>
      </c>
      <c r="E40" s="32" t="s">
        <v>52</v>
      </c>
      <c r="F40" s="32" t="str">
        <f t="shared" si="5"/>
        <v>Media</v>
      </c>
      <c r="G40" s="32">
        <f>VLOOKUP(F40&amp;WEEKDAY(D40,2),Hoja3!A:B,2,FALSE)*24</f>
        <v>120</v>
      </c>
      <c r="H40" s="8">
        <v>41520.583333333336</v>
      </c>
      <c r="I40" s="8">
        <v>41514.583333333336</v>
      </c>
      <c r="J40" s="8">
        <v>41483.746527777781</v>
      </c>
      <c r="K40" s="8" t="str">
        <f t="shared" ca="1" si="7"/>
        <v>Resuelto a Tiempo</v>
      </c>
      <c r="V40" t="s">
        <v>1150</v>
      </c>
      <c r="W40" t="s">
        <v>1150</v>
      </c>
      <c r="X40" s="2">
        <f t="shared" si="2"/>
        <v>41520</v>
      </c>
      <c r="Y40" t="str">
        <f ca="1">"-"&amp;COUNTIFS($X$1:X40,DATE(YEAR($H40),MONTH($H40),DAY($H40)),$K$1:K40,"Pendiente")</f>
        <v>-0</v>
      </c>
      <c r="Z40" t="str">
        <f t="shared" ca="1" si="6"/>
        <v>1MediaResuelto a Tiempo</v>
      </c>
      <c r="AA40">
        <v>1</v>
      </c>
      <c r="AB40" t="e">
        <f>VLOOKUP(C40,'Clasi x Modulo'!B:C,2,FALSE)</f>
        <v>#N/A</v>
      </c>
      <c r="AF40">
        <f t="shared" si="3"/>
        <v>8</v>
      </c>
    </row>
    <row r="41" spans="1:32" x14ac:dyDescent="0.25">
      <c r="A41" t="str">
        <f t="shared" ca="1" si="0"/>
        <v>41515-0</v>
      </c>
      <c r="B41" s="7" t="s">
        <v>641</v>
      </c>
      <c r="C41" s="7" t="s">
        <v>1831</v>
      </c>
      <c r="D41" s="8">
        <v>41514.333333333336</v>
      </c>
      <c r="E41" s="32" t="s">
        <v>10</v>
      </c>
      <c r="F41" s="32" t="str">
        <f t="shared" si="5"/>
        <v>Alta</v>
      </c>
      <c r="G41" s="32">
        <f>VLOOKUP(F41&amp;WEEKDAY(D41,2),Hoja3!A:B,2,FALSE)*24</f>
        <v>24</v>
      </c>
      <c r="H41" s="13">
        <v>41515.666666666664</v>
      </c>
      <c r="I41" s="13">
        <v>41514.666666666664</v>
      </c>
      <c r="J41" s="8">
        <v>41515.427083333336</v>
      </c>
      <c r="K41" s="8" t="str">
        <f t="shared" ca="1" si="7"/>
        <v>Resuelto a Tiempo</v>
      </c>
      <c r="V41" t="s">
        <v>1625</v>
      </c>
      <c r="W41" t="s">
        <v>1625</v>
      </c>
      <c r="X41" s="2">
        <f t="shared" si="2"/>
        <v>41515</v>
      </c>
      <c r="Y41" t="str">
        <f ca="1">"-"&amp;COUNTIFS($X$1:X41,DATE(YEAR($H41),MONTH($H41),DAY($H41)),$K$1:K41,"Pendiente")</f>
        <v>-0</v>
      </c>
      <c r="Z41" t="str">
        <f t="shared" ca="1" si="6"/>
        <v>1AltaResuelto a Tiempo</v>
      </c>
      <c r="AA41">
        <v>1</v>
      </c>
      <c r="AB41" t="e">
        <f>VLOOKUP(C41,'Clasi x Modulo'!B:C,2,FALSE)</f>
        <v>#N/A</v>
      </c>
      <c r="AF41">
        <f t="shared" si="3"/>
        <v>8</v>
      </c>
    </row>
    <row r="42" spans="1:32" x14ac:dyDescent="0.25">
      <c r="A42" t="str">
        <f t="shared" ca="1" si="0"/>
        <v>41519-0</v>
      </c>
      <c r="B42" s="7" t="s">
        <v>642</v>
      </c>
      <c r="C42" s="7" t="s">
        <v>1831</v>
      </c>
      <c r="D42" s="8">
        <v>41514.333333333336</v>
      </c>
      <c r="E42" s="32" t="s">
        <v>52</v>
      </c>
      <c r="F42" s="32" t="str">
        <f t="shared" si="5"/>
        <v>Media</v>
      </c>
      <c r="G42" s="32">
        <f>VLOOKUP(F42&amp;WEEKDAY(D42,2),Hoja3!A:B,2,FALSE)*24</f>
        <v>120</v>
      </c>
      <c r="H42" s="13">
        <v>41519.666666666664</v>
      </c>
      <c r="I42" s="13">
        <v>41514.666666666664</v>
      </c>
      <c r="J42" s="8">
        <v>41519.604166666664</v>
      </c>
      <c r="K42" s="8" t="str">
        <f t="shared" ca="1" si="7"/>
        <v>Resuelto a Tiempo</v>
      </c>
      <c r="V42" t="s">
        <v>1625</v>
      </c>
      <c r="W42" t="s">
        <v>1625</v>
      </c>
      <c r="X42" s="2">
        <f t="shared" si="2"/>
        <v>41519</v>
      </c>
      <c r="Y42" t="str">
        <f ca="1">"-"&amp;COUNTIFS($X$1:X42,DATE(YEAR($H42),MONTH($H42),DAY($H42)),$K$1:K42,"Pendiente")</f>
        <v>-0</v>
      </c>
      <c r="Z42" t="str">
        <f t="shared" ca="1" si="6"/>
        <v>1MediaResuelto a Tiempo</v>
      </c>
      <c r="AA42">
        <v>1</v>
      </c>
      <c r="AB42" t="e">
        <f>VLOOKUP(C42,'Clasi x Modulo'!B:C,2,FALSE)</f>
        <v>#N/A</v>
      </c>
      <c r="AF42">
        <f t="shared" si="3"/>
        <v>8</v>
      </c>
    </row>
    <row r="43" spans="1:32" x14ac:dyDescent="0.25">
      <c r="A43" t="str">
        <f t="shared" ca="1" si="0"/>
        <v>41519-0</v>
      </c>
      <c r="B43" s="7" t="s">
        <v>648</v>
      </c>
      <c r="C43" s="7" t="s">
        <v>1831</v>
      </c>
      <c r="D43" s="8">
        <v>41514.333333333336</v>
      </c>
      <c r="E43" s="32" t="s">
        <v>52</v>
      </c>
      <c r="F43" s="32" t="str">
        <f t="shared" ref="F43:F74" si="8">E43</f>
        <v>Media</v>
      </c>
      <c r="G43" s="32">
        <f>VLOOKUP(F43&amp;WEEKDAY(D43,2),Hoja3!A:B,2,FALSE)*24</f>
        <v>120</v>
      </c>
      <c r="H43" s="13">
        <v>41519.75</v>
      </c>
      <c r="I43" s="13">
        <v>41514.75</v>
      </c>
      <c r="J43" s="8">
        <v>41516.427083333336</v>
      </c>
      <c r="K43" s="8" t="str">
        <f t="shared" ca="1" si="7"/>
        <v>Resuelto a Tiempo</v>
      </c>
      <c r="V43" t="s">
        <v>1803</v>
      </c>
      <c r="W43" t="s">
        <v>1803</v>
      </c>
      <c r="X43" s="2">
        <f t="shared" si="2"/>
        <v>41519</v>
      </c>
      <c r="Y43" t="str">
        <f ca="1">"-"&amp;COUNTIFS($X$1:X43,DATE(YEAR($H43),MONTH($H43),DAY($H43)),$K$1:K43,"Pendiente")</f>
        <v>-0</v>
      </c>
      <c r="Z43" t="str">
        <f t="shared" ref="Z43:Z74" ca="1" si="9">AA43&amp;F43&amp;K43</f>
        <v>1MediaResuelto a Tiempo</v>
      </c>
      <c r="AA43">
        <v>1</v>
      </c>
      <c r="AB43" t="e">
        <f>VLOOKUP(C43,'Clasi x Modulo'!B:C,2,FALSE)</f>
        <v>#N/A</v>
      </c>
      <c r="AF43">
        <f t="shared" si="3"/>
        <v>8</v>
      </c>
    </row>
    <row r="44" spans="1:32" x14ac:dyDescent="0.25">
      <c r="A44" t="str">
        <f t="shared" ca="1" si="0"/>
        <v>41515-0</v>
      </c>
      <c r="B44" s="7" t="s">
        <v>645</v>
      </c>
      <c r="C44" s="7" t="s">
        <v>1831</v>
      </c>
      <c r="D44" s="8">
        <v>41514.666666666664</v>
      </c>
      <c r="E44" s="32" t="s">
        <v>10</v>
      </c>
      <c r="F44" s="32" t="str">
        <f t="shared" si="8"/>
        <v>Alta</v>
      </c>
      <c r="G44" s="32">
        <f>VLOOKUP(F44&amp;WEEKDAY(D44,2),Hoja3!A:B,2,FALSE)*24</f>
        <v>24</v>
      </c>
      <c r="H44" s="13">
        <v>41515.791666666664</v>
      </c>
      <c r="I44" s="13">
        <v>41514.666666666664</v>
      </c>
      <c r="J44" s="8">
        <v>41515.520833333336</v>
      </c>
      <c r="K44" s="8" t="str">
        <f t="shared" ca="1" si="7"/>
        <v>Resuelto a Tiempo</v>
      </c>
      <c r="V44" t="s">
        <v>1803</v>
      </c>
      <c r="W44" t="s">
        <v>1803</v>
      </c>
      <c r="X44" s="2">
        <f t="shared" si="2"/>
        <v>41515</v>
      </c>
      <c r="Y44" t="str">
        <f ca="1">"-"&amp;COUNTIFS($X$1:X44,DATE(YEAR($H44),MONTH($H44),DAY($H44)),$K$1:K44,"Pendiente")</f>
        <v>-0</v>
      </c>
      <c r="Z44" t="str">
        <f t="shared" ca="1" si="9"/>
        <v>1AltaResuelto a Tiempo</v>
      </c>
      <c r="AA44">
        <v>1</v>
      </c>
      <c r="AB44" t="e">
        <f>VLOOKUP(C44,'Clasi x Modulo'!B:C,2,FALSE)</f>
        <v>#N/A</v>
      </c>
      <c r="AF44">
        <f t="shared" si="3"/>
        <v>8</v>
      </c>
    </row>
    <row r="45" spans="1:32" x14ac:dyDescent="0.25">
      <c r="A45" t="str">
        <f t="shared" ca="1" si="0"/>
        <v>41520-0</v>
      </c>
      <c r="B45" s="17" t="s">
        <v>646</v>
      </c>
      <c r="C45" s="7" t="s">
        <v>1831</v>
      </c>
      <c r="D45" s="25">
        <v>41514.375</v>
      </c>
      <c r="E45" s="36" t="s">
        <v>52</v>
      </c>
      <c r="F45" s="36" t="str">
        <f t="shared" si="8"/>
        <v>Media</v>
      </c>
      <c r="G45" s="36">
        <f>VLOOKUP(F45&amp;WEEKDAY(D45,2),Hoja3!A:B,2,FALSE)*24</f>
        <v>120</v>
      </c>
      <c r="H45" s="18">
        <v>41520.375</v>
      </c>
      <c r="I45" s="18">
        <v>41515.375</v>
      </c>
      <c r="J45" s="25">
        <v>41526.34375</v>
      </c>
      <c r="K45" s="25" t="str">
        <f t="shared" ca="1" si="7"/>
        <v>Resuelto NO a Tiempo</v>
      </c>
      <c r="L45" s="31" t="s">
        <v>1192</v>
      </c>
      <c r="V45" t="s">
        <v>1593</v>
      </c>
      <c r="W45" t="s">
        <v>1593</v>
      </c>
      <c r="X45" s="2">
        <f t="shared" si="2"/>
        <v>41520</v>
      </c>
      <c r="Y45" t="str">
        <f ca="1">"-"&amp;COUNTIFS($X$1:X45,DATE(YEAR($H45),MONTH($H45),DAY($H45)),$K$1:K45,"Pendiente")</f>
        <v>-0</v>
      </c>
      <c r="Z45" t="str">
        <f t="shared" ca="1" si="9"/>
        <v>1MediaResuelto NO a Tiempo</v>
      </c>
      <c r="AA45">
        <v>1</v>
      </c>
      <c r="AB45" t="e">
        <f>VLOOKUP(C45,'Clasi x Modulo'!B:C,2,FALSE)</f>
        <v>#N/A</v>
      </c>
      <c r="AF45">
        <f t="shared" si="3"/>
        <v>8</v>
      </c>
    </row>
    <row r="46" spans="1:32" x14ac:dyDescent="0.25">
      <c r="A46" t="str">
        <f t="shared" ca="1" si="0"/>
        <v>41520-0</v>
      </c>
      <c r="B46" s="7" t="s">
        <v>650</v>
      </c>
      <c r="C46" s="7" t="s">
        <v>1831</v>
      </c>
      <c r="D46" s="8">
        <v>41515.5</v>
      </c>
      <c r="E46" s="32" t="s">
        <v>52</v>
      </c>
      <c r="F46" s="32" t="str">
        <f t="shared" si="8"/>
        <v>Media</v>
      </c>
      <c r="G46" s="32">
        <f>VLOOKUP(F46&amp;WEEKDAY(D46,2),Hoja3!A:B,2,FALSE)*24</f>
        <v>120</v>
      </c>
      <c r="H46" s="8">
        <v>41520.458333333336</v>
      </c>
      <c r="I46" s="8">
        <v>41515.5</v>
      </c>
      <c r="J46" s="11">
        <v>41515.642361111109</v>
      </c>
      <c r="K46" s="11" t="str">
        <f t="shared" ca="1" si="7"/>
        <v>Resuelto a Tiempo</v>
      </c>
      <c r="V46" t="s">
        <v>1148</v>
      </c>
      <c r="W46" t="s">
        <v>1667</v>
      </c>
      <c r="X46" s="2">
        <f t="shared" si="2"/>
        <v>41520</v>
      </c>
      <c r="Y46" t="str">
        <f ca="1">"-"&amp;COUNTIFS($X$1:X46,DATE(YEAR($H46),MONTH($H46),DAY($H46)),$K$1:K46,"Pendiente")</f>
        <v>-0</v>
      </c>
      <c r="Z46" t="str">
        <f t="shared" ca="1" si="9"/>
        <v>1MediaResuelto a Tiempo</v>
      </c>
      <c r="AA46">
        <v>1</v>
      </c>
      <c r="AB46" t="e">
        <f>VLOOKUP(C46,'Clasi x Modulo'!B:C,2,FALSE)</f>
        <v>#N/A</v>
      </c>
      <c r="AF46">
        <f t="shared" si="3"/>
        <v>8</v>
      </c>
    </row>
    <row r="47" spans="1:32" x14ac:dyDescent="0.25">
      <c r="A47" t="str">
        <f t="shared" ca="1" si="0"/>
        <v>41520-0</v>
      </c>
      <c r="B47" s="7" t="s">
        <v>651</v>
      </c>
      <c r="C47" s="7" t="s">
        <v>1831</v>
      </c>
      <c r="D47" s="8">
        <v>41515.5</v>
      </c>
      <c r="E47" s="32" t="s">
        <v>52</v>
      </c>
      <c r="F47" s="32" t="str">
        <f t="shared" si="8"/>
        <v>Media</v>
      </c>
      <c r="G47" s="32">
        <f>VLOOKUP(F47&amp;WEEKDAY(D47,2),Hoja3!A:B,2,FALSE)*24</f>
        <v>120</v>
      </c>
      <c r="H47" s="8">
        <v>41520.5</v>
      </c>
      <c r="I47" s="8">
        <v>41515.5</v>
      </c>
      <c r="J47" s="8">
        <v>41519.395833333336</v>
      </c>
      <c r="K47" s="8" t="str">
        <f t="shared" ca="1" si="7"/>
        <v>Resuelto a Tiempo</v>
      </c>
      <c r="V47" t="s">
        <v>1148</v>
      </c>
      <c r="W47" t="s">
        <v>1667</v>
      </c>
      <c r="X47" s="2">
        <f t="shared" si="2"/>
        <v>41520</v>
      </c>
      <c r="Y47" t="str">
        <f ca="1">"-"&amp;COUNTIFS($X$1:X47,DATE(YEAR($H47),MONTH($H47),DAY($H47)),$K$1:K47,"Pendiente")</f>
        <v>-0</v>
      </c>
      <c r="Z47" t="str">
        <f t="shared" ca="1" si="9"/>
        <v>1MediaResuelto a Tiempo</v>
      </c>
      <c r="AA47">
        <v>1</v>
      </c>
      <c r="AB47" t="e">
        <f>VLOOKUP(C47,'Clasi x Modulo'!B:C,2,FALSE)</f>
        <v>#N/A</v>
      </c>
      <c r="AF47">
        <f t="shared" si="3"/>
        <v>8</v>
      </c>
    </row>
    <row r="48" spans="1:32" x14ac:dyDescent="0.25">
      <c r="A48" t="str">
        <f t="shared" ca="1" si="0"/>
        <v>41547-0</v>
      </c>
      <c r="B48" s="7" t="s">
        <v>653</v>
      </c>
      <c r="C48" s="7" t="s">
        <v>1831</v>
      </c>
      <c r="D48" s="8">
        <v>41515.5</v>
      </c>
      <c r="E48" s="32" t="s">
        <v>10</v>
      </c>
      <c r="F48" s="32" t="str">
        <f t="shared" si="8"/>
        <v>Alta</v>
      </c>
      <c r="G48" s="32">
        <f>VLOOKUP(F48&amp;WEEKDAY(D48,2),Hoja3!A:B,2,FALSE)*24</f>
        <v>24</v>
      </c>
      <c r="H48" s="8">
        <v>41547.5</v>
      </c>
      <c r="I48" s="8">
        <v>41515.5</v>
      </c>
      <c r="J48" s="8">
        <v>41515.625</v>
      </c>
      <c r="K48" s="8" t="str">
        <f t="shared" ca="1" si="7"/>
        <v>Resuelto a Tiempo</v>
      </c>
      <c r="V48" t="s">
        <v>1148</v>
      </c>
      <c r="W48" t="s">
        <v>1667</v>
      </c>
      <c r="X48" s="2">
        <f t="shared" si="2"/>
        <v>41547</v>
      </c>
      <c r="Y48" t="str">
        <f ca="1">"-"&amp;COUNTIFS($X$1:X48,DATE(YEAR($H48),MONTH($H48),DAY($H48)),$K$1:K48,"Pendiente")</f>
        <v>-0</v>
      </c>
      <c r="Z48" t="str">
        <f t="shared" ca="1" si="9"/>
        <v>1AltaResuelto a Tiempo</v>
      </c>
      <c r="AA48">
        <v>1</v>
      </c>
      <c r="AB48" t="e">
        <f>VLOOKUP(C48,'Clasi x Modulo'!B:C,2,FALSE)</f>
        <v>#N/A</v>
      </c>
      <c r="AF48">
        <f t="shared" si="3"/>
        <v>8</v>
      </c>
    </row>
    <row r="49" spans="1:32" x14ac:dyDescent="0.25">
      <c r="A49" t="str">
        <f t="shared" ca="1" si="0"/>
        <v>41520-0</v>
      </c>
      <c r="B49" s="7" t="s">
        <v>652</v>
      </c>
      <c r="C49" s="7" t="s">
        <v>1831</v>
      </c>
      <c r="D49" s="8">
        <v>41515.5</v>
      </c>
      <c r="E49" s="32" t="s">
        <v>52</v>
      </c>
      <c r="F49" s="32" t="str">
        <f t="shared" si="8"/>
        <v>Media</v>
      </c>
      <c r="G49" s="32">
        <f>VLOOKUP(F49&amp;WEEKDAY(D49,2),Hoja3!A:B,2,FALSE)*24</f>
        <v>120</v>
      </c>
      <c r="H49" s="13">
        <v>41520.5</v>
      </c>
      <c r="I49" s="13">
        <v>41515.5</v>
      </c>
      <c r="J49" s="8">
        <v>41520.458333333336</v>
      </c>
      <c r="K49" s="8" t="str">
        <f t="shared" ca="1" si="7"/>
        <v>Resuelto a Tiempo</v>
      </c>
      <c r="V49" t="s">
        <v>1153</v>
      </c>
      <c r="W49" t="s">
        <v>1153</v>
      </c>
      <c r="X49" s="2">
        <f t="shared" si="2"/>
        <v>41520</v>
      </c>
      <c r="Y49" t="str">
        <f ca="1">"-"&amp;COUNTIFS($X$1:X49,DATE(YEAR($H49),MONTH($H49),DAY($H49)),$K$1:K49,"Pendiente")</f>
        <v>-0</v>
      </c>
      <c r="Z49" t="str">
        <f t="shared" ca="1" si="9"/>
        <v>1MediaResuelto a Tiempo</v>
      </c>
      <c r="AA49">
        <v>1</v>
      </c>
      <c r="AB49" t="e">
        <f>VLOOKUP(C49,'Clasi x Modulo'!B:C,2,FALSE)</f>
        <v>#N/A</v>
      </c>
      <c r="AF49">
        <f t="shared" si="3"/>
        <v>8</v>
      </c>
    </row>
    <row r="50" spans="1:32" x14ac:dyDescent="0.25">
      <c r="A50" t="str">
        <f t="shared" ca="1" si="0"/>
        <v>41520-0</v>
      </c>
      <c r="B50" s="7" t="s">
        <v>655</v>
      </c>
      <c r="C50" s="7" t="s">
        <v>1831</v>
      </c>
      <c r="D50" s="8">
        <v>41515.5</v>
      </c>
      <c r="E50" s="32" t="s">
        <v>52</v>
      </c>
      <c r="F50" s="32" t="str">
        <f t="shared" si="8"/>
        <v>Media</v>
      </c>
      <c r="G50" s="32">
        <f>VLOOKUP(F50&amp;WEEKDAY(D50,2),Hoja3!A:B,2,FALSE)*24</f>
        <v>120</v>
      </c>
      <c r="H50" s="13">
        <v>41520.5</v>
      </c>
      <c r="I50" s="13">
        <v>41515.5</v>
      </c>
      <c r="J50" s="8">
        <v>41516.5</v>
      </c>
      <c r="K50" s="8" t="str">
        <f t="shared" ca="1" si="7"/>
        <v>Resuelto a Tiempo</v>
      </c>
      <c r="V50" t="s">
        <v>1593</v>
      </c>
      <c r="W50" t="s">
        <v>1593</v>
      </c>
      <c r="X50" s="2">
        <f t="shared" si="2"/>
        <v>41520</v>
      </c>
      <c r="Y50" t="str">
        <f ca="1">"-"&amp;COUNTIFS($X$1:X50,DATE(YEAR($H50),MONTH($H50),DAY($H50)),$K$1:K50,"Pendiente")</f>
        <v>-0</v>
      </c>
      <c r="Z50" t="str">
        <f t="shared" ca="1" si="9"/>
        <v>1MediaResuelto a Tiempo</v>
      </c>
      <c r="AA50">
        <v>1</v>
      </c>
      <c r="AB50" t="e">
        <f>VLOOKUP(C50,'Clasi x Modulo'!B:C,2,FALSE)</f>
        <v>#N/A</v>
      </c>
      <c r="AF50">
        <f t="shared" si="3"/>
        <v>8</v>
      </c>
    </row>
    <row r="51" spans="1:32" x14ac:dyDescent="0.25">
      <c r="A51" t="str">
        <f t="shared" ca="1" si="0"/>
        <v>41522-0</v>
      </c>
      <c r="B51" s="7" t="s">
        <v>657</v>
      </c>
      <c r="C51" s="7" t="s">
        <v>1831</v>
      </c>
      <c r="D51" s="8">
        <v>41519.333333333336</v>
      </c>
      <c r="E51" s="32" t="s">
        <v>52</v>
      </c>
      <c r="F51" s="32" t="str">
        <f t="shared" si="8"/>
        <v>Media</v>
      </c>
      <c r="G51" s="32">
        <f>VLOOKUP(F51&amp;WEEKDAY(D51,2),Hoja3!A:B,2,FALSE)*24</f>
        <v>72</v>
      </c>
      <c r="H51" s="8">
        <v>41522.333333333336</v>
      </c>
      <c r="I51" s="8">
        <v>41517.333333333336</v>
      </c>
      <c r="J51" s="8">
        <v>41520.430555555555</v>
      </c>
      <c r="K51" s="8" t="str">
        <f t="shared" ca="1" si="7"/>
        <v>Resuelto a Tiempo</v>
      </c>
      <c r="V51" t="s">
        <v>1148</v>
      </c>
      <c r="W51" t="s">
        <v>1667</v>
      </c>
      <c r="X51" s="2">
        <f t="shared" si="2"/>
        <v>41522</v>
      </c>
      <c r="Y51" t="str">
        <f ca="1">"-"&amp;COUNTIFS($X$1:X51,DATE(YEAR($H51),MONTH($H51),DAY($H51)),$K$1:K51,"Pendiente")</f>
        <v>-0</v>
      </c>
      <c r="Z51" t="str">
        <f t="shared" ca="1" si="9"/>
        <v>1MediaResuelto a Tiempo</v>
      </c>
      <c r="AA51">
        <v>1</v>
      </c>
      <c r="AB51" t="e">
        <f>VLOOKUP(C51,'Clasi x Modulo'!B:C,2,FALSE)</f>
        <v>#N/A</v>
      </c>
      <c r="AF51">
        <f t="shared" si="3"/>
        <v>9</v>
      </c>
    </row>
    <row r="52" spans="1:32" x14ac:dyDescent="0.25">
      <c r="A52" t="str">
        <f t="shared" ca="1" si="0"/>
        <v>41522-0</v>
      </c>
      <c r="B52" s="7" t="s">
        <v>658</v>
      </c>
      <c r="C52" s="7" t="s">
        <v>1831</v>
      </c>
      <c r="D52" s="8">
        <v>41519.333333333336</v>
      </c>
      <c r="E52" s="32" t="s">
        <v>52</v>
      </c>
      <c r="F52" s="32" t="str">
        <f t="shared" si="8"/>
        <v>Media</v>
      </c>
      <c r="G52" s="32">
        <f>VLOOKUP(F52&amp;WEEKDAY(D52,2),Hoja3!A:B,2,FALSE)*24</f>
        <v>72</v>
      </c>
      <c r="H52" s="8">
        <v>41522.333333333336</v>
      </c>
      <c r="I52" s="8">
        <v>41517.333333333336</v>
      </c>
      <c r="J52" s="8">
        <v>41520.4375</v>
      </c>
      <c r="K52" s="8" t="str">
        <f t="shared" ca="1" si="7"/>
        <v>Resuelto a Tiempo</v>
      </c>
      <c r="V52" t="s">
        <v>1148</v>
      </c>
      <c r="W52" t="s">
        <v>1667</v>
      </c>
      <c r="X52" s="2">
        <f t="shared" si="2"/>
        <v>41522</v>
      </c>
      <c r="Y52" t="str">
        <f ca="1">"-"&amp;COUNTIFS($X$1:X52,DATE(YEAR($H52),MONTH($H52),DAY($H52)),$K$1:K52,"Pendiente")</f>
        <v>-0</v>
      </c>
      <c r="Z52" t="str">
        <f t="shared" ca="1" si="9"/>
        <v>1MediaResuelto a Tiempo</v>
      </c>
      <c r="AA52">
        <v>1</v>
      </c>
      <c r="AB52" t="e">
        <f>VLOOKUP(C52,'Clasi x Modulo'!B:C,2,FALSE)</f>
        <v>#N/A</v>
      </c>
      <c r="AF52">
        <f t="shared" si="3"/>
        <v>9</v>
      </c>
    </row>
    <row r="53" spans="1:32" x14ac:dyDescent="0.25">
      <c r="A53" t="str">
        <f t="shared" ca="1" si="0"/>
        <v>41522-0</v>
      </c>
      <c r="B53" s="7" t="s">
        <v>659</v>
      </c>
      <c r="C53" s="7" t="s">
        <v>1831</v>
      </c>
      <c r="D53" s="8">
        <v>41519.333333333336</v>
      </c>
      <c r="E53" s="32" t="s">
        <v>52</v>
      </c>
      <c r="F53" s="32" t="str">
        <f t="shared" si="8"/>
        <v>Media</v>
      </c>
      <c r="G53" s="32">
        <f>VLOOKUP(F53&amp;WEEKDAY(D53,2),Hoja3!A:B,2,FALSE)*24</f>
        <v>72</v>
      </c>
      <c r="H53" s="8">
        <v>41522.333333333336</v>
      </c>
      <c r="I53" s="8">
        <v>41517.333333333336</v>
      </c>
      <c r="J53" s="8">
        <v>41520.44027777778</v>
      </c>
      <c r="K53" s="8" t="str">
        <f t="shared" ca="1" si="7"/>
        <v>Resuelto a Tiempo</v>
      </c>
      <c r="V53" t="s">
        <v>1148</v>
      </c>
      <c r="W53" t="s">
        <v>1667</v>
      </c>
      <c r="X53" s="2">
        <f t="shared" si="2"/>
        <v>41522</v>
      </c>
      <c r="Y53" t="str">
        <f ca="1">"-"&amp;COUNTIFS($X$1:X53,DATE(YEAR($H53),MONTH($H53),DAY($H53)),$K$1:K53,"Pendiente")</f>
        <v>-0</v>
      </c>
      <c r="Z53" t="str">
        <f t="shared" ca="1" si="9"/>
        <v>1MediaResuelto a Tiempo</v>
      </c>
      <c r="AA53">
        <v>1</v>
      </c>
      <c r="AB53" t="e">
        <f>VLOOKUP(C53,'Clasi x Modulo'!B:C,2,FALSE)</f>
        <v>#N/A</v>
      </c>
      <c r="AF53">
        <f t="shared" si="3"/>
        <v>9</v>
      </c>
    </row>
    <row r="54" spans="1:32" x14ac:dyDescent="0.25">
      <c r="A54" t="str">
        <f t="shared" ca="1" si="0"/>
        <v>41522-0</v>
      </c>
      <c r="B54" s="7" t="s">
        <v>660</v>
      </c>
      <c r="C54" s="7" t="s">
        <v>1831</v>
      </c>
      <c r="D54" s="8">
        <v>41519.333333333336</v>
      </c>
      <c r="E54" s="32" t="s">
        <v>52</v>
      </c>
      <c r="F54" s="32" t="str">
        <f t="shared" si="8"/>
        <v>Media</v>
      </c>
      <c r="G54" s="32">
        <f>VLOOKUP(F54&amp;WEEKDAY(D54,2),Hoja3!A:B,2,FALSE)*24</f>
        <v>72</v>
      </c>
      <c r="H54" s="8">
        <v>41522.333333333336</v>
      </c>
      <c r="I54" s="8">
        <v>41517.333333333336</v>
      </c>
      <c r="J54" s="8">
        <v>41520.461111111108</v>
      </c>
      <c r="K54" s="8" t="str">
        <f t="shared" ca="1" si="7"/>
        <v>Resuelto a Tiempo</v>
      </c>
      <c r="V54" t="s">
        <v>1148</v>
      </c>
      <c r="W54" t="s">
        <v>1667</v>
      </c>
      <c r="X54" s="2">
        <f t="shared" si="2"/>
        <v>41522</v>
      </c>
      <c r="Y54" t="str">
        <f ca="1">"-"&amp;COUNTIFS($X$1:X54,DATE(YEAR($H54),MONTH($H54),DAY($H54)),$K$1:K54,"Pendiente")</f>
        <v>-0</v>
      </c>
      <c r="Z54" t="str">
        <f t="shared" ca="1" si="9"/>
        <v>1MediaResuelto a Tiempo</v>
      </c>
      <c r="AA54">
        <v>1</v>
      </c>
      <c r="AB54" t="e">
        <f>VLOOKUP(C54,'Clasi x Modulo'!B:C,2,FALSE)</f>
        <v>#N/A</v>
      </c>
      <c r="AF54">
        <f t="shared" si="3"/>
        <v>9</v>
      </c>
    </row>
    <row r="55" spans="1:32" x14ac:dyDescent="0.25">
      <c r="A55" t="str">
        <f t="shared" ca="1" si="0"/>
        <v>41522-0</v>
      </c>
      <c r="B55" s="7" t="s">
        <v>661</v>
      </c>
      <c r="C55" s="7" t="s">
        <v>1831</v>
      </c>
      <c r="D55" s="8">
        <v>41519.333333333336</v>
      </c>
      <c r="E55" s="32" t="s">
        <v>52</v>
      </c>
      <c r="F55" s="32" t="str">
        <f t="shared" si="8"/>
        <v>Media</v>
      </c>
      <c r="G55" s="32">
        <f>VLOOKUP(F55&amp;WEEKDAY(D55,2),Hoja3!A:B,2,FALSE)*24</f>
        <v>72</v>
      </c>
      <c r="H55" s="8">
        <v>41522.333333333336</v>
      </c>
      <c r="I55" s="8">
        <v>41519.333333333336</v>
      </c>
      <c r="J55" s="8">
        <v>41155.477777777778</v>
      </c>
      <c r="K55" s="8" t="str">
        <f t="shared" ca="1" si="7"/>
        <v>Resuelto a Tiempo</v>
      </c>
      <c r="V55" t="s">
        <v>1148</v>
      </c>
      <c r="W55" t="s">
        <v>1667</v>
      </c>
      <c r="X55" s="2">
        <f t="shared" si="2"/>
        <v>41522</v>
      </c>
      <c r="Y55" t="str">
        <f ca="1">"-"&amp;COUNTIFS($X$1:X55,DATE(YEAR($H55),MONTH($H55),DAY($H55)),$K$1:K55,"Pendiente")</f>
        <v>-0</v>
      </c>
      <c r="Z55" t="str">
        <f t="shared" ca="1" si="9"/>
        <v>1MediaResuelto a Tiempo</v>
      </c>
      <c r="AA55">
        <v>1</v>
      </c>
      <c r="AB55" t="e">
        <f>VLOOKUP(C55,'Clasi x Modulo'!B:C,2,FALSE)</f>
        <v>#N/A</v>
      </c>
      <c r="AF55">
        <f t="shared" si="3"/>
        <v>9</v>
      </c>
    </row>
    <row r="56" spans="1:32" x14ac:dyDescent="0.25">
      <c r="A56" t="str">
        <f t="shared" ca="1" si="0"/>
        <v>41522-0</v>
      </c>
      <c r="B56" s="7" t="s">
        <v>662</v>
      </c>
      <c r="C56" s="7" t="s">
        <v>1831</v>
      </c>
      <c r="D56" s="8">
        <v>41519.333333333336</v>
      </c>
      <c r="E56" s="32" t="s">
        <v>52</v>
      </c>
      <c r="F56" s="32" t="str">
        <f t="shared" si="8"/>
        <v>Media</v>
      </c>
      <c r="G56" s="32">
        <f>VLOOKUP(F56&amp;WEEKDAY(D56,2),Hoja3!A:B,2,FALSE)*24</f>
        <v>72</v>
      </c>
      <c r="H56" s="8">
        <v>41522.333333333336</v>
      </c>
      <c r="I56" s="8">
        <v>41519.418055555558</v>
      </c>
      <c r="J56" s="8">
        <v>41520.5</v>
      </c>
      <c r="K56" s="8" t="str">
        <f t="shared" ca="1" si="7"/>
        <v>Resuelto a Tiempo</v>
      </c>
      <c r="V56" t="s">
        <v>1148</v>
      </c>
      <c r="W56" t="s">
        <v>1667</v>
      </c>
      <c r="X56" s="2">
        <f t="shared" si="2"/>
        <v>41522</v>
      </c>
      <c r="Y56" t="str">
        <f ca="1">"-"&amp;COUNTIFS($X$1:X56,DATE(YEAR($H56),MONTH($H56),DAY($H56)),$K$1:K56,"Pendiente")</f>
        <v>-0</v>
      </c>
      <c r="Z56" t="str">
        <f t="shared" ca="1" si="9"/>
        <v>1MediaResuelto a Tiempo</v>
      </c>
      <c r="AA56">
        <v>1</v>
      </c>
      <c r="AB56" t="e">
        <f>VLOOKUP(C56,'Clasi x Modulo'!B:C,2,FALSE)</f>
        <v>#N/A</v>
      </c>
      <c r="AF56">
        <f t="shared" si="3"/>
        <v>9</v>
      </c>
    </row>
    <row r="57" spans="1:32" x14ac:dyDescent="0.25">
      <c r="A57" t="str">
        <f t="shared" ca="1" si="0"/>
        <v>41531-0</v>
      </c>
      <c r="B57" s="3" t="s">
        <v>698</v>
      </c>
      <c r="C57" s="7" t="s">
        <v>1831</v>
      </c>
      <c r="D57" s="4">
        <v>41528.291666666664</v>
      </c>
      <c r="E57" s="35" t="s">
        <v>52</v>
      </c>
      <c r="F57" s="35" t="str">
        <f t="shared" si="8"/>
        <v>Media</v>
      </c>
      <c r="G57" s="35">
        <f>VLOOKUP(F57&amp;WEEKDAY(D57,2),Hoja3!A:B,2,FALSE)*24</f>
        <v>120</v>
      </c>
      <c r="H57" s="14">
        <v>41531.291666666664</v>
      </c>
      <c r="I57" s="14">
        <v>41528.291666666664</v>
      </c>
      <c r="J57" s="4">
        <v>41528.46875</v>
      </c>
      <c r="K57" s="4" t="str">
        <f t="shared" ca="1" si="7"/>
        <v>Resuelto a Tiempo</v>
      </c>
      <c r="V57" t="s">
        <v>1148</v>
      </c>
      <c r="W57" t="s">
        <v>1667</v>
      </c>
      <c r="X57" s="2">
        <f t="shared" si="2"/>
        <v>41531</v>
      </c>
      <c r="Y57" t="str">
        <f ca="1">"-"&amp;COUNTIFS($X$1:X57,DATE(YEAR($H57),MONTH($H57),DAY($H57)),$K$1:K57,"Pendiente")</f>
        <v>-0</v>
      </c>
      <c r="Z57" t="str">
        <f t="shared" ca="1" si="9"/>
        <v>1MediaResuelto a Tiempo</v>
      </c>
      <c r="AA57">
        <v>1</v>
      </c>
      <c r="AB57" t="e">
        <f>VLOOKUP(C57,'Clasi x Modulo'!B:C,2,FALSE)</f>
        <v>#N/A</v>
      </c>
      <c r="AF57">
        <f t="shared" si="3"/>
        <v>9</v>
      </c>
    </row>
    <row r="58" spans="1:32" x14ac:dyDescent="0.25">
      <c r="A58" t="str">
        <f t="shared" ca="1" si="0"/>
        <v>41534-0</v>
      </c>
      <c r="B58" s="7" t="s">
        <v>664</v>
      </c>
      <c r="C58" s="7" t="s">
        <v>1831</v>
      </c>
      <c r="D58" s="8">
        <v>41520.375</v>
      </c>
      <c r="E58" s="32" t="s">
        <v>52</v>
      </c>
      <c r="F58" s="32" t="str">
        <f t="shared" si="8"/>
        <v>Media</v>
      </c>
      <c r="G58" s="32">
        <f>VLOOKUP(F58&amp;WEEKDAY(D58,2),Hoja3!A:B,2,FALSE)*24</f>
        <v>72</v>
      </c>
      <c r="H58" s="13">
        <v>41534.375</v>
      </c>
      <c r="I58" s="13">
        <v>41520.376388888886</v>
      </c>
      <c r="J58" s="8">
        <v>41533.677083333336</v>
      </c>
      <c r="K58" s="8" t="str">
        <f t="shared" ca="1" si="7"/>
        <v>Resuelto a Tiempo</v>
      </c>
      <c r="V58" t="s">
        <v>1148</v>
      </c>
      <c r="W58" t="s">
        <v>1667</v>
      </c>
      <c r="X58" s="2">
        <f t="shared" si="2"/>
        <v>41534</v>
      </c>
      <c r="Y58" t="str">
        <f ca="1">"-"&amp;COUNTIFS($X$1:X58,DATE(YEAR($H58),MONTH($H58),DAY($H58)),$K$1:K58,"Pendiente")</f>
        <v>-0</v>
      </c>
      <c r="Z58" t="str">
        <f t="shared" ca="1" si="9"/>
        <v>1MediaResuelto a Tiempo</v>
      </c>
      <c r="AA58">
        <v>1</v>
      </c>
      <c r="AB58" t="e">
        <f>VLOOKUP(C58,'Clasi x Modulo'!B:C,2,FALSE)</f>
        <v>#N/A</v>
      </c>
      <c r="AF58">
        <f t="shared" si="3"/>
        <v>9</v>
      </c>
    </row>
    <row r="59" spans="1:32" x14ac:dyDescent="0.25">
      <c r="A59" t="str">
        <f t="shared" ca="1" si="0"/>
        <v>41523-0</v>
      </c>
      <c r="B59" s="7" t="s">
        <v>679</v>
      </c>
      <c r="C59" s="7" t="s">
        <v>1831</v>
      </c>
      <c r="D59" s="8">
        <v>41520.375</v>
      </c>
      <c r="E59" s="32" t="s">
        <v>52</v>
      </c>
      <c r="F59" s="32" t="str">
        <f t="shared" si="8"/>
        <v>Media</v>
      </c>
      <c r="G59" s="32">
        <f>VLOOKUP(F59&amp;WEEKDAY(D59,2),Hoja3!A:B,2,FALSE)*24</f>
        <v>72</v>
      </c>
      <c r="H59" s="8">
        <v>41523.375</v>
      </c>
      <c r="I59" s="8">
        <v>41520.375</v>
      </c>
      <c r="J59" s="8">
        <v>41522.742361111108</v>
      </c>
      <c r="K59" s="8" t="str">
        <f t="shared" ca="1" si="7"/>
        <v>Resuelto a Tiempo</v>
      </c>
      <c r="V59" t="s">
        <v>1593</v>
      </c>
      <c r="W59" t="s">
        <v>1593</v>
      </c>
      <c r="X59" s="2">
        <f t="shared" si="2"/>
        <v>41523</v>
      </c>
      <c r="Y59" t="str">
        <f ca="1">"-"&amp;COUNTIFS($X$1:X59,DATE(YEAR($H59),MONTH($H59),DAY($H59)),$K$1:K59,"Pendiente")</f>
        <v>-0</v>
      </c>
      <c r="Z59" t="str">
        <f t="shared" ca="1" si="9"/>
        <v>1MediaResuelto a Tiempo</v>
      </c>
      <c r="AA59">
        <v>1</v>
      </c>
      <c r="AB59" t="e">
        <f>VLOOKUP(C59,'Clasi x Modulo'!B:C,2,FALSE)</f>
        <v>#N/A</v>
      </c>
      <c r="AF59">
        <f t="shared" si="3"/>
        <v>9</v>
      </c>
    </row>
    <row r="60" spans="1:32" x14ac:dyDescent="0.25">
      <c r="A60" t="str">
        <f t="shared" ca="1" si="0"/>
        <v>41523-0</v>
      </c>
      <c r="B60" s="7" t="s">
        <v>665</v>
      </c>
      <c r="C60" s="7" t="s">
        <v>1831</v>
      </c>
      <c r="D60" s="8">
        <v>41520.375</v>
      </c>
      <c r="E60" s="32" t="s">
        <v>52</v>
      </c>
      <c r="F60" s="32" t="str">
        <f t="shared" si="8"/>
        <v>Media</v>
      </c>
      <c r="G60" s="32">
        <f>VLOOKUP(F60&amp;WEEKDAY(D60,2),Hoja3!A:B,2,FALSE)*24</f>
        <v>72</v>
      </c>
      <c r="H60" s="8">
        <v>41523.5</v>
      </c>
      <c r="I60" s="8">
        <v>41520.501388888886</v>
      </c>
      <c r="J60" s="8">
        <v>41520.652777777781</v>
      </c>
      <c r="K60" s="8" t="str">
        <f t="shared" ca="1" si="7"/>
        <v>Resuelto a Tiempo</v>
      </c>
      <c r="V60" t="s">
        <v>1148</v>
      </c>
      <c r="W60" t="s">
        <v>1667</v>
      </c>
      <c r="X60" s="2">
        <f t="shared" si="2"/>
        <v>41523</v>
      </c>
      <c r="Y60" t="str">
        <f ca="1">"-"&amp;COUNTIFS($X$1:X60,DATE(YEAR($H60),MONTH($H60),DAY($H60)),$K$1:K60,"Pendiente")</f>
        <v>-0</v>
      </c>
      <c r="Z60" t="str">
        <f t="shared" ca="1" si="9"/>
        <v>1MediaResuelto a Tiempo</v>
      </c>
      <c r="AA60">
        <v>1</v>
      </c>
      <c r="AB60" t="e">
        <f>VLOOKUP(C60,'Clasi x Modulo'!B:C,2,FALSE)</f>
        <v>#N/A</v>
      </c>
      <c r="AF60">
        <f t="shared" si="3"/>
        <v>9</v>
      </c>
    </row>
    <row r="61" spans="1:32" x14ac:dyDescent="0.25">
      <c r="A61" t="str">
        <f t="shared" ca="1" si="0"/>
        <v>41523-0</v>
      </c>
      <c r="B61" s="7" t="s">
        <v>667</v>
      </c>
      <c r="C61" s="7" t="s">
        <v>1831</v>
      </c>
      <c r="D61" s="8">
        <v>41520.541666666664</v>
      </c>
      <c r="E61" s="32" t="s">
        <v>52</v>
      </c>
      <c r="F61" s="32" t="str">
        <f t="shared" si="8"/>
        <v>Media</v>
      </c>
      <c r="G61" s="32">
        <f>VLOOKUP(F61&amp;WEEKDAY(D61,2),Hoja3!A:B,2,FALSE)*24</f>
        <v>72</v>
      </c>
      <c r="H61" s="13">
        <v>41523.5</v>
      </c>
      <c r="I61" s="13">
        <v>41520.501388888886</v>
      </c>
      <c r="J61" s="8">
        <v>41521.447916666664</v>
      </c>
      <c r="K61" s="8" t="str">
        <f t="shared" ca="1" si="7"/>
        <v>Resuelto a Tiempo</v>
      </c>
      <c r="V61" t="s">
        <v>1593</v>
      </c>
      <c r="W61" t="s">
        <v>1593</v>
      </c>
      <c r="X61" s="2">
        <f t="shared" si="2"/>
        <v>41523</v>
      </c>
      <c r="Y61" t="str">
        <f ca="1">"-"&amp;COUNTIFS($X$1:X61,DATE(YEAR($H61),MONTH($H61),DAY($H61)),$K$1:K61,"Pendiente")</f>
        <v>-0</v>
      </c>
      <c r="Z61" t="str">
        <f t="shared" ca="1" si="9"/>
        <v>1MediaResuelto a Tiempo</v>
      </c>
      <c r="AA61">
        <v>1</v>
      </c>
      <c r="AB61" t="e">
        <f>VLOOKUP(C61,'Clasi x Modulo'!B:C,2,FALSE)</f>
        <v>#N/A</v>
      </c>
      <c r="AF61">
        <f t="shared" si="3"/>
        <v>9</v>
      </c>
    </row>
    <row r="62" spans="1:32" x14ac:dyDescent="0.25">
      <c r="A62" t="str">
        <f t="shared" ca="1" si="0"/>
        <v>41523-0</v>
      </c>
      <c r="B62" s="7" t="s">
        <v>668</v>
      </c>
      <c r="C62" s="7" t="s">
        <v>1831</v>
      </c>
      <c r="D62" s="8">
        <v>41520.666666666664</v>
      </c>
      <c r="E62" s="32" t="s">
        <v>52</v>
      </c>
      <c r="F62" s="32" t="str">
        <f t="shared" si="8"/>
        <v>Media</v>
      </c>
      <c r="G62" s="32">
        <f>VLOOKUP(F62&amp;WEEKDAY(D62,2),Hoja3!A:B,2,FALSE)*24</f>
        <v>72</v>
      </c>
      <c r="H62" s="8">
        <v>41523.666666666664</v>
      </c>
      <c r="I62" s="8">
        <v>41520.668055555558</v>
      </c>
      <c r="J62" s="8">
        <v>41521.666666666664</v>
      </c>
      <c r="K62" s="8" t="str">
        <f t="shared" ca="1" si="7"/>
        <v>Resuelto a Tiempo</v>
      </c>
      <c r="V62" t="s">
        <v>1148</v>
      </c>
      <c r="W62" t="s">
        <v>1667</v>
      </c>
      <c r="X62" s="2">
        <f t="shared" si="2"/>
        <v>41523</v>
      </c>
      <c r="Y62" t="str">
        <f ca="1">"-"&amp;COUNTIFS($X$1:X62,DATE(YEAR($H62),MONTH($H62),DAY($H62)),$K$1:K62,"Pendiente")</f>
        <v>-0</v>
      </c>
      <c r="Z62" t="str">
        <f t="shared" ca="1" si="9"/>
        <v>1MediaResuelto a Tiempo</v>
      </c>
      <c r="AA62">
        <v>1</v>
      </c>
      <c r="AB62" t="e">
        <f>VLOOKUP(C62,'Clasi x Modulo'!B:C,2,FALSE)</f>
        <v>#N/A</v>
      </c>
      <c r="AF62">
        <f t="shared" si="3"/>
        <v>9</v>
      </c>
    </row>
    <row r="63" spans="1:32" x14ac:dyDescent="0.25">
      <c r="A63" t="str">
        <f t="shared" ca="1" si="0"/>
        <v>41521-0</v>
      </c>
      <c r="B63" s="7" t="s">
        <v>669</v>
      </c>
      <c r="C63" s="7" t="s">
        <v>1831</v>
      </c>
      <c r="D63" s="8">
        <v>41520.666666666664</v>
      </c>
      <c r="E63" s="32" t="s">
        <v>10</v>
      </c>
      <c r="F63" s="32" t="str">
        <f t="shared" si="8"/>
        <v>Alta</v>
      </c>
      <c r="G63" s="32">
        <f>VLOOKUP(F63&amp;WEEKDAY(D63,2),Hoja3!A:B,2,FALSE)*24</f>
        <v>24</v>
      </c>
      <c r="H63" s="13">
        <v>41521.666666666664</v>
      </c>
      <c r="I63" s="13">
        <v>41520.668055555558</v>
      </c>
      <c r="J63" s="8">
        <v>41521.4375</v>
      </c>
      <c r="K63" s="8" t="str">
        <f t="shared" ca="1" si="7"/>
        <v>Resuelto a Tiempo</v>
      </c>
      <c r="V63" t="s">
        <v>1593</v>
      </c>
      <c r="W63" t="s">
        <v>1593</v>
      </c>
      <c r="X63" s="2">
        <f t="shared" si="2"/>
        <v>41521</v>
      </c>
      <c r="Y63" t="str">
        <f ca="1">"-"&amp;COUNTIFS($X$1:X63,DATE(YEAR($H63),MONTH($H63),DAY($H63)),$K$1:K63,"Pendiente")</f>
        <v>-0</v>
      </c>
      <c r="Z63" t="str">
        <f t="shared" ca="1" si="9"/>
        <v>1AltaResuelto a Tiempo</v>
      </c>
      <c r="AA63">
        <v>1</v>
      </c>
      <c r="AB63" t="e">
        <f>VLOOKUP(C63,'Clasi x Modulo'!B:C,2,FALSE)</f>
        <v>#N/A</v>
      </c>
      <c r="AF63">
        <f t="shared" si="3"/>
        <v>9</v>
      </c>
    </row>
    <row r="64" spans="1:32" x14ac:dyDescent="0.25">
      <c r="A64" t="str">
        <f t="shared" ca="1" si="0"/>
        <v>41522-0</v>
      </c>
      <c r="B64" s="7" t="s">
        <v>671</v>
      </c>
      <c r="C64" s="7" t="s">
        <v>1831</v>
      </c>
      <c r="D64" s="8">
        <v>41521.416666666664</v>
      </c>
      <c r="E64" s="32" t="s">
        <v>10</v>
      </c>
      <c r="F64" s="32" t="str">
        <f t="shared" si="8"/>
        <v>Alta</v>
      </c>
      <c r="G64" s="32">
        <f>VLOOKUP(F64&amp;WEEKDAY(D64,2),Hoja3!A:B,2,FALSE)*24</f>
        <v>24</v>
      </c>
      <c r="H64" s="8">
        <v>41522.416666666664</v>
      </c>
      <c r="I64" s="8">
        <v>41521.418055555558</v>
      </c>
      <c r="J64" s="8">
        <v>41521.8125</v>
      </c>
      <c r="K64" s="8" t="str">
        <f t="shared" ca="1" si="7"/>
        <v>Resuelto a Tiempo</v>
      </c>
      <c r="V64" t="s">
        <v>1148</v>
      </c>
      <c r="W64" t="s">
        <v>1667</v>
      </c>
      <c r="X64" s="2">
        <f t="shared" si="2"/>
        <v>41522</v>
      </c>
      <c r="Y64" t="str">
        <f ca="1">"-"&amp;COUNTIFS($X$1:X64,DATE(YEAR($H64),MONTH($H64),DAY($H64)),$K$1:K64,"Pendiente")</f>
        <v>-0</v>
      </c>
      <c r="Z64" t="str">
        <f t="shared" ca="1" si="9"/>
        <v>1AltaResuelto a Tiempo</v>
      </c>
      <c r="AA64">
        <v>1</v>
      </c>
      <c r="AB64" t="e">
        <f>VLOOKUP(C64,'Clasi x Modulo'!B:C,2,FALSE)</f>
        <v>#N/A</v>
      </c>
      <c r="AF64">
        <f t="shared" si="3"/>
        <v>9</v>
      </c>
    </row>
    <row r="65" spans="1:32" x14ac:dyDescent="0.25">
      <c r="A65" t="str">
        <f t="shared" ca="1" si="0"/>
        <v>41526-0</v>
      </c>
      <c r="B65" s="7" t="s">
        <v>672</v>
      </c>
      <c r="C65" s="7" t="s">
        <v>1831</v>
      </c>
      <c r="D65" s="8">
        <v>41521.416666666664</v>
      </c>
      <c r="E65" s="32" t="s">
        <v>10</v>
      </c>
      <c r="F65" s="32" t="str">
        <f t="shared" si="8"/>
        <v>Alta</v>
      </c>
      <c r="G65" s="32">
        <f>VLOOKUP(F65&amp;WEEKDAY(D65,2),Hoja3!A:B,2,FALSE)*24</f>
        <v>24</v>
      </c>
      <c r="H65" s="13">
        <v>41526.625</v>
      </c>
      <c r="I65" s="13">
        <v>41521.626388888886</v>
      </c>
      <c r="J65" s="8">
        <v>41521.622916666667</v>
      </c>
      <c r="K65" s="8" t="str">
        <f t="shared" ref="K65:K81" ca="1" si="10">IF(J65="",IF(NOW()&gt;H65,"Retrasado","Pendiente"),IF(J65&lt;H65,"Resuelto a Tiempo","Resuelto NO a Tiempo"))</f>
        <v>Resuelto a Tiempo</v>
      </c>
      <c r="V65" t="s">
        <v>1595</v>
      </c>
      <c r="W65" t="s">
        <v>1595</v>
      </c>
      <c r="X65" s="2">
        <f t="shared" si="2"/>
        <v>41526</v>
      </c>
      <c r="Y65" t="str">
        <f ca="1">"-"&amp;COUNTIFS($X$1:X65,DATE(YEAR($H65),MONTH($H65),DAY($H65)),$K$1:K65,"Pendiente")</f>
        <v>-0</v>
      </c>
      <c r="Z65" t="str">
        <f t="shared" ca="1" si="9"/>
        <v>1AltaResuelto a Tiempo</v>
      </c>
      <c r="AA65">
        <v>1</v>
      </c>
      <c r="AB65" t="e">
        <f>VLOOKUP(C65,'Clasi x Modulo'!B:C,2,FALSE)</f>
        <v>#N/A</v>
      </c>
      <c r="AF65">
        <f t="shared" si="3"/>
        <v>9</v>
      </c>
    </row>
    <row r="66" spans="1:32" x14ac:dyDescent="0.25">
      <c r="A66" t="str">
        <f t="shared" ref="A66:A129" ca="1" si="11">X66&amp;Y66</f>
        <v>41523-0</v>
      </c>
      <c r="B66" s="7" t="s">
        <v>673</v>
      </c>
      <c r="C66" s="7" t="s">
        <v>1831</v>
      </c>
      <c r="D66" s="8">
        <v>41522.291666666664</v>
      </c>
      <c r="E66" s="32" t="s">
        <v>10</v>
      </c>
      <c r="F66" s="32" t="str">
        <f t="shared" si="8"/>
        <v>Alta</v>
      </c>
      <c r="G66" s="32">
        <f>VLOOKUP(F66&amp;WEEKDAY(D66,2),Hoja3!A:B,2,FALSE)*24</f>
        <v>24</v>
      </c>
      <c r="H66" s="8">
        <v>41523.291666666664</v>
      </c>
      <c r="I66" s="8">
        <v>41522</v>
      </c>
      <c r="J66" s="8">
        <v>41522.520833333336</v>
      </c>
      <c r="K66" s="8" t="str">
        <f t="shared" ca="1" si="10"/>
        <v>Resuelto a Tiempo</v>
      </c>
      <c r="V66" t="s">
        <v>1781</v>
      </c>
      <c r="W66" t="s">
        <v>1781</v>
      </c>
      <c r="X66" s="2">
        <f t="shared" ref="X66:X129" si="12">DATE(YEAR($H66),MONTH($H66),DAY($H66))</f>
        <v>41523</v>
      </c>
      <c r="Y66" t="str">
        <f ca="1">"-"&amp;COUNTIFS($X$1:X66,DATE(YEAR($H66),MONTH($H66),DAY($H66)),$K$1:K66,"Pendiente")</f>
        <v>-0</v>
      </c>
      <c r="Z66" t="str">
        <f t="shared" ca="1" si="9"/>
        <v>1AltaResuelto a Tiempo</v>
      </c>
      <c r="AA66">
        <v>1</v>
      </c>
      <c r="AB66" t="e">
        <f>VLOOKUP(C66,'Clasi x Modulo'!B:C,2,FALSE)</f>
        <v>#N/A</v>
      </c>
      <c r="AF66">
        <f t="shared" ref="AF66:AF129" si="13">MONTH(D66)</f>
        <v>9</v>
      </c>
    </row>
    <row r="67" spans="1:32" x14ac:dyDescent="0.25">
      <c r="A67" t="str">
        <f t="shared" ca="1" si="11"/>
        <v>41527-0</v>
      </c>
      <c r="B67" s="7" t="s">
        <v>674</v>
      </c>
      <c r="C67" s="7" t="s">
        <v>1831</v>
      </c>
      <c r="D67" s="8">
        <v>41522.291666666664</v>
      </c>
      <c r="E67" s="32" t="s">
        <v>52</v>
      </c>
      <c r="F67" s="32" t="str">
        <f t="shared" si="8"/>
        <v>Media</v>
      </c>
      <c r="G67" s="32">
        <f>VLOOKUP(F67&amp;WEEKDAY(D67,2),Hoja3!A:B,2,FALSE)*24</f>
        <v>120</v>
      </c>
      <c r="H67" s="8">
        <v>41527.291666666664</v>
      </c>
      <c r="I67" s="8">
        <v>41522.305555555555</v>
      </c>
      <c r="J67" s="8">
        <v>41523.472222222219</v>
      </c>
      <c r="K67" s="8" t="str">
        <f t="shared" ca="1" si="10"/>
        <v>Resuelto a Tiempo</v>
      </c>
      <c r="V67" t="s">
        <v>1148</v>
      </c>
      <c r="W67" t="s">
        <v>1667</v>
      </c>
      <c r="X67" s="2">
        <f t="shared" si="12"/>
        <v>41527</v>
      </c>
      <c r="Y67" t="str">
        <f ca="1">"-"&amp;COUNTIFS($X$1:X67,DATE(YEAR($H67),MONTH($H67),DAY($H67)),$K$1:K67,"Pendiente")</f>
        <v>-0</v>
      </c>
      <c r="Z67" t="str">
        <f t="shared" ca="1" si="9"/>
        <v>1MediaResuelto a Tiempo</v>
      </c>
      <c r="AA67">
        <v>1</v>
      </c>
      <c r="AB67" t="e">
        <f>VLOOKUP(C67,'Clasi x Modulo'!B:C,2,FALSE)</f>
        <v>#N/A</v>
      </c>
      <c r="AF67">
        <f t="shared" si="13"/>
        <v>9</v>
      </c>
    </row>
    <row r="68" spans="1:32" x14ac:dyDescent="0.25">
      <c r="A68" t="str">
        <f t="shared" ca="1" si="11"/>
        <v>41527-0</v>
      </c>
      <c r="B68" s="7" t="s">
        <v>675</v>
      </c>
      <c r="C68" s="7" t="s">
        <v>1831</v>
      </c>
      <c r="D68" s="8">
        <v>41522.291666666664</v>
      </c>
      <c r="E68" s="32" t="s">
        <v>52</v>
      </c>
      <c r="F68" s="32" t="str">
        <f t="shared" si="8"/>
        <v>Media</v>
      </c>
      <c r="G68" s="32">
        <f>VLOOKUP(F68&amp;WEEKDAY(D68,2),Hoja3!A:B,2,FALSE)*24</f>
        <v>120</v>
      </c>
      <c r="H68" s="8">
        <v>41527.291666666664</v>
      </c>
      <c r="I68" s="8">
        <v>41522.305555555555</v>
      </c>
      <c r="J68" s="8">
        <v>41523.444444444445</v>
      </c>
      <c r="K68" s="8" t="str">
        <f t="shared" ca="1" si="10"/>
        <v>Resuelto a Tiempo</v>
      </c>
      <c r="V68" t="s">
        <v>1148</v>
      </c>
      <c r="W68" t="s">
        <v>1667</v>
      </c>
      <c r="X68" s="2">
        <f t="shared" si="12"/>
        <v>41527</v>
      </c>
      <c r="Y68" t="str">
        <f ca="1">"-"&amp;COUNTIFS($X$1:X68,DATE(YEAR($H68),MONTH($H68),DAY($H68)),$K$1:K68,"Pendiente")</f>
        <v>-0</v>
      </c>
      <c r="Z68" t="str">
        <f t="shared" ca="1" si="9"/>
        <v>1MediaResuelto a Tiempo</v>
      </c>
      <c r="AA68">
        <v>1</v>
      </c>
      <c r="AB68" t="e">
        <f>VLOOKUP(C68,'Clasi x Modulo'!B:C,2,FALSE)</f>
        <v>#N/A</v>
      </c>
      <c r="AF68">
        <f t="shared" si="13"/>
        <v>9</v>
      </c>
    </row>
    <row r="69" spans="1:32" x14ac:dyDescent="0.25">
      <c r="A69" t="str">
        <f t="shared" ca="1" si="11"/>
        <v>41527-0</v>
      </c>
      <c r="B69" s="7" t="s">
        <v>676</v>
      </c>
      <c r="C69" s="7" t="s">
        <v>1831</v>
      </c>
      <c r="D69" s="8">
        <v>41522.458333333336</v>
      </c>
      <c r="E69" s="32" t="s">
        <v>52</v>
      </c>
      <c r="F69" s="32" t="str">
        <f t="shared" si="8"/>
        <v>Media</v>
      </c>
      <c r="G69" s="32">
        <f>VLOOKUP(F69&amp;WEEKDAY(D69,2),Hoja3!A:B,2,FALSE)*24</f>
        <v>120</v>
      </c>
      <c r="H69" s="8">
        <v>41527.541666666664</v>
      </c>
      <c r="I69" s="8">
        <v>41522.555555555555</v>
      </c>
      <c r="J69" s="8">
        <v>41523.402777777781</v>
      </c>
      <c r="K69" s="8" t="str">
        <f t="shared" ca="1" si="10"/>
        <v>Resuelto a Tiempo</v>
      </c>
      <c r="V69" t="s">
        <v>1148</v>
      </c>
      <c r="W69" t="s">
        <v>1667</v>
      </c>
      <c r="X69" s="2">
        <f t="shared" si="12"/>
        <v>41527</v>
      </c>
      <c r="Y69" t="str">
        <f ca="1">"-"&amp;COUNTIFS($X$1:X69,DATE(YEAR($H69),MONTH($H69),DAY($H69)),$K$1:K69,"Pendiente")</f>
        <v>-0</v>
      </c>
      <c r="Z69" t="str">
        <f t="shared" ca="1" si="9"/>
        <v>1MediaResuelto a Tiempo</v>
      </c>
      <c r="AA69">
        <v>1</v>
      </c>
      <c r="AB69" t="e">
        <f>VLOOKUP(C69,'Clasi x Modulo'!B:C,2,FALSE)</f>
        <v>#N/A</v>
      </c>
      <c r="AF69">
        <f t="shared" si="13"/>
        <v>9</v>
      </c>
    </row>
    <row r="70" spans="1:32" x14ac:dyDescent="0.25">
      <c r="A70" t="str">
        <f t="shared" ca="1" si="11"/>
        <v>41527-0</v>
      </c>
      <c r="B70" s="7" t="s">
        <v>677</v>
      </c>
      <c r="C70" s="7" t="s">
        <v>1831</v>
      </c>
      <c r="D70" s="8">
        <v>41522.666666666664</v>
      </c>
      <c r="E70" s="32" t="s">
        <v>52</v>
      </c>
      <c r="F70" s="32" t="str">
        <f t="shared" si="8"/>
        <v>Media</v>
      </c>
      <c r="G70" s="32">
        <f>VLOOKUP(F70&amp;WEEKDAY(D70,2),Hoja3!A:B,2,FALSE)*24</f>
        <v>120</v>
      </c>
      <c r="H70" s="8">
        <v>41527.666666666664</v>
      </c>
      <c r="I70" s="8">
        <v>41522.666666666664</v>
      </c>
      <c r="J70" s="8">
        <v>41526.635416666664</v>
      </c>
      <c r="K70" s="8" t="str">
        <f t="shared" ca="1" si="10"/>
        <v>Resuelto a Tiempo</v>
      </c>
      <c r="V70" t="s">
        <v>1148</v>
      </c>
      <c r="W70" t="s">
        <v>1666</v>
      </c>
      <c r="X70" s="2">
        <f t="shared" si="12"/>
        <v>41527</v>
      </c>
      <c r="Y70" t="str">
        <f ca="1">"-"&amp;COUNTIFS($X$1:X70,DATE(YEAR($H70),MONTH($H70),DAY($H70)),$K$1:K70,"Pendiente")</f>
        <v>-0</v>
      </c>
      <c r="Z70" t="str">
        <f t="shared" ca="1" si="9"/>
        <v>1MediaResuelto a Tiempo</v>
      </c>
      <c r="AA70">
        <v>1</v>
      </c>
      <c r="AB70" t="e">
        <f>VLOOKUP(C70,'Clasi x Modulo'!B:C,2,FALSE)</f>
        <v>#N/A</v>
      </c>
      <c r="AF70">
        <f t="shared" si="13"/>
        <v>9</v>
      </c>
    </row>
    <row r="71" spans="1:32" x14ac:dyDescent="0.25">
      <c r="A71" t="str">
        <f t="shared" ca="1" si="11"/>
        <v>41524-0</v>
      </c>
      <c r="B71" s="7" t="s">
        <v>678</v>
      </c>
      <c r="C71" s="7" t="s">
        <v>1831</v>
      </c>
      <c r="D71" s="8">
        <v>41523.291666666664</v>
      </c>
      <c r="E71" s="32" t="s">
        <v>10</v>
      </c>
      <c r="F71" s="32" t="str">
        <f t="shared" si="8"/>
        <v>Alta</v>
      </c>
      <c r="G71" s="32">
        <f>VLOOKUP(F71&amp;WEEKDAY(D71,2),Hoja3!A:B,2,FALSE)*24</f>
        <v>24</v>
      </c>
      <c r="H71" s="13">
        <v>41524.291666666664</v>
      </c>
      <c r="I71" s="13">
        <v>41523.291666666664</v>
      </c>
      <c r="J71" s="8">
        <v>41523.496527777781</v>
      </c>
      <c r="K71" s="8" t="str">
        <f t="shared" ca="1" si="10"/>
        <v>Resuelto a Tiempo</v>
      </c>
      <c r="V71" t="s">
        <v>1593</v>
      </c>
      <c r="W71" t="s">
        <v>1593</v>
      </c>
      <c r="X71" s="2">
        <f t="shared" si="12"/>
        <v>41524</v>
      </c>
      <c r="Y71" t="str">
        <f ca="1">"-"&amp;COUNTIFS($X$1:X71,DATE(YEAR($H71),MONTH($H71),DAY($H71)),$K$1:K71,"Pendiente")</f>
        <v>-0</v>
      </c>
      <c r="Z71" t="str">
        <f t="shared" ca="1" si="9"/>
        <v>1AltaResuelto a Tiempo</v>
      </c>
      <c r="AA71">
        <v>1</v>
      </c>
      <c r="AB71" t="e">
        <f>VLOOKUP(C71,'Clasi x Modulo'!B:C,2,FALSE)</f>
        <v>#N/A</v>
      </c>
      <c r="AF71">
        <f t="shared" si="13"/>
        <v>9</v>
      </c>
    </row>
    <row r="72" spans="1:32" x14ac:dyDescent="0.25">
      <c r="A72" t="str">
        <f t="shared" ca="1" si="11"/>
        <v>41524-0</v>
      </c>
      <c r="B72" s="7" t="s">
        <v>680</v>
      </c>
      <c r="C72" s="7" t="s">
        <v>1831</v>
      </c>
      <c r="D72" s="8">
        <v>41523.375</v>
      </c>
      <c r="E72" s="32" t="s">
        <v>10</v>
      </c>
      <c r="F72" s="32" t="str">
        <f t="shared" si="8"/>
        <v>Alta</v>
      </c>
      <c r="G72" s="32">
        <f>VLOOKUP(F72&amp;WEEKDAY(D72,2),Hoja3!A:B,2,FALSE)*24</f>
        <v>24</v>
      </c>
      <c r="H72" s="8">
        <v>41524.375</v>
      </c>
      <c r="I72" s="8">
        <v>41523.375</v>
      </c>
      <c r="J72" s="8">
        <v>41523.479166666664</v>
      </c>
      <c r="K72" s="8" t="str">
        <f t="shared" ca="1" si="10"/>
        <v>Resuelto a Tiempo</v>
      </c>
      <c r="V72" t="s">
        <v>1147</v>
      </c>
      <c r="W72" t="s">
        <v>1147</v>
      </c>
      <c r="X72" s="2">
        <f t="shared" si="12"/>
        <v>41524</v>
      </c>
      <c r="Y72" t="str">
        <f ca="1">"-"&amp;COUNTIFS($X$1:X72,DATE(YEAR($H72),MONTH($H72),DAY($H72)),$K$1:K72,"Pendiente")</f>
        <v>-0</v>
      </c>
      <c r="Z72" t="str">
        <f t="shared" ca="1" si="9"/>
        <v>1AltaResuelto a Tiempo</v>
      </c>
      <c r="AA72">
        <v>1</v>
      </c>
      <c r="AB72" t="e">
        <f>VLOOKUP(C72,'Clasi x Modulo'!B:C,2,FALSE)</f>
        <v>#N/A</v>
      </c>
      <c r="AF72">
        <f t="shared" si="13"/>
        <v>9</v>
      </c>
    </row>
    <row r="73" spans="1:32" x14ac:dyDescent="0.25">
      <c r="A73" t="str">
        <f t="shared" ca="1" si="11"/>
        <v>41528-0</v>
      </c>
      <c r="B73" s="7" t="s">
        <v>681</v>
      </c>
      <c r="C73" s="7" t="s">
        <v>1831</v>
      </c>
      <c r="D73" s="8">
        <v>41523.375</v>
      </c>
      <c r="E73" s="32" t="s">
        <v>52</v>
      </c>
      <c r="F73" s="32" t="str">
        <f t="shared" si="8"/>
        <v>Media</v>
      </c>
      <c r="G73" s="32">
        <f>VLOOKUP(F73&amp;WEEKDAY(D73,2),Hoja3!A:B,2,FALSE)*24</f>
        <v>120</v>
      </c>
      <c r="H73" s="8">
        <v>41528.375</v>
      </c>
      <c r="I73" s="8">
        <v>41523.388888888891</v>
      </c>
      <c r="J73" s="8">
        <v>41523.486111111109</v>
      </c>
      <c r="K73" s="8" t="str">
        <f t="shared" ca="1" si="10"/>
        <v>Resuelto a Tiempo</v>
      </c>
      <c r="V73" t="s">
        <v>1148</v>
      </c>
      <c r="W73" t="s">
        <v>1667</v>
      </c>
      <c r="X73" s="2">
        <f t="shared" si="12"/>
        <v>41528</v>
      </c>
      <c r="Y73" t="str">
        <f ca="1">"-"&amp;COUNTIFS($X$1:X73,DATE(YEAR($H73),MONTH($H73),DAY($H73)),$K$1:K73,"Pendiente")</f>
        <v>-0</v>
      </c>
      <c r="Z73" t="str">
        <f t="shared" ca="1" si="9"/>
        <v>1MediaResuelto a Tiempo</v>
      </c>
      <c r="AA73">
        <v>1</v>
      </c>
      <c r="AB73" t="e">
        <f>VLOOKUP(C73,'Clasi x Modulo'!B:C,2,FALSE)</f>
        <v>#N/A</v>
      </c>
      <c r="AF73">
        <f t="shared" si="13"/>
        <v>9</v>
      </c>
    </row>
    <row r="74" spans="1:32" x14ac:dyDescent="0.25">
      <c r="A74" t="str">
        <f t="shared" ca="1" si="11"/>
        <v>41528-0</v>
      </c>
      <c r="B74" s="7" t="s">
        <v>682</v>
      </c>
      <c r="C74" s="7" t="s">
        <v>1831</v>
      </c>
      <c r="D74" s="8">
        <v>41523.375</v>
      </c>
      <c r="E74" s="32" t="s">
        <v>52</v>
      </c>
      <c r="F74" s="32" t="str">
        <f t="shared" si="8"/>
        <v>Media</v>
      </c>
      <c r="G74" s="32">
        <f>VLOOKUP(F74&amp;WEEKDAY(D74,2),Hoja3!A:B,2,FALSE)*24</f>
        <v>120</v>
      </c>
      <c r="H74" s="8">
        <v>41528.375</v>
      </c>
      <c r="I74" s="8">
        <v>41523.388888888891</v>
      </c>
      <c r="J74" s="8">
        <v>41523.5625</v>
      </c>
      <c r="K74" s="8" t="str">
        <f t="shared" ca="1" si="10"/>
        <v>Resuelto a Tiempo</v>
      </c>
      <c r="V74" t="s">
        <v>1148</v>
      </c>
      <c r="W74" t="s">
        <v>1667</v>
      </c>
      <c r="X74" s="2">
        <f t="shared" si="12"/>
        <v>41528</v>
      </c>
      <c r="Y74" t="str">
        <f ca="1">"-"&amp;COUNTIFS($X$1:X74,DATE(YEAR($H74),MONTH($H74),DAY($H74)),$K$1:K74,"Pendiente")</f>
        <v>-0</v>
      </c>
      <c r="Z74" t="str">
        <f t="shared" ca="1" si="9"/>
        <v>1MediaResuelto a Tiempo</v>
      </c>
      <c r="AA74">
        <v>1</v>
      </c>
      <c r="AB74" t="e">
        <f>VLOOKUP(C74,'Clasi x Modulo'!B:C,2,FALSE)</f>
        <v>#N/A</v>
      </c>
      <c r="AF74">
        <f t="shared" si="13"/>
        <v>9</v>
      </c>
    </row>
    <row r="75" spans="1:32" x14ac:dyDescent="0.25">
      <c r="A75" t="str">
        <f t="shared" ca="1" si="11"/>
        <v>41528-0</v>
      </c>
      <c r="B75" s="7" t="s">
        <v>683</v>
      </c>
      <c r="C75" s="7" t="s">
        <v>1831</v>
      </c>
      <c r="D75" s="8">
        <v>41523.375</v>
      </c>
      <c r="E75" s="32" t="s">
        <v>10</v>
      </c>
      <c r="F75" s="32" t="str">
        <f t="shared" ref="F75:F81" si="14">E75</f>
        <v>Alta</v>
      </c>
      <c r="G75" s="32">
        <f>VLOOKUP(F75&amp;WEEKDAY(D75,2),Hoja3!A:B,2,FALSE)*24</f>
        <v>24</v>
      </c>
      <c r="H75" s="8">
        <v>41528.520833333336</v>
      </c>
      <c r="I75" s="8">
        <v>41523.375</v>
      </c>
      <c r="J75" s="8">
        <v>41523.6875</v>
      </c>
      <c r="K75" s="8" t="str">
        <f t="shared" ca="1" si="10"/>
        <v>Resuelto a Tiempo</v>
      </c>
      <c r="V75" t="s">
        <v>1147</v>
      </c>
      <c r="W75" t="s">
        <v>1147</v>
      </c>
      <c r="X75" s="2">
        <f t="shared" si="12"/>
        <v>41528</v>
      </c>
      <c r="Y75" t="str">
        <f ca="1">"-"&amp;COUNTIFS($X$1:X75,DATE(YEAR($H75),MONTH($H75),DAY($H75)),$K$1:K75,"Pendiente")</f>
        <v>-0</v>
      </c>
      <c r="Z75" t="str">
        <f t="shared" ref="Z75:Z81" ca="1" si="15">AA75&amp;F75&amp;K75</f>
        <v>1AltaResuelto a Tiempo</v>
      </c>
      <c r="AA75">
        <v>1</v>
      </c>
      <c r="AB75" t="e">
        <f>VLOOKUP(C75,'Clasi x Modulo'!B:C,2,FALSE)</f>
        <v>#N/A</v>
      </c>
      <c r="AF75">
        <f t="shared" si="13"/>
        <v>9</v>
      </c>
    </row>
    <row r="76" spans="1:32" x14ac:dyDescent="0.25">
      <c r="A76" t="str">
        <f t="shared" ca="1" si="11"/>
        <v>41533-0</v>
      </c>
      <c r="B76" s="7" t="s">
        <v>700</v>
      </c>
      <c r="C76" s="7" t="s">
        <v>1831</v>
      </c>
      <c r="D76" s="8">
        <v>41528.291666666664</v>
      </c>
      <c r="E76" s="32" t="s">
        <v>52</v>
      </c>
      <c r="F76" s="32" t="str">
        <f t="shared" si="14"/>
        <v>Media</v>
      </c>
      <c r="G76" s="32">
        <f>VLOOKUP(F76&amp;WEEKDAY(D76,2),Hoja3!A:B,2,FALSE)*24</f>
        <v>120</v>
      </c>
      <c r="H76" s="8">
        <v>41533.291666666664</v>
      </c>
      <c r="I76" s="8">
        <v>41528.291666666664</v>
      </c>
      <c r="J76" s="11">
        <v>41528.484027777777</v>
      </c>
      <c r="K76" s="11" t="str">
        <f t="shared" ca="1" si="10"/>
        <v>Resuelto a Tiempo</v>
      </c>
      <c r="V76" t="s">
        <v>1148</v>
      </c>
      <c r="W76" t="s">
        <v>1667</v>
      </c>
      <c r="X76" s="2">
        <f t="shared" si="12"/>
        <v>41533</v>
      </c>
      <c r="Y76" t="str">
        <f ca="1">"-"&amp;COUNTIFS($X$1:X76,DATE(YEAR($H76),MONTH($H76),DAY($H76)),$K$1:K76,"Pendiente")</f>
        <v>-0</v>
      </c>
      <c r="Z76" t="str">
        <f t="shared" ca="1" si="15"/>
        <v>1MediaResuelto a Tiempo</v>
      </c>
      <c r="AA76">
        <v>1</v>
      </c>
      <c r="AB76" t="e">
        <f>VLOOKUP(C76,'Clasi x Modulo'!B:C,2,FALSE)</f>
        <v>#N/A</v>
      </c>
      <c r="AF76">
        <f t="shared" si="13"/>
        <v>9</v>
      </c>
    </row>
    <row r="77" spans="1:32" x14ac:dyDescent="0.25">
      <c r="A77" t="str">
        <f t="shared" ca="1" si="11"/>
        <v>41529-0</v>
      </c>
      <c r="B77" s="7" t="s">
        <v>685</v>
      </c>
      <c r="C77" s="7" t="s">
        <v>1831</v>
      </c>
      <c r="D77" s="8">
        <v>41524.291666666664</v>
      </c>
      <c r="E77" s="32" t="s">
        <v>52</v>
      </c>
      <c r="F77" s="32" t="str">
        <f t="shared" si="14"/>
        <v>Media</v>
      </c>
      <c r="G77" s="32">
        <f>VLOOKUP(F77&amp;WEEKDAY(D77,2),Hoja3!A:B,2,FALSE)*24</f>
        <v>120</v>
      </c>
      <c r="H77" s="8">
        <v>41529.291666666664</v>
      </c>
      <c r="I77" s="8">
        <v>41526.388888888891</v>
      </c>
      <c r="J77" s="8">
        <v>41526.458333333336</v>
      </c>
      <c r="K77" s="8" t="str">
        <f t="shared" ca="1" si="10"/>
        <v>Resuelto a Tiempo</v>
      </c>
      <c r="V77" t="s">
        <v>1148</v>
      </c>
      <c r="W77" t="s">
        <v>1667</v>
      </c>
      <c r="X77" s="2">
        <f t="shared" si="12"/>
        <v>41529</v>
      </c>
      <c r="Y77" t="str">
        <f ca="1">"-"&amp;COUNTIFS($X$1:X77,DATE(YEAR($H77),MONTH($H77),DAY($H77)),$K$1:K77,"Pendiente")</f>
        <v>-0</v>
      </c>
      <c r="Z77" t="str">
        <f t="shared" ca="1" si="15"/>
        <v>1MediaResuelto a Tiempo</v>
      </c>
      <c r="AA77">
        <v>1</v>
      </c>
      <c r="AB77" t="e">
        <f>VLOOKUP(C77,'Clasi x Modulo'!B:C,2,FALSE)</f>
        <v>#N/A</v>
      </c>
      <c r="AF77">
        <f t="shared" si="13"/>
        <v>9</v>
      </c>
    </row>
    <row r="78" spans="1:32" x14ac:dyDescent="0.25">
      <c r="A78" t="str">
        <f t="shared" ca="1" si="11"/>
        <v>41529-0</v>
      </c>
      <c r="B78" s="7" t="s">
        <v>688</v>
      </c>
      <c r="C78" s="7" t="s">
        <v>1831</v>
      </c>
      <c r="D78" s="8">
        <v>41524.291666666664</v>
      </c>
      <c r="E78" s="32" t="s">
        <v>52</v>
      </c>
      <c r="F78" s="32" t="str">
        <f t="shared" si="14"/>
        <v>Media</v>
      </c>
      <c r="G78" s="32">
        <f>VLOOKUP(F78&amp;WEEKDAY(D78,2),Hoja3!A:B,2,FALSE)*24</f>
        <v>120</v>
      </c>
      <c r="H78" s="8">
        <v>41529.291666666664</v>
      </c>
      <c r="I78" s="8">
        <v>41526.388888888891</v>
      </c>
      <c r="J78" s="8">
        <v>41526.479861111111</v>
      </c>
      <c r="K78" s="8" t="str">
        <f t="shared" ca="1" si="10"/>
        <v>Resuelto a Tiempo</v>
      </c>
      <c r="V78" t="s">
        <v>1148</v>
      </c>
      <c r="W78" t="s">
        <v>1667</v>
      </c>
      <c r="X78" s="2">
        <f t="shared" si="12"/>
        <v>41529</v>
      </c>
      <c r="Y78" t="str">
        <f ca="1">"-"&amp;COUNTIFS($X$1:X78,DATE(YEAR($H78),MONTH($H78),DAY($H78)),$K$1:K78,"Pendiente")</f>
        <v>-0</v>
      </c>
      <c r="Z78" t="str">
        <f t="shared" ca="1" si="15"/>
        <v>1MediaResuelto a Tiempo</v>
      </c>
      <c r="AA78">
        <v>1</v>
      </c>
      <c r="AB78" t="e">
        <f>VLOOKUP(C78,'Clasi x Modulo'!B:C,2,FALSE)</f>
        <v>#N/A</v>
      </c>
      <c r="AF78">
        <f t="shared" si="13"/>
        <v>9</v>
      </c>
    </row>
    <row r="79" spans="1:32" x14ac:dyDescent="0.25">
      <c r="A79" t="str">
        <f t="shared" ca="1" si="11"/>
        <v>41529-0</v>
      </c>
      <c r="B79" s="7" t="s">
        <v>687</v>
      </c>
      <c r="C79" s="7" t="s">
        <v>1831</v>
      </c>
      <c r="D79" s="8">
        <v>41524.291666666664</v>
      </c>
      <c r="E79" s="32" t="s">
        <v>52</v>
      </c>
      <c r="F79" s="32" t="str">
        <f t="shared" si="14"/>
        <v>Media</v>
      </c>
      <c r="G79" s="32">
        <f>VLOOKUP(F79&amp;WEEKDAY(D79,2),Hoja3!A:B,2,FALSE)*24</f>
        <v>120</v>
      </c>
      <c r="H79" s="8">
        <v>41529.291666666664</v>
      </c>
      <c r="I79" s="8">
        <v>41526.388888888891</v>
      </c>
      <c r="J79" s="8">
        <v>41526.46875</v>
      </c>
      <c r="K79" s="8" t="str">
        <f t="shared" ca="1" si="10"/>
        <v>Resuelto a Tiempo</v>
      </c>
      <c r="V79" t="s">
        <v>1148</v>
      </c>
      <c r="W79" t="s">
        <v>1667</v>
      </c>
      <c r="X79" s="2">
        <f t="shared" si="12"/>
        <v>41529</v>
      </c>
      <c r="Y79" t="str">
        <f ca="1">"-"&amp;COUNTIFS($X$1:X79,DATE(YEAR($H79),MONTH($H79),DAY($H79)),$K$1:K79,"Pendiente")</f>
        <v>-0</v>
      </c>
      <c r="Z79" t="str">
        <f t="shared" ca="1" si="15"/>
        <v>1MediaResuelto a Tiempo</v>
      </c>
      <c r="AA79">
        <v>1</v>
      </c>
      <c r="AB79" t="e">
        <f>VLOOKUP(C79,'Clasi x Modulo'!B:C,2,FALSE)</f>
        <v>#N/A</v>
      </c>
      <c r="AF79">
        <f t="shared" si="13"/>
        <v>9</v>
      </c>
    </row>
    <row r="80" spans="1:32" x14ac:dyDescent="0.25">
      <c r="A80" t="str">
        <f t="shared" ca="1" si="11"/>
        <v>41529-0</v>
      </c>
      <c r="B80" s="7" t="s">
        <v>689</v>
      </c>
      <c r="C80" s="7" t="s">
        <v>1831</v>
      </c>
      <c r="D80" s="8">
        <v>41524.291666666664</v>
      </c>
      <c r="E80" s="32" t="s">
        <v>52</v>
      </c>
      <c r="F80" s="32" t="str">
        <f t="shared" si="14"/>
        <v>Media</v>
      </c>
      <c r="G80" s="32">
        <f>VLOOKUP(F80&amp;WEEKDAY(D80,2),Hoja3!A:B,2,FALSE)*24</f>
        <v>120</v>
      </c>
      <c r="H80" s="8">
        <v>41529.291666666664</v>
      </c>
      <c r="I80" s="8">
        <v>41526.388888888891</v>
      </c>
      <c r="J80" s="8">
        <v>41526.484027777777</v>
      </c>
      <c r="K80" s="8" t="str">
        <f t="shared" ca="1" si="10"/>
        <v>Resuelto a Tiempo</v>
      </c>
      <c r="V80" t="s">
        <v>1595</v>
      </c>
      <c r="W80" t="s">
        <v>1595</v>
      </c>
      <c r="X80" s="2">
        <f t="shared" si="12"/>
        <v>41529</v>
      </c>
      <c r="Y80" t="str">
        <f ca="1">"-"&amp;COUNTIFS($X$1:X80,DATE(YEAR($H80),MONTH($H80),DAY($H80)),$K$1:K80,"Pendiente")</f>
        <v>-0</v>
      </c>
      <c r="Z80" t="str">
        <f t="shared" ca="1" si="15"/>
        <v>1MediaResuelto a Tiempo</v>
      </c>
      <c r="AA80">
        <v>1</v>
      </c>
      <c r="AB80" t="e">
        <f>VLOOKUP(C80,'Clasi x Modulo'!B:C,2,FALSE)</f>
        <v>#N/A</v>
      </c>
      <c r="AF80">
        <f t="shared" si="13"/>
        <v>9</v>
      </c>
    </row>
    <row r="81" spans="1:32" x14ac:dyDescent="0.25">
      <c r="A81" t="str">
        <f t="shared" ca="1" si="11"/>
        <v>41529-0</v>
      </c>
      <c r="B81" s="7" t="s">
        <v>690</v>
      </c>
      <c r="C81" s="7" t="s">
        <v>1831</v>
      </c>
      <c r="D81" s="8">
        <v>41526.416666666664</v>
      </c>
      <c r="E81" s="32" t="s">
        <v>52</v>
      </c>
      <c r="F81" s="32" t="str">
        <f t="shared" si="14"/>
        <v>Media</v>
      </c>
      <c r="G81" s="32">
        <f>VLOOKUP(F81&amp;WEEKDAY(D81,2),Hoja3!A:B,2,FALSE)*24</f>
        <v>72</v>
      </c>
      <c r="H81" s="8">
        <v>41529.416666666664</v>
      </c>
      <c r="I81" s="8">
        <v>41526.416666666664</v>
      </c>
      <c r="J81" s="8">
        <v>41526.496527777781</v>
      </c>
      <c r="K81" s="8" t="str">
        <f t="shared" ca="1" si="10"/>
        <v>Resuelto a Tiempo</v>
      </c>
      <c r="V81" t="s">
        <v>1148</v>
      </c>
      <c r="W81" t="s">
        <v>1667</v>
      </c>
      <c r="X81" s="2">
        <f t="shared" si="12"/>
        <v>41529</v>
      </c>
      <c r="Y81" t="str">
        <f ca="1">"-"&amp;COUNTIFS($X$1:X81,DATE(YEAR($H81),MONTH($H81),DAY($H81)),$K$1:K81,"Pendiente")</f>
        <v>-0</v>
      </c>
      <c r="Z81" t="str">
        <f t="shared" ca="1" si="15"/>
        <v>1MediaResuelto a Tiempo</v>
      </c>
      <c r="AA81">
        <v>1</v>
      </c>
      <c r="AB81" t="e">
        <f>VLOOKUP(C81,'Clasi x Modulo'!B:C,2,FALSE)</f>
        <v>#N/A</v>
      </c>
      <c r="AF81">
        <f t="shared" si="13"/>
        <v>9</v>
      </c>
    </row>
    <row r="82" spans="1:32" x14ac:dyDescent="0.25">
      <c r="A82" t="str">
        <f t="shared" si="11"/>
        <v>41599-0</v>
      </c>
      <c r="B82" s="7" t="s">
        <v>1113</v>
      </c>
      <c r="C82" s="7" t="s">
        <v>1831</v>
      </c>
      <c r="D82" s="8">
        <v>41598.4375</v>
      </c>
      <c r="E82" s="32" t="s">
        <v>15</v>
      </c>
      <c r="F82" s="32" t="s">
        <v>10</v>
      </c>
      <c r="G82" s="32">
        <f>VLOOKUP(F82&amp;WEEKDAY(D82,2),Hoja3!A:B,2,FALSE)*24</f>
        <v>24</v>
      </c>
      <c r="H82" s="8">
        <f>D82+G82/24</f>
        <v>41599.4375</v>
      </c>
      <c r="I82" s="8">
        <v>41598.416666666664</v>
      </c>
      <c r="J82" s="8">
        <v>41612.333333333336</v>
      </c>
      <c r="K82" s="8" t="s">
        <v>1122</v>
      </c>
      <c r="M82" s="53">
        <v>41598.645833333336</v>
      </c>
      <c r="R82" t="s">
        <v>1064</v>
      </c>
      <c r="S82" s="1">
        <v>41603.458333333336</v>
      </c>
      <c r="V82" t="s">
        <v>1147</v>
      </c>
      <c r="W82" t="s">
        <v>1147</v>
      </c>
      <c r="X82" s="2">
        <f t="shared" si="12"/>
        <v>41599</v>
      </c>
      <c r="Y82" t="str">
        <f>"-"&amp;COUNTIFS($X$1:X82,DATE(YEAR($H82),MONTH($H82),DAY($H82)),$K$1:K82,"Pendiente")</f>
        <v>-0</v>
      </c>
      <c r="AB82" t="e">
        <f>VLOOKUP(C82,'Clasi x Modulo'!B:C,2,FALSE)</f>
        <v>#N/A</v>
      </c>
      <c r="AF82">
        <f t="shared" si="13"/>
        <v>11</v>
      </c>
    </row>
    <row r="83" spans="1:32" x14ac:dyDescent="0.25">
      <c r="A83" t="str">
        <f t="shared" ca="1" si="11"/>
        <v>41530-0</v>
      </c>
      <c r="B83" s="7" t="s">
        <v>692</v>
      </c>
      <c r="C83" s="7" t="s">
        <v>1831</v>
      </c>
      <c r="D83" s="8">
        <v>41527.333333333336</v>
      </c>
      <c r="E83" s="32" t="s">
        <v>52</v>
      </c>
      <c r="F83" s="32" t="str">
        <f t="shared" ref="F83:F92" si="16">E83</f>
        <v>Media</v>
      </c>
      <c r="G83" s="32">
        <f>VLOOKUP(F83&amp;WEEKDAY(D83,2),Hoja3!A:B,2,FALSE)*24</f>
        <v>72</v>
      </c>
      <c r="H83" s="8">
        <v>41530.333333333336</v>
      </c>
      <c r="I83" s="8">
        <v>41527.333333333336</v>
      </c>
      <c r="J83" s="8">
        <v>41527.44027777778</v>
      </c>
      <c r="K83" s="8" t="str">
        <f t="shared" ref="K83:K95" ca="1" si="17">IF(J83="",IF(NOW()&gt;H83,"Retrasado","Pendiente"),IF(J83&lt;H83,"Resuelto a Tiempo","Resuelto NO a Tiempo"))</f>
        <v>Resuelto a Tiempo</v>
      </c>
      <c r="V83" t="s">
        <v>1148</v>
      </c>
      <c r="W83" t="s">
        <v>1667</v>
      </c>
      <c r="X83" s="2">
        <f t="shared" si="12"/>
        <v>41530</v>
      </c>
      <c r="Y83" t="str">
        <f ca="1">"-"&amp;COUNTIFS($X$1:X83,DATE(YEAR($H83),MONTH($H83),DAY($H83)),$K$1:K83,"Pendiente")</f>
        <v>-0</v>
      </c>
      <c r="Z83" t="str">
        <f t="shared" ref="Z83:Z114" ca="1" si="18">AA83&amp;F83&amp;K83</f>
        <v>1MediaResuelto a Tiempo</v>
      </c>
      <c r="AA83">
        <v>1</v>
      </c>
      <c r="AB83" t="e">
        <f>VLOOKUP(C83,'Clasi x Modulo'!B:C,2,FALSE)</f>
        <v>#N/A</v>
      </c>
      <c r="AF83">
        <f t="shared" si="13"/>
        <v>9</v>
      </c>
    </row>
    <row r="84" spans="1:32" x14ac:dyDescent="0.25">
      <c r="A84" t="str">
        <f t="shared" ca="1" si="11"/>
        <v>41530-0</v>
      </c>
      <c r="B84" s="7" t="s">
        <v>694</v>
      </c>
      <c r="C84" s="7" t="s">
        <v>1831</v>
      </c>
      <c r="D84" s="8">
        <v>41527.333333333336</v>
      </c>
      <c r="E84" s="32" t="s">
        <v>52</v>
      </c>
      <c r="F84" s="32" t="str">
        <f t="shared" si="16"/>
        <v>Media</v>
      </c>
      <c r="G84" s="32">
        <f>VLOOKUP(F84&amp;WEEKDAY(D84,2),Hoja3!A:B,2,FALSE)*24</f>
        <v>72</v>
      </c>
      <c r="H84" s="13">
        <v>41530.333333333336</v>
      </c>
      <c r="I84" s="13">
        <v>41527.333333333336</v>
      </c>
      <c r="J84" s="8">
        <v>41527.743750000001</v>
      </c>
      <c r="K84" s="8" t="str">
        <f t="shared" ca="1" si="17"/>
        <v>Resuelto a Tiempo</v>
      </c>
      <c r="V84" t="s">
        <v>1593</v>
      </c>
      <c r="W84" t="s">
        <v>1593</v>
      </c>
      <c r="X84" s="2">
        <f t="shared" si="12"/>
        <v>41530</v>
      </c>
      <c r="Y84" t="str">
        <f ca="1">"-"&amp;COUNTIFS($X$1:X84,DATE(YEAR($H84),MONTH($H84),DAY($H84)),$K$1:K84,"Pendiente")</f>
        <v>-0</v>
      </c>
      <c r="Z84" t="str">
        <f t="shared" ca="1" si="18"/>
        <v>1MediaResuelto a Tiempo</v>
      </c>
      <c r="AA84">
        <v>1</v>
      </c>
      <c r="AB84" t="e">
        <f>VLOOKUP(C84,'Clasi x Modulo'!B:C,2,FALSE)</f>
        <v>#N/A</v>
      </c>
      <c r="AF84">
        <f t="shared" si="13"/>
        <v>9</v>
      </c>
    </row>
    <row r="85" spans="1:32" x14ac:dyDescent="0.25">
      <c r="A85" t="str">
        <f t="shared" ca="1" si="11"/>
        <v>41530-0</v>
      </c>
      <c r="B85" s="7" t="s">
        <v>695</v>
      </c>
      <c r="C85" s="7" t="s">
        <v>1831</v>
      </c>
      <c r="D85" s="8">
        <v>41527.333333333336</v>
      </c>
      <c r="E85" s="32" t="s">
        <v>52</v>
      </c>
      <c r="F85" s="32" t="str">
        <f t="shared" si="16"/>
        <v>Media</v>
      </c>
      <c r="G85" s="32">
        <f>VLOOKUP(F85&amp;WEEKDAY(D85,2),Hoja3!A:B,2,FALSE)*24</f>
        <v>72</v>
      </c>
      <c r="H85" s="8">
        <v>41530.333333333336</v>
      </c>
      <c r="I85" s="8">
        <v>41527.333333333336</v>
      </c>
      <c r="J85" s="8">
        <v>41527.648611111108</v>
      </c>
      <c r="K85" s="8" t="str">
        <f t="shared" ca="1" si="17"/>
        <v>Resuelto a Tiempo</v>
      </c>
      <c r="V85" t="s">
        <v>1148</v>
      </c>
      <c r="W85" t="s">
        <v>1667</v>
      </c>
      <c r="X85" s="2">
        <f t="shared" si="12"/>
        <v>41530</v>
      </c>
      <c r="Y85" t="str">
        <f ca="1">"-"&amp;COUNTIFS($X$1:X85,DATE(YEAR($H85),MONTH($H85),DAY($H85)),$K$1:K85,"Pendiente")</f>
        <v>-0</v>
      </c>
      <c r="Z85" t="str">
        <f t="shared" ca="1" si="18"/>
        <v>1MediaResuelto a Tiempo</v>
      </c>
      <c r="AA85">
        <v>1</v>
      </c>
      <c r="AB85" t="e">
        <f>VLOOKUP(C85,'Clasi x Modulo'!B:C,2,FALSE)</f>
        <v>#N/A</v>
      </c>
      <c r="AF85">
        <f t="shared" si="13"/>
        <v>9</v>
      </c>
    </row>
    <row r="86" spans="1:32" x14ac:dyDescent="0.25">
      <c r="A86" t="str">
        <f t="shared" ca="1" si="11"/>
        <v>41533-0</v>
      </c>
      <c r="B86" s="7" t="s">
        <v>701</v>
      </c>
      <c r="C86" s="7" t="s">
        <v>1831</v>
      </c>
      <c r="D86" s="8">
        <v>41528.375</v>
      </c>
      <c r="E86" s="32" t="s">
        <v>52</v>
      </c>
      <c r="F86" s="32" t="str">
        <f t="shared" si="16"/>
        <v>Media</v>
      </c>
      <c r="G86" s="32">
        <f>VLOOKUP(F86&amp;WEEKDAY(D86,2),Hoja3!A:B,2,FALSE)*24</f>
        <v>120</v>
      </c>
      <c r="H86" s="8">
        <v>41533.375</v>
      </c>
      <c r="I86" s="8">
        <v>41528.375</v>
      </c>
      <c r="J86" s="8">
        <v>41529.625</v>
      </c>
      <c r="K86" s="8" t="str">
        <f t="shared" ca="1" si="17"/>
        <v>Resuelto a Tiempo</v>
      </c>
      <c r="V86" t="s">
        <v>1148</v>
      </c>
      <c r="W86" t="s">
        <v>1667</v>
      </c>
      <c r="X86" s="2">
        <f t="shared" si="12"/>
        <v>41533</v>
      </c>
      <c r="Y86" t="str">
        <f ca="1">"-"&amp;COUNTIFS($X$1:X86,DATE(YEAR($H86),MONTH($H86),DAY($H86)),$K$1:K86,"Pendiente")</f>
        <v>-0</v>
      </c>
      <c r="Z86" t="str">
        <f t="shared" ca="1" si="18"/>
        <v>1MediaResuelto a Tiempo</v>
      </c>
      <c r="AA86">
        <v>1</v>
      </c>
      <c r="AB86" t="e">
        <f>VLOOKUP(C86,'Clasi x Modulo'!B:C,2,FALSE)</f>
        <v>#N/A</v>
      </c>
      <c r="AF86">
        <f t="shared" si="13"/>
        <v>9</v>
      </c>
    </row>
    <row r="87" spans="1:32" x14ac:dyDescent="0.25">
      <c r="A87" t="str">
        <f t="shared" ca="1" si="11"/>
        <v>41533-0</v>
      </c>
      <c r="B87" s="7" t="s">
        <v>704</v>
      </c>
      <c r="C87" s="7" t="s">
        <v>1831</v>
      </c>
      <c r="D87" s="8">
        <v>41528.416666666664</v>
      </c>
      <c r="E87" s="32" t="s">
        <v>52</v>
      </c>
      <c r="F87" s="32" t="str">
        <f t="shared" si="16"/>
        <v>Media</v>
      </c>
      <c r="G87" s="32">
        <f>VLOOKUP(F87&amp;WEEKDAY(D87,2),Hoja3!A:B,2,FALSE)*24</f>
        <v>120</v>
      </c>
      <c r="H87" s="8">
        <v>41533.416666666664</v>
      </c>
      <c r="I87" s="8">
        <v>41528.416666666664</v>
      </c>
      <c r="J87" s="8">
        <v>41528.635416666664</v>
      </c>
      <c r="K87" s="8" t="str">
        <f t="shared" ca="1" si="17"/>
        <v>Resuelto a Tiempo</v>
      </c>
      <c r="V87" t="s">
        <v>1147</v>
      </c>
      <c r="W87" t="s">
        <v>1147</v>
      </c>
      <c r="X87" s="2">
        <f t="shared" si="12"/>
        <v>41533</v>
      </c>
      <c r="Y87" t="str">
        <f ca="1">"-"&amp;COUNTIFS($X$1:X87,DATE(YEAR($H87),MONTH($H87),DAY($H87)),$K$1:K87,"Pendiente")</f>
        <v>-0</v>
      </c>
      <c r="Z87" t="str">
        <f t="shared" ca="1" si="18"/>
        <v>1MediaResuelto a Tiempo</v>
      </c>
      <c r="AA87">
        <v>1</v>
      </c>
      <c r="AB87" t="e">
        <f>VLOOKUP(C87,'Clasi x Modulo'!B:C,2,FALSE)</f>
        <v>#N/A</v>
      </c>
      <c r="AF87">
        <f t="shared" si="13"/>
        <v>9</v>
      </c>
    </row>
    <row r="88" spans="1:32" x14ac:dyDescent="0.25">
      <c r="A88" t="str">
        <f t="shared" ca="1" si="11"/>
        <v>41533-0</v>
      </c>
      <c r="B88" s="7" t="s">
        <v>707</v>
      </c>
      <c r="C88" s="7" t="s">
        <v>1831</v>
      </c>
      <c r="D88" s="8">
        <v>41528.291666666664</v>
      </c>
      <c r="E88" s="32" t="s">
        <v>52</v>
      </c>
      <c r="F88" s="32" t="str">
        <f t="shared" si="16"/>
        <v>Media</v>
      </c>
      <c r="G88" s="32">
        <f>VLOOKUP(F88&amp;WEEKDAY(D88,2),Hoja3!A:B,2,FALSE)*24</f>
        <v>120</v>
      </c>
      <c r="H88" s="8">
        <v>41533.291666666664</v>
      </c>
      <c r="I88" s="8">
        <v>41528.291666666664</v>
      </c>
      <c r="J88" s="8">
        <v>41529.458333333336</v>
      </c>
      <c r="K88" s="8" t="str">
        <f t="shared" ca="1" si="17"/>
        <v>Resuelto a Tiempo</v>
      </c>
      <c r="V88" t="s">
        <v>1148</v>
      </c>
      <c r="W88" t="s">
        <v>1667</v>
      </c>
      <c r="X88" s="2">
        <f t="shared" si="12"/>
        <v>41533</v>
      </c>
      <c r="Y88" t="str">
        <f ca="1">"-"&amp;COUNTIFS($X$1:X88,DATE(YEAR($H88),MONTH($H88),DAY($H88)),$K$1:K88,"Pendiente")</f>
        <v>-0</v>
      </c>
      <c r="Z88" t="str">
        <f t="shared" ca="1" si="18"/>
        <v>1MediaResuelto a Tiempo</v>
      </c>
      <c r="AA88">
        <v>1</v>
      </c>
      <c r="AB88" t="e">
        <f>VLOOKUP(C88,'Clasi x Modulo'!B:C,2,FALSE)</f>
        <v>#N/A</v>
      </c>
      <c r="AF88">
        <f t="shared" si="13"/>
        <v>9</v>
      </c>
    </row>
    <row r="89" spans="1:32" x14ac:dyDescent="0.25">
      <c r="A89" t="str">
        <f t="shared" ca="1" si="11"/>
        <v>41533-0</v>
      </c>
      <c r="B89" s="7" t="s">
        <v>706</v>
      </c>
      <c r="C89" s="7" t="s">
        <v>1831</v>
      </c>
      <c r="D89" s="8">
        <v>41528.375</v>
      </c>
      <c r="E89" s="32" t="s">
        <v>52</v>
      </c>
      <c r="F89" s="32" t="str">
        <f t="shared" si="16"/>
        <v>Media</v>
      </c>
      <c r="G89" s="32">
        <f>VLOOKUP(F89&amp;WEEKDAY(D89,2),Hoja3!A:B,2,FALSE)*24</f>
        <v>120</v>
      </c>
      <c r="H89" s="8">
        <v>41533.375</v>
      </c>
      <c r="I89" s="8">
        <v>41528.375</v>
      </c>
      <c r="J89" s="8">
        <v>41533.3125</v>
      </c>
      <c r="K89" s="8" t="str">
        <f t="shared" ca="1" si="17"/>
        <v>Resuelto a Tiempo</v>
      </c>
      <c r="V89" t="s">
        <v>1148</v>
      </c>
      <c r="W89" t="s">
        <v>1667</v>
      </c>
      <c r="X89" s="2">
        <f t="shared" si="12"/>
        <v>41533</v>
      </c>
      <c r="Y89" t="str">
        <f ca="1">"-"&amp;COUNTIFS($X$1:X89,DATE(YEAR($H89),MONTH($H89),DAY($H89)),$K$1:K89,"Pendiente")</f>
        <v>-0</v>
      </c>
      <c r="Z89" t="str">
        <f t="shared" ca="1" si="18"/>
        <v>1MediaResuelto a Tiempo</v>
      </c>
      <c r="AA89">
        <v>1</v>
      </c>
      <c r="AB89" t="e">
        <f>VLOOKUP(C89,'Clasi x Modulo'!B:C,2,FALSE)</f>
        <v>#N/A</v>
      </c>
      <c r="AF89">
        <f t="shared" si="13"/>
        <v>9</v>
      </c>
    </row>
    <row r="90" spans="1:32" x14ac:dyDescent="0.25">
      <c r="A90" t="str">
        <f t="shared" ca="1" si="11"/>
        <v>41534-0</v>
      </c>
      <c r="B90" s="7" t="s">
        <v>708</v>
      </c>
      <c r="C90" s="7" t="s">
        <v>1831</v>
      </c>
      <c r="D90" s="8">
        <v>41529.375</v>
      </c>
      <c r="E90" s="32" t="s">
        <v>52</v>
      </c>
      <c r="F90" s="32" t="str">
        <f t="shared" si="16"/>
        <v>Media</v>
      </c>
      <c r="G90" s="32">
        <f>VLOOKUP(F90&amp;WEEKDAY(D90,2),Hoja3!A:B,2,FALSE)*24</f>
        <v>120</v>
      </c>
      <c r="H90" s="8">
        <v>41534.375</v>
      </c>
      <c r="I90" s="8">
        <v>41529.375</v>
      </c>
      <c r="J90" s="8">
        <v>41533.333333333336</v>
      </c>
      <c r="K90" s="8" t="str">
        <f t="shared" ca="1" si="17"/>
        <v>Resuelto a Tiempo</v>
      </c>
      <c r="V90" t="s">
        <v>1148</v>
      </c>
      <c r="W90" t="s">
        <v>1667</v>
      </c>
      <c r="X90" s="2">
        <f t="shared" si="12"/>
        <v>41534</v>
      </c>
      <c r="Y90" t="str">
        <f ca="1">"-"&amp;COUNTIFS($X$1:X90,DATE(YEAR($H90),MONTH($H90),DAY($H90)),$K$1:K90,"Pendiente")</f>
        <v>-0</v>
      </c>
      <c r="Z90" t="str">
        <f t="shared" ca="1" si="18"/>
        <v>1MediaResuelto a Tiempo</v>
      </c>
      <c r="AA90">
        <v>1</v>
      </c>
      <c r="AB90" t="e">
        <f>VLOOKUP(C90,'Clasi x Modulo'!B:C,2,FALSE)</f>
        <v>#N/A</v>
      </c>
      <c r="AF90">
        <f t="shared" si="13"/>
        <v>9</v>
      </c>
    </row>
    <row r="91" spans="1:32" x14ac:dyDescent="0.25">
      <c r="A91" t="str">
        <f t="shared" ca="1" si="11"/>
        <v>41533-0</v>
      </c>
      <c r="B91" s="7" t="s">
        <v>710</v>
      </c>
      <c r="C91" s="7" t="s">
        <v>1831</v>
      </c>
      <c r="D91" s="8">
        <v>41528.291666666664</v>
      </c>
      <c r="E91" s="32" t="s">
        <v>52</v>
      </c>
      <c r="F91" s="32" t="str">
        <f t="shared" si="16"/>
        <v>Media</v>
      </c>
      <c r="G91" s="32">
        <f>VLOOKUP(F91&amp;WEEKDAY(D91,2),Hoja3!A:B,2,FALSE)*24</f>
        <v>120</v>
      </c>
      <c r="H91" s="8">
        <v>41533.416666666664</v>
      </c>
      <c r="I91" s="8">
        <v>41528.291666666664</v>
      </c>
      <c r="J91" s="8">
        <v>41529.604166666664</v>
      </c>
      <c r="K91" s="8" t="str">
        <f t="shared" ca="1" si="17"/>
        <v>Resuelto a Tiempo</v>
      </c>
      <c r="V91" t="s">
        <v>1148</v>
      </c>
      <c r="W91" t="s">
        <v>1667</v>
      </c>
      <c r="X91" s="2">
        <f t="shared" si="12"/>
        <v>41533</v>
      </c>
      <c r="Y91" t="str">
        <f ca="1">"-"&amp;COUNTIFS($X$1:X91,DATE(YEAR($H91),MONTH($H91),DAY($H91)),$K$1:K91,"Pendiente")</f>
        <v>-0</v>
      </c>
      <c r="Z91" t="str">
        <f t="shared" ca="1" si="18"/>
        <v>1MediaResuelto a Tiempo</v>
      </c>
      <c r="AA91">
        <v>1</v>
      </c>
      <c r="AB91" t="e">
        <f>VLOOKUP(C91,'Clasi x Modulo'!B:C,2,FALSE)</f>
        <v>#N/A</v>
      </c>
      <c r="AF91">
        <f t="shared" si="13"/>
        <v>9</v>
      </c>
    </row>
    <row r="92" spans="1:32" x14ac:dyDescent="0.25">
      <c r="A92" t="str">
        <f t="shared" ca="1" si="11"/>
        <v>41547-0</v>
      </c>
      <c r="B92" s="7" t="s">
        <v>711</v>
      </c>
      <c r="C92" s="7" t="s">
        <v>1831</v>
      </c>
      <c r="D92" s="8">
        <v>41529.458333333336</v>
      </c>
      <c r="E92" s="32" t="s">
        <v>513</v>
      </c>
      <c r="F92" s="32" t="str">
        <f t="shared" si="16"/>
        <v>Baja</v>
      </c>
      <c r="G92" s="32">
        <f>VLOOKUP(F92&amp;WEEKDAY(D92,2),Hoja3!A:B,2,FALSE)*24</f>
        <v>1056</v>
      </c>
      <c r="H92" s="8">
        <v>41547.416666666664</v>
      </c>
      <c r="I92" s="8">
        <v>41529.416666666664</v>
      </c>
      <c r="J92" s="8">
        <v>41541.44027777778</v>
      </c>
      <c r="K92" s="8" t="str">
        <f t="shared" ca="1" si="17"/>
        <v>Resuelto a Tiempo</v>
      </c>
      <c r="V92" t="s">
        <v>1147</v>
      </c>
      <c r="W92" t="s">
        <v>1147</v>
      </c>
      <c r="X92" s="2">
        <f t="shared" si="12"/>
        <v>41547</v>
      </c>
      <c r="Y92" t="str">
        <f ca="1">"-"&amp;COUNTIFS($X$1:X92,DATE(YEAR($H92),MONTH($H92),DAY($H92)),$K$1:K92,"Pendiente")</f>
        <v>-0</v>
      </c>
      <c r="Z92" t="str">
        <f t="shared" ca="1" si="18"/>
        <v>1BajaResuelto a Tiempo</v>
      </c>
      <c r="AA92">
        <v>1</v>
      </c>
      <c r="AB92" t="e">
        <f>VLOOKUP(C92,'Clasi x Modulo'!B:C,2,FALSE)</f>
        <v>#N/A</v>
      </c>
      <c r="AF92">
        <f t="shared" si="13"/>
        <v>9</v>
      </c>
    </row>
    <row r="93" spans="1:32" x14ac:dyDescent="0.25">
      <c r="A93" t="str">
        <f t="shared" ca="1" si="11"/>
        <v>41534-0</v>
      </c>
      <c r="B93" s="3" t="s">
        <v>712</v>
      </c>
      <c r="C93" s="7" t="s">
        <v>1831</v>
      </c>
      <c r="D93" s="4">
        <v>41529.458333333336</v>
      </c>
      <c r="E93" s="35" t="s">
        <v>10</v>
      </c>
      <c r="F93" s="35" t="s">
        <v>52</v>
      </c>
      <c r="G93" s="35">
        <f>VLOOKUP(F93&amp;WEEKDAY(D93,2),Hoja3!A:B,2,FALSE)*24</f>
        <v>120</v>
      </c>
      <c r="H93" s="14">
        <v>41534.416666666664</v>
      </c>
      <c r="I93" s="14">
        <v>41529.416666666664</v>
      </c>
      <c r="J93" s="4">
        <v>41533.416666666664</v>
      </c>
      <c r="K93" s="4" t="str">
        <f t="shared" ca="1" si="17"/>
        <v>Resuelto a Tiempo</v>
      </c>
      <c r="V93" t="s">
        <v>1593</v>
      </c>
      <c r="W93" t="s">
        <v>1593</v>
      </c>
      <c r="X93" s="2">
        <f t="shared" si="12"/>
        <v>41534</v>
      </c>
      <c r="Y93" t="str">
        <f ca="1">"-"&amp;COUNTIFS($X$1:X93,DATE(YEAR($H93),MONTH($H93),DAY($H93)),$K$1:K93,"Pendiente")</f>
        <v>-0</v>
      </c>
      <c r="Z93" t="str">
        <f t="shared" ca="1" si="18"/>
        <v>1MediaResuelto a Tiempo</v>
      </c>
      <c r="AA93">
        <v>1</v>
      </c>
      <c r="AB93" t="e">
        <f>VLOOKUP(C93,'Clasi x Modulo'!B:C,2,FALSE)</f>
        <v>#N/A</v>
      </c>
      <c r="AF93">
        <f t="shared" si="13"/>
        <v>9</v>
      </c>
    </row>
    <row r="94" spans="1:32" x14ac:dyDescent="0.25">
      <c r="A94" t="str">
        <f t="shared" ca="1" si="11"/>
        <v>41533-0</v>
      </c>
      <c r="B94" s="7" t="s">
        <v>714</v>
      </c>
      <c r="C94" s="7" t="s">
        <v>1831</v>
      </c>
      <c r="D94" s="8">
        <v>41529.458333333336</v>
      </c>
      <c r="E94" s="32" t="s">
        <v>52</v>
      </c>
      <c r="F94" s="32" t="str">
        <f t="shared" ref="F94:F100" si="19">E94</f>
        <v>Media</v>
      </c>
      <c r="G94" s="32">
        <f>VLOOKUP(F94&amp;WEEKDAY(D94,2),Hoja3!A:B,2,FALSE)*24</f>
        <v>120</v>
      </c>
      <c r="H94" s="8">
        <v>41533.458333333336</v>
      </c>
      <c r="I94" s="8">
        <v>41529.416666666664</v>
      </c>
      <c r="J94" s="8">
        <v>41533.427083333336</v>
      </c>
      <c r="K94" s="7" t="str">
        <f t="shared" ca="1" si="17"/>
        <v>Resuelto a Tiempo</v>
      </c>
      <c r="V94" t="s">
        <v>1150</v>
      </c>
      <c r="W94" t="s">
        <v>1150</v>
      </c>
      <c r="X94" s="2">
        <f t="shared" si="12"/>
        <v>41533</v>
      </c>
      <c r="Y94" t="str">
        <f ca="1">"-"&amp;COUNTIFS($X$1:X94,DATE(YEAR($H94),MONTH($H94),DAY($H94)),$K$1:K94,"Pendiente")</f>
        <v>-0</v>
      </c>
      <c r="Z94" t="str">
        <f t="shared" ca="1" si="18"/>
        <v>1MediaResuelto a Tiempo</v>
      </c>
      <c r="AA94">
        <v>1</v>
      </c>
      <c r="AB94" t="e">
        <f>VLOOKUP(C94,'Clasi x Modulo'!B:C,2,FALSE)</f>
        <v>#N/A</v>
      </c>
      <c r="AF94">
        <f t="shared" si="13"/>
        <v>9</v>
      </c>
    </row>
    <row r="95" spans="1:32" x14ac:dyDescent="0.25">
      <c r="A95" t="str">
        <f t="shared" ca="1" si="11"/>
        <v>41535-0</v>
      </c>
      <c r="B95" s="7" t="s">
        <v>717</v>
      </c>
      <c r="C95" s="7" t="s">
        <v>1831</v>
      </c>
      <c r="D95" s="8">
        <v>41530.458333333336</v>
      </c>
      <c r="E95" s="32" t="s">
        <v>52</v>
      </c>
      <c r="F95" s="32" t="str">
        <f t="shared" si="19"/>
        <v>Media</v>
      </c>
      <c r="G95" s="32">
        <f>VLOOKUP(F95&amp;WEEKDAY(D95,2),Hoja3!A:B,2,FALSE)*24</f>
        <v>120</v>
      </c>
      <c r="H95" s="8">
        <v>41535.458333333336</v>
      </c>
      <c r="I95" s="8">
        <v>41528.458333333336</v>
      </c>
      <c r="J95" s="8">
        <v>41530.673611111109</v>
      </c>
      <c r="K95" s="8" t="str">
        <f t="shared" ca="1" si="17"/>
        <v>Resuelto a Tiempo</v>
      </c>
      <c r="V95" t="s">
        <v>1148</v>
      </c>
      <c r="W95" t="s">
        <v>1667</v>
      </c>
      <c r="X95" s="2">
        <f t="shared" si="12"/>
        <v>41535</v>
      </c>
      <c r="Y95" t="str">
        <f ca="1">"-"&amp;COUNTIFS($X$1:X95,DATE(YEAR($H95),MONTH($H95),DAY($H95)),$K$1:K95,"Pendiente")</f>
        <v>-0</v>
      </c>
      <c r="Z95" t="str">
        <f t="shared" ca="1" si="18"/>
        <v>1MediaResuelto a Tiempo</v>
      </c>
      <c r="AA95">
        <v>1</v>
      </c>
      <c r="AB95" t="e">
        <f>VLOOKUP(C95,'Clasi x Modulo'!B:C,2,FALSE)</f>
        <v>#N/A</v>
      </c>
      <c r="AF95">
        <f t="shared" si="13"/>
        <v>9</v>
      </c>
    </row>
    <row r="96" spans="1:32" x14ac:dyDescent="0.25">
      <c r="A96" t="str">
        <f t="shared" ca="1" si="11"/>
        <v>41535-0</v>
      </c>
      <c r="B96" s="7" t="s">
        <v>715</v>
      </c>
      <c r="C96" s="7" t="s">
        <v>1831</v>
      </c>
      <c r="D96" s="8">
        <v>41530.458333333336</v>
      </c>
      <c r="E96" s="32" t="s">
        <v>52</v>
      </c>
      <c r="F96" s="32" t="str">
        <f t="shared" si="19"/>
        <v>Media</v>
      </c>
      <c r="G96" s="32">
        <f>VLOOKUP(F96&amp;WEEKDAY(D96,2),Hoja3!A:B,2,FALSE)*24</f>
        <v>120</v>
      </c>
      <c r="H96" s="8">
        <v>41535.458333333336</v>
      </c>
      <c r="I96" s="8">
        <v>41528.458333333336</v>
      </c>
      <c r="J96" s="8">
        <v>41697.4375</v>
      </c>
      <c r="K96" s="7" t="s">
        <v>1122</v>
      </c>
      <c r="M96" s="53">
        <v>41530.631249999999</v>
      </c>
      <c r="N96" s="53">
        <v>41697.4375</v>
      </c>
      <c r="V96" t="s">
        <v>1148</v>
      </c>
      <c r="W96" t="s">
        <v>1667</v>
      </c>
      <c r="X96" s="2">
        <f t="shared" si="12"/>
        <v>41535</v>
      </c>
      <c r="Y96" t="str">
        <f ca="1">"-"&amp;COUNTIFS($X$1:X96,DATE(YEAR($H96),MONTH($H96),DAY($H96)),$K$1:K96,"Pendiente")</f>
        <v>-0</v>
      </c>
      <c r="Z96" t="str">
        <f t="shared" si="18"/>
        <v>1MediaResuelto en SLAHOLD</v>
      </c>
      <c r="AA96">
        <v>1</v>
      </c>
      <c r="AB96" t="e">
        <f>VLOOKUP(C96,'Clasi x Modulo'!B:C,2,FALSE)</f>
        <v>#N/A</v>
      </c>
      <c r="AF96">
        <f t="shared" si="13"/>
        <v>9</v>
      </c>
    </row>
    <row r="97" spans="1:32" x14ac:dyDescent="0.25">
      <c r="A97" t="str">
        <f t="shared" ca="1" si="11"/>
        <v>41543-0</v>
      </c>
      <c r="B97" s="7" t="s">
        <v>764</v>
      </c>
      <c r="C97" s="7" t="s">
        <v>1831</v>
      </c>
      <c r="D97" s="8">
        <v>41540.607638888891</v>
      </c>
      <c r="E97" s="32" t="s">
        <v>52</v>
      </c>
      <c r="F97" s="32" t="str">
        <f t="shared" si="19"/>
        <v>Media</v>
      </c>
      <c r="G97" s="32">
        <f>VLOOKUP(F97&amp;WEEKDAY(D97,2),Hoja3!A:B,2,FALSE)*24</f>
        <v>72</v>
      </c>
      <c r="H97" s="8">
        <v>41543.604166666664</v>
      </c>
      <c r="I97" s="8">
        <v>41540.604166666664</v>
      </c>
      <c r="J97" s="8">
        <v>41543.388888888891</v>
      </c>
      <c r="K97" s="8" t="str">
        <f t="shared" ref="K97:K114" ca="1" si="20">IF(J97="",IF(NOW()&gt;H97,"Retrasado","Pendiente"),IF(J97&lt;H97,"Resuelto a Tiempo","Resuelto NO a Tiempo"))</f>
        <v>Resuelto a Tiempo</v>
      </c>
      <c r="V97" t="s">
        <v>1147</v>
      </c>
      <c r="W97" t="s">
        <v>1147</v>
      </c>
      <c r="X97" s="2">
        <f t="shared" si="12"/>
        <v>41543</v>
      </c>
      <c r="Y97" t="str">
        <f ca="1">"-"&amp;COUNTIFS($X$1:X97,DATE(YEAR($H97),MONTH($H97),DAY($H97)),$K$1:K97,"Pendiente")</f>
        <v>-0</v>
      </c>
      <c r="Z97" t="str">
        <f t="shared" ca="1" si="18"/>
        <v>2MediaResuelto a Tiempo</v>
      </c>
      <c r="AA97">
        <v>2</v>
      </c>
      <c r="AB97" t="e">
        <f>VLOOKUP(C97,'Clasi x Modulo'!B:C,2,FALSE)</f>
        <v>#N/A</v>
      </c>
      <c r="AF97">
        <f t="shared" si="13"/>
        <v>9</v>
      </c>
    </row>
    <row r="98" spans="1:32" x14ac:dyDescent="0.25">
      <c r="A98" t="str">
        <f t="shared" ca="1" si="11"/>
        <v>41531-0</v>
      </c>
      <c r="B98" s="7" t="s">
        <v>718</v>
      </c>
      <c r="C98" s="7" t="s">
        <v>1831</v>
      </c>
      <c r="D98" s="8">
        <v>41530.583333333336</v>
      </c>
      <c r="E98" s="32" t="s">
        <v>10</v>
      </c>
      <c r="F98" s="32" t="str">
        <f t="shared" si="19"/>
        <v>Alta</v>
      </c>
      <c r="G98" s="32">
        <f>VLOOKUP(F98&amp;WEEKDAY(D98,2),Hoja3!A:B,2,FALSE)*24</f>
        <v>24</v>
      </c>
      <c r="H98" s="8">
        <v>41531.583333333336</v>
      </c>
      <c r="I98" s="8">
        <v>41530.583333333336</v>
      </c>
      <c r="J98" s="8">
        <v>41530.708333333336</v>
      </c>
      <c r="K98" s="8" t="str">
        <f t="shared" ca="1" si="20"/>
        <v>Resuelto a Tiempo</v>
      </c>
      <c r="V98" t="s">
        <v>1148</v>
      </c>
      <c r="W98" t="s">
        <v>1667</v>
      </c>
      <c r="X98" s="2">
        <f t="shared" si="12"/>
        <v>41531</v>
      </c>
      <c r="Y98" t="str">
        <f ca="1">"-"&amp;COUNTIFS($X$1:X98,DATE(YEAR($H98),MONTH($H98),DAY($H98)),$K$1:K98,"Pendiente")</f>
        <v>-0</v>
      </c>
      <c r="Z98" t="str">
        <f t="shared" ca="1" si="18"/>
        <v>1AltaResuelto a Tiempo</v>
      </c>
      <c r="AA98">
        <v>1</v>
      </c>
      <c r="AB98" t="e">
        <f>VLOOKUP(C98,'Clasi x Modulo'!B:C,2,FALSE)</f>
        <v>#N/A</v>
      </c>
      <c r="AF98">
        <f t="shared" si="13"/>
        <v>9</v>
      </c>
    </row>
    <row r="99" spans="1:32" x14ac:dyDescent="0.25">
      <c r="A99" t="str">
        <f t="shared" ca="1" si="11"/>
        <v>41535-0</v>
      </c>
      <c r="B99" s="3" t="s">
        <v>719</v>
      </c>
      <c r="C99" s="7" t="s">
        <v>1831</v>
      </c>
      <c r="D99" s="4">
        <v>41530.583333333336</v>
      </c>
      <c r="E99" s="35" t="s">
        <v>52</v>
      </c>
      <c r="F99" s="35" t="str">
        <f t="shared" si="19"/>
        <v>Media</v>
      </c>
      <c r="G99" s="35">
        <f>VLOOKUP(F99&amp;WEEKDAY(D99,2),Hoja3!A:B,2,FALSE)*24</f>
        <v>120</v>
      </c>
      <c r="H99" s="4">
        <v>41535.583333333336</v>
      </c>
      <c r="I99" s="4">
        <v>41530.583333333336</v>
      </c>
      <c r="J99" s="4">
        <v>41533.625</v>
      </c>
      <c r="K99" s="4" t="str">
        <f t="shared" ca="1" si="20"/>
        <v>Resuelto a Tiempo</v>
      </c>
      <c r="R99" t="s">
        <v>1064</v>
      </c>
      <c r="V99" t="s">
        <v>1149</v>
      </c>
      <c r="W99" t="s">
        <v>1149</v>
      </c>
      <c r="X99" s="2">
        <f t="shared" si="12"/>
        <v>41535</v>
      </c>
      <c r="Y99" t="str">
        <f ca="1">"-"&amp;COUNTIFS($X$1:X99,DATE(YEAR($H99),MONTH($H99),DAY($H99)),$K$1:K99,"Pendiente")</f>
        <v>-0</v>
      </c>
      <c r="Z99" t="str">
        <f t="shared" ca="1" si="18"/>
        <v>1MediaResuelto a Tiempo</v>
      </c>
      <c r="AA99">
        <v>1</v>
      </c>
      <c r="AB99" t="e">
        <f>VLOOKUP(C99,'Clasi x Modulo'!B:C,2,FALSE)</f>
        <v>#N/A</v>
      </c>
      <c r="AF99">
        <f t="shared" si="13"/>
        <v>9</v>
      </c>
    </row>
    <row r="100" spans="1:32" x14ac:dyDescent="0.25">
      <c r="A100" t="str">
        <f t="shared" ca="1" si="11"/>
        <v>41536-0</v>
      </c>
      <c r="B100" s="7" t="s">
        <v>720</v>
      </c>
      <c r="C100" s="7" t="s">
        <v>1831</v>
      </c>
      <c r="D100" s="8">
        <v>41533.333333333336</v>
      </c>
      <c r="E100" s="32" t="s">
        <v>52</v>
      </c>
      <c r="F100" s="32" t="str">
        <f t="shared" si="19"/>
        <v>Media</v>
      </c>
      <c r="G100" s="32">
        <f>VLOOKUP(F100&amp;WEEKDAY(D100,2),Hoja3!A:B,2,FALSE)*24</f>
        <v>72</v>
      </c>
      <c r="H100" s="13">
        <v>41536.333333333336</v>
      </c>
      <c r="I100" s="13">
        <v>41533.333333333336</v>
      </c>
      <c r="J100" s="8">
        <v>41533.473611111112</v>
      </c>
      <c r="K100" s="8" t="str">
        <f t="shared" ca="1" si="20"/>
        <v>Resuelto a Tiempo</v>
      </c>
      <c r="V100" t="s">
        <v>1593</v>
      </c>
      <c r="W100" t="s">
        <v>1593</v>
      </c>
      <c r="X100" s="2">
        <f t="shared" si="12"/>
        <v>41536</v>
      </c>
      <c r="Y100" t="str">
        <f ca="1">"-"&amp;COUNTIFS($X$1:X100,DATE(YEAR($H100),MONTH($H100),DAY($H100)),$K$1:K100,"Pendiente")</f>
        <v>-0</v>
      </c>
      <c r="Z100" t="str">
        <f t="shared" ca="1" si="18"/>
        <v>1MediaResuelto a Tiempo</v>
      </c>
      <c r="AA100">
        <v>1</v>
      </c>
      <c r="AB100" t="e">
        <f>VLOOKUP(C100,'Clasi x Modulo'!B:C,2,FALSE)</f>
        <v>#N/A</v>
      </c>
      <c r="AF100">
        <f t="shared" si="13"/>
        <v>9</v>
      </c>
    </row>
    <row r="101" spans="1:32" x14ac:dyDescent="0.25">
      <c r="A101" t="str">
        <f t="shared" ca="1" si="11"/>
        <v>41536-0</v>
      </c>
      <c r="B101" s="7" t="s">
        <v>722</v>
      </c>
      <c r="C101" s="7" t="s">
        <v>1831</v>
      </c>
      <c r="D101" s="8">
        <v>41533.333333333336</v>
      </c>
      <c r="E101" s="32" t="s">
        <v>10</v>
      </c>
      <c r="F101" s="32" t="s">
        <v>10</v>
      </c>
      <c r="G101" s="32">
        <f>VLOOKUP(F101&amp;WEEKDAY(D101,2),Hoja3!A:B,2,FALSE)*24</f>
        <v>24</v>
      </c>
      <c r="H101" s="13">
        <v>41536.333333333336</v>
      </c>
      <c r="I101" s="13">
        <v>41533.333333333336</v>
      </c>
      <c r="J101" s="8">
        <v>41533.472222222219</v>
      </c>
      <c r="K101" s="8" t="str">
        <f t="shared" ca="1" si="20"/>
        <v>Resuelto a Tiempo</v>
      </c>
      <c r="V101" t="s">
        <v>1593</v>
      </c>
      <c r="W101" t="s">
        <v>1593</v>
      </c>
      <c r="X101" s="2">
        <f t="shared" si="12"/>
        <v>41536</v>
      </c>
      <c r="Y101" t="str">
        <f ca="1">"-"&amp;COUNTIFS($X$1:X101,DATE(YEAR($H101),MONTH($H101),DAY($H101)),$K$1:K101,"Pendiente")</f>
        <v>-0</v>
      </c>
      <c r="Z101" t="str">
        <f t="shared" ca="1" si="18"/>
        <v>1AltaResuelto a Tiempo</v>
      </c>
      <c r="AA101">
        <v>1</v>
      </c>
      <c r="AB101" t="e">
        <f>VLOOKUP(C101,'Clasi x Modulo'!B:C,2,FALSE)</f>
        <v>#N/A</v>
      </c>
      <c r="AF101">
        <f t="shared" si="13"/>
        <v>9</v>
      </c>
    </row>
    <row r="102" spans="1:32" x14ac:dyDescent="0.25">
      <c r="A102" t="str">
        <f t="shared" ca="1" si="11"/>
        <v>41536-0</v>
      </c>
      <c r="B102" s="7" t="s">
        <v>723</v>
      </c>
      <c r="C102" s="7" t="s">
        <v>1831</v>
      </c>
      <c r="D102" s="8">
        <v>41533.333333333336</v>
      </c>
      <c r="E102" s="32" t="s">
        <v>52</v>
      </c>
      <c r="F102" s="32" t="str">
        <f t="shared" ref="F102:F133" si="21">E102</f>
        <v>Media</v>
      </c>
      <c r="G102" s="32">
        <f>VLOOKUP(F102&amp;WEEKDAY(D102,2),Hoja3!A:B,2,FALSE)*24</f>
        <v>72</v>
      </c>
      <c r="H102" s="8">
        <v>41536.333333333336</v>
      </c>
      <c r="I102" s="8">
        <v>41533.333333333336</v>
      </c>
      <c r="J102" s="8">
        <v>41533.498611111114</v>
      </c>
      <c r="K102" s="8" t="str">
        <f t="shared" ca="1" si="20"/>
        <v>Resuelto a Tiempo</v>
      </c>
      <c r="V102" t="s">
        <v>1148</v>
      </c>
      <c r="W102" t="s">
        <v>1667</v>
      </c>
      <c r="X102" s="2">
        <f t="shared" si="12"/>
        <v>41536</v>
      </c>
      <c r="Y102" t="str">
        <f ca="1">"-"&amp;COUNTIFS($X$1:X102,DATE(YEAR($H102),MONTH($H102),DAY($H102)),$K$1:K102,"Pendiente")</f>
        <v>-0</v>
      </c>
      <c r="Z102" t="str">
        <f t="shared" ca="1" si="18"/>
        <v>1MediaResuelto a Tiempo</v>
      </c>
      <c r="AA102">
        <v>1</v>
      </c>
      <c r="AB102" t="e">
        <f>VLOOKUP(C102,'Clasi x Modulo'!B:C,2,FALSE)</f>
        <v>#N/A</v>
      </c>
      <c r="AF102">
        <f t="shared" si="13"/>
        <v>9</v>
      </c>
    </row>
    <row r="103" spans="1:32" x14ac:dyDescent="0.25">
      <c r="A103" t="str">
        <f t="shared" ca="1" si="11"/>
        <v>41536-0</v>
      </c>
      <c r="B103" s="7" t="s">
        <v>724</v>
      </c>
      <c r="C103" s="7" t="s">
        <v>1831</v>
      </c>
      <c r="D103" s="8">
        <v>41533.333333333336</v>
      </c>
      <c r="E103" s="32" t="s">
        <v>52</v>
      </c>
      <c r="F103" s="32" t="str">
        <f t="shared" si="21"/>
        <v>Media</v>
      </c>
      <c r="G103" s="32">
        <f>VLOOKUP(F103&amp;WEEKDAY(D103,2),Hoja3!A:B,2,FALSE)*24</f>
        <v>72</v>
      </c>
      <c r="H103" s="8">
        <v>41536.333333333336</v>
      </c>
      <c r="I103" s="8">
        <v>41533.333333333336</v>
      </c>
      <c r="J103" s="8">
        <v>41533.504861111112</v>
      </c>
      <c r="K103" s="8" t="str">
        <f t="shared" ca="1" si="20"/>
        <v>Resuelto a Tiempo</v>
      </c>
      <c r="V103" t="s">
        <v>1148</v>
      </c>
      <c r="W103" t="s">
        <v>1667</v>
      </c>
      <c r="X103" s="2">
        <f t="shared" si="12"/>
        <v>41536</v>
      </c>
      <c r="Y103" t="str">
        <f ca="1">"-"&amp;COUNTIFS($X$1:X103,DATE(YEAR($H103),MONTH($H103),DAY($H103)),$K$1:K103,"Pendiente")</f>
        <v>-0</v>
      </c>
      <c r="Z103" t="str">
        <f t="shared" ca="1" si="18"/>
        <v>1MediaResuelto a Tiempo</v>
      </c>
      <c r="AA103">
        <v>1</v>
      </c>
      <c r="AB103" t="e">
        <f>VLOOKUP(C103,'Clasi x Modulo'!B:C,2,FALSE)</f>
        <v>#N/A</v>
      </c>
      <c r="AF103">
        <f t="shared" si="13"/>
        <v>9</v>
      </c>
    </row>
    <row r="104" spans="1:32" x14ac:dyDescent="0.25">
      <c r="A104" t="str">
        <f t="shared" ca="1" si="11"/>
        <v>41536-0</v>
      </c>
      <c r="B104" s="7" t="s">
        <v>725</v>
      </c>
      <c r="C104" s="7" t="s">
        <v>1831</v>
      </c>
      <c r="D104" s="8">
        <v>41533.333333333336</v>
      </c>
      <c r="E104" s="32" t="s">
        <v>52</v>
      </c>
      <c r="F104" s="32" t="str">
        <f t="shared" si="21"/>
        <v>Media</v>
      </c>
      <c r="G104" s="32">
        <f>VLOOKUP(F104&amp;WEEKDAY(D104,2),Hoja3!A:B,2,FALSE)*24</f>
        <v>72</v>
      </c>
      <c r="H104" s="8">
        <v>41536.333333333336</v>
      </c>
      <c r="I104" s="8">
        <v>41533.333333333336</v>
      </c>
      <c r="J104" s="8">
        <v>41533.540277777778</v>
      </c>
      <c r="K104" s="8" t="str">
        <f t="shared" ca="1" si="20"/>
        <v>Resuelto a Tiempo</v>
      </c>
      <c r="V104" t="s">
        <v>1148</v>
      </c>
      <c r="W104" t="s">
        <v>1667</v>
      </c>
      <c r="X104" s="2">
        <f t="shared" si="12"/>
        <v>41536</v>
      </c>
      <c r="Y104" t="str">
        <f ca="1">"-"&amp;COUNTIFS($X$1:X104,DATE(YEAR($H104),MONTH($H104),DAY($H104)),$K$1:K104,"Pendiente")</f>
        <v>-0</v>
      </c>
      <c r="Z104" t="str">
        <f t="shared" ca="1" si="18"/>
        <v>1MediaResuelto a Tiempo</v>
      </c>
      <c r="AA104">
        <v>1</v>
      </c>
      <c r="AB104" t="e">
        <f>VLOOKUP(C104,'Clasi x Modulo'!B:C,2,FALSE)</f>
        <v>#N/A</v>
      </c>
      <c r="AF104">
        <f t="shared" si="13"/>
        <v>9</v>
      </c>
    </row>
    <row r="105" spans="1:32" x14ac:dyDescent="0.25">
      <c r="A105" t="str">
        <f t="shared" ca="1" si="11"/>
        <v>41536-0</v>
      </c>
      <c r="B105" s="7" t="s">
        <v>726</v>
      </c>
      <c r="C105" s="7" t="s">
        <v>1831</v>
      </c>
      <c r="D105" s="8">
        <v>41533.333333333336</v>
      </c>
      <c r="E105" s="32" t="s">
        <v>52</v>
      </c>
      <c r="F105" s="32" t="str">
        <f t="shared" si="21"/>
        <v>Media</v>
      </c>
      <c r="G105" s="32">
        <f>VLOOKUP(F105&amp;WEEKDAY(D105,2),Hoja3!A:B,2,FALSE)*24</f>
        <v>72</v>
      </c>
      <c r="H105" s="8">
        <v>41536.333333333336</v>
      </c>
      <c r="I105" s="8">
        <v>41533.333333333336</v>
      </c>
      <c r="J105" s="8">
        <v>41533.561111111114</v>
      </c>
      <c r="K105" s="8" t="str">
        <f t="shared" ca="1" si="20"/>
        <v>Resuelto a Tiempo</v>
      </c>
      <c r="V105" t="s">
        <v>1148</v>
      </c>
      <c r="W105" t="s">
        <v>1667</v>
      </c>
      <c r="X105" s="2">
        <f t="shared" si="12"/>
        <v>41536</v>
      </c>
      <c r="Y105" t="str">
        <f ca="1">"-"&amp;COUNTIFS($X$1:X105,DATE(YEAR($H105),MONTH($H105),DAY($H105)),$K$1:K105,"Pendiente")</f>
        <v>-0</v>
      </c>
      <c r="Z105" t="str">
        <f t="shared" ca="1" si="18"/>
        <v>1MediaResuelto a Tiempo</v>
      </c>
      <c r="AA105">
        <v>1</v>
      </c>
      <c r="AB105" t="e">
        <f>VLOOKUP(C105,'Clasi x Modulo'!B:C,2,FALSE)</f>
        <v>#N/A</v>
      </c>
      <c r="AF105">
        <f t="shared" si="13"/>
        <v>9</v>
      </c>
    </row>
    <row r="106" spans="1:32" x14ac:dyDescent="0.25">
      <c r="A106" t="str">
        <f t="shared" ca="1" si="11"/>
        <v>41536-0</v>
      </c>
      <c r="B106" s="7" t="s">
        <v>727</v>
      </c>
      <c r="C106" s="7" t="s">
        <v>1831</v>
      </c>
      <c r="D106" s="8">
        <v>41533.375</v>
      </c>
      <c r="E106" s="32" t="s">
        <v>52</v>
      </c>
      <c r="F106" s="32" t="str">
        <f t="shared" si="21"/>
        <v>Media</v>
      </c>
      <c r="G106" s="32">
        <f>VLOOKUP(F106&amp;WEEKDAY(D106,2),Hoja3!A:B,2,FALSE)*24</f>
        <v>72</v>
      </c>
      <c r="H106" s="8">
        <v>41536.375</v>
      </c>
      <c r="I106" s="8">
        <v>41533.375</v>
      </c>
      <c r="J106" s="8">
        <v>41533.614583333336</v>
      </c>
      <c r="K106" s="8" t="str">
        <f t="shared" ca="1" si="20"/>
        <v>Resuelto a Tiempo</v>
      </c>
      <c r="V106" t="s">
        <v>1148</v>
      </c>
      <c r="W106" t="s">
        <v>1667</v>
      </c>
      <c r="X106" s="2">
        <f t="shared" si="12"/>
        <v>41536</v>
      </c>
      <c r="Y106" t="str">
        <f ca="1">"-"&amp;COUNTIFS($X$1:X106,DATE(YEAR($H106),MONTH($H106),DAY($H106)),$K$1:K106,"Pendiente")</f>
        <v>-0</v>
      </c>
      <c r="Z106" t="str">
        <f t="shared" ca="1" si="18"/>
        <v>1MediaResuelto a Tiempo</v>
      </c>
      <c r="AA106">
        <v>1</v>
      </c>
      <c r="AB106" t="e">
        <f>VLOOKUP(C106,'Clasi x Modulo'!B:C,2,FALSE)</f>
        <v>#N/A</v>
      </c>
      <c r="AF106">
        <f t="shared" si="13"/>
        <v>9</v>
      </c>
    </row>
    <row r="107" spans="1:32" x14ac:dyDescent="0.25">
      <c r="A107" t="str">
        <f t="shared" ca="1" si="11"/>
        <v>41536-0</v>
      </c>
      <c r="B107" s="7" t="s">
        <v>732</v>
      </c>
      <c r="C107" s="7" t="s">
        <v>1831</v>
      </c>
      <c r="D107" s="8">
        <v>41533.458333333336</v>
      </c>
      <c r="E107" s="32" t="s">
        <v>10</v>
      </c>
      <c r="F107" s="32" t="str">
        <f t="shared" si="21"/>
        <v>Alta</v>
      </c>
      <c r="G107" s="32">
        <f>VLOOKUP(F107&amp;WEEKDAY(D107,2),Hoja3!A:B,2,FALSE)*24</f>
        <v>24</v>
      </c>
      <c r="H107" s="13">
        <v>41536.458333333336</v>
      </c>
      <c r="I107" s="13">
        <v>41533.458333333336</v>
      </c>
      <c r="J107" s="8">
        <v>41533.631944444445</v>
      </c>
      <c r="K107" s="8" t="str">
        <f t="shared" ca="1" si="20"/>
        <v>Resuelto a Tiempo</v>
      </c>
      <c r="V107" t="s">
        <v>1593</v>
      </c>
      <c r="W107" t="s">
        <v>1593</v>
      </c>
      <c r="X107" s="2">
        <f t="shared" si="12"/>
        <v>41536</v>
      </c>
      <c r="Y107" t="str">
        <f ca="1">"-"&amp;COUNTIFS($X$1:X107,DATE(YEAR($H107),MONTH($H107),DAY($H107)),$K$1:K107,"Pendiente")</f>
        <v>-0</v>
      </c>
      <c r="Z107" t="str">
        <f t="shared" ca="1" si="18"/>
        <v>1AltaResuelto a Tiempo</v>
      </c>
      <c r="AA107">
        <v>1</v>
      </c>
      <c r="AB107" t="e">
        <f>VLOOKUP(C107,'Clasi x Modulo'!B:C,2,FALSE)</f>
        <v>#N/A</v>
      </c>
      <c r="AF107">
        <f t="shared" si="13"/>
        <v>9</v>
      </c>
    </row>
    <row r="108" spans="1:32" x14ac:dyDescent="0.25">
      <c r="A108" t="str">
        <f t="shared" ca="1" si="11"/>
        <v>41536-0</v>
      </c>
      <c r="B108" s="7" t="s">
        <v>735</v>
      </c>
      <c r="C108" s="7" t="s">
        <v>1831</v>
      </c>
      <c r="D108" s="8">
        <v>41533.625</v>
      </c>
      <c r="E108" s="32" t="s">
        <v>52</v>
      </c>
      <c r="F108" s="32" t="str">
        <f t="shared" si="21"/>
        <v>Media</v>
      </c>
      <c r="G108" s="32">
        <f>VLOOKUP(F108&amp;WEEKDAY(D108,2),Hoja3!A:B,2,FALSE)*24</f>
        <v>72</v>
      </c>
      <c r="H108" s="8">
        <v>41536.625</v>
      </c>
      <c r="I108" s="8">
        <v>41533.625</v>
      </c>
      <c r="J108" s="8">
        <v>41533.694444444445</v>
      </c>
      <c r="K108" s="8" t="str">
        <f t="shared" ca="1" si="20"/>
        <v>Resuelto a Tiempo</v>
      </c>
      <c r="V108" t="s">
        <v>1148</v>
      </c>
      <c r="W108" t="s">
        <v>1667</v>
      </c>
      <c r="X108" s="2">
        <f t="shared" si="12"/>
        <v>41536</v>
      </c>
      <c r="Y108" t="str">
        <f ca="1">"-"&amp;COUNTIFS($X$1:X108,DATE(YEAR($H108),MONTH($H108),DAY($H108)),$K$1:K108,"Pendiente")</f>
        <v>-0</v>
      </c>
      <c r="Z108" t="str">
        <f t="shared" ca="1" si="18"/>
        <v>1MediaResuelto a Tiempo</v>
      </c>
      <c r="AA108">
        <v>1</v>
      </c>
      <c r="AB108" t="e">
        <f>VLOOKUP(C108,'Clasi x Modulo'!B:C,2,FALSE)</f>
        <v>#N/A</v>
      </c>
      <c r="AF108">
        <f t="shared" si="13"/>
        <v>9</v>
      </c>
    </row>
    <row r="109" spans="1:32" x14ac:dyDescent="0.25">
      <c r="A109" t="str">
        <f t="shared" ca="1" si="11"/>
        <v>41537-0</v>
      </c>
      <c r="B109" s="7" t="s">
        <v>737</v>
      </c>
      <c r="C109" s="7" t="s">
        <v>1831</v>
      </c>
      <c r="D109" s="8">
        <v>41534.458333333336</v>
      </c>
      <c r="E109" s="32" t="s">
        <v>52</v>
      </c>
      <c r="F109" s="32" t="str">
        <f t="shared" si="21"/>
        <v>Media</v>
      </c>
      <c r="G109" s="32">
        <f>VLOOKUP(F109&amp;WEEKDAY(D109,2),Hoja3!A:B,2,FALSE)*24</f>
        <v>72</v>
      </c>
      <c r="H109" s="8">
        <v>41537.458333333336</v>
      </c>
      <c r="I109" s="8">
        <v>41534.458333333336</v>
      </c>
      <c r="J109" s="8">
        <v>41533.611111111109</v>
      </c>
      <c r="K109" s="8" t="str">
        <f t="shared" ca="1" si="20"/>
        <v>Resuelto a Tiempo</v>
      </c>
      <c r="V109" t="s">
        <v>1148</v>
      </c>
      <c r="W109" t="s">
        <v>1667</v>
      </c>
      <c r="X109" s="2">
        <f t="shared" si="12"/>
        <v>41537</v>
      </c>
      <c r="Y109" t="str">
        <f ca="1">"-"&amp;COUNTIFS($X$1:X109,DATE(YEAR($H109),MONTH($H109),DAY($H109)),$K$1:K109,"Pendiente")</f>
        <v>-0</v>
      </c>
      <c r="Z109" t="str">
        <f t="shared" ca="1" si="18"/>
        <v>1MediaResuelto a Tiempo</v>
      </c>
      <c r="AA109">
        <v>1</v>
      </c>
      <c r="AB109" t="e">
        <f>VLOOKUP(C109,'Clasi x Modulo'!B:C,2,FALSE)</f>
        <v>#N/A</v>
      </c>
      <c r="AF109">
        <f t="shared" si="13"/>
        <v>9</v>
      </c>
    </row>
    <row r="110" spans="1:32" x14ac:dyDescent="0.25">
      <c r="A110" t="str">
        <f t="shared" ca="1" si="11"/>
        <v>41535-0</v>
      </c>
      <c r="B110" s="7" t="s">
        <v>738</v>
      </c>
      <c r="C110" s="7" t="s">
        <v>1831</v>
      </c>
      <c r="D110" s="8">
        <v>41534.458333333336</v>
      </c>
      <c r="E110" s="32" t="s">
        <v>52</v>
      </c>
      <c r="F110" s="32" t="str">
        <f t="shared" si="21"/>
        <v>Media</v>
      </c>
      <c r="G110" s="32">
        <f>VLOOKUP(F110&amp;WEEKDAY(D110,2),Hoja3!A:B,2,FALSE)*24</f>
        <v>72</v>
      </c>
      <c r="H110" s="8">
        <v>41535.458333333336</v>
      </c>
      <c r="I110" s="8">
        <v>41534.458333333336</v>
      </c>
      <c r="J110" s="8">
        <v>41534.636111111111</v>
      </c>
      <c r="K110" s="8" t="str">
        <f t="shared" ca="1" si="20"/>
        <v>Resuelto a Tiempo</v>
      </c>
      <c r="V110" t="s">
        <v>1595</v>
      </c>
      <c r="W110" t="s">
        <v>1595</v>
      </c>
      <c r="X110" s="2">
        <f t="shared" si="12"/>
        <v>41535</v>
      </c>
      <c r="Y110" t="str">
        <f ca="1">"-"&amp;COUNTIFS($X$1:X110,DATE(YEAR($H110),MONTH($H110),DAY($H110)),$K$1:K110,"Pendiente")</f>
        <v>-0</v>
      </c>
      <c r="Z110" t="str">
        <f t="shared" ca="1" si="18"/>
        <v>1MediaResuelto a Tiempo</v>
      </c>
      <c r="AA110">
        <v>1</v>
      </c>
      <c r="AB110" t="e">
        <f>VLOOKUP(C110,'Clasi x Modulo'!B:C,2,FALSE)</f>
        <v>#N/A</v>
      </c>
      <c r="AF110">
        <f t="shared" si="13"/>
        <v>9</v>
      </c>
    </row>
    <row r="111" spans="1:32" x14ac:dyDescent="0.25">
      <c r="A111" t="str">
        <f t="shared" ca="1" si="11"/>
        <v>41535-0</v>
      </c>
      <c r="B111" s="7" t="s">
        <v>739</v>
      </c>
      <c r="C111" s="7" t="s">
        <v>1831</v>
      </c>
      <c r="D111" s="8">
        <v>41534.458333333336</v>
      </c>
      <c r="E111" s="32" t="s">
        <v>52</v>
      </c>
      <c r="F111" s="32" t="str">
        <f t="shared" si="21"/>
        <v>Media</v>
      </c>
      <c r="G111" s="32">
        <f>VLOOKUP(F111&amp;WEEKDAY(D111,2),Hoja3!A:B,2,FALSE)*24</f>
        <v>72</v>
      </c>
      <c r="H111" s="8">
        <v>41535.458333333336</v>
      </c>
      <c r="I111" s="8">
        <v>41534.458333333336</v>
      </c>
      <c r="J111" s="8">
        <v>41534.625</v>
      </c>
      <c r="K111" s="8" t="str">
        <f t="shared" ca="1" si="20"/>
        <v>Resuelto a Tiempo</v>
      </c>
      <c r="V111" t="s">
        <v>1595</v>
      </c>
      <c r="W111" t="s">
        <v>1595</v>
      </c>
      <c r="X111" s="2">
        <f t="shared" si="12"/>
        <v>41535</v>
      </c>
      <c r="Y111" t="str">
        <f ca="1">"-"&amp;COUNTIFS($X$1:X111,DATE(YEAR($H111),MONTH($H111),DAY($H111)),$K$1:K111,"Pendiente")</f>
        <v>-0</v>
      </c>
      <c r="Z111" t="str">
        <f t="shared" ca="1" si="18"/>
        <v>1MediaResuelto a Tiempo</v>
      </c>
      <c r="AA111">
        <v>1</v>
      </c>
      <c r="AB111" t="e">
        <f>VLOOKUP(C111,'Clasi x Modulo'!B:C,2,FALSE)</f>
        <v>#N/A</v>
      </c>
      <c r="AF111">
        <f t="shared" si="13"/>
        <v>9</v>
      </c>
    </row>
    <row r="112" spans="1:32" x14ac:dyDescent="0.25">
      <c r="A112" t="str">
        <f t="shared" ca="1" si="11"/>
        <v>41542-0</v>
      </c>
      <c r="B112" s="7" t="s">
        <v>741</v>
      </c>
      <c r="C112" s="7" t="s">
        <v>1831</v>
      </c>
      <c r="D112" s="8">
        <v>41534.458333333336</v>
      </c>
      <c r="E112" s="32" t="s">
        <v>10</v>
      </c>
      <c r="F112" s="32" t="str">
        <f t="shared" si="21"/>
        <v>Alta</v>
      </c>
      <c r="G112" s="32">
        <f>VLOOKUP(F112&amp;WEEKDAY(D112,2),Hoja3!A:B,2,FALSE)*24</f>
        <v>24</v>
      </c>
      <c r="H112" s="8">
        <v>41542.583333333336</v>
      </c>
      <c r="I112" s="8">
        <v>41534.541666666664</v>
      </c>
      <c r="J112" s="11">
        <v>41576.553472222222</v>
      </c>
      <c r="K112" s="8" t="str">
        <f t="shared" ca="1" si="20"/>
        <v>Resuelto NO a Tiempo</v>
      </c>
      <c r="R112" t="s">
        <v>1064</v>
      </c>
      <c r="V112" t="s">
        <v>1150</v>
      </c>
      <c r="W112" t="s">
        <v>1150</v>
      </c>
      <c r="X112" s="2">
        <f t="shared" si="12"/>
        <v>41542</v>
      </c>
      <c r="Y112" t="str">
        <f ca="1">"-"&amp;COUNTIFS($X$1:X112,DATE(YEAR($H112),MONTH($H112),DAY($H112)),$K$1:K112,"Pendiente")</f>
        <v>-0</v>
      </c>
      <c r="Z112" t="str">
        <f t="shared" ca="1" si="18"/>
        <v>1AltaResuelto NO a Tiempo</v>
      </c>
      <c r="AA112">
        <v>1</v>
      </c>
      <c r="AB112" t="e">
        <f>VLOOKUP(C112,'Clasi x Modulo'!B:C,2,FALSE)</f>
        <v>#N/A</v>
      </c>
      <c r="AF112">
        <f t="shared" si="13"/>
        <v>9</v>
      </c>
    </row>
    <row r="113" spans="1:32" x14ac:dyDescent="0.25">
      <c r="A113" t="str">
        <f t="shared" ca="1" si="11"/>
        <v>41537-0</v>
      </c>
      <c r="B113" s="7" t="s">
        <v>742</v>
      </c>
      <c r="C113" s="7" t="s">
        <v>1831</v>
      </c>
      <c r="D113" s="8">
        <v>41534.625</v>
      </c>
      <c r="E113" s="32" t="s">
        <v>52</v>
      </c>
      <c r="F113" s="32" t="str">
        <f t="shared" si="21"/>
        <v>Media</v>
      </c>
      <c r="G113" s="32">
        <f>VLOOKUP(F113&amp;WEEKDAY(D113,2),Hoja3!A:B,2,FALSE)*24</f>
        <v>72</v>
      </c>
      <c r="H113" s="8">
        <v>41537.625</v>
      </c>
      <c r="I113" s="8">
        <v>41534.458333333336</v>
      </c>
      <c r="J113" s="8">
        <v>41534.673611111109</v>
      </c>
      <c r="K113" s="8" t="str">
        <f t="shared" ca="1" si="20"/>
        <v>Resuelto a Tiempo</v>
      </c>
      <c r="V113" t="s">
        <v>1148</v>
      </c>
      <c r="W113" t="s">
        <v>1667</v>
      </c>
      <c r="X113" s="2">
        <f t="shared" si="12"/>
        <v>41537</v>
      </c>
      <c r="Y113" t="str">
        <f ca="1">"-"&amp;COUNTIFS($X$1:X113,DATE(YEAR($H113),MONTH($H113),DAY($H113)),$K$1:K113,"Pendiente")</f>
        <v>-0</v>
      </c>
      <c r="Z113" t="str">
        <f t="shared" ca="1" si="18"/>
        <v>1MediaResuelto a Tiempo</v>
      </c>
      <c r="AA113">
        <v>1</v>
      </c>
      <c r="AB113" t="e">
        <f>VLOOKUP(C113,'Clasi x Modulo'!B:C,2,FALSE)</f>
        <v>#N/A</v>
      </c>
      <c r="AF113">
        <f t="shared" si="13"/>
        <v>9</v>
      </c>
    </row>
    <row r="114" spans="1:32" x14ac:dyDescent="0.25">
      <c r="A114" t="str">
        <f t="shared" ca="1" si="11"/>
        <v>41540-0</v>
      </c>
      <c r="B114" s="7" t="s">
        <v>744</v>
      </c>
      <c r="C114" s="7" t="s">
        <v>1831</v>
      </c>
      <c r="D114" s="8">
        <v>41535.375</v>
      </c>
      <c r="E114" s="32" t="s">
        <v>52</v>
      </c>
      <c r="F114" s="32" t="str">
        <f t="shared" si="21"/>
        <v>Media</v>
      </c>
      <c r="G114" s="32">
        <f>VLOOKUP(F114&amp;WEEKDAY(D114,2),Hoja3!A:B,2,FALSE)*24</f>
        <v>120</v>
      </c>
      <c r="H114" s="8">
        <v>41540.375</v>
      </c>
      <c r="I114" s="8">
        <v>41535.375</v>
      </c>
      <c r="J114" s="8">
        <v>41535.410416666666</v>
      </c>
      <c r="K114" s="8" t="str">
        <f t="shared" ca="1" si="20"/>
        <v>Resuelto a Tiempo</v>
      </c>
      <c r="V114" t="s">
        <v>1148</v>
      </c>
      <c r="W114" t="s">
        <v>1667</v>
      </c>
      <c r="X114" s="2">
        <f t="shared" si="12"/>
        <v>41540</v>
      </c>
      <c r="Y114" t="str">
        <f ca="1">"-"&amp;COUNTIFS($X$1:X114,DATE(YEAR($H114),MONTH($H114),DAY($H114)),$K$1:K114,"Pendiente")</f>
        <v>-0</v>
      </c>
      <c r="Z114" t="str">
        <f t="shared" ca="1" si="18"/>
        <v>1MediaResuelto a Tiempo</v>
      </c>
      <c r="AA114">
        <v>1</v>
      </c>
      <c r="AB114" t="e">
        <f>VLOOKUP(C114,'Clasi x Modulo'!B:C,2,FALSE)</f>
        <v>#N/A</v>
      </c>
      <c r="AF114">
        <f t="shared" si="13"/>
        <v>9</v>
      </c>
    </row>
    <row r="115" spans="1:32" x14ac:dyDescent="0.25">
      <c r="A115" s="41" t="str">
        <f t="shared" ca="1" si="11"/>
        <v>41536-0</v>
      </c>
      <c r="B115" s="3" t="s">
        <v>745</v>
      </c>
      <c r="C115" s="7" t="s">
        <v>1831</v>
      </c>
      <c r="D115" s="4">
        <v>41535.458333333336</v>
      </c>
      <c r="E115" s="35" t="s">
        <v>10</v>
      </c>
      <c r="F115" s="35" t="str">
        <f t="shared" si="21"/>
        <v>Alta</v>
      </c>
      <c r="G115" s="35">
        <f>VLOOKUP(F115&amp;WEEKDAY(D115,2),Hoja3!A:B,2,FALSE)*24</f>
        <v>24</v>
      </c>
      <c r="H115" s="14">
        <v>41536.458333333336</v>
      </c>
      <c r="I115" s="14">
        <v>41535.458333333336</v>
      </c>
      <c r="J115" s="4">
        <v>41548.416666666664</v>
      </c>
      <c r="K115" s="4" t="s">
        <v>977</v>
      </c>
      <c r="R115" t="s">
        <v>1064</v>
      </c>
      <c r="V115" t="s">
        <v>1597</v>
      </c>
      <c r="W115" t="s">
        <v>1814</v>
      </c>
      <c r="X115" s="2">
        <f t="shared" si="12"/>
        <v>41536</v>
      </c>
      <c r="Y115" t="str">
        <f ca="1">"-"&amp;COUNTIFS($X$1:X115,DATE(YEAR($H115),MONTH($H115),DAY($H115)),$K$1:K115,"Pendiente")</f>
        <v>-0</v>
      </c>
      <c r="Z115" t="str">
        <f t="shared" ref="Z115:Z146" si="22">AA115&amp;F115&amp;K115</f>
        <v>1AltaResuelto a Tiempo</v>
      </c>
      <c r="AA115">
        <v>1</v>
      </c>
      <c r="AB115" t="e">
        <f>VLOOKUP(C115,'Clasi x Modulo'!B:C,2,FALSE)</f>
        <v>#N/A</v>
      </c>
      <c r="AF115">
        <f t="shared" si="13"/>
        <v>9</v>
      </c>
    </row>
    <row r="116" spans="1:32" x14ac:dyDescent="0.25">
      <c r="A116" t="str">
        <f t="shared" ca="1" si="11"/>
        <v>41540-0</v>
      </c>
      <c r="B116" s="7" t="s">
        <v>746</v>
      </c>
      <c r="C116" s="7" t="s">
        <v>1831</v>
      </c>
      <c r="D116" s="8">
        <v>41535.625</v>
      </c>
      <c r="E116" s="32" t="s">
        <v>52</v>
      </c>
      <c r="F116" s="32" t="str">
        <f t="shared" si="21"/>
        <v>Media</v>
      </c>
      <c r="G116" s="32">
        <f>VLOOKUP(F116&amp;WEEKDAY(D116,2),Hoja3!A:B,2,FALSE)*24</f>
        <v>120</v>
      </c>
      <c r="H116" s="8">
        <v>41540.625</v>
      </c>
      <c r="I116" s="8">
        <v>41535.625</v>
      </c>
      <c r="J116" s="8">
        <v>41535.690972222219</v>
      </c>
      <c r="K116" s="8" t="str">
        <f t="shared" ref="K116:K128" ca="1" si="23">IF(J116="",IF(NOW()&gt;H116,"Retrasado","Pendiente"),IF(J116&lt;H116,"Resuelto a Tiempo","Resuelto NO a Tiempo"))</f>
        <v>Resuelto a Tiempo</v>
      </c>
      <c r="V116" t="s">
        <v>1148</v>
      </c>
      <c r="W116" t="s">
        <v>1667</v>
      </c>
      <c r="X116" s="2">
        <f t="shared" si="12"/>
        <v>41540</v>
      </c>
      <c r="Y116" t="str">
        <f ca="1">"-"&amp;COUNTIFS($X$1:X116,DATE(YEAR($H116),MONTH($H116),DAY($H116)),$K$1:K116,"Pendiente")</f>
        <v>-0</v>
      </c>
      <c r="Z116" t="str">
        <f t="shared" ca="1" si="22"/>
        <v>1MediaResuelto a Tiempo</v>
      </c>
      <c r="AA116">
        <v>1</v>
      </c>
      <c r="AB116" t="e">
        <f>VLOOKUP(C116,'Clasi x Modulo'!B:C,2,FALSE)</f>
        <v>#N/A</v>
      </c>
      <c r="AF116">
        <f t="shared" si="13"/>
        <v>9</v>
      </c>
    </row>
    <row r="117" spans="1:32" x14ac:dyDescent="0.25">
      <c r="A117" t="str">
        <f t="shared" ca="1" si="11"/>
        <v>41540-0</v>
      </c>
      <c r="B117" s="7" t="s">
        <v>749</v>
      </c>
      <c r="C117" s="7" t="s">
        <v>1831</v>
      </c>
      <c r="D117" s="8">
        <v>41535.625</v>
      </c>
      <c r="E117" s="32" t="s">
        <v>52</v>
      </c>
      <c r="F117" s="32" t="str">
        <f t="shared" si="21"/>
        <v>Media</v>
      </c>
      <c r="G117" s="32">
        <f>VLOOKUP(F117&amp;WEEKDAY(D117,2),Hoja3!A:B,2,FALSE)*24</f>
        <v>120</v>
      </c>
      <c r="H117" s="13">
        <v>41540.625</v>
      </c>
      <c r="I117" s="13">
        <v>41535.625</v>
      </c>
      <c r="J117" s="8">
        <v>41535.734722222223</v>
      </c>
      <c r="K117" s="8" t="str">
        <f t="shared" ca="1" si="23"/>
        <v>Resuelto a Tiempo</v>
      </c>
      <c r="V117" t="s">
        <v>1593</v>
      </c>
      <c r="W117" t="s">
        <v>1593</v>
      </c>
      <c r="X117" s="2">
        <f t="shared" si="12"/>
        <v>41540</v>
      </c>
      <c r="Y117" t="str">
        <f ca="1">"-"&amp;COUNTIFS($X$1:X117,DATE(YEAR($H117),MONTH($H117),DAY($H117)),$K$1:K117,"Pendiente")</f>
        <v>-0</v>
      </c>
      <c r="Z117" t="str">
        <f t="shared" ca="1" si="22"/>
        <v>1MediaResuelto a Tiempo</v>
      </c>
      <c r="AA117">
        <v>1</v>
      </c>
      <c r="AB117" t="e">
        <f>VLOOKUP(C117,'Clasi x Modulo'!B:C,2,FALSE)</f>
        <v>#N/A</v>
      </c>
      <c r="AF117">
        <f t="shared" si="13"/>
        <v>9</v>
      </c>
    </row>
    <row r="118" spans="1:32" x14ac:dyDescent="0.25">
      <c r="A118" t="str">
        <f t="shared" ca="1" si="11"/>
        <v>41537-0</v>
      </c>
      <c r="B118" s="7" t="s">
        <v>750</v>
      </c>
      <c r="C118" s="7" t="s">
        <v>1831</v>
      </c>
      <c r="D118" s="8">
        <v>41536.333333333336</v>
      </c>
      <c r="E118" s="32" t="s">
        <v>10</v>
      </c>
      <c r="F118" s="32" t="str">
        <f t="shared" si="21"/>
        <v>Alta</v>
      </c>
      <c r="G118" s="32">
        <f>VLOOKUP(F118&amp;WEEKDAY(D118,2),Hoja3!A:B,2,FALSE)*24</f>
        <v>24</v>
      </c>
      <c r="H118" s="13">
        <v>41537.333333333336</v>
      </c>
      <c r="I118" s="13">
        <v>41536.333333333336</v>
      </c>
      <c r="J118" s="8">
        <v>41536.475694444445</v>
      </c>
      <c r="K118" s="8" t="str">
        <f t="shared" ca="1" si="23"/>
        <v>Resuelto a Tiempo</v>
      </c>
      <c r="V118" t="s">
        <v>1597</v>
      </c>
      <c r="W118" t="s">
        <v>1814</v>
      </c>
      <c r="X118" s="2">
        <f t="shared" si="12"/>
        <v>41537</v>
      </c>
      <c r="Y118" t="str">
        <f ca="1">"-"&amp;COUNTIFS($X$1:X118,DATE(YEAR($H118),MONTH($H118),DAY($H118)),$K$1:K118,"Pendiente")</f>
        <v>-0</v>
      </c>
      <c r="Z118" t="str">
        <f t="shared" ca="1" si="22"/>
        <v>1AltaResuelto a Tiempo</v>
      </c>
      <c r="AA118">
        <v>1</v>
      </c>
      <c r="AB118" t="e">
        <f>VLOOKUP(C118,'Clasi x Modulo'!B:C,2,FALSE)</f>
        <v>#N/A</v>
      </c>
      <c r="AF118">
        <f t="shared" si="13"/>
        <v>9</v>
      </c>
    </row>
    <row r="119" spans="1:32" x14ac:dyDescent="0.25">
      <c r="A119" t="str">
        <f t="shared" ca="1" si="11"/>
        <v>41537-0</v>
      </c>
      <c r="B119" s="7" t="s">
        <v>751</v>
      </c>
      <c r="C119" s="7" t="s">
        <v>1831</v>
      </c>
      <c r="D119" s="8">
        <v>41536.333333333336</v>
      </c>
      <c r="E119" s="32" t="s">
        <v>10</v>
      </c>
      <c r="F119" s="32" t="str">
        <f t="shared" si="21"/>
        <v>Alta</v>
      </c>
      <c r="G119" s="32">
        <f>VLOOKUP(F119&amp;WEEKDAY(D119,2),Hoja3!A:B,2,FALSE)*24</f>
        <v>24</v>
      </c>
      <c r="H119" s="8">
        <v>41537.333333333336</v>
      </c>
      <c r="I119" s="8">
        <v>41536.333333333336</v>
      </c>
      <c r="J119" s="8">
        <v>41536.722222222219</v>
      </c>
      <c r="K119" s="8" t="str">
        <f t="shared" ca="1" si="23"/>
        <v>Resuelto a Tiempo</v>
      </c>
      <c r="V119" t="s">
        <v>1595</v>
      </c>
      <c r="W119" t="s">
        <v>1595</v>
      </c>
      <c r="X119" s="2">
        <f t="shared" si="12"/>
        <v>41537</v>
      </c>
      <c r="Y119" t="str">
        <f ca="1">"-"&amp;COUNTIFS($X$1:X119,DATE(YEAR($H119),MONTH($H119),DAY($H119)),$K$1:K119,"Pendiente")</f>
        <v>-0</v>
      </c>
      <c r="Z119" t="str">
        <f t="shared" ca="1" si="22"/>
        <v>1AltaResuelto a Tiempo</v>
      </c>
      <c r="AA119">
        <v>1</v>
      </c>
      <c r="AB119" t="e">
        <f>VLOOKUP(C119,'Clasi x Modulo'!B:C,2,FALSE)</f>
        <v>#N/A</v>
      </c>
      <c r="AF119">
        <f t="shared" si="13"/>
        <v>9</v>
      </c>
    </row>
    <row r="120" spans="1:32" x14ac:dyDescent="0.25">
      <c r="A120" t="str">
        <f t="shared" ca="1" si="11"/>
        <v>41541-0</v>
      </c>
      <c r="B120" s="7" t="s">
        <v>753</v>
      </c>
      <c r="C120" s="7" t="s">
        <v>1831</v>
      </c>
      <c r="D120" s="8">
        <v>41536.333333333336</v>
      </c>
      <c r="E120" s="32" t="s">
        <v>52</v>
      </c>
      <c r="F120" s="32" t="str">
        <f t="shared" si="21"/>
        <v>Media</v>
      </c>
      <c r="G120" s="32">
        <f>VLOOKUP(F120&amp;WEEKDAY(D120,2),Hoja3!A:B,2,FALSE)*24</f>
        <v>120</v>
      </c>
      <c r="H120" s="8">
        <v>41541.333333333336</v>
      </c>
      <c r="I120" s="8">
        <v>41536.333333333336</v>
      </c>
      <c r="J120" s="8">
        <v>41536.659722222219</v>
      </c>
      <c r="K120" s="8" t="str">
        <f t="shared" ca="1" si="23"/>
        <v>Resuelto a Tiempo</v>
      </c>
      <c r="V120" t="s">
        <v>1148</v>
      </c>
      <c r="W120" t="s">
        <v>1667</v>
      </c>
      <c r="X120" s="2">
        <f t="shared" si="12"/>
        <v>41541</v>
      </c>
      <c r="Y120" t="str">
        <f ca="1">"-"&amp;COUNTIFS($X$1:X120,DATE(YEAR($H120),MONTH($H120),DAY($H120)),$K$1:K120,"Pendiente")</f>
        <v>-0</v>
      </c>
      <c r="Z120" t="str">
        <f t="shared" ca="1" si="22"/>
        <v>1MediaResuelto a Tiempo</v>
      </c>
      <c r="AA120">
        <v>1</v>
      </c>
      <c r="AB120" t="e">
        <f>VLOOKUP(C120,'Clasi x Modulo'!B:C,2,FALSE)</f>
        <v>#N/A</v>
      </c>
      <c r="AF120">
        <f t="shared" si="13"/>
        <v>9</v>
      </c>
    </row>
    <row r="121" spans="1:32" x14ac:dyDescent="0.25">
      <c r="A121" t="str">
        <f t="shared" ca="1" si="11"/>
        <v>41542-0</v>
      </c>
      <c r="B121" s="7" t="s">
        <v>754</v>
      </c>
      <c r="C121" s="7" t="s">
        <v>1831</v>
      </c>
      <c r="D121" s="8">
        <v>41537.333333333336</v>
      </c>
      <c r="E121" s="32" t="s">
        <v>52</v>
      </c>
      <c r="F121" s="32" t="str">
        <f t="shared" si="21"/>
        <v>Media</v>
      </c>
      <c r="G121" s="32">
        <f>VLOOKUP(F121&amp;WEEKDAY(D121,2),Hoja3!A:B,2,FALSE)*24</f>
        <v>120</v>
      </c>
      <c r="H121" s="8">
        <v>41542.333333333336</v>
      </c>
      <c r="I121" s="8">
        <v>41537.333333333336</v>
      </c>
      <c r="J121" s="8">
        <v>41537.472222222219</v>
      </c>
      <c r="K121" s="8" t="str">
        <f t="shared" ca="1" si="23"/>
        <v>Resuelto a Tiempo</v>
      </c>
      <c r="V121" t="s">
        <v>1148</v>
      </c>
      <c r="W121" t="s">
        <v>1667</v>
      </c>
      <c r="X121" s="2">
        <f t="shared" si="12"/>
        <v>41542</v>
      </c>
      <c r="Y121" t="str">
        <f ca="1">"-"&amp;COUNTIFS($X$1:X121,DATE(YEAR($H121),MONTH($H121),DAY($H121)),$K$1:K121,"Pendiente")</f>
        <v>-0</v>
      </c>
      <c r="Z121" t="str">
        <f t="shared" ca="1" si="22"/>
        <v>1MediaResuelto a Tiempo</v>
      </c>
      <c r="AA121">
        <v>1</v>
      </c>
      <c r="AB121" t="e">
        <f>VLOOKUP(C121,'Clasi x Modulo'!B:C,2,FALSE)</f>
        <v>#N/A</v>
      </c>
      <c r="AF121">
        <f t="shared" si="13"/>
        <v>9</v>
      </c>
    </row>
    <row r="122" spans="1:32" x14ac:dyDescent="0.25">
      <c r="A122" t="str">
        <f t="shared" ca="1" si="11"/>
        <v>41542-0</v>
      </c>
      <c r="B122" s="7" t="s">
        <v>755</v>
      </c>
      <c r="C122" s="7" t="s">
        <v>1831</v>
      </c>
      <c r="D122" s="8">
        <v>41537.333333333336</v>
      </c>
      <c r="E122" s="32" t="s">
        <v>52</v>
      </c>
      <c r="F122" s="32" t="str">
        <f t="shared" si="21"/>
        <v>Media</v>
      </c>
      <c r="G122" s="32">
        <f>VLOOKUP(F122&amp;WEEKDAY(D122,2),Hoja3!A:B,2,FALSE)*24</f>
        <v>120</v>
      </c>
      <c r="H122" s="8">
        <v>41542.333333333336</v>
      </c>
      <c r="I122" s="8">
        <v>41537.333333333336</v>
      </c>
      <c r="J122" s="8">
        <v>41537.645833333336</v>
      </c>
      <c r="K122" s="7" t="str">
        <f t="shared" ca="1" si="23"/>
        <v>Resuelto a Tiempo</v>
      </c>
      <c r="V122" t="s">
        <v>1148</v>
      </c>
      <c r="W122" t="s">
        <v>1667</v>
      </c>
      <c r="X122" s="2">
        <f t="shared" si="12"/>
        <v>41542</v>
      </c>
      <c r="Y122" t="str">
        <f ca="1">"-"&amp;COUNTIFS($X$1:X122,DATE(YEAR($H122),MONTH($H122),DAY($H122)),$K$1:K122,"Pendiente")</f>
        <v>-0</v>
      </c>
      <c r="Z122" t="str">
        <f t="shared" ca="1" si="22"/>
        <v>1MediaResuelto a Tiempo</v>
      </c>
      <c r="AA122">
        <v>1</v>
      </c>
      <c r="AB122" t="e">
        <f>VLOOKUP(C122,'Clasi x Modulo'!B:C,2,FALSE)</f>
        <v>#N/A</v>
      </c>
      <c r="AF122">
        <f t="shared" si="13"/>
        <v>9</v>
      </c>
    </row>
    <row r="123" spans="1:32" x14ac:dyDescent="0.25">
      <c r="A123" t="str">
        <f t="shared" ca="1" si="11"/>
        <v>41542-0</v>
      </c>
      <c r="B123" s="7" t="s">
        <v>756</v>
      </c>
      <c r="C123" s="7" t="s">
        <v>1831</v>
      </c>
      <c r="D123" s="8">
        <v>41537.333333333336</v>
      </c>
      <c r="E123" s="32" t="s">
        <v>52</v>
      </c>
      <c r="F123" s="32" t="str">
        <f t="shared" si="21"/>
        <v>Media</v>
      </c>
      <c r="G123" s="32">
        <f>VLOOKUP(F123&amp;WEEKDAY(D123,2),Hoja3!A:B,2,FALSE)*24</f>
        <v>120</v>
      </c>
      <c r="H123" s="8">
        <v>41542.333333333336</v>
      </c>
      <c r="I123" s="8">
        <v>41537.333333333336</v>
      </c>
      <c r="J123" s="8">
        <v>41537.659722222219</v>
      </c>
      <c r="K123" s="8" t="str">
        <f t="shared" ca="1" si="23"/>
        <v>Resuelto a Tiempo</v>
      </c>
      <c r="V123" t="s">
        <v>1148</v>
      </c>
      <c r="W123" t="s">
        <v>1667</v>
      </c>
      <c r="X123" s="2">
        <f t="shared" si="12"/>
        <v>41542</v>
      </c>
      <c r="Y123" t="str">
        <f ca="1">"-"&amp;COUNTIFS($X$1:X123,DATE(YEAR($H123),MONTH($H123),DAY($H123)),$K$1:K123,"Pendiente")</f>
        <v>-0</v>
      </c>
      <c r="Z123" t="str">
        <f t="shared" ca="1" si="22"/>
        <v>1MediaResuelto a Tiempo</v>
      </c>
      <c r="AA123">
        <v>1</v>
      </c>
      <c r="AB123" t="e">
        <f>VLOOKUP(C123,'Clasi x Modulo'!B:C,2,FALSE)</f>
        <v>#N/A</v>
      </c>
      <c r="AF123">
        <f t="shared" si="13"/>
        <v>9</v>
      </c>
    </row>
    <row r="124" spans="1:32" x14ac:dyDescent="0.25">
      <c r="A124" t="str">
        <f t="shared" ca="1" si="11"/>
        <v>41542-0</v>
      </c>
      <c r="B124" s="7" t="s">
        <v>757</v>
      </c>
      <c r="C124" s="7" t="s">
        <v>1831</v>
      </c>
      <c r="D124" s="8">
        <v>41537.333333333336</v>
      </c>
      <c r="E124" s="32" t="s">
        <v>52</v>
      </c>
      <c r="F124" s="32" t="str">
        <f t="shared" si="21"/>
        <v>Media</v>
      </c>
      <c r="G124" s="32">
        <f>VLOOKUP(F124&amp;WEEKDAY(D124,2),Hoja3!A:B,2,FALSE)*24</f>
        <v>120</v>
      </c>
      <c r="H124" s="8">
        <v>41542.333333333336</v>
      </c>
      <c r="I124" s="8">
        <v>41537.333333333336</v>
      </c>
      <c r="J124" s="8">
        <v>41537.666666666664</v>
      </c>
      <c r="K124" s="8" t="str">
        <f t="shared" ca="1" si="23"/>
        <v>Resuelto a Tiempo</v>
      </c>
      <c r="V124" t="s">
        <v>1148</v>
      </c>
      <c r="W124" t="s">
        <v>1667</v>
      </c>
      <c r="X124" s="2">
        <f t="shared" si="12"/>
        <v>41542</v>
      </c>
      <c r="Y124" t="str">
        <f ca="1">"-"&amp;COUNTIFS($X$1:X124,DATE(YEAR($H124),MONTH($H124),DAY($H124)),$K$1:K124,"Pendiente")</f>
        <v>-0</v>
      </c>
      <c r="Z124" t="str">
        <f t="shared" ca="1" si="22"/>
        <v>1MediaResuelto a Tiempo</v>
      </c>
      <c r="AA124">
        <v>1</v>
      </c>
      <c r="AB124" t="e">
        <f>VLOOKUP(C124,'Clasi x Modulo'!B:C,2,FALSE)</f>
        <v>#N/A</v>
      </c>
      <c r="AF124">
        <f t="shared" si="13"/>
        <v>9</v>
      </c>
    </row>
    <row r="125" spans="1:32" x14ac:dyDescent="0.25">
      <c r="A125" t="str">
        <f t="shared" ca="1" si="11"/>
        <v>41543-0</v>
      </c>
      <c r="B125" s="7" t="s">
        <v>759</v>
      </c>
      <c r="C125" s="7" t="s">
        <v>1831</v>
      </c>
      <c r="D125" s="8">
        <v>41540.333333333336</v>
      </c>
      <c r="E125" s="32" t="s">
        <v>52</v>
      </c>
      <c r="F125" s="32" t="str">
        <f t="shared" si="21"/>
        <v>Media</v>
      </c>
      <c r="G125" s="32">
        <f>VLOOKUP(F125&amp;WEEKDAY(D125,2),Hoja3!A:B,2,FALSE)*24</f>
        <v>72</v>
      </c>
      <c r="H125" s="8">
        <v>41543.333333333336</v>
      </c>
      <c r="I125" s="8">
        <v>41540.333333333336</v>
      </c>
      <c r="J125" s="8">
        <v>41540.604166666664</v>
      </c>
      <c r="K125" s="8" t="str">
        <f t="shared" ca="1" si="23"/>
        <v>Resuelto a Tiempo</v>
      </c>
      <c r="V125" t="s">
        <v>1595</v>
      </c>
      <c r="W125" t="s">
        <v>1595</v>
      </c>
      <c r="X125" s="2">
        <f t="shared" si="12"/>
        <v>41543</v>
      </c>
      <c r="Y125" t="str">
        <f ca="1">"-"&amp;COUNTIFS($X$1:X125,DATE(YEAR($H125),MONTH($H125),DAY($H125)),$K$1:K125,"Pendiente")</f>
        <v>-0</v>
      </c>
      <c r="Z125" t="str">
        <f t="shared" ca="1" si="22"/>
        <v>2MediaResuelto a Tiempo</v>
      </c>
      <c r="AA125">
        <v>2</v>
      </c>
      <c r="AB125" t="e">
        <f>VLOOKUP(C125,'Clasi x Modulo'!B:C,2,FALSE)</f>
        <v>#N/A</v>
      </c>
      <c r="AF125">
        <f t="shared" si="13"/>
        <v>9</v>
      </c>
    </row>
    <row r="126" spans="1:32" x14ac:dyDescent="0.25">
      <c r="A126" t="str">
        <f t="shared" ca="1" si="11"/>
        <v>41543-0</v>
      </c>
      <c r="B126" s="7" t="s">
        <v>760</v>
      </c>
      <c r="C126" s="7" t="s">
        <v>1831</v>
      </c>
      <c r="D126" s="8">
        <v>41540.333333333336</v>
      </c>
      <c r="E126" s="32" t="s">
        <v>15</v>
      </c>
      <c r="F126" s="32" t="str">
        <f t="shared" si="21"/>
        <v>Emergencia</v>
      </c>
      <c r="G126" s="32">
        <f>VLOOKUP(F126&amp;WEEKDAY(D126,2),Hoja3!A:B,2,FALSE)*24</f>
        <v>4</v>
      </c>
      <c r="H126" s="8">
        <v>41543.333333333336</v>
      </c>
      <c r="I126" s="8">
        <v>41540.333333333336</v>
      </c>
      <c r="J126" s="8">
        <v>41540.541666666664</v>
      </c>
      <c r="K126" s="8" t="str">
        <f t="shared" ca="1" si="23"/>
        <v>Resuelto a Tiempo</v>
      </c>
      <c r="V126" t="s">
        <v>1148</v>
      </c>
      <c r="W126" t="s">
        <v>1667</v>
      </c>
      <c r="X126" s="2">
        <f t="shared" si="12"/>
        <v>41543</v>
      </c>
      <c r="Y126" t="str">
        <f ca="1">"-"&amp;COUNTIFS($X$1:X126,DATE(YEAR($H126),MONTH($H126),DAY($H126)),$K$1:K126,"Pendiente")</f>
        <v>-0</v>
      </c>
      <c r="Z126" t="str">
        <f t="shared" ca="1" si="22"/>
        <v>2EmergenciaResuelto a Tiempo</v>
      </c>
      <c r="AA126">
        <v>2</v>
      </c>
      <c r="AB126" t="e">
        <f>VLOOKUP(C126,'Clasi x Modulo'!B:C,2,FALSE)</f>
        <v>#N/A</v>
      </c>
      <c r="AF126">
        <f t="shared" si="13"/>
        <v>9</v>
      </c>
    </row>
    <row r="127" spans="1:32" x14ac:dyDescent="0.25">
      <c r="A127" t="str">
        <f t="shared" ca="1" si="11"/>
        <v>41543-0</v>
      </c>
      <c r="B127" s="7" t="s">
        <v>762</v>
      </c>
      <c r="C127" s="7" t="s">
        <v>1831</v>
      </c>
      <c r="D127" s="8">
        <v>41540.416666666664</v>
      </c>
      <c r="E127" s="32" t="s">
        <v>52</v>
      </c>
      <c r="F127" s="32" t="str">
        <f t="shared" si="21"/>
        <v>Media</v>
      </c>
      <c r="G127" s="32">
        <f>VLOOKUP(F127&amp;WEEKDAY(D127,2),Hoja3!A:B,2,FALSE)*24</f>
        <v>72</v>
      </c>
      <c r="H127" s="8">
        <v>41543.416666666664</v>
      </c>
      <c r="I127" s="8">
        <v>41540.416666666664</v>
      </c>
      <c r="J127" s="8">
        <v>41540.555555555555</v>
      </c>
      <c r="K127" s="8" t="str">
        <f t="shared" ca="1" si="23"/>
        <v>Resuelto a Tiempo</v>
      </c>
      <c r="V127" t="s">
        <v>1148</v>
      </c>
      <c r="W127" t="s">
        <v>1667</v>
      </c>
      <c r="X127" s="2">
        <f t="shared" si="12"/>
        <v>41543</v>
      </c>
      <c r="Y127" t="str">
        <f ca="1">"-"&amp;COUNTIFS($X$1:X127,DATE(YEAR($H127),MONTH($H127),DAY($H127)),$K$1:K127,"Pendiente")</f>
        <v>-0</v>
      </c>
      <c r="Z127" t="str">
        <f t="shared" ca="1" si="22"/>
        <v>2MediaResuelto a Tiempo</v>
      </c>
      <c r="AA127">
        <v>2</v>
      </c>
      <c r="AB127" t="e">
        <f>VLOOKUP(C127,'Clasi x Modulo'!B:C,2,FALSE)</f>
        <v>#N/A</v>
      </c>
      <c r="AF127">
        <f t="shared" si="13"/>
        <v>9</v>
      </c>
    </row>
    <row r="128" spans="1:32" x14ac:dyDescent="0.25">
      <c r="A128" t="str">
        <f t="shared" ca="1" si="11"/>
        <v>41543-0</v>
      </c>
      <c r="B128" s="7" t="s">
        <v>763</v>
      </c>
      <c r="C128" s="7" t="s">
        <v>1831</v>
      </c>
      <c r="D128" s="8">
        <v>41540.416666666664</v>
      </c>
      <c r="E128" s="32" t="s">
        <v>52</v>
      </c>
      <c r="F128" s="32" t="str">
        <f t="shared" si="21"/>
        <v>Media</v>
      </c>
      <c r="G128" s="32">
        <f>VLOOKUP(F128&amp;WEEKDAY(D128,2),Hoja3!A:B,2,FALSE)*24</f>
        <v>72</v>
      </c>
      <c r="H128" s="8">
        <v>41543.416666666664</v>
      </c>
      <c r="I128" s="8">
        <v>41540.416666666664</v>
      </c>
      <c r="J128" s="8">
        <v>41540.625</v>
      </c>
      <c r="K128" s="8" t="str">
        <f t="shared" ca="1" si="23"/>
        <v>Resuelto a Tiempo</v>
      </c>
      <c r="V128" t="s">
        <v>1148</v>
      </c>
      <c r="W128" t="s">
        <v>1667</v>
      </c>
      <c r="X128" s="2">
        <f t="shared" si="12"/>
        <v>41543</v>
      </c>
      <c r="Y128" t="str">
        <f ca="1">"-"&amp;COUNTIFS($X$1:X128,DATE(YEAR($H128),MONTH($H128),DAY($H128)),$K$1:K128,"Pendiente")</f>
        <v>-0</v>
      </c>
      <c r="Z128" t="str">
        <f t="shared" ca="1" si="22"/>
        <v>2MediaResuelto a Tiempo</v>
      </c>
      <c r="AA128">
        <v>2</v>
      </c>
      <c r="AB128" t="e">
        <f>VLOOKUP(C128,'Clasi x Modulo'!B:C,2,FALSE)</f>
        <v>#N/A</v>
      </c>
      <c r="AF128">
        <f t="shared" si="13"/>
        <v>9</v>
      </c>
    </row>
    <row r="129" spans="1:32" x14ac:dyDescent="0.25">
      <c r="A129" s="41" t="str">
        <f t="shared" ca="1" si="11"/>
        <v>41541-0</v>
      </c>
      <c r="B129" s="7" t="s">
        <v>765</v>
      </c>
      <c r="C129" s="7" t="s">
        <v>1831</v>
      </c>
      <c r="D129" s="8">
        <v>41540.708333333336</v>
      </c>
      <c r="E129" s="32" t="s">
        <v>10</v>
      </c>
      <c r="F129" s="32" t="str">
        <f t="shared" si="21"/>
        <v>Alta</v>
      </c>
      <c r="G129" s="32">
        <f>VLOOKUP(F129&amp;WEEKDAY(D129,2),Hoja3!A:B,2,FALSE)*24</f>
        <v>24</v>
      </c>
      <c r="H129" s="8">
        <v>41541.708333333336</v>
      </c>
      <c r="I129" s="8">
        <v>41541.333333333336</v>
      </c>
      <c r="J129" s="8">
        <v>41547.541666666664</v>
      </c>
      <c r="K129" s="8" t="s">
        <v>977</v>
      </c>
      <c r="R129" t="s">
        <v>1064</v>
      </c>
      <c r="V129" t="s">
        <v>1148</v>
      </c>
      <c r="W129" t="s">
        <v>1667</v>
      </c>
      <c r="X129" s="2">
        <f t="shared" si="12"/>
        <v>41541</v>
      </c>
      <c r="Y129" t="str">
        <f ca="1">"-"&amp;COUNTIFS($X$1:X129,DATE(YEAR($H129),MONTH($H129),DAY($H129)),$K$1:K129,"Pendiente")</f>
        <v>-0</v>
      </c>
      <c r="Z129" t="str">
        <f t="shared" si="22"/>
        <v>2AltaResuelto a Tiempo</v>
      </c>
      <c r="AA129">
        <v>2</v>
      </c>
      <c r="AB129" t="e">
        <f>VLOOKUP(C129,'Clasi x Modulo'!B:C,2,FALSE)</f>
        <v>#N/A</v>
      </c>
      <c r="AF129">
        <f t="shared" si="13"/>
        <v>9</v>
      </c>
    </row>
    <row r="130" spans="1:32" x14ac:dyDescent="0.25">
      <c r="A130" t="str">
        <f t="shared" ref="A130:A193" ca="1" si="24">X130&amp;Y130</f>
        <v>41542-0</v>
      </c>
      <c r="B130" s="7" t="s">
        <v>768</v>
      </c>
      <c r="C130" s="7" t="s">
        <v>1831</v>
      </c>
      <c r="D130" s="8">
        <v>41541.375</v>
      </c>
      <c r="E130" s="32" t="s">
        <v>10</v>
      </c>
      <c r="F130" s="32" t="str">
        <f t="shared" si="21"/>
        <v>Alta</v>
      </c>
      <c r="G130" s="32">
        <f>VLOOKUP(F130&amp;WEEKDAY(D130,2),Hoja3!A:B,2,FALSE)*24</f>
        <v>24</v>
      </c>
      <c r="H130" s="8">
        <v>41542.333333333336</v>
      </c>
      <c r="I130" s="8">
        <v>41541.333333333336</v>
      </c>
      <c r="J130" s="8">
        <v>41541.5</v>
      </c>
      <c r="K130" s="7" t="s">
        <v>1122</v>
      </c>
      <c r="M130" s="1">
        <v>41576.319444444445</v>
      </c>
      <c r="R130" t="s">
        <v>1064</v>
      </c>
      <c r="V130" t="s">
        <v>1595</v>
      </c>
      <c r="W130" t="s">
        <v>1595</v>
      </c>
      <c r="X130" s="2">
        <f t="shared" ref="X130:X193" si="25">DATE(YEAR($H130),MONTH($H130),DAY($H130))</f>
        <v>41542</v>
      </c>
      <c r="Y130" t="str">
        <f ca="1">"-"&amp;COUNTIFS($X$1:X130,DATE(YEAR($H130),MONTH($H130),DAY($H130)),$K$1:K130,"Pendiente")</f>
        <v>-0</v>
      </c>
      <c r="Z130" t="str">
        <f t="shared" si="22"/>
        <v>2AltaResuelto en SLAHOLD</v>
      </c>
      <c r="AA130">
        <v>2</v>
      </c>
      <c r="AB130" t="e">
        <f>VLOOKUP(C130,'Clasi x Modulo'!B:C,2,FALSE)</f>
        <v>#N/A</v>
      </c>
      <c r="AF130">
        <f t="shared" ref="AF130:AF193" si="26">MONTH(D130)</f>
        <v>9</v>
      </c>
    </row>
    <row r="131" spans="1:32" x14ac:dyDescent="0.25">
      <c r="A131" t="str">
        <f t="shared" ca="1" si="24"/>
        <v>41544-0</v>
      </c>
      <c r="B131" s="7" t="s">
        <v>769</v>
      </c>
      <c r="C131" s="7" t="s">
        <v>1831</v>
      </c>
      <c r="D131" s="8">
        <v>41541.416666666664</v>
      </c>
      <c r="E131" s="32" t="s">
        <v>52</v>
      </c>
      <c r="F131" s="32" t="str">
        <f t="shared" si="21"/>
        <v>Media</v>
      </c>
      <c r="G131" s="32">
        <f>VLOOKUP(F131&amp;WEEKDAY(D131,2),Hoja3!A:B,2,FALSE)*24</f>
        <v>72</v>
      </c>
      <c r="H131" s="8">
        <v>41544.416666666664</v>
      </c>
      <c r="I131" s="8">
        <v>41541.416666666664</v>
      </c>
      <c r="J131" s="8">
        <v>41541.645833333336</v>
      </c>
      <c r="K131" s="8" t="str">
        <f ca="1">IF(J131="",IF(NOW()&gt;H131,"Retrasado","Pendiente"),IF(J131&lt;H131,"Resuelto a Tiempo","Resuelto NO a Tiempo"))</f>
        <v>Resuelto a Tiempo</v>
      </c>
      <c r="V131" t="s">
        <v>1148</v>
      </c>
      <c r="W131" t="s">
        <v>1667</v>
      </c>
      <c r="X131" s="2">
        <f t="shared" si="25"/>
        <v>41544</v>
      </c>
      <c r="Y131" t="str">
        <f ca="1">"-"&amp;COUNTIFS($X$1:X131,DATE(YEAR($H131),MONTH($H131),DAY($H131)),$K$1:K131,"Pendiente")</f>
        <v>-0</v>
      </c>
      <c r="Z131" t="str">
        <f t="shared" ca="1" si="22"/>
        <v>2MediaResuelto a Tiempo</v>
      </c>
      <c r="AA131">
        <v>2</v>
      </c>
      <c r="AB131" t="e">
        <f>VLOOKUP(C131,'Clasi x Modulo'!B:C,2,FALSE)</f>
        <v>#N/A</v>
      </c>
      <c r="AF131">
        <f t="shared" si="26"/>
        <v>9</v>
      </c>
    </row>
    <row r="132" spans="1:32" x14ac:dyDescent="0.25">
      <c r="A132" t="str">
        <f t="shared" ca="1" si="24"/>
        <v>41548-0</v>
      </c>
      <c r="B132" s="7" t="s">
        <v>771</v>
      </c>
      <c r="C132" s="7" t="s">
        <v>1831</v>
      </c>
      <c r="D132" s="8">
        <v>41541.375</v>
      </c>
      <c r="E132" s="32" t="s">
        <v>513</v>
      </c>
      <c r="F132" s="32" t="str">
        <f t="shared" si="21"/>
        <v>Baja</v>
      </c>
      <c r="G132" s="32">
        <f>VLOOKUP(F132&amp;WEEKDAY(D132,2),Hoja3!A:B,2,FALSE)*24</f>
        <v>1056</v>
      </c>
      <c r="H132" s="8">
        <v>41548.333333333336</v>
      </c>
      <c r="I132" s="8">
        <v>41541.333333333336</v>
      </c>
      <c r="J132" s="8">
        <v>41542.458333333336</v>
      </c>
      <c r="K132" s="8" t="str">
        <f ca="1">IF(J132="",IF(NOW()&gt;H132,"Retrasado","Pendiente"),IF(J132&lt;H132,"Resuelto a Tiempo","Resuelto NO a Tiempo"))</f>
        <v>Resuelto a Tiempo</v>
      </c>
      <c r="V132" t="s">
        <v>1595</v>
      </c>
      <c r="W132" t="s">
        <v>1595</v>
      </c>
      <c r="X132" s="2">
        <f t="shared" si="25"/>
        <v>41548</v>
      </c>
      <c r="Y132" t="str">
        <f ca="1">"-"&amp;COUNTIFS($X$1:X132,DATE(YEAR($H132),MONTH($H132),DAY($H132)),$K$1:K132,"Pendiente")</f>
        <v>-0</v>
      </c>
      <c r="Z132" t="str">
        <f t="shared" ca="1" si="22"/>
        <v>2BajaResuelto a Tiempo</v>
      </c>
      <c r="AA132">
        <v>2</v>
      </c>
      <c r="AB132" t="e">
        <f>VLOOKUP(C132,'Clasi x Modulo'!B:C,2,FALSE)</f>
        <v>#N/A</v>
      </c>
      <c r="AF132">
        <f t="shared" si="26"/>
        <v>9</v>
      </c>
    </row>
    <row r="133" spans="1:32" x14ac:dyDescent="0.25">
      <c r="A133" t="str">
        <f t="shared" ca="1" si="24"/>
        <v>41548-0</v>
      </c>
      <c r="B133" s="7" t="s">
        <v>772</v>
      </c>
      <c r="C133" s="7" t="s">
        <v>1831</v>
      </c>
      <c r="D133" s="8">
        <v>41541.375</v>
      </c>
      <c r="E133" s="32" t="s">
        <v>513</v>
      </c>
      <c r="F133" s="32" t="str">
        <f t="shared" si="21"/>
        <v>Baja</v>
      </c>
      <c r="G133" s="32">
        <f>VLOOKUP(F133&amp;WEEKDAY(D133,2),Hoja3!A:B,2,FALSE)*24</f>
        <v>1056</v>
      </c>
      <c r="H133" s="8">
        <v>41548.333333333336</v>
      </c>
      <c r="I133" s="8">
        <v>41541.333333333336</v>
      </c>
      <c r="J133" s="8">
        <v>41542.458333333336</v>
      </c>
      <c r="K133" s="8" t="str">
        <f ca="1">IF(J133="",IF(NOW()&gt;H133,"Retrasado","Pendiente"),IF(J133&lt;H133,"Resuelto a Tiempo","Resuelto NO a Tiempo"))</f>
        <v>Resuelto a Tiempo</v>
      </c>
      <c r="V133" t="s">
        <v>1595</v>
      </c>
      <c r="W133" t="s">
        <v>1595</v>
      </c>
      <c r="X133" s="2">
        <f t="shared" si="25"/>
        <v>41548</v>
      </c>
      <c r="Y133" t="str">
        <f ca="1">"-"&amp;COUNTIFS($X$1:X133,DATE(YEAR($H133),MONTH($H133),DAY($H133)),$K$1:K133,"Pendiente")</f>
        <v>-0</v>
      </c>
      <c r="Z133" t="str">
        <f t="shared" ca="1" si="22"/>
        <v>2BajaResuelto a Tiempo</v>
      </c>
      <c r="AA133">
        <v>2</v>
      </c>
      <c r="AB133" t="e">
        <f>VLOOKUP(C133,'Clasi x Modulo'!B:C,2,FALSE)</f>
        <v>#N/A</v>
      </c>
      <c r="AF133">
        <f t="shared" si="26"/>
        <v>9</v>
      </c>
    </row>
    <row r="134" spans="1:32" x14ac:dyDescent="0.25">
      <c r="A134" t="str">
        <f t="shared" si="24"/>
        <v>41546-0</v>
      </c>
      <c r="B134" s="3" t="s">
        <v>774</v>
      </c>
      <c r="C134" s="7" t="s">
        <v>1831</v>
      </c>
      <c r="D134" s="4">
        <v>41541.208333333336</v>
      </c>
      <c r="E134" s="35" t="s">
        <v>52</v>
      </c>
      <c r="F134" s="35" t="str">
        <f t="shared" ref="F134:F164" si="27">E134</f>
        <v>Media</v>
      </c>
      <c r="G134" s="35">
        <f>VLOOKUP(F134&amp;WEEKDAY(D134,2),Hoja3!A:B,2,FALSE)*24</f>
        <v>72</v>
      </c>
      <c r="H134" s="4">
        <v>41546.708333333336</v>
      </c>
      <c r="I134" s="4">
        <v>41542.333333333336</v>
      </c>
      <c r="J134" s="4">
        <v>41673.5625</v>
      </c>
      <c r="K134" s="3" t="s">
        <v>1122</v>
      </c>
      <c r="M134" s="1">
        <v>41572.464583333334</v>
      </c>
      <c r="R134" t="s">
        <v>1064</v>
      </c>
      <c r="V134" t="s">
        <v>1150</v>
      </c>
      <c r="W134" t="s">
        <v>1150</v>
      </c>
      <c r="X134" s="2">
        <f t="shared" si="25"/>
        <v>41546</v>
      </c>
      <c r="Y134" t="str">
        <f>"-"&amp;COUNTIFS($X$1:X134,DATE(YEAR($H134),MONTH($H134),DAY($H134)),$K$1:K134,"Pendiente")</f>
        <v>-0</v>
      </c>
      <c r="Z134" t="str">
        <f t="shared" si="22"/>
        <v>2MediaResuelto en SLAHOLD</v>
      </c>
      <c r="AA134">
        <v>2</v>
      </c>
      <c r="AB134" t="e">
        <f>VLOOKUP(C134,'Clasi x Modulo'!B:C,2,FALSE)</f>
        <v>#N/A</v>
      </c>
      <c r="AF134">
        <f t="shared" si="26"/>
        <v>9</v>
      </c>
    </row>
    <row r="135" spans="1:32" x14ac:dyDescent="0.25">
      <c r="A135" t="str">
        <f t="shared" ca="1" si="24"/>
        <v>41547-0</v>
      </c>
      <c r="B135" s="7" t="s">
        <v>776</v>
      </c>
      <c r="C135" s="7" t="s">
        <v>1831</v>
      </c>
      <c r="D135" s="8">
        <v>41542.333333333336</v>
      </c>
      <c r="E135" s="32" t="s">
        <v>52</v>
      </c>
      <c r="F135" s="32" t="str">
        <f t="shared" si="27"/>
        <v>Media</v>
      </c>
      <c r="G135" s="32">
        <f>VLOOKUP(F135&amp;WEEKDAY(D135,2),Hoja3!A:B,2,FALSE)*24</f>
        <v>120</v>
      </c>
      <c r="H135" s="8">
        <v>41547.333333333336</v>
      </c>
      <c r="I135" s="8">
        <v>41542.333333333336</v>
      </c>
      <c r="J135" s="8">
        <v>41542.625</v>
      </c>
      <c r="K135" s="8" t="str">
        <f t="shared" ref="K135:K150" ca="1" si="28">IF(J135="",IF(NOW()&gt;H135,"Retrasado","Pendiente"),IF(J135&lt;H135,"Resuelto a Tiempo","Resuelto NO a Tiempo"))</f>
        <v>Resuelto a Tiempo</v>
      </c>
      <c r="V135" t="s">
        <v>1148</v>
      </c>
      <c r="W135" t="s">
        <v>1667</v>
      </c>
      <c r="X135" s="2">
        <f t="shared" si="25"/>
        <v>41547</v>
      </c>
      <c r="Y135" t="str">
        <f ca="1">"-"&amp;COUNTIFS($X$1:X135,DATE(YEAR($H135),MONTH($H135),DAY($H135)),$K$1:K135,"Pendiente")</f>
        <v>-0</v>
      </c>
      <c r="Z135" t="str">
        <f t="shared" ca="1" si="22"/>
        <v>2MediaResuelto a Tiempo</v>
      </c>
      <c r="AA135">
        <v>2</v>
      </c>
      <c r="AB135" t="e">
        <f>VLOOKUP(C135,'Clasi x Modulo'!B:C,2,FALSE)</f>
        <v>#N/A</v>
      </c>
      <c r="AF135">
        <f t="shared" si="26"/>
        <v>9</v>
      </c>
    </row>
    <row r="136" spans="1:32" x14ac:dyDescent="0.25">
      <c r="A136" t="str">
        <f t="shared" ca="1" si="24"/>
        <v>41547-0</v>
      </c>
      <c r="B136" s="7" t="s">
        <v>777</v>
      </c>
      <c r="C136" s="7" t="s">
        <v>1831</v>
      </c>
      <c r="D136" s="8">
        <v>41542.333333333336</v>
      </c>
      <c r="E136" s="32" t="s">
        <v>52</v>
      </c>
      <c r="F136" s="32" t="str">
        <f t="shared" si="27"/>
        <v>Media</v>
      </c>
      <c r="G136" s="32">
        <f>VLOOKUP(F136&amp;WEEKDAY(D136,2),Hoja3!A:B,2,FALSE)*24</f>
        <v>120</v>
      </c>
      <c r="H136" s="8">
        <v>41547.333333333336</v>
      </c>
      <c r="I136" s="8">
        <v>41542.333333333336</v>
      </c>
      <c r="J136" s="8">
        <v>41542.625</v>
      </c>
      <c r="K136" s="8" t="str">
        <f t="shared" ca="1" si="28"/>
        <v>Resuelto a Tiempo</v>
      </c>
      <c r="V136" t="s">
        <v>1148</v>
      </c>
      <c r="W136" t="s">
        <v>1667</v>
      </c>
      <c r="X136" s="2">
        <f t="shared" si="25"/>
        <v>41547</v>
      </c>
      <c r="Y136" t="str">
        <f ca="1">"-"&amp;COUNTIFS($X$1:X136,DATE(YEAR($H136),MONTH($H136),DAY($H136)),$K$1:K136,"Pendiente")</f>
        <v>-0</v>
      </c>
      <c r="Z136" t="str">
        <f t="shared" ca="1" si="22"/>
        <v>2MediaResuelto a Tiempo</v>
      </c>
      <c r="AA136">
        <v>2</v>
      </c>
      <c r="AB136" t="e">
        <f>VLOOKUP(C136,'Clasi x Modulo'!B:C,2,FALSE)</f>
        <v>#N/A</v>
      </c>
      <c r="AF136">
        <f t="shared" si="26"/>
        <v>9</v>
      </c>
    </row>
    <row r="137" spans="1:32" x14ac:dyDescent="0.25">
      <c r="A137" t="str">
        <f t="shared" ca="1" si="24"/>
        <v>41551-0</v>
      </c>
      <c r="B137" s="7" t="s">
        <v>807</v>
      </c>
      <c r="C137" s="7" t="s">
        <v>1831</v>
      </c>
      <c r="D137" s="8">
        <v>41548.333333333336</v>
      </c>
      <c r="E137" s="32" t="s">
        <v>52</v>
      </c>
      <c r="F137" s="32" t="str">
        <f t="shared" si="27"/>
        <v>Media</v>
      </c>
      <c r="G137" s="32">
        <f>VLOOKUP(F137&amp;WEEKDAY(D137,2),Hoja3!A:B,2,FALSE)*24</f>
        <v>72</v>
      </c>
      <c r="H137" s="8">
        <v>41551.333333333336</v>
      </c>
      <c r="I137" s="8">
        <v>41548.333333333336</v>
      </c>
      <c r="J137" s="8">
        <v>41549.416666666664</v>
      </c>
      <c r="K137" s="8" t="str">
        <f t="shared" ca="1" si="28"/>
        <v>Resuelto a Tiempo</v>
      </c>
      <c r="V137" t="s">
        <v>1597</v>
      </c>
      <c r="W137" t="s">
        <v>1813</v>
      </c>
      <c r="X137" s="2">
        <f t="shared" si="25"/>
        <v>41551</v>
      </c>
      <c r="Y137" t="str">
        <f ca="1">"-"&amp;COUNTIFS($X$1:X137,DATE(YEAR($H137),MONTH($H137),DAY($H137)),$K$1:K137,"Pendiente")</f>
        <v>-0</v>
      </c>
      <c r="Z137" t="str">
        <f t="shared" ca="1" si="22"/>
        <v>2MediaResuelto a Tiempo</v>
      </c>
      <c r="AA137">
        <v>2</v>
      </c>
      <c r="AB137" t="e">
        <f>VLOOKUP(C137,'Clasi x Modulo'!B:C,2,FALSE)</f>
        <v>#N/A</v>
      </c>
      <c r="AF137">
        <f t="shared" si="26"/>
        <v>10</v>
      </c>
    </row>
    <row r="138" spans="1:32" x14ac:dyDescent="0.25">
      <c r="A138" t="str">
        <f t="shared" ca="1" si="24"/>
        <v>41547-0</v>
      </c>
      <c r="B138" s="7" t="s">
        <v>780</v>
      </c>
      <c r="C138" s="7" t="s">
        <v>1831</v>
      </c>
      <c r="D138" s="8">
        <v>41542.583333333336</v>
      </c>
      <c r="E138" s="32" t="s">
        <v>52</v>
      </c>
      <c r="F138" s="32" t="str">
        <f t="shared" si="27"/>
        <v>Media</v>
      </c>
      <c r="G138" s="32">
        <f>VLOOKUP(F138&amp;WEEKDAY(D138,2),Hoja3!A:B,2,FALSE)*24</f>
        <v>120</v>
      </c>
      <c r="H138" s="8">
        <v>41547.583333333336</v>
      </c>
      <c r="I138" s="8">
        <v>41542.583333333336</v>
      </c>
      <c r="J138" s="8">
        <v>41543.416666666664</v>
      </c>
      <c r="K138" s="8" t="str">
        <f t="shared" ca="1" si="28"/>
        <v>Resuelto a Tiempo</v>
      </c>
      <c r="V138" t="s">
        <v>1149</v>
      </c>
      <c r="W138" t="s">
        <v>1149</v>
      </c>
      <c r="X138" s="2">
        <f t="shared" si="25"/>
        <v>41547</v>
      </c>
      <c r="Y138" t="str">
        <f ca="1">"-"&amp;COUNTIFS($X$1:X138,DATE(YEAR($H138),MONTH($H138),DAY($H138)),$K$1:K138,"Pendiente")</f>
        <v>-0</v>
      </c>
      <c r="Z138" t="str">
        <f t="shared" ca="1" si="22"/>
        <v>2MediaResuelto a Tiempo</v>
      </c>
      <c r="AA138">
        <v>2</v>
      </c>
      <c r="AB138" t="e">
        <f>VLOOKUP(C138,'Clasi x Modulo'!B:C,2,FALSE)</f>
        <v>#N/A</v>
      </c>
      <c r="AF138">
        <f t="shared" si="26"/>
        <v>9</v>
      </c>
    </row>
    <row r="139" spans="1:32" x14ac:dyDescent="0.25">
      <c r="A139" t="str">
        <f t="shared" ca="1" si="24"/>
        <v>41547-0</v>
      </c>
      <c r="B139" s="7" t="s">
        <v>786</v>
      </c>
      <c r="C139" s="7" t="s">
        <v>1831</v>
      </c>
      <c r="D139" s="8">
        <v>41542.625</v>
      </c>
      <c r="E139" s="32" t="s">
        <v>52</v>
      </c>
      <c r="F139" s="32" t="str">
        <f t="shared" si="27"/>
        <v>Media</v>
      </c>
      <c r="G139" s="32">
        <f>VLOOKUP(F139&amp;WEEKDAY(D139,2),Hoja3!A:B,2,FALSE)*24</f>
        <v>120</v>
      </c>
      <c r="H139" s="8">
        <v>41547.625</v>
      </c>
      <c r="I139" s="8">
        <v>41542.625</v>
      </c>
      <c r="J139" s="8">
        <v>41543.46875</v>
      </c>
      <c r="K139" s="8" t="str">
        <f t="shared" ca="1" si="28"/>
        <v>Resuelto a Tiempo</v>
      </c>
      <c r="V139" t="s">
        <v>1148</v>
      </c>
      <c r="W139" t="s">
        <v>1667</v>
      </c>
      <c r="X139" s="2">
        <f t="shared" si="25"/>
        <v>41547</v>
      </c>
      <c r="Y139" t="str">
        <f ca="1">"-"&amp;COUNTIFS($X$1:X139,DATE(YEAR($H139),MONTH($H139),DAY($H139)),$K$1:K139,"Pendiente")</f>
        <v>-0</v>
      </c>
      <c r="Z139" t="str">
        <f t="shared" ca="1" si="22"/>
        <v>2MediaResuelto a Tiempo</v>
      </c>
      <c r="AA139">
        <v>2</v>
      </c>
      <c r="AB139" t="e">
        <f>VLOOKUP(C139,'Clasi x Modulo'!B:C,2,FALSE)</f>
        <v>#N/A</v>
      </c>
      <c r="AF139">
        <f t="shared" si="26"/>
        <v>9</v>
      </c>
    </row>
    <row r="140" spans="1:32" x14ac:dyDescent="0.25">
      <c r="A140" t="str">
        <f t="shared" ca="1" si="24"/>
        <v>41547-0</v>
      </c>
      <c r="B140" s="7" t="s">
        <v>785</v>
      </c>
      <c r="C140" s="7" t="s">
        <v>1831</v>
      </c>
      <c r="D140" s="8">
        <v>41542.625</v>
      </c>
      <c r="E140" s="32" t="s">
        <v>52</v>
      </c>
      <c r="F140" s="32" t="str">
        <f t="shared" si="27"/>
        <v>Media</v>
      </c>
      <c r="G140" s="32">
        <f>VLOOKUP(F140&amp;WEEKDAY(D140,2),Hoja3!A:B,2,FALSE)*24</f>
        <v>120</v>
      </c>
      <c r="H140" s="8">
        <v>41547.625</v>
      </c>
      <c r="I140" s="8">
        <v>41542.625</v>
      </c>
      <c r="J140" s="8">
        <v>41543.475694444445</v>
      </c>
      <c r="K140" s="8" t="str">
        <f t="shared" ca="1" si="28"/>
        <v>Resuelto a Tiempo</v>
      </c>
      <c r="V140" t="s">
        <v>1148</v>
      </c>
      <c r="W140" t="s">
        <v>1667</v>
      </c>
      <c r="X140" s="2">
        <f t="shared" si="25"/>
        <v>41547</v>
      </c>
      <c r="Y140" t="str">
        <f ca="1">"-"&amp;COUNTIFS($X$1:X140,DATE(YEAR($H140),MONTH($H140),DAY($H140)),$K$1:K140,"Pendiente")</f>
        <v>-0</v>
      </c>
      <c r="Z140" t="str">
        <f t="shared" ca="1" si="22"/>
        <v>2MediaResuelto a Tiempo</v>
      </c>
      <c r="AA140">
        <v>2</v>
      </c>
      <c r="AB140" t="e">
        <f>VLOOKUP(C140,'Clasi x Modulo'!B:C,2,FALSE)</f>
        <v>#N/A</v>
      </c>
      <c r="AF140">
        <f t="shared" si="26"/>
        <v>9</v>
      </c>
    </row>
    <row r="141" spans="1:32" x14ac:dyDescent="0.25">
      <c r="A141" t="str">
        <f t="shared" ca="1" si="24"/>
        <v>41547-0</v>
      </c>
      <c r="B141" s="7" t="s">
        <v>787</v>
      </c>
      <c r="C141" s="7" t="s">
        <v>1831</v>
      </c>
      <c r="D141" s="8">
        <v>41542.625</v>
      </c>
      <c r="E141" s="32" t="s">
        <v>52</v>
      </c>
      <c r="F141" s="32" t="str">
        <f t="shared" si="27"/>
        <v>Media</v>
      </c>
      <c r="G141" s="32">
        <f>VLOOKUP(F141&amp;WEEKDAY(D141,2),Hoja3!A:B,2,FALSE)*24</f>
        <v>120</v>
      </c>
      <c r="H141" s="8">
        <v>41547.625</v>
      </c>
      <c r="I141" s="8">
        <v>41542.625</v>
      </c>
      <c r="J141" s="8">
        <v>41543.496527777781</v>
      </c>
      <c r="K141" s="8" t="str">
        <f t="shared" ca="1" si="28"/>
        <v>Resuelto a Tiempo</v>
      </c>
      <c r="V141" t="s">
        <v>1148</v>
      </c>
      <c r="W141" t="s">
        <v>1667</v>
      </c>
      <c r="X141" s="2">
        <f t="shared" si="25"/>
        <v>41547</v>
      </c>
      <c r="Y141" t="str">
        <f ca="1">"-"&amp;COUNTIFS($X$1:X141,DATE(YEAR($H141),MONTH($H141),DAY($H141)),$K$1:K141,"Pendiente")</f>
        <v>-0</v>
      </c>
      <c r="Z141" t="str">
        <f t="shared" ca="1" si="22"/>
        <v>2MediaResuelto a Tiempo</v>
      </c>
      <c r="AA141">
        <v>2</v>
      </c>
      <c r="AB141" t="e">
        <f>VLOOKUP(C141,'Clasi x Modulo'!B:C,2,FALSE)</f>
        <v>#N/A</v>
      </c>
      <c r="AF141">
        <f t="shared" si="26"/>
        <v>9</v>
      </c>
    </row>
    <row r="142" spans="1:32" x14ac:dyDescent="0.25">
      <c r="A142" t="str">
        <f t="shared" ca="1" si="24"/>
        <v>41548-0</v>
      </c>
      <c r="B142" s="7" t="s">
        <v>788</v>
      </c>
      <c r="C142" s="7" t="s">
        <v>1831</v>
      </c>
      <c r="D142" s="8">
        <v>41543.333333333336</v>
      </c>
      <c r="E142" s="32" t="s">
        <v>52</v>
      </c>
      <c r="F142" s="32" t="str">
        <f t="shared" si="27"/>
        <v>Media</v>
      </c>
      <c r="G142" s="32">
        <f>VLOOKUP(F142&amp;WEEKDAY(D142,2),Hoja3!A:B,2,FALSE)*24</f>
        <v>120</v>
      </c>
      <c r="H142" s="8">
        <v>41548.333333333336</v>
      </c>
      <c r="I142" s="8">
        <v>41543.333333333336</v>
      </c>
      <c r="J142" s="8">
        <v>41543.684027777781</v>
      </c>
      <c r="K142" s="8" t="str">
        <f t="shared" ca="1" si="28"/>
        <v>Resuelto a Tiempo</v>
      </c>
      <c r="V142" t="s">
        <v>1148</v>
      </c>
      <c r="W142" t="s">
        <v>1667</v>
      </c>
      <c r="X142" s="2">
        <f t="shared" si="25"/>
        <v>41548</v>
      </c>
      <c r="Y142" t="str">
        <f ca="1">"-"&amp;COUNTIFS($X$1:X142,DATE(YEAR($H142),MONTH($H142),DAY($H142)),$K$1:K142,"Pendiente")</f>
        <v>-0</v>
      </c>
      <c r="Z142" t="str">
        <f t="shared" ca="1" si="22"/>
        <v>2MediaResuelto a Tiempo</v>
      </c>
      <c r="AA142">
        <v>2</v>
      </c>
      <c r="AB142" t="e">
        <f>VLOOKUP(C142,'Clasi x Modulo'!B:C,2,FALSE)</f>
        <v>#N/A</v>
      </c>
      <c r="AF142">
        <f t="shared" si="26"/>
        <v>9</v>
      </c>
    </row>
    <row r="143" spans="1:32" x14ac:dyDescent="0.25">
      <c r="A143" t="str">
        <f t="shared" ca="1" si="24"/>
        <v>41548-0</v>
      </c>
      <c r="B143" s="7" t="s">
        <v>789</v>
      </c>
      <c r="C143" s="7" t="s">
        <v>1831</v>
      </c>
      <c r="D143" s="8">
        <v>41543.333333333336</v>
      </c>
      <c r="E143" s="32" t="s">
        <v>52</v>
      </c>
      <c r="F143" s="32" t="str">
        <f t="shared" si="27"/>
        <v>Media</v>
      </c>
      <c r="G143" s="32">
        <f>VLOOKUP(F143&amp;WEEKDAY(D143,2),Hoja3!A:B,2,FALSE)*24</f>
        <v>120</v>
      </c>
      <c r="H143" s="8">
        <v>41548.333333333336</v>
      </c>
      <c r="I143" s="8">
        <v>41543.333333333336</v>
      </c>
      <c r="J143" s="8">
        <v>41543.704861111109</v>
      </c>
      <c r="K143" s="8" t="str">
        <f t="shared" ca="1" si="28"/>
        <v>Resuelto a Tiempo</v>
      </c>
      <c r="V143" t="s">
        <v>1148</v>
      </c>
      <c r="W143" t="s">
        <v>1667</v>
      </c>
      <c r="X143" s="2">
        <f t="shared" si="25"/>
        <v>41548</v>
      </c>
      <c r="Y143" t="str">
        <f ca="1">"-"&amp;COUNTIFS($X$1:X143,DATE(YEAR($H143),MONTH($H143),DAY($H143)),$K$1:K143,"Pendiente")</f>
        <v>-0</v>
      </c>
      <c r="Z143" t="str">
        <f t="shared" ca="1" si="22"/>
        <v>2MediaResuelto a Tiempo</v>
      </c>
      <c r="AA143">
        <v>2</v>
      </c>
      <c r="AB143" t="e">
        <f>VLOOKUP(C143,'Clasi x Modulo'!B:C,2,FALSE)</f>
        <v>#N/A</v>
      </c>
      <c r="AF143">
        <f t="shared" si="26"/>
        <v>9</v>
      </c>
    </row>
    <row r="144" spans="1:32" x14ac:dyDescent="0.25">
      <c r="A144" t="str">
        <f t="shared" ca="1" si="24"/>
        <v>41548-0</v>
      </c>
      <c r="B144" s="3" t="s">
        <v>790</v>
      </c>
      <c r="C144" s="7" t="s">
        <v>1831</v>
      </c>
      <c r="D144" s="4">
        <v>41543.333333333336</v>
      </c>
      <c r="E144" s="35" t="s">
        <v>10</v>
      </c>
      <c r="F144" s="35" t="str">
        <f t="shared" si="27"/>
        <v>Alta</v>
      </c>
      <c r="G144" s="35">
        <f>VLOOKUP(F144&amp;WEEKDAY(D144,2),Hoja3!A:B,2,FALSE)*24</f>
        <v>24</v>
      </c>
      <c r="H144" s="4">
        <v>41548.333333333336</v>
      </c>
      <c r="I144" s="4">
        <v>41543.333333333336</v>
      </c>
      <c r="J144" s="4">
        <v>41547.333333333336</v>
      </c>
      <c r="K144" s="4" t="str">
        <f t="shared" ca="1" si="28"/>
        <v>Resuelto a Tiempo</v>
      </c>
      <c r="V144" t="s">
        <v>1595</v>
      </c>
      <c r="W144" t="s">
        <v>1595</v>
      </c>
      <c r="X144" s="2">
        <f t="shared" si="25"/>
        <v>41548</v>
      </c>
      <c r="Y144" t="str">
        <f ca="1">"-"&amp;COUNTIFS($X$1:X144,DATE(YEAR($H144),MONTH($H144),DAY($H144)),$K$1:K144,"Pendiente")</f>
        <v>-0</v>
      </c>
      <c r="Z144" t="str">
        <f t="shared" ca="1" si="22"/>
        <v>2AltaResuelto a Tiempo</v>
      </c>
      <c r="AA144">
        <v>2</v>
      </c>
      <c r="AB144" t="e">
        <f>VLOOKUP(C144,'Clasi x Modulo'!B:C,2,FALSE)</f>
        <v>#N/A</v>
      </c>
      <c r="AF144">
        <f t="shared" si="26"/>
        <v>9</v>
      </c>
    </row>
    <row r="145" spans="1:32" x14ac:dyDescent="0.25">
      <c r="A145" t="str">
        <f t="shared" ca="1" si="24"/>
        <v>41548-0</v>
      </c>
      <c r="B145" s="7" t="s">
        <v>791</v>
      </c>
      <c r="C145" s="7" t="s">
        <v>1831</v>
      </c>
      <c r="D145" s="8">
        <v>41543.583333333336</v>
      </c>
      <c r="E145" s="32" t="s">
        <v>52</v>
      </c>
      <c r="F145" s="32" t="str">
        <f t="shared" si="27"/>
        <v>Media</v>
      </c>
      <c r="G145" s="32">
        <f>VLOOKUP(F145&amp;WEEKDAY(D145,2),Hoja3!A:B,2,FALSE)*24</f>
        <v>120</v>
      </c>
      <c r="H145" s="8">
        <v>41548.583333333336</v>
      </c>
      <c r="I145" s="8">
        <v>41543.583333333336</v>
      </c>
      <c r="J145" s="8">
        <v>41543.704861111109</v>
      </c>
      <c r="K145" s="8" t="str">
        <f t="shared" ca="1" si="28"/>
        <v>Resuelto a Tiempo</v>
      </c>
      <c r="V145" t="s">
        <v>1148</v>
      </c>
      <c r="W145" t="s">
        <v>1667</v>
      </c>
      <c r="X145" s="2">
        <f t="shared" si="25"/>
        <v>41548</v>
      </c>
      <c r="Y145" t="str">
        <f ca="1">"-"&amp;COUNTIFS($X$1:X145,DATE(YEAR($H145),MONTH($H145),DAY($H145)),$K$1:K145,"Pendiente")</f>
        <v>-0</v>
      </c>
      <c r="Z145" t="str">
        <f t="shared" ca="1" si="22"/>
        <v>2MediaResuelto a Tiempo</v>
      </c>
      <c r="AA145">
        <v>2</v>
      </c>
      <c r="AB145" t="e">
        <f>VLOOKUP(C145,'Clasi x Modulo'!B:C,2,FALSE)</f>
        <v>#N/A</v>
      </c>
      <c r="AF145">
        <f t="shared" si="26"/>
        <v>9</v>
      </c>
    </row>
    <row r="146" spans="1:32" x14ac:dyDescent="0.25">
      <c r="A146" t="str">
        <f t="shared" ca="1" si="24"/>
        <v>41549-0</v>
      </c>
      <c r="B146" s="7" t="s">
        <v>795</v>
      </c>
      <c r="C146" s="7" t="s">
        <v>1831</v>
      </c>
      <c r="D146" s="8">
        <v>41544.583333333336</v>
      </c>
      <c r="E146" s="32" t="s">
        <v>52</v>
      </c>
      <c r="F146" s="32" t="str">
        <f t="shared" si="27"/>
        <v>Media</v>
      </c>
      <c r="G146" s="32">
        <f>VLOOKUP(F146&amp;WEEKDAY(D146,2),Hoja3!A:B,2,FALSE)*24</f>
        <v>120</v>
      </c>
      <c r="H146" s="8">
        <v>41549.583333333336</v>
      </c>
      <c r="I146" s="8">
        <v>41544.583333333336</v>
      </c>
      <c r="J146" s="8">
        <v>41547.443749999999</v>
      </c>
      <c r="K146" s="8" t="str">
        <f t="shared" ca="1" si="28"/>
        <v>Resuelto a Tiempo</v>
      </c>
      <c r="V146" t="s">
        <v>1148</v>
      </c>
      <c r="W146" t="s">
        <v>1667</v>
      </c>
      <c r="X146" s="2">
        <f t="shared" si="25"/>
        <v>41549</v>
      </c>
      <c r="Y146" t="str">
        <f ca="1">"-"&amp;COUNTIFS($X$1:X146,DATE(YEAR($H146),MONTH($H146),DAY($H146)),$K$1:K146,"Pendiente")</f>
        <v>-0</v>
      </c>
      <c r="Z146" t="str">
        <f t="shared" ca="1" si="22"/>
        <v>2MediaResuelto a Tiempo</v>
      </c>
      <c r="AA146">
        <v>2</v>
      </c>
      <c r="AB146" t="e">
        <f>VLOOKUP(C146,'Clasi x Modulo'!B:C,2,FALSE)</f>
        <v>#N/A</v>
      </c>
      <c r="AF146">
        <f t="shared" si="26"/>
        <v>9</v>
      </c>
    </row>
    <row r="147" spans="1:32" x14ac:dyDescent="0.25">
      <c r="A147" t="str">
        <f t="shared" ca="1" si="24"/>
        <v>41550-0</v>
      </c>
      <c r="B147" s="7" t="s">
        <v>798</v>
      </c>
      <c r="C147" s="7" t="s">
        <v>1831</v>
      </c>
      <c r="D147" s="8">
        <v>41547.375</v>
      </c>
      <c r="E147" s="32" t="s">
        <v>52</v>
      </c>
      <c r="F147" s="32" t="str">
        <f t="shared" si="27"/>
        <v>Media</v>
      </c>
      <c r="G147" s="32">
        <f>VLOOKUP(F147&amp;WEEKDAY(D147,2),Hoja3!A:B,2,FALSE)*24</f>
        <v>72</v>
      </c>
      <c r="H147" s="8">
        <v>41550.333333333336</v>
      </c>
      <c r="I147" s="8">
        <v>41547.333333333336</v>
      </c>
      <c r="J147" s="8">
        <v>41547.450694444444</v>
      </c>
      <c r="K147" s="8" t="str">
        <f t="shared" ca="1" si="28"/>
        <v>Resuelto a Tiempo</v>
      </c>
      <c r="V147" t="s">
        <v>1148</v>
      </c>
      <c r="W147" t="s">
        <v>1667</v>
      </c>
      <c r="X147" s="2">
        <f t="shared" si="25"/>
        <v>41550</v>
      </c>
      <c r="Y147" t="str">
        <f ca="1">"-"&amp;COUNTIFS($X$1:X147,DATE(YEAR($H147),MONTH($H147),DAY($H147)),$K$1:K147,"Pendiente")</f>
        <v>-0</v>
      </c>
      <c r="Z147" t="str">
        <f t="shared" ref="Z147:Z176" ca="1" si="29">AA147&amp;F147&amp;K147</f>
        <v>2MediaResuelto a Tiempo</v>
      </c>
      <c r="AA147">
        <v>2</v>
      </c>
      <c r="AB147" t="e">
        <f>VLOOKUP(C147,'Clasi x Modulo'!B:C,2,FALSE)</f>
        <v>#N/A</v>
      </c>
      <c r="AF147">
        <f t="shared" si="26"/>
        <v>9</v>
      </c>
    </row>
    <row r="148" spans="1:32" x14ac:dyDescent="0.25">
      <c r="A148" t="str">
        <f t="shared" ca="1" si="24"/>
        <v>41550-0</v>
      </c>
      <c r="B148" s="7" t="s">
        <v>799</v>
      </c>
      <c r="C148" s="7" t="s">
        <v>1831</v>
      </c>
      <c r="D148" s="8">
        <v>41547.375</v>
      </c>
      <c r="E148" s="32" t="s">
        <v>52</v>
      </c>
      <c r="F148" s="32" t="str">
        <f t="shared" si="27"/>
        <v>Media</v>
      </c>
      <c r="G148" s="32">
        <f>VLOOKUP(F148&amp;WEEKDAY(D148,2),Hoja3!A:B,2,FALSE)*24</f>
        <v>72</v>
      </c>
      <c r="H148" s="8">
        <v>41550.333333333336</v>
      </c>
      <c r="I148" s="8">
        <v>41547.333333333336</v>
      </c>
      <c r="J148" s="8">
        <v>41547.693749999999</v>
      </c>
      <c r="K148" s="8" t="str">
        <f t="shared" ca="1" si="28"/>
        <v>Resuelto a Tiempo</v>
      </c>
      <c r="V148" t="s">
        <v>1148</v>
      </c>
      <c r="W148" t="s">
        <v>1667</v>
      </c>
      <c r="X148" s="2">
        <f t="shared" si="25"/>
        <v>41550</v>
      </c>
      <c r="Y148" t="str">
        <f ca="1">"-"&amp;COUNTIFS($X$1:X148,DATE(YEAR($H148),MONTH($H148),DAY($H148)),$K$1:K148,"Pendiente")</f>
        <v>-0</v>
      </c>
      <c r="Z148" t="str">
        <f t="shared" ca="1" si="29"/>
        <v>2MediaResuelto a Tiempo</v>
      </c>
      <c r="AA148">
        <v>2</v>
      </c>
      <c r="AB148" t="e">
        <f>VLOOKUP(C148,'Clasi x Modulo'!B:C,2,FALSE)</f>
        <v>#N/A</v>
      </c>
      <c r="AF148">
        <f t="shared" si="26"/>
        <v>9</v>
      </c>
    </row>
    <row r="149" spans="1:32" x14ac:dyDescent="0.25">
      <c r="A149" t="str">
        <f t="shared" ca="1" si="24"/>
        <v>41548-0</v>
      </c>
      <c r="B149" s="7" t="s">
        <v>801</v>
      </c>
      <c r="C149" s="7" t="s">
        <v>1831</v>
      </c>
      <c r="D149" s="8">
        <v>41547.5</v>
      </c>
      <c r="E149" s="32" t="s">
        <v>10</v>
      </c>
      <c r="F149" s="32" t="str">
        <f t="shared" si="27"/>
        <v>Alta</v>
      </c>
      <c r="G149" s="32">
        <f>VLOOKUP(F149&amp;WEEKDAY(D149,2),Hoja3!A:B,2,FALSE)*24</f>
        <v>24</v>
      </c>
      <c r="H149" s="8">
        <v>41548.541666666664</v>
      </c>
      <c r="I149" s="8">
        <v>41547.541666666664</v>
      </c>
      <c r="J149" s="8">
        <v>41547.75</v>
      </c>
      <c r="K149" s="8" t="str">
        <f t="shared" ca="1" si="28"/>
        <v>Resuelto a Tiempo</v>
      </c>
      <c r="V149" t="s">
        <v>1781</v>
      </c>
      <c r="W149" t="s">
        <v>1781</v>
      </c>
      <c r="X149" s="2">
        <f t="shared" si="25"/>
        <v>41548</v>
      </c>
      <c r="Y149" t="str">
        <f ca="1">"-"&amp;COUNTIFS($X$1:X149,DATE(YEAR($H149),MONTH($H149),DAY($H149)),$K$1:K149,"Pendiente")</f>
        <v>-0</v>
      </c>
      <c r="Z149" t="str">
        <f t="shared" ca="1" si="29"/>
        <v>2AltaResuelto a Tiempo</v>
      </c>
      <c r="AA149">
        <v>2</v>
      </c>
      <c r="AB149" t="e">
        <f>VLOOKUP(C149,'Clasi x Modulo'!B:C,2,FALSE)</f>
        <v>#N/A</v>
      </c>
      <c r="AF149">
        <f t="shared" si="26"/>
        <v>9</v>
      </c>
    </row>
    <row r="150" spans="1:32" x14ac:dyDescent="0.25">
      <c r="A150" t="str">
        <f t="shared" ca="1" si="24"/>
        <v>41550-0</v>
      </c>
      <c r="B150" s="7" t="s">
        <v>804</v>
      </c>
      <c r="C150" s="7" t="s">
        <v>1831</v>
      </c>
      <c r="D150" s="8">
        <v>41547.375</v>
      </c>
      <c r="E150" s="32" t="s">
        <v>52</v>
      </c>
      <c r="F150" s="32" t="str">
        <f t="shared" si="27"/>
        <v>Media</v>
      </c>
      <c r="G150" s="32">
        <f>VLOOKUP(F150&amp;WEEKDAY(D150,2),Hoja3!A:B,2,FALSE)*24</f>
        <v>72</v>
      </c>
      <c r="H150" s="8">
        <v>41550.333333333336</v>
      </c>
      <c r="I150" s="8">
        <v>41547.333333333336</v>
      </c>
      <c r="J150" s="8">
        <v>41549.229166666664</v>
      </c>
      <c r="K150" s="8" t="str">
        <f t="shared" ca="1" si="28"/>
        <v>Resuelto a Tiempo</v>
      </c>
      <c r="V150" t="s">
        <v>1148</v>
      </c>
      <c r="W150" t="s">
        <v>1667</v>
      </c>
      <c r="X150" s="2">
        <f t="shared" si="25"/>
        <v>41550</v>
      </c>
      <c r="Y150" t="str">
        <f ca="1">"-"&amp;COUNTIFS($X$1:X150,DATE(YEAR($H150),MONTH($H150),DAY($H150)),$K$1:K150,"Pendiente")</f>
        <v>-0</v>
      </c>
      <c r="Z150" t="str">
        <f t="shared" ca="1" si="29"/>
        <v>2MediaResuelto a Tiempo</v>
      </c>
      <c r="AA150">
        <v>2</v>
      </c>
      <c r="AB150" t="e">
        <f>VLOOKUP(C150,'Clasi x Modulo'!B:C,2,FALSE)</f>
        <v>#N/A</v>
      </c>
      <c r="AF150">
        <f t="shared" si="26"/>
        <v>9</v>
      </c>
    </row>
    <row r="151" spans="1:32" x14ac:dyDescent="0.25">
      <c r="A151" t="str">
        <f t="shared" ca="1" si="24"/>
        <v>41551-0</v>
      </c>
      <c r="B151" s="3" t="s">
        <v>806</v>
      </c>
      <c r="C151" s="7" t="s">
        <v>1831</v>
      </c>
      <c r="D151" s="4">
        <v>41548.333333333336</v>
      </c>
      <c r="E151" s="35" t="s">
        <v>52</v>
      </c>
      <c r="F151" s="35" t="str">
        <f t="shared" si="27"/>
        <v>Media</v>
      </c>
      <c r="G151" s="35">
        <f>VLOOKUP(F151&amp;WEEKDAY(D151,2),Hoja3!A:B,2,FALSE)*24</f>
        <v>72</v>
      </c>
      <c r="H151" s="4">
        <v>41551.333333333336</v>
      </c>
      <c r="I151" s="4">
        <v>41548.333333333336</v>
      </c>
      <c r="J151" s="4">
        <v>41555.740277777775</v>
      </c>
      <c r="K151" s="4" t="s">
        <v>977</v>
      </c>
      <c r="R151" t="s">
        <v>1064</v>
      </c>
      <c r="V151" t="s">
        <v>1147</v>
      </c>
      <c r="W151" t="s">
        <v>1147</v>
      </c>
      <c r="X151" s="2">
        <f t="shared" si="25"/>
        <v>41551</v>
      </c>
      <c r="Y151" t="str">
        <f ca="1">"-"&amp;COUNTIFS($X$1:X151,DATE(YEAR($H151),MONTH($H151),DAY($H151)),$K$1:K151,"Pendiente")</f>
        <v>-0</v>
      </c>
      <c r="Z151" t="str">
        <f t="shared" si="29"/>
        <v>2MediaResuelto a Tiempo</v>
      </c>
      <c r="AA151">
        <v>2</v>
      </c>
      <c r="AB151" t="e">
        <f>VLOOKUP(C151,'Clasi x Modulo'!B:C,2,FALSE)</f>
        <v>#N/A</v>
      </c>
      <c r="AF151">
        <f t="shared" si="26"/>
        <v>10</v>
      </c>
    </row>
    <row r="152" spans="1:32" x14ac:dyDescent="0.25">
      <c r="A152" t="str">
        <f t="shared" ca="1" si="24"/>
        <v>41551-0</v>
      </c>
      <c r="B152" s="7" t="s">
        <v>808</v>
      </c>
      <c r="C152" s="7" t="s">
        <v>1831</v>
      </c>
      <c r="D152" s="8">
        <v>41548.333333333336</v>
      </c>
      <c r="E152" s="32" t="s">
        <v>52</v>
      </c>
      <c r="F152" s="32" t="str">
        <f t="shared" si="27"/>
        <v>Media</v>
      </c>
      <c r="G152" s="32">
        <f>VLOOKUP(F152&amp;WEEKDAY(D152,2),Hoja3!A:B,2,FALSE)*24</f>
        <v>72</v>
      </c>
      <c r="H152" s="8">
        <v>41551.333333333336</v>
      </c>
      <c r="I152" s="8">
        <v>41548.333333333336</v>
      </c>
      <c r="J152" s="8">
        <v>41550.388888888891</v>
      </c>
      <c r="K152" s="8" t="str">
        <f t="shared" ref="K152:K164" ca="1" si="30">IF(J152="",IF(NOW()&gt;H152,"Retrasado","Pendiente"),IF(J152&lt;H152,"Resuelto a Tiempo","Resuelto NO a Tiempo"))</f>
        <v>Resuelto a Tiempo</v>
      </c>
      <c r="V152" t="s">
        <v>1148</v>
      </c>
      <c r="W152" t="s">
        <v>1667</v>
      </c>
      <c r="X152" s="2">
        <f t="shared" si="25"/>
        <v>41551</v>
      </c>
      <c r="Y152" t="str">
        <f ca="1">"-"&amp;COUNTIFS($X$1:X152,DATE(YEAR($H152),MONTH($H152),DAY($H152)),$K$1:K152,"Pendiente")</f>
        <v>-0</v>
      </c>
      <c r="Z152" t="str">
        <f t="shared" ca="1" si="29"/>
        <v>2MediaResuelto a Tiempo</v>
      </c>
      <c r="AA152">
        <v>2</v>
      </c>
      <c r="AB152" t="e">
        <f>VLOOKUP(C152,'Clasi x Modulo'!B:C,2,FALSE)</f>
        <v>#N/A</v>
      </c>
      <c r="AF152">
        <f t="shared" si="26"/>
        <v>10</v>
      </c>
    </row>
    <row r="153" spans="1:32" x14ac:dyDescent="0.25">
      <c r="A153" t="str">
        <f t="shared" ca="1" si="24"/>
        <v>41549-0</v>
      </c>
      <c r="B153" s="7" t="s">
        <v>809</v>
      </c>
      <c r="C153" s="7" t="s">
        <v>1831</v>
      </c>
      <c r="D153" s="8">
        <v>41548.541666666664</v>
      </c>
      <c r="E153" s="32" t="s">
        <v>10</v>
      </c>
      <c r="F153" s="32" t="str">
        <f t="shared" si="27"/>
        <v>Alta</v>
      </c>
      <c r="G153" s="32">
        <f>VLOOKUP(F153&amp;WEEKDAY(D153,2),Hoja3!A:B,2,FALSE)*24</f>
        <v>24</v>
      </c>
      <c r="H153" s="8">
        <v>41549.541666666664</v>
      </c>
      <c r="I153" s="8">
        <v>41548.541666666664</v>
      </c>
      <c r="J153" s="8">
        <v>41548.145833333336</v>
      </c>
      <c r="K153" s="8" t="str">
        <f t="shared" ca="1" si="30"/>
        <v>Resuelto a Tiempo</v>
      </c>
      <c r="V153" t="s">
        <v>1595</v>
      </c>
      <c r="W153" t="s">
        <v>1595</v>
      </c>
      <c r="X153" s="2">
        <f t="shared" si="25"/>
        <v>41549</v>
      </c>
      <c r="Y153" t="str">
        <f ca="1">"-"&amp;COUNTIFS($X$1:X153,DATE(YEAR($H153),MONTH($H153),DAY($H153)),$K$1:K153,"Pendiente")</f>
        <v>-0</v>
      </c>
      <c r="Z153" t="str">
        <f t="shared" ca="1" si="29"/>
        <v>2AltaResuelto a Tiempo</v>
      </c>
      <c r="AA153">
        <v>2</v>
      </c>
      <c r="AB153" t="e">
        <f>VLOOKUP(C153,'Clasi x Modulo'!B:C,2,FALSE)</f>
        <v>#N/A</v>
      </c>
      <c r="AF153">
        <f t="shared" si="26"/>
        <v>10</v>
      </c>
    </row>
    <row r="154" spans="1:32" x14ac:dyDescent="0.25">
      <c r="A154" t="str">
        <f t="shared" ca="1" si="24"/>
        <v>41549-0</v>
      </c>
      <c r="B154" s="7" t="s">
        <v>817</v>
      </c>
      <c r="C154" s="7" t="s">
        <v>1831</v>
      </c>
      <c r="D154" s="8">
        <v>41549.666666666664</v>
      </c>
      <c r="E154" s="32" t="s">
        <v>10</v>
      </c>
      <c r="F154" s="32" t="str">
        <f t="shared" si="27"/>
        <v>Alta</v>
      </c>
      <c r="G154" s="32">
        <f>VLOOKUP(F154&amp;WEEKDAY(D154,2),Hoja3!A:B,2,FALSE)*24</f>
        <v>24</v>
      </c>
      <c r="H154" s="8">
        <v>41549.541666666664</v>
      </c>
      <c r="I154" s="8">
        <v>41548.541666666664</v>
      </c>
      <c r="J154" s="8">
        <v>41548.145833333336</v>
      </c>
      <c r="K154" s="8" t="str">
        <f t="shared" ca="1" si="30"/>
        <v>Resuelto a Tiempo</v>
      </c>
      <c r="V154" t="s">
        <v>1595</v>
      </c>
      <c r="W154" t="s">
        <v>1595</v>
      </c>
      <c r="X154" s="2">
        <f t="shared" si="25"/>
        <v>41549</v>
      </c>
      <c r="Y154" t="str">
        <f ca="1">"-"&amp;COUNTIFS($X$1:X154,DATE(YEAR($H154),MONTH($H154),DAY($H154)),$K$1:K154,"Pendiente")</f>
        <v>-0</v>
      </c>
      <c r="Z154" t="str">
        <f t="shared" ca="1" si="29"/>
        <v>2AltaResuelto a Tiempo</v>
      </c>
      <c r="AA154">
        <v>2</v>
      </c>
      <c r="AB154" t="e">
        <f>VLOOKUP(C154,'Clasi x Modulo'!B:C,2,FALSE)</f>
        <v>#N/A</v>
      </c>
      <c r="AF154">
        <f t="shared" si="26"/>
        <v>10</v>
      </c>
    </row>
    <row r="155" spans="1:32" x14ac:dyDescent="0.25">
      <c r="A155" t="str">
        <f t="shared" ca="1" si="24"/>
        <v>41554-0</v>
      </c>
      <c r="B155" s="7" t="s">
        <v>811</v>
      </c>
      <c r="C155" s="7" t="s">
        <v>1831</v>
      </c>
      <c r="D155" s="8">
        <v>41549.333333333336</v>
      </c>
      <c r="E155" s="32" t="s">
        <v>52</v>
      </c>
      <c r="F155" s="32" t="str">
        <f t="shared" si="27"/>
        <v>Media</v>
      </c>
      <c r="G155" s="32">
        <f>VLOOKUP(F155&amp;WEEKDAY(D155,2),Hoja3!A:B,2,FALSE)*24</f>
        <v>120</v>
      </c>
      <c r="H155" s="8">
        <v>41554.333333333336</v>
      </c>
      <c r="I155" s="8">
        <v>41549.333333333336</v>
      </c>
      <c r="J155" s="8">
        <v>41550.375</v>
      </c>
      <c r="K155" s="8" t="str">
        <f t="shared" ca="1" si="30"/>
        <v>Resuelto a Tiempo</v>
      </c>
      <c r="V155" t="s">
        <v>1148</v>
      </c>
      <c r="W155" t="s">
        <v>1667</v>
      </c>
      <c r="X155" s="2">
        <f t="shared" si="25"/>
        <v>41554</v>
      </c>
      <c r="Y155" t="str">
        <f ca="1">"-"&amp;COUNTIFS($X$1:X155,DATE(YEAR($H155),MONTH($H155),DAY($H155)),$K$1:K155,"Pendiente")</f>
        <v>-0</v>
      </c>
      <c r="Z155" t="str">
        <f t="shared" ca="1" si="29"/>
        <v>2MediaResuelto a Tiempo</v>
      </c>
      <c r="AA155">
        <v>2</v>
      </c>
      <c r="AB155" t="e">
        <f>VLOOKUP(C155,'Clasi x Modulo'!B:C,2,FALSE)</f>
        <v>#N/A</v>
      </c>
      <c r="AF155">
        <f t="shared" si="26"/>
        <v>10</v>
      </c>
    </row>
    <row r="156" spans="1:32" x14ac:dyDescent="0.25">
      <c r="A156" t="str">
        <f t="shared" ca="1" si="24"/>
        <v>41554-0</v>
      </c>
      <c r="B156" s="7" t="s">
        <v>812</v>
      </c>
      <c r="C156" s="7" t="s">
        <v>1831</v>
      </c>
      <c r="D156" s="8">
        <v>41549.333333333336</v>
      </c>
      <c r="E156" s="32" t="s">
        <v>52</v>
      </c>
      <c r="F156" s="32" t="str">
        <f t="shared" si="27"/>
        <v>Media</v>
      </c>
      <c r="G156" s="32">
        <f>VLOOKUP(F156&amp;WEEKDAY(D156,2),Hoja3!A:B,2,FALSE)*24</f>
        <v>120</v>
      </c>
      <c r="H156" s="8">
        <v>41554.333333333336</v>
      </c>
      <c r="I156" s="8">
        <v>41549.333333333336</v>
      </c>
      <c r="J156" s="8">
        <v>41520.390972222223</v>
      </c>
      <c r="K156" s="8" t="str">
        <f t="shared" ca="1" si="30"/>
        <v>Resuelto a Tiempo</v>
      </c>
      <c r="V156" t="s">
        <v>1148</v>
      </c>
      <c r="W156" t="s">
        <v>1667</v>
      </c>
      <c r="X156" s="2">
        <f t="shared" si="25"/>
        <v>41554</v>
      </c>
      <c r="Y156" t="str">
        <f ca="1">"-"&amp;COUNTIFS($X$1:X156,DATE(YEAR($H156),MONTH($H156),DAY($H156)),$K$1:K156,"Pendiente")</f>
        <v>-0</v>
      </c>
      <c r="Z156" t="str">
        <f t="shared" ca="1" si="29"/>
        <v>2MediaResuelto a Tiempo</v>
      </c>
      <c r="AA156">
        <v>2</v>
      </c>
      <c r="AB156" t="e">
        <f>VLOOKUP(C156,'Clasi x Modulo'!B:C,2,FALSE)</f>
        <v>#N/A</v>
      </c>
      <c r="AF156">
        <f t="shared" si="26"/>
        <v>10</v>
      </c>
    </row>
    <row r="157" spans="1:32" x14ac:dyDescent="0.25">
      <c r="A157" t="str">
        <f t="shared" ca="1" si="24"/>
        <v>41549-0</v>
      </c>
      <c r="B157" s="7" t="s">
        <v>813</v>
      </c>
      <c r="C157" s="7" t="s">
        <v>1831</v>
      </c>
      <c r="D157" s="8">
        <v>41549.375</v>
      </c>
      <c r="E157" s="32" t="s">
        <v>15</v>
      </c>
      <c r="F157" s="32" t="str">
        <f t="shared" si="27"/>
        <v>Emergencia</v>
      </c>
      <c r="G157" s="32">
        <f>VLOOKUP(F157&amp;WEEKDAY(D157,2),Hoja3!A:B,2,FALSE)*24</f>
        <v>4</v>
      </c>
      <c r="H157" s="8">
        <v>41549.583333333336</v>
      </c>
      <c r="I157" s="8">
        <v>41549.375</v>
      </c>
      <c r="J157" s="8">
        <v>41519.4375</v>
      </c>
      <c r="K157" s="8" t="str">
        <f t="shared" ca="1" si="30"/>
        <v>Resuelto a Tiempo</v>
      </c>
      <c r="V157" t="s">
        <v>1147</v>
      </c>
      <c r="W157" t="s">
        <v>1147</v>
      </c>
      <c r="X157" s="2">
        <f t="shared" si="25"/>
        <v>41549</v>
      </c>
      <c r="Y157" t="str">
        <f ca="1">"-"&amp;COUNTIFS($X$1:X157,DATE(YEAR($H157),MONTH($H157),DAY($H157)),$K$1:K157,"Pendiente")</f>
        <v>-0</v>
      </c>
      <c r="Z157" t="str">
        <f t="shared" ca="1" si="29"/>
        <v>2EmergenciaResuelto a Tiempo</v>
      </c>
      <c r="AA157">
        <v>2</v>
      </c>
      <c r="AB157" t="e">
        <f>VLOOKUP(C157,'Clasi x Modulo'!B:C,2,FALSE)</f>
        <v>#N/A</v>
      </c>
      <c r="AF157">
        <f t="shared" si="26"/>
        <v>10</v>
      </c>
    </row>
    <row r="158" spans="1:32" x14ac:dyDescent="0.25">
      <c r="A158" t="str">
        <f t="shared" ca="1" si="24"/>
        <v>41585-0</v>
      </c>
      <c r="B158" s="7" t="s">
        <v>814</v>
      </c>
      <c r="C158" s="7" t="s">
        <v>1831</v>
      </c>
      <c r="D158" s="8">
        <v>41549.375</v>
      </c>
      <c r="E158" s="32" t="s">
        <v>52</v>
      </c>
      <c r="F158" s="32" t="str">
        <f t="shared" si="27"/>
        <v>Media</v>
      </c>
      <c r="G158" s="32">
        <f>VLOOKUP(F158&amp;WEEKDAY(D158,2),Hoja3!A:B,2,FALSE)*24</f>
        <v>120</v>
      </c>
      <c r="H158" s="8">
        <v>41585.458333333336</v>
      </c>
      <c r="I158" s="8">
        <v>41554.458333333336</v>
      </c>
      <c r="J158" s="8">
        <v>41575.476319444446</v>
      </c>
      <c r="K158" s="7" t="str">
        <f t="shared" ca="1" si="30"/>
        <v>Resuelto a Tiempo</v>
      </c>
      <c r="V158" t="s">
        <v>1147</v>
      </c>
      <c r="W158" t="s">
        <v>1147</v>
      </c>
      <c r="X158" s="2">
        <f t="shared" si="25"/>
        <v>41585</v>
      </c>
      <c r="Y158" t="str">
        <f ca="1">"-"&amp;COUNTIFS($X$1:X158,DATE(YEAR($H158),MONTH($H158),DAY($H158)),$K$1:K158,"Pendiente")</f>
        <v>-0</v>
      </c>
      <c r="Z158" t="str">
        <f t="shared" ca="1" si="29"/>
        <v>2MediaResuelto a Tiempo</v>
      </c>
      <c r="AA158">
        <v>2</v>
      </c>
      <c r="AB158" t="e">
        <f>VLOOKUP(C158,'Clasi x Modulo'!B:C,2,FALSE)</f>
        <v>#N/A</v>
      </c>
      <c r="AF158">
        <f t="shared" si="26"/>
        <v>10</v>
      </c>
    </row>
    <row r="159" spans="1:32" x14ac:dyDescent="0.25">
      <c r="A159" t="str">
        <f t="shared" ca="1" si="24"/>
        <v>41554-0</v>
      </c>
      <c r="B159" s="7" t="s">
        <v>815</v>
      </c>
      <c r="C159" s="7" t="s">
        <v>1831</v>
      </c>
      <c r="D159" s="8">
        <v>41549.375</v>
      </c>
      <c r="E159" s="32" t="s">
        <v>52</v>
      </c>
      <c r="F159" s="32" t="str">
        <f t="shared" si="27"/>
        <v>Media</v>
      </c>
      <c r="G159" s="32">
        <f>VLOOKUP(F159&amp;WEEKDAY(D159,2),Hoja3!A:B,2,FALSE)*24</f>
        <v>120</v>
      </c>
      <c r="H159" s="8">
        <v>41554.458333333336</v>
      </c>
      <c r="I159" s="8">
        <v>41554.458333333336</v>
      </c>
      <c r="J159" s="8">
        <v>41550.645833333336</v>
      </c>
      <c r="K159" s="8" t="str">
        <f t="shared" ca="1" si="30"/>
        <v>Resuelto a Tiempo</v>
      </c>
      <c r="V159" t="s">
        <v>1148</v>
      </c>
      <c r="W159" t="s">
        <v>1667</v>
      </c>
      <c r="X159" s="2">
        <f t="shared" si="25"/>
        <v>41554</v>
      </c>
      <c r="Y159" t="str">
        <f ca="1">"-"&amp;COUNTIFS($X$1:X159,DATE(YEAR($H159),MONTH($H159),DAY($H159)),$K$1:K159,"Pendiente")</f>
        <v>-0</v>
      </c>
      <c r="Z159" t="str">
        <f t="shared" ca="1" si="29"/>
        <v>2MediaResuelto a Tiempo</v>
      </c>
      <c r="AA159">
        <v>2</v>
      </c>
      <c r="AB159" t="e">
        <f>VLOOKUP(C159,'Clasi x Modulo'!B:C,2,FALSE)</f>
        <v>#N/A</v>
      </c>
      <c r="AF159">
        <f t="shared" si="26"/>
        <v>10</v>
      </c>
    </row>
    <row r="160" spans="1:32" x14ac:dyDescent="0.25">
      <c r="A160" t="str">
        <f t="shared" ca="1" si="24"/>
        <v>41554-0</v>
      </c>
      <c r="B160" s="7" t="s">
        <v>816</v>
      </c>
      <c r="C160" s="7" t="s">
        <v>1831</v>
      </c>
      <c r="D160" s="8">
        <v>41549.375</v>
      </c>
      <c r="E160" s="32" t="s">
        <v>52</v>
      </c>
      <c r="F160" s="32" t="str">
        <f t="shared" si="27"/>
        <v>Media</v>
      </c>
      <c r="G160" s="32">
        <f>VLOOKUP(F160&amp;WEEKDAY(D160,2),Hoja3!A:B,2,FALSE)*24</f>
        <v>120</v>
      </c>
      <c r="H160" s="8">
        <v>41554.458333333336</v>
      </c>
      <c r="I160" s="8">
        <v>41554.458333333336</v>
      </c>
      <c r="J160" s="8">
        <v>41550.666666666664</v>
      </c>
      <c r="K160" s="8" t="str">
        <f t="shared" ca="1" si="30"/>
        <v>Resuelto a Tiempo</v>
      </c>
      <c r="V160" t="s">
        <v>1148</v>
      </c>
      <c r="W160" t="s">
        <v>1667</v>
      </c>
      <c r="X160" s="2">
        <f t="shared" si="25"/>
        <v>41554</v>
      </c>
      <c r="Y160" t="str">
        <f ca="1">"-"&amp;COUNTIFS($X$1:X160,DATE(YEAR($H160),MONTH($H160),DAY($H160)),$K$1:K160,"Pendiente")</f>
        <v>-0</v>
      </c>
      <c r="Z160" t="str">
        <f t="shared" ca="1" si="29"/>
        <v>2MediaResuelto a Tiempo</v>
      </c>
      <c r="AA160">
        <v>2</v>
      </c>
      <c r="AB160" t="e">
        <f>VLOOKUP(C160,'Clasi x Modulo'!B:C,2,FALSE)</f>
        <v>#N/A</v>
      </c>
      <c r="AF160">
        <f t="shared" si="26"/>
        <v>10</v>
      </c>
    </row>
    <row r="161" spans="1:32" x14ac:dyDescent="0.25">
      <c r="A161" t="str">
        <f t="shared" ca="1" si="24"/>
        <v>41554-0</v>
      </c>
      <c r="B161" s="7" t="s">
        <v>819</v>
      </c>
      <c r="C161" s="7" t="s">
        <v>1831</v>
      </c>
      <c r="D161" s="8">
        <v>41549.333333333336</v>
      </c>
      <c r="E161" s="32" t="s">
        <v>52</v>
      </c>
      <c r="F161" s="32" t="str">
        <f t="shared" si="27"/>
        <v>Media</v>
      </c>
      <c r="G161" s="32">
        <f>VLOOKUP(F161&amp;WEEKDAY(D161,2),Hoja3!A:B,2,FALSE)*24</f>
        <v>120</v>
      </c>
      <c r="H161" s="8">
        <v>41554.333333333336</v>
      </c>
      <c r="I161" s="8">
        <v>41549.333333333336</v>
      </c>
      <c r="J161" s="8">
        <v>41550.583333333336</v>
      </c>
      <c r="K161" s="8" t="str">
        <f t="shared" ca="1" si="30"/>
        <v>Resuelto a Tiempo</v>
      </c>
      <c r="V161" t="s">
        <v>1148</v>
      </c>
      <c r="W161" t="s">
        <v>1667</v>
      </c>
      <c r="X161" s="2">
        <f t="shared" si="25"/>
        <v>41554</v>
      </c>
      <c r="Y161" t="str">
        <f ca="1">"-"&amp;COUNTIFS($X$1:X161,DATE(YEAR($H161),MONTH($H161),DAY($H161)),$K$1:K161,"Pendiente")</f>
        <v>-0</v>
      </c>
      <c r="Z161" t="str">
        <f t="shared" ca="1" si="29"/>
        <v>2MediaResuelto a Tiempo</v>
      </c>
      <c r="AA161">
        <v>2</v>
      </c>
      <c r="AB161" t="e">
        <f>VLOOKUP(C161,'Clasi x Modulo'!B:C,2,FALSE)</f>
        <v>#N/A</v>
      </c>
      <c r="AF161">
        <f t="shared" si="26"/>
        <v>10</v>
      </c>
    </row>
    <row r="162" spans="1:32" x14ac:dyDescent="0.25">
      <c r="A162" t="str">
        <f t="shared" ca="1" si="24"/>
        <v>41551-0</v>
      </c>
      <c r="B162" s="7" t="s">
        <v>820</v>
      </c>
      <c r="C162" s="7" t="s">
        <v>1831</v>
      </c>
      <c r="D162" s="8">
        <v>41550.333333333336</v>
      </c>
      <c r="E162" s="32" t="s">
        <v>10</v>
      </c>
      <c r="F162" s="32" t="str">
        <f t="shared" si="27"/>
        <v>Alta</v>
      </c>
      <c r="G162" s="32">
        <f>VLOOKUP(F162&amp;WEEKDAY(D162,2),Hoja3!A:B,2,FALSE)*24</f>
        <v>24</v>
      </c>
      <c r="H162" s="13">
        <v>41551.333333333336</v>
      </c>
      <c r="I162" s="13">
        <v>41550.333333333336</v>
      </c>
      <c r="J162" s="8">
        <v>41550.416666666664</v>
      </c>
      <c r="K162" s="8" t="str">
        <f t="shared" ca="1" si="30"/>
        <v>Resuelto a Tiempo</v>
      </c>
      <c r="V162" t="s">
        <v>1597</v>
      </c>
      <c r="W162" t="s">
        <v>1816</v>
      </c>
      <c r="X162" s="2">
        <f t="shared" si="25"/>
        <v>41551</v>
      </c>
      <c r="Y162" t="str">
        <f ca="1">"-"&amp;COUNTIFS($X$1:X162,DATE(YEAR($H162),MONTH($H162),DAY($H162)),$K$1:K162,"Pendiente")</f>
        <v>-0</v>
      </c>
      <c r="Z162" t="str">
        <f t="shared" ca="1" si="29"/>
        <v>2AltaResuelto a Tiempo</v>
      </c>
      <c r="AA162">
        <v>2</v>
      </c>
      <c r="AB162" t="e">
        <f>VLOOKUP(C162,'Clasi x Modulo'!B:C,2,FALSE)</f>
        <v>#N/A</v>
      </c>
      <c r="AF162">
        <f t="shared" si="26"/>
        <v>10</v>
      </c>
    </row>
    <row r="163" spans="1:32" x14ac:dyDescent="0.25">
      <c r="A163" t="str">
        <f t="shared" ca="1" si="24"/>
        <v>41555-0</v>
      </c>
      <c r="B163" s="7" t="s">
        <v>821</v>
      </c>
      <c r="C163" s="7" t="s">
        <v>1831</v>
      </c>
      <c r="D163" s="8">
        <v>41550.333333333336</v>
      </c>
      <c r="E163" s="32" t="s">
        <v>10</v>
      </c>
      <c r="F163" s="32" t="str">
        <f t="shared" si="27"/>
        <v>Alta</v>
      </c>
      <c r="G163" s="32">
        <f>VLOOKUP(F163&amp;WEEKDAY(D163,2),Hoja3!A:B,2,FALSE)*24</f>
        <v>24</v>
      </c>
      <c r="H163" s="13">
        <v>41555.333333333336</v>
      </c>
      <c r="I163" s="13">
        <v>41550.333333333336</v>
      </c>
      <c r="J163" s="13">
        <v>41550.395833333336</v>
      </c>
      <c r="K163" s="8" t="str">
        <f t="shared" ca="1" si="30"/>
        <v>Resuelto a Tiempo</v>
      </c>
      <c r="V163" t="s">
        <v>1593</v>
      </c>
      <c r="W163" t="s">
        <v>1593</v>
      </c>
      <c r="X163" s="2">
        <f t="shared" si="25"/>
        <v>41555</v>
      </c>
      <c r="Y163" t="str">
        <f ca="1">"-"&amp;COUNTIFS($X$1:X163,DATE(YEAR($H163),MONTH($H163),DAY($H163)),$K$1:K163,"Pendiente")</f>
        <v>-0</v>
      </c>
      <c r="Z163" t="str">
        <f t="shared" ca="1" si="29"/>
        <v>2AltaResuelto a Tiempo</v>
      </c>
      <c r="AA163">
        <v>2</v>
      </c>
      <c r="AB163" t="e">
        <f>VLOOKUP(C163,'Clasi x Modulo'!B:C,2,FALSE)</f>
        <v>#N/A</v>
      </c>
      <c r="AF163">
        <f t="shared" si="26"/>
        <v>10</v>
      </c>
    </row>
    <row r="164" spans="1:32" x14ac:dyDescent="0.25">
      <c r="A164" t="str">
        <f t="shared" ca="1" si="24"/>
        <v>41555-0</v>
      </c>
      <c r="B164" s="26" t="s">
        <v>822</v>
      </c>
      <c r="C164" s="7" t="s">
        <v>1831</v>
      </c>
      <c r="D164" s="27">
        <v>41550.416666666664</v>
      </c>
      <c r="E164" s="37" t="s">
        <v>52</v>
      </c>
      <c r="F164" s="37" t="str">
        <f t="shared" si="27"/>
        <v>Media</v>
      </c>
      <c r="G164" s="37">
        <f>VLOOKUP(F164&amp;WEEKDAY(D164,2),Hoja3!A:B,2,FALSE)*24</f>
        <v>120</v>
      </c>
      <c r="H164" s="27">
        <v>41555.416666666664</v>
      </c>
      <c r="I164" s="27">
        <v>41550.458333333336</v>
      </c>
      <c r="J164" s="27">
        <v>41561.416666666664</v>
      </c>
      <c r="K164" s="27" t="str">
        <f t="shared" ca="1" si="30"/>
        <v>Resuelto NO a Tiempo</v>
      </c>
      <c r="L164" s="54" t="s">
        <v>943</v>
      </c>
      <c r="N164" s="54"/>
      <c r="O164" s="55"/>
      <c r="V164" t="s">
        <v>1595</v>
      </c>
      <c r="W164" t="s">
        <v>1595</v>
      </c>
      <c r="X164" s="2">
        <f t="shared" si="25"/>
        <v>41555</v>
      </c>
      <c r="Y164" t="str">
        <f ca="1">"-"&amp;COUNTIFS($X$1:X164,DATE(YEAR($H164),MONTH($H164),DAY($H164)),$K$1:K164,"Pendiente")</f>
        <v>-0</v>
      </c>
      <c r="Z164" t="str">
        <f t="shared" ca="1" si="29"/>
        <v>2MediaResuelto NO a Tiempo</v>
      </c>
      <c r="AA164">
        <v>2</v>
      </c>
      <c r="AB164" t="e">
        <f>VLOOKUP(C164,'Clasi x Modulo'!B:C,2,FALSE)</f>
        <v>#N/A</v>
      </c>
      <c r="AF164">
        <f t="shared" si="26"/>
        <v>10</v>
      </c>
    </row>
    <row r="165" spans="1:32" x14ac:dyDescent="0.25">
      <c r="A165" t="str">
        <f t="shared" si="24"/>
        <v>41596-0</v>
      </c>
      <c r="B165" s="3" t="s">
        <v>824</v>
      </c>
      <c r="C165" s="7" t="s">
        <v>1831</v>
      </c>
      <c r="D165" s="4">
        <v>41550.5</v>
      </c>
      <c r="E165" s="35" t="s">
        <v>10</v>
      </c>
      <c r="F165" s="35" t="s">
        <v>513</v>
      </c>
      <c r="G165" s="35">
        <f>VLOOKUP(F165&amp;WEEKDAY(D165,2),Hoja3!A:B,2,FALSE)*24</f>
        <v>1056</v>
      </c>
      <c r="H165" s="4">
        <v>41596.5</v>
      </c>
      <c r="I165" s="4">
        <v>41550.5</v>
      </c>
      <c r="J165" s="4">
        <v>41613.5</v>
      </c>
      <c r="K165" s="3" t="s">
        <v>1158</v>
      </c>
      <c r="R165" t="s">
        <v>1064</v>
      </c>
      <c r="S165" s="1">
        <v>41614.625</v>
      </c>
      <c r="V165" t="s">
        <v>1149</v>
      </c>
      <c r="W165" t="s">
        <v>1149</v>
      </c>
      <c r="X165" s="2">
        <f t="shared" si="25"/>
        <v>41596</v>
      </c>
      <c r="Y165" t="str">
        <f>"-"&amp;COUNTIFS($X$1:X165,DATE(YEAR($H165),MONTH($H165),DAY($H165)),$K$1:K165,"Pendiente")</f>
        <v>-0</v>
      </c>
      <c r="Z165" t="str">
        <f t="shared" si="29"/>
        <v>2BajaResuelto en Prorroga</v>
      </c>
      <c r="AA165">
        <v>2</v>
      </c>
      <c r="AB165" t="e">
        <f>VLOOKUP(C165,'Clasi x Modulo'!B:C,2,FALSE)</f>
        <v>#N/A</v>
      </c>
      <c r="AF165">
        <f t="shared" si="26"/>
        <v>10</v>
      </c>
    </row>
    <row r="166" spans="1:32" x14ac:dyDescent="0.25">
      <c r="A166" t="str">
        <f t="shared" ca="1" si="24"/>
        <v>41555-0</v>
      </c>
      <c r="B166" s="7" t="s">
        <v>825</v>
      </c>
      <c r="C166" s="7" t="s">
        <v>1831</v>
      </c>
      <c r="D166" s="8">
        <v>41550.5</v>
      </c>
      <c r="E166" s="32" t="s">
        <v>10</v>
      </c>
      <c r="F166" s="32" t="str">
        <f t="shared" ref="F166:F176" si="31">E166</f>
        <v>Alta</v>
      </c>
      <c r="G166" s="32">
        <f>VLOOKUP(F166&amp;WEEKDAY(D166,2),Hoja3!A:B,2,FALSE)*24</f>
        <v>24</v>
      </c>
      <c r="H166" s="8">
        <v>41555.5</v>
      </c>
      <c r="I166" s="8">
        <v>41550.5</v>
      </c>
      <c r="J166" s="8">
        <v>41554.333333333336</v>
      </c>
      <c r="K166" s="8" t="str">
        <f ca="1">IF(J166="",IF(NOW()&gt;H166,"Retrasado","Pendiente"),IF(J166&lt;H166,"Resuelto a Tiempo","Resuelto NO a Tiempo"))</f>
        <v>Resuelto a Tiempo</v>
      </c>
      <c r="V166" t="s">
        <v>1148</v>
      </c>
      <c r="W166" t="s">
        <v>1667</v>
      </c>
      <c r="X166" s="2">
        <f t="shared" si="25"/>
        <v>41555</v>
      </c>
      <c r="Y166" t="str">
        <f ca="1">"-"&amp;COUNTIFS($X$1:X166,DATE(YEAR($H166),MONTH($H166),DAY($H166)),$K$1:K166,"Pendiente")</f>
        <v>-0</v>
      </c>
      <c r="Z166" t="str">
        <f t="shared" ca="1" si="29"/>
        <v>2AltaResuelto a Tiempo</v>
      </c>
      <c r="AA166">
        <v>2</v>
      </c>
      <c r="AB166" t="e">
        <f>VLOOKUP(C166,'Clasi x Modulo'!B:C,2,FALSE)</f>
        <v>#N/A</v>
      </c>
      <c r="AF166">
        <f t="shared" si="26"/>
        <v>10</v>
      </c>
    </row>
    <row r="167" spans="1:32" x14ac:dyDescent="0.25">
      <c r="A167" s="41" t="str">
        <f t="shared" ca="1" si="24"/>
        <v>41551-0</v>
      </c>
      <c r="B167" s="7" t="s">
        <v>826</v>
      </c>
      <c r="C167" s="7" t="s">
        <v>1831</v>
      </c>
      <c r="D167" s="8">
        <v>41550.5</v>
      </c>
      <c r="E167" s="32" t="s">
        <v>10</v>
      </c>
      <c r="F167" s="32" t="str">
        <f t="shared" si="31"/>
        <v>Alta</v>
      </c>
      <c r="G167" s="32">
        <f>VLOOKUP(F167&amp;WEEKDAY(D167,2),Hoja3!A:B,2,FALSE)*24</f>
        <v>24</v>
      </c>
      <c r="H167" s="8">
        <v>41551.5</v>
      </c>
      <c r="I167" s="8">
        <v>41550.5</v>
      </c>
      <c r="J167" s="8">
        <v>41555.416666666664</v>
      </c>
      <c r="K167" s="8" t="s">
        <v>977</v>
      </c>
      <c r="R167" t="s">
        <v>1064</v>
      </c>
      <c r="S167" s="1">
        <v>41557.5</v>
      </c>
      <c r="V167" t="s">
        <v>1150</v>
      </c>
      <c r="W167" t="s">
        <v>1150</v>
      </c>
      <c r="X167" s="2">
        <f t="shared" si="25"/>
        <v>41551</v>
      </c>
      <c r="Y167" t="str">
        <f ca="1">"-"&amp;COUNTIFS($X$1:X167,DATE(YEAR($H167),MONTH($H167),DAY($H167)),$K$1:K167,"Pendiente")</f>
        <v>-0</v>
      </c>
      <c r="Z167" t="str">
        <f t="shared" si="29"/>
        <v>2AltaResuelto a Tiempo</v>
      </c>
      <c r="AA167">
        <v>2</v>
      </c>
      <c r="AB167" t="e">
        <f>VLOOKUP(C167,'Clasi x Modulo'!B:C,2,FALSE)</f>
        <v>#N/A</v>
      </c>
      <c r="AF167">
        <f t="shared" si="26"/>
        <v>10</v>
      </c>
    </row>
    <row r="168" spans="1:32" x14ac:dyDescent="0.25">
      <c r="A168" t="str">
        <f t="shared" ca="1" si="24"/>
        <v>41551-0</v>
      </c>
      <c r="B168" s="3" t="s">
        <v>827</v>
      </c>
      <c r="C168" s="7" t="s">
        <v>1831</v>
      </c>
      <c r="D168" s="4">
        <v>41550.5</v>
      </c>
      <c r="E168" s="35" t="s">
        <v>10</v>
      </c>
      <c r="F168" s="35" t="str">
        <f t="shared" si="31"/>
        <v>Alta</v>
      </c>
      <c r="G168" s="35">
        <f>VLOOKUP(F168&amp;WEEKDAY(D168,2),Hoja3!A:B,2,FALSE)*24</f>
        <v>24</v>
      </c>
      <c r="H168" s="4">
        <v>41551.5</v>
      </c>
      <c r="I168" s="4">
        <v>41550.5</v>
      </c>
      <c r="J168" s="4">
        <v>41669.583333333336</v>
      </c>
      <c r="K168" s="3" t="s">
        <v>1122</v>
      </c>
      <c r="M168" s="1">
        <v>41572.467361111114</v>
      </c>
      <c r="R168" t="s">
        <v>1064</v>
      </c>
      <c r="S168" s="1">
        <v>41557.5</v>
      </c>
      <c r="V168" t="s">
        <v>1150</v>
      </c>
      <c r="W168" t="s">
        <v>1150</v>
      </c>
      <c r="X168" s="2">
        <f t="shared" si="25"/>
        <v>41551</v>
      </c>
      <c r="Y168" t="str">
        <f ca="1">"-"&amp;COUNTIFS($X$1:X168,DATE(YEAR($H168),MONTH($H168),DAY($H168)),$K$1:K168,"Pendiente")</f>
        <v>-0</v>
      </c>
      <c r="Z168" t="str">
        <f t="shared" si="29"/>
        <v>2AltaResuelto en SLAHOLD</v>
      </c>
      <c r="AA168">
        <v>2</v>
      </c>
      <c r="AB168" t="e">
        <f>VLOOKUP(C168,'Clasi x Modulo'!B:C,2,FALSE)</f>
        <v>#N/A</v>
      </c>
      <c r="AF168">
        <f t="shared" si="26"/>
        <v>10</v>
      </c>
    </row>
    <row r="169" spans="1:32" x14ac:dyDescent="0.25">
      <c r="A169" t="str">
        <f t="shared" ca="1" si="24"/>
        <v>41555-0</v>
      </c>
      <c r="B169" s="7" t="s">
        <v>831</v>
      </c>
      <c r="C169" s="7" t="s">
        <v>1831</v>
      </c>
      <c r="D169" s="8">
        <v>41550.5</v>
      </c>
      <c r="E169" s="32" t="s">
        <v>52</v>
      </c>
      <c r="F169" s="32" t="str">
        <f t="shared" si="31"/>
        <v>Media</v>
      </c>
      <c r="G169" s="32">
        <f>VLOOKUP(F169&amp;WEEKDAY(D169,2),Hoja3!A:B,2,FALSE)*24</f>
        <v>120</v>
      </c>
      <c r="H169" s="8">
        <f t="shared" ref="H169:H177" si="32">D169+G169/24</f>
        <v>41555.5</v>
      </c>
      <c r="I169" s="8">
        <v>41550.5</v>
      </c>
      <c r="J169" s="8">
        <v>41554.333333333336</v>
      </c>
      <c r="K169" s="8" t="str">
        <f t="shared" ref="K169:K180" ca="1" si="33">IF(J169="",IF(NOW()&gt;H169,"Retrasado","Pendiente"),IF(J169&lt;H169,"Resuelto a Tiempo","Resuelto NO a Tiempo"))</f>
        <v>Resuelto a Tiempo</v>
      </c>
      <c r="V169" t="s">
        <v>1148</v>
      </c>
      <c r="W169" t="s">
        <v>1667</v>
      </c>
      <c r="X169" s="2">
        <f t="shared" si="25"/>
        <v>41555</v>
      </c>
      <c r="Y169" t="str">
        <f ca="1">"-"&amp;COUNTIFS($X$1:X169,DATE(YEAR($H169),MONTH($H169),DAY($H169)),$K$1:K169,"Pendiente")</f>
        <v>-0</v>
      </c>
      <c r="Z169" t="str">
        <f t="shared" ca="1" si="29"/>
        <v>2MediaResuelto a Tiempo</v>
      </c>
      <c r="AA169">
        <v>2</v>
      </c>
      <c r="AB169" t="e">
        <f>VLOOKUP(C169,'Clasi x Modulo'!B:C,2,FALSE)</f>
        <v>#N/A</v>
      </c>
      <c r="AF169">
        <f t="shared" si="26"/>
        <v>10</v>
      </c>
    </row>
    <row r="170" spans="1:32" x14ac:dyDescent="0.25">
      <c r="A170" t="str">
        <f t="shared" ca="1" si="24"/>
        <v>41555-0</v>
      </c>
      <c r="B170" s="7" t="s">
        <v>828</v>
      </c>
      <c r="C170" s="7" t="s">
        <v>1831</v>
      </c>
      <c r="D170" s="8">
        <v>41550.5</v>
      </c>
      <c r="E170" s="32" t="s">
        <v>52</v>
      </c>
      <c r="F170" s="32" t="str">
        <f t="shared" si="31"/>
        <v>Media</v>
      </c>
      <c r="G170" s="32">
        <f>VLOOKUP(F170&amp;WEEKDAY(D170,2),Hoja3!A:B,2,FALSE)*24</f>
        <v>120</v>
      </c>
      <c r="H170" s="8">
        <f t="shared" si="32"/>
        <v>41555.5</v>
      </c>
      <c r="I170" s="8">
        <v>41550.5</v>
      </c>
      <c r="J170" s="8">
        <v>41550.694444444445</v>
      </c>
      <c r="K170" s="8" t="str">
        <f t="shared" ca="1" si="33"/>
        <v>Resuelto a Tiempo</v>
      </c>
      <c r="V170" t="s">
        <v>1148</v>
      </c>
      <c r="W170" t="s">
        <v>1667</v>
      </c>
      <c r="X170" s="2">
        <f t="shared" si="25"/>
        <v>41555</v>
      </c>
      <c r="Y170" t="str">
        <f ca="1">"-"&amp;COUNTIFS($X$1:X170,DATE(YEAR($H170),MONTH($H170),DAY($H170)),$K$1:K170,"Pendiente")</f>
        <v>-0</v>
      </c>
      <c r="Z170" t="str">
        <f t="shared" ca="1" si="29"/>
        <v>2MediaResuelto a Tiempo</v>
      </c>
      <c r="AA170">
        <v>2</v>
      </c>
      <c r="AB170" t="e">
        <f>VLOOKUP(C170,'Clasi x Modulo'!B:C,2,FALSE)</f>
        <v>#N/A</v>
      </c>
      <c r="AF170">
        <f t="shared" si="26"/>
        <v>10</v>
      </c>
    </row>
    <row r="171" spans="1:32" x14ac:dyDescent="0.25">
      <c r="A171" t="str">
        <f t="shared" ca="1" si="24"/>
        <v>41555-0</v>
      </c>
      <c r="B171" s="7" t="s">
        <v>829</v>
      </c>
      <c r="C171" s="7" t="s">
        <v>1831</v>
      </c>
      <c r="D171" s="8">
        <v>41550.5</v>
      </c>
      <c r="E171" s="32" t="s">
        <v>52</v>
      </c>
      <c r="F171" s="32" t="str">
        <f t="shared" si="31"/>
        <v>Media</v>
      </c>
      <c r="G171" s="32">
        <f>VLOOKUP(F171&amp;WEEKDAY(D171,2),Hoja3!A:B,2,FALSE)*24</f>
        <v>120</v>
      </c>
      <c r="H171" s="8">
        <f t="shared" si="32"/>
        <v>41555.5</v>
      </c>
      <c r="I171" s="8">
        <v>41550.5</v>
      </c>
      <c r="J171" s="8">
        <v>41550.707638888889</v>
      </c>
      <c r="K171" s="8" t="str">
        <f t="shared" ca="1" si="33"/>
        <v>Resuelto a Tiempo</v>
      </c>
      <c r="V171" t="s">
        <v>1148</v>
      </c>
      <c r="W171" t="s">
        <v>1667</v>
      </c>
      <c r="X171" s="2">
        <f t="shared" si="25"/>
        <v>41555</v>
      </c>
      <c r="Y171" t="str">
        <f ca="1">"-"&amp;COUNTIFS($X$1:X171,DATE(YEAR($H171),MONTH($H171),DAY($H171)),$K$1:K171,"Pendiente")</f>
        <v>-0</v>
      </c>
      <c r="Z171" t="str">
        <f t="shared" ca="1" si="29"/>
        <v>2MediaResuelto a Tiempo</v>
      </c>
      <c r="AA171">
        <v>2</v>
      </c>
      <c r="AB171" t="e">
        <f>VLOOKUP(C171,'Clasi x Modulo'!B:C,2,FALSE)</f>
        <v>#N/A</v>
      </c>
      <c r="AF171">
        <f t="shared" si="26"/>
        <v>10</v>
      </c>
    </row>
    <row r="172" spans="1:32" x14ac:dyDescent="0.25">
      <c r="A172" t="str">
        <f t="shared" ca="1" si="24"/>
        <v>41552-0</v>
      </c>
      <c r="B172" s="7" t="s">
        <v>830</v>
      </c>
      <c r="C172" s="7" t="s">
        <v>1831</v>
      </c>
      <c r="D172" s="8">
        <v>41551.333333333336</v>
      </c>
      <c r="E172" s="32" t="s">
        <v>10</v>
      </c>
      <c r="F172" s="32" t="str">
        <f t="shared" si="31"/>
        <v>Alta</v>
      </c>
      <c r="G172" s="32">
        <f>VLOOKUP(F172&amp;WEEKDAY(D172,2),Hoja3!A:B,2,FALSE)*24</f>
        <v>24</v>
      </c>
      <c r="H172" s="13">
        <f t="shared" si="32"/>
        <v>41552.333333333336</v>
      </c>
      <c r="I172" s="13">
        <v>41551.333333333336</v>
      </c>
      <c r="J172" s="8">
        <v>41551.5</v>
      </c>
      <c r="K172" s="8" t="str">
        <f t="shared" ca="1" si="33"/>
        <v>Resuelto a Tiempo</v>
      </c>
      <c r="V172" t="s">
        <v>1597</v>
      </c>
      <c r="W172" t="s">
        <v>1814</v>
      </c>
      <c r="X172" s="2">
        <f t="shared" si="25"/>
        <v>41552</v>
      </c>
      <c r="Y172" t="str">
        <f ca="1">"-"&amp;COUNTIFS($X$1:X172,DATE(YEAR($H172),MONTH($H172),DAY($H172)),$K$1:K172,"Pendiente")</f>
        <v>-0</v>
      </c>
      <c r="Z172" t="str">
        <f t="shared" ca="1" si="29"/>
        <v>2AltaResuelto a Tiempo</v>
      </c>
      <c r="AA172">
        <v>2</v>
      </c>
      <c r="AB172" t="e">
        <f>VLOOKUP(C172,'Clasi x Modulo'!B:C,2,FALSE)</f>
        <v>#N/A</v>
      </c>
      <c r="AF172">
        <f t="shared" si="26"/>
        <v>10</v>
      </c>
    </row>
    <row r="173" spans="1:32" x14ac:dyDescent="0.25">
      <c r="A173" t="str">
        <f t="shared" ca="1" si="24"/>
        <v>41555-0</v>
      </c>
      <c r="B173" s="7" t="s">
        <v>832</v>
      </c>
      <c r="C173" s="7" t="s">
        <v>1831</v>
      </c>
      <c r="D173" s="8">
        <v>41550.5</v>
      </c>
      <c r="E173" s="32" t="s">
        <v>52</v>
      </c>
      <c r="F173" s="32" t="str">
        <f t="shared" si="31"/>
        <v>Media</v>
      </c>
      <c r="G173" s="32">
        <f>VLOOKUP(F173&amp;WEEKDAY(D173,2),Hoja3!A:B,2,FALSE)*24</f>
        <v>120</v>
      </c>
      <c r="H173" s="8">
        <f t="shared" si="32"/>
        <v>41555.5</v>
      </c>
      <c r="I173" s="8">
        <v>41550.5</v>
      </c>
      <c r="J173" s="8">
        <v>41554.333333333336</v>
      </c>
      <c r="K173" s="8" t="str">
        <f t="shared" ca="1" si="33"/>
        <v>Resuelto a Tiempo</v>
      </c>
      <c r="V173" t="s">
        <v>1148</v>
      </c>
      <c r="W173" t="s">
        <v>1667</v>
      </c>
      <c r="X173" s="2">
        <f t="shared" si="25"/>
        <v>41555</v>
      </c>
      <c r="Y173" t="str">
        <f ca="1">"-"&amp;COUNTIFS($X$1:X173,DATE(YEAR($H173),MONTH($H173),DAY($H173)),$K$1:K173,"Pendiente")</f>
        <v>-0</v>
      </c>
      <c r="Z173" t="str">
        <f t="shared" ca="1" si="29"/>
        <v>2MediaResuelto a Tiempo</v>
      </c>
      <c r="AA173">
        <v>2</v>
      </c>
      <c r="AB173" t="e">
        <f>VLOOKUP(C173,'Clasi x Modulo'!B:C,2,FALSE)</f>
        <v>#N/A</v>
      </c>
      <c r="AF173">
        <f t="shared" si="26"/>
        <v>10</v>
      </c>
    </row>
    <row r="174" spans="1:32" x14ac:dyDescent="0.25">
      <c r="A174" t="str">
        <f t="shared" ca="1" si="24"/>
        <v>41557-0</v>
      </c>
      <c r="B174" s="7" t="s">
        <v>835</v>
      </c>
      <c r="C174" s="7" t="s">
        <v>1831</v>
      </c>
      <c r="D174" s="8">
        <v>41554.333333333336</v>
      </c>
      <c r="E174" s="32" t="s">
        <v>52</v>
      </c>
      <c r="F174" s="32" t="str">
        <f t="shared" si="31"/>
        <v>Media</v>
      </c>
      <c r="G174" s="32">
        <f>VLOOKUP(F174&amp;WEEKDAY(D174,2),Hoja3!A:B,2,FALSE)*24</f>
        <v>72</v>
      </c>
      <c r="H174" s="8">
        <f t="shared" si="32"/>
        <v>41557.333333333336</v>
      </c>
      <c r="I174" s="8">
        <v>41554.333333333336</v>
      </c>
      <c r="J174" s="8">
        <v>41557.291666666664</v>
      </c>
      <c r="K174" s="8" t="str">
        <f t="shared" ca="1" si="33"/>
        <v>Resuelto a Tiempo</v>
      </c>
      <c r="V174" t="s">
        <v>1595</v>
      </c>
      <c r="W174" t="s">
        <v>1595</v>
      </c>
      <c r="X174" s="2">
        <f t="shared" si="25"/>
        <v>41557</v>
      </c>
      <c r="Y174" t="str">
        <f ca="1">"-"&amp;COUNTIFS($X$1:X174,DATE(YEAR($H174),MONTH($H174),DAY($H174)),$K$1:K174,"Pendiente")</f>
        <v>-0</v>
      </c>
      <c r="Z174" t="str">
        <f t="shared" ca="1" si="29"/>
        <v>2MediaResuelto a Tiempo</v>
      </c>
      <c r="AA174">
        <v>2</v>
      </c>
      <c r="AB174" t="e">
        <f>VLOOKUP(C174,'Clasi x Modulo'!B:C,2,FALSE)</f>
        <v>#N/A</v>
      </c>
      <c r="AF174">
        <f t="shared" si="26"/>
        <v>10</v>
      </c>
    </row>
    <row r="175" spans="1:32" x14ac:dyDescent="0.25">
      <c r="A175" t="str">
        <f t="shared" ca="1" si="24"/>
        <v>41557-0</v>
      </c>
      <c r="B175" s="7" t="s">
        <v>836</v>
      </c>
      <c r="C175" s="7" t="s">
        <v>1831</v>
      </c>
      <c r="D175" s="8">
        <v>41554.333333333336</v>
      </c>
      <c r="E175" s="32" t="s">
        <v>52</v>
      </c>
      <c r="F175" s="32" t="str">
        <f t="shared" si="31"/>
        <v>Media</v>
      </c>
      <c r="G175" s="32">
        <f>VLOOKUP(F175&amp;WEEKDAY(D175,2),Hoja3!A:B,2,FALSE)*24</f>
        <v>72</v>
      </c>
      <c r="H175" s="13">
        <f t="shared" si="32"/>
        <v>41557.333333333336</v>
      </c>
      <c r="I175" s="13">
        <v>41554.333333333336</v>
      </c>
      <c r="J175" s="8">
        <v>41554.458333333336</v>
      </c>
      <c r="K175" s="8" t="str">
        <f t="shared" ca="1" si="33"/>
        <v>Resuelto a Tiempo</v>
      </c>
      <c r="V175" t="s">
        <v>1597</v>
      </c>
      <c r="W175" t="s">
        <v>1814</v>
      </c>
      <c r="X175" s="2">
        <f t="shared" si="25"/>
        <v>41557</v>
      </c>
      <c r="Y175" t="str">
        <f ca="1">"-"&amp;COUNTIFS($X$1:X175,DATE(YEAR($H175),MONTH($H175),DAY($H175)),$K$1:K175,"Pendiente")</f>
        <v>-0</v>
      </c>
      <c r="Z175" t="str">
        <f t="shared" ca="1" si="29"/>
        <v>2MediaResuelto a Tiempo</v>
      </c>
      <c r="AA175">
        <v>2</v>
      </c>
      <c r="AB175" t="e">
        <f>VLOOKUP(C175,'Clasi x Modulo'!B:C,2,FALSE)</f>
        <v>#N/A</v>
      </c>
      <c r="AF175">
        <f t="shared" si="26"/>
        <v>10</v>
      </c>
    </row>
    <row r="176" spans="1:32" x14ac:dyDescent="0.25">
      <c r="A176" t="str">
        <f t="shared" ca="1" si="24"/>
        <v>41554-0</v>
      </c>
      <c r="B176" s="3" t="s">
        <v>837</v>
      </c>
      <c r="C176" s="7" t="s">
        <v>1831</v>
      </c>
      <c r="D176" s="4">
        <v>41554.583333333336</v>
      </c>
      <c r="E176" s="35" t="s">
        <v>15</v>
      </c>
      <c r="F176" s="35" t="str">
        <f t="shared" si="31"/>
        <v>Emergencia</v>
      </c>
      <c r="G176" s="35">
        <f>VLOOKUP(F176&amp;WEEKDAY(D176,2),Hoja3!A:B,2,FALSE)*24</f>
        <v>4</v>
      </c>
      <c r="H176" s="4">
        <f t="shared" si="32"/>
        <v>41554.75</v>
      </c>
      <c r="I176" s="4">
        <v>41554.583333333336</v>
      </c>
      <c r="J176" s="4">
        <v>41554.61041666667</v>
      </c>
      <c r="K176" s="4" t="str">
        <f t="shared" ca="1" si="33"/>
        <v>Resuelto a Tiempo</v>
      </c>
      <c r="V176" t="s">
        <v>1150</v>
      </c>
      <c r="W176" t="s">
        <v>1150</v>
      </c>
      <c r="X176" s="2">
        <f t="shared" si="25"/>
        <v>41554</v>
      </c>
      <c r="Y176" t="str">
        <f ca="1">"-"&amp;COUNTIFS($X$1:X176,DATE(YEAR($H176),MONTH($H176),DAY($H176)),$K$1:K176,"Pendiente")</f>
        <v>-0</v>
      </c>
      <c r="Z176" t="str">
        <f t="shared" ca="1" si="29"/>
        <v>2EmergenciaResuelto a Tiempo</v>
      </c>
      <c r="AA176">
        <v>2</v>
      </c>
      <c r="AB176" t="e">
        <f>VLOOKUP(C176,'Clasi x Modulo'!B:C,2,FALSE)</f>
        <v>#N/A</v>
      </c>
      <c r="AF176">
        <f t="shared" si="26"/>
        <v>10</v>
      </c>
    </row>
    <row r="177" spans="1:32" x14ac:dyDescent="0.25">
      <c r="A177" t="str">
        <f t="shared" ca="1" si="24"/>
        <v>41715-0</v>
      </c>
      <c r="B177" s="7" t="s">
        <v>1454</v>
      </c>
      <c r="C177" s="7" t="s">
        <v>1831</v>
      </c>
      <c r="D177" s="8">
        <v>41710.5</v>
      </c>
      <c r="E177" s="32" t="s">
        <v>15</v>
      </c>
      <c r="F177" s="32" t="s">
        <v>52</v>
      </c>
      <c r="G177" s="32">
        <f>VLOOKUP(F177&amp;WEEKDAY(D177,2),Hoja3!A:B,2,FALSE)*24</f>
        <v>120</v>
      </c>
      <c r="H177" s="8">
        <f t="shared" si="32"/>
        <v>41715.5</v>
      </c>
      <c r="I177" s="8">
        <v>41710.5</v>
      </c>
      <c r="J177" s="8">
        <v>41715.489583333336</v>
      </c>
      <c r="K177" s="8" t="str">
        <f t="shared" ca="1" si="33"/>
        <v>Resuelto a Tiempo</v>
      </c>
      <c r="O177">
        <v>-121.05</v>
      </c>
      <c r="W177" t="s">
        <v>1147</v>
      </c>
      <c r="X177" s="2">
        <f t="shared" si="25"/>
        <v>41715</v>
      </c>
      <c r="Y177" t="str">
        <f ca="1">"-"&amp;COUNTIFS($X$1:X177,DATE(YEAR($H177),MONTH($H177),DAY($H177)),$K$1:K177,"Pendiente")</f>
        <v>-0</v>
      </c>
      <c r="AF177">
        <f t="shared" si="26"/>
        <v>3</v>
      </c>
    </row>
    <row r="178" spans="1:32" x14ac:dyDescent="0.25">
      <c r="A178" t="str">
        <f t="shared" ca="1" si="24"/>
        <v>41585-0</v>
      </c>
      <c r="B178" s="7" t="s">
        <v>841</v>
      </c>
      <c r="C178" s="7" t="s">
        <v>1831</v>
      </c>
      <c r="D178" s="8">
        <v>41554.625</v>
      </c>
      <c r="E178" s="32" t="s">
        <v>10</v>
      </c>
      <c r="F178" s="32" t="str">
        <f>E178</f>
        <v>Alta</v>
      </c>
      <c r="G178" s="32">
        <f>VLOOKUP(F178&amp;WEEKDAY(D178,2),Hoja3!A:B,2,FALSE)*24</f>
        <v>24</v>
      </c>
      <c r="H178" s="8">
        <f>D178+G178/24+30</f>
        <v>41585.625</v>
      </c>
      <c r="I178" s="8">
        <v>41554.625</v>
      </c>
      <c r="J178" s="8">
        <v>41571.661979166667</v>
      </c>
      <c r="K178" s="7" t="str">
        <f t="shared" ca="1" si="33"/>
        <v>Resuelto a Tiempo</v>
      </c>
      <c r="V178" t="s">
        <v>1625</v>
      </c>
      <c r="W178" t="s">
        <v>1625</v>
      </c>
      <c r="X178" s="2">
        <f t="shared" si="25"/>
        <v>41585</v>
      </c>
      <c r="Y178" t="str">
        <f ca="1">"-"&amp;COUNTIFS($X$1:X178,DATE(YEAR($H178),MONTH($H178),DAY($H178)),$K$1:K178,"Pendiente")</f>
        <v>-0</v>
      </c>
      <c r="Z178" t="str">
        <f t="shared" ref="Z178:Z183" ca="1" si="34">AA178&amp;F178&amp;K178</f>
        <v>2AltaResuelto a Tiempo</v>
      </c>
      <c r="AA178">
        <v>2</v>
      </c>
      <c r="AB178" t="e">
        <f>VLOOKUP(C178,'Clasi x Modulo'!B:C,2,FALSE)</f>
        <v>#N/A</v>
      </c>
      <c r="AF178">
        <f t="shared" si="26"/>
        <v>10</v>
      </c>
    </row>
    <row r="179" spans="1:32" x14ac:dyDescent="0.25">
      <c r="A179" t="str">
        <f t="shared" ca="1" si="24"/>
        <v>41556-0</v>
      </c>
      <c r="B179" s="7" t="s">
        <v>848</v>
      </c>
      <c r="C179" s="7" t="s">
        <v>1831</v>
      </c>
      <c r="D179" s="8">
        <v>41555.375</v>
      </c>
      <c r="E179" s="32" t="s">
        <v>10</v>
      </c>
      <c r="F179" s="32" t="str">
        <f>E179</f>
        <v>Alta</v>
      </c>
      <c r="G179" s="32">
        <f>VLOOKUP(F179&amp;WEEKDAY(D179,2),Hoja3!A:B,2,FALSE)*24</f>
        <v>24</v>
      </c>
      <c r="H179" s="8">
        <f>D179+G179/24</f>
        <v>41556.375</v>
      </c>
      <c r="I179" s="8">
        <v>41555.375</v>
      </c>
      <c r="J179" s="8">
        <v>41555.4375</v>
      </c>
      <c r="K179" s="8" t="str">
        <f t="shared" ca="1" si="33"/>
        <v>Resuelto a Tiempo</v>
      </c>
      <c r="V179" t="s">
        <v>1150</v>
      </c>
      <c r="W179" t="s">
        <v>1150</v>
      </c>
      <c r="X179" s="2">
        <f t="shared" si="25"/>
        <v>41556</v>
      </c>
      <c r="Y179" t="str">
        <f ca="1">"-"&amp;COUNTIFS($X$1:X179,DATE(YEAR($H179),MONTH($H179),DAY($H179)),$K$1:K179,"Pendiente")</f>
        <v>-0</v>
      </c>
      <c r="Z179" t="str">
        <f t="shared" ca="1" si="34"/>
        <v>2AltaResuelto a Tiempo</v>
      </c>
      <c r="AA179">
        <v>2</v>
      </c>
      <c r="AB179" t="e">
        <f>VLOOKUP(C179,'Clasi x Modulo'!B:C,2,FALSE)</f>
        <v>#N/A</v>
      </c>
      <c r="AF179">
        <f t="shared" si="26"/>
        <v>10</v>
      </c>
    </row>
    <row r="180" spans="1:32" x14ac:dyDescent="0.25">
      <c r="A180" t="str">
        <f t="shared" ca="1" si="24"/>
        <v>41578-0</v>
      </c>
      <c r="B180" s="7" t="s">
        <v>851</v>
      </c>
      <c r="C180" s="7" t="s">
        <v>1831</v>
      </c>
      <c r="D180" s="8">
        <v>41555.458333333336</v>
      </c>
      <c r="E180" s="32" t="s">
        <v>52</v>
      </c>
      <c r="F180" s="32" t="str">
        <f>E180</f>
        <v>Media</v>
      </c>
      <c r="G180" s="32">
        <f>VLOOKUP(F180&amp;WEEKDAY(D180,2),Hoja3!A:B,2,FALSE)*24</f>
        <v>72</v>
      </c>
      <c r="H180" s="8">
        <f>D180+G180/24+20</f>
        <v>41578.458333333336</v>
      </c>
      <c r="I180" s="8">
        <v>41555.458333333336</v>
      </c>
      <c r="J180" s="8">
        <v>41577.559027777781</v>
      </c>
      <c r="K180" s="7" t="str">
        <f t="shared" ca="1" si="33"/>
        <v>Resuelto a Tiempo</v>
      </c>
      <c r="V180" t="s">
        <v>1147</v>
      </c>
      <c r="W180" t="s">
        <v>1147</v>
      </c>
      <c r="X180" s="2">
        <f t="shared" si="25"/>
        <v>41578</v>
      </c>
      <c r="Y180" t="str">
        <f ca="1">"-"&amp;COUNTIFS($X$1:X180,DATE(YEAR($H180),MONTH($H180),DAY($H180)),$K$1:K180,"Pendiente")</f>
        <v>-0</v>
      </c>
      <c r="Z180" t="str">
        <f t="shared" ca="1" si="34"/>
        <v>2MediaResuelto a Tiempo</v>
      </c>
      <c r="AA180">
        <v>2</v>
      </c>
      <c r="AB180" t="e">
        <f>VLOOKUP(C180,'Clasi x Modulo'!B:C,2,FALSE)</f>
        <v>#N/A</v>
      </c>
      <c r="AF180">
        <f t="shared" si="26"/>
        <v>10</v>
      </c>
    </row>
    <row r="181" spans="1:32" x14ac:dyDescent="0.25">
      <c r="A181" t="str">
        <f t="shared" si="24"/>
        <v>41586-0</v>
      </c>
      <c r="B181" s="3" t="s">
        <v>1058</v>
      </c>
      <c r="C181" s="7" t="s">
        <v>1831</v>
      </c>
      <c r="D181" s="4">
        <v>41585.416666666664</v>
      </c>
      <c r="E181" s="35" t="s">
        <v>10</v>
      </c>
      <c r="F181" s="35" t="s">
        <v>10</v>
      </c>
      <c r="G181" s="35">
        <f>VLOOKUP(F181&amp;WEEKDAY(D181,2),Hoja3!A:B,2,FALSE)*24</f>
        <v>24</v>
      </c>
      <c r="H181" s="4">
        <f>D181+G181/24</f>
        <v>41586.416666666664</v>
      </c>
      <c r="I181" s="4">
        <v>41585.416666666664</v>
      </c>
      <c r="J181" s="4">
        <v>41694.458333333336</v>
      </c>
      <c r="K181" s="4" t="s">
        <v>1122</v>
      </c>
      <c r="M181" s="53">
        <v>41585.493055555555</v>
      </c>
      <c r="V181" t="s">
        <v>1150</v>
      </c>
      <c r="W181" t="s">
        <v>1150</v>
      </c>
      <c r="X181" s="2">
        <f t="shared" si="25"/>
        <v>41586</v>
      </c>
      <c r="Y181" t="str">
        <f>"-"&amp;COUNTIFS($X$1:X181,DATE(YEAR($H181),MONTH($H181),DAY($H181)),$K$1:K181,"Pendiente")</f>
        <v>-0</v>
      </c>
      <c r="Z181" t="str">
        <f t="shared" si="34"/>
        <v>3AltaResuelto en SLAHOLD</v>
      </c>
      <c r="AA181">
        <v>3</v>
      </c>
      <c r="AB181" t="e">
        <f>VLOOKUP(C181,'Clasi x Modulo'!B:C,2,FALSE)</f>
        <v>#N/A</v>
      </c>
      <c r="AF181">
        <f t="shared" si="26"/>
        <v>11</v>
      </c>
    </row>
    <row r="182" spans="1:32" x14ac:dyDescent="0.25">
      <c r="A182" t="str">
        <f t="shared" ca="1" si="24"/>
        <v>41561-0</v>
      </c>
      <c r="B182" s="7" t="s">
        <v>854</v>
      </c>
      <c r="C182" s="7" t="s">
        <v>1831</v>
      </c>
      <c r="D182" s="8">
        <v>41556.416666666664</v>
      </c>
      <c r="E182" s="32" t="s">
        <v>52</v>
      </c>
      <c r="F182" s="32" t="str">
        <f>E182</f>
        <v>Media</v>
      </c>
      <c r="G182" s="32">
        <f>VLOOKUP(F182&amp;WEEKDAY(D182,2),Hoja3!A:B,2,FALSE)*24</f>
        <v>120</v>
      </c>
      <c r="H182" s="8">
        <f>D182+G182/24</f>
        <v>41561.416666666664</v>
      </c>
      <c r="I182" s="8">
        <v>41556.416666666664</v>
      </c>
      <c r="J182" s="8">
        <v>41556.479166666664</v>
      </c>
      <c r="K182" s="8" t="str">
        <f t="shared" ref="K182:K224" ca="1" si="35">IF(J182="",IF(NOW()&gt;H182,"Retrasado","Pendiente"),IF(J182&lt;H182,"Resuelto a Tiempo","Resuelto NO a Tiempo"))</f>
        <v>Resuelto a Tiempo</v>
      </c>
      <c r="V182" t="s">
        <v>1148</v>
      </c>
      <c r="W182" t="s">
        <v>1667</v>
      </c>
      <c r="X182" s="2">
        <f t="shared" si="25"/>
        <v>41561</v>
      </c>
      <c r="Y182" t="str">
        <f ca="1">"-"&amp;COUNTIFS($X$1:X182,DATE(YEAR($H182),MONTH($H182),DAY($H182)),$K$1:K182,"Pendiente")</f>
        <v>-0</v>
      </c>
      <c r="Z182" t="str">
        <f t="shared" ca="1" si="34"/>
        <v>2MediaResuelto a Tiempo</v>
      </c>
      <c r="AA182">
        <v>2</v>
      </c>
      <c r="AB182" t="e">
        <f>VLOOKUP(C182,'Clasi x Modulo'!B:C,2,FALSE)</f>
        <v>#N/A</v>
      </c>
      <c r="AF182">
        <f t="shared" si="26"/>
        <v>10</v>
      </c>
    </row>
    <row r="183" spans="1:32" x14ac:dyDescent="0.25">
      <c r="A183" t="str">
        <f t="shared" ca="1" si="24"/>
        <v>41561-0</v>
      </c>
      <c r="B183" s="7" t="s">
        <v>857</v>
      </c>
      <c r="C183" s="7" t="s">
        <v>1831</v>
      </c>
      <c r="D183" s="8">
        <v>41556.416666666664</v>
      </c>
      <c r="E183" s="32" t="s">
        <v>52</v>
      </c>
      <c r="F183" s="32" t="str">
        <f>E183</f>
        <v>Media</v>
      </c>
      <c r="G183" s="32">
        <f>VLOOKUP(F183&amp;WEEKDAY(D183,2),Hoja3!A:B,2,FALSE)*24</f>
        <v>120</v>
      </c>
      <c r="H183" s="8">
        <f>D183+G183/24</f>
        <v>41561.416666666664</v>
      </c>
      <c r="I183" s="8">
        <v>41556.416666666664</v>
      </c>
      <c r="J183" s="8">
        <v>41557.432638888888</v>
      </c>
      <c r="K183" s="8" t="str">
        <f t="shared" ca="1" si="35"/>
        <v>Resuelto a Tiempo</v>
      </c>
      <c r="V183" t="s">
        <v>1148</v>
      </c>
      <c r="W183" t="s">
        <v>1667</v>
      </c>
      <c r="X183" s="2">
        <f t="shared" si="25"/>
        <v>41561</v>
      </c>
      <c r="Y183" t="str">
        <f ca="1">"-"&amp;COUNTIFS($X$1:X183,DATE(YEAR($H183),MONTH($H183),DAY($H183)),$K$1:K183,"Pendiente")</f>
        <v>-0</v>
      </c>
      <c r="Z183" t="str">
        <f t="shared" ca="1" si="34"/>
        <v>2MediaResuelto a Tiempo</v>
      </c>
      <c r="AA183">
        <v>2</v>
      </c>
      <c r="AB183" t="e">
        <f>VLOOKUP(C183,'Clasi x Modulo'!B:C,2,FALSE)</f>
        <v>#N/A</v>
      </c>
      <c r="AF183">
        <f t="shared" si="26"/>
        <v>10</v>
      </c>
    </row>
    <row r="184" spans="1:32" x14ac:dyDescent="0.25">
      <c r="A184" t="str">
        <f t="shared" ca="1" si="24"/>
        <v>41716-0</v>
      </c>
      <c r="B184" s="7" t="s">
        <v>1462</v>
      </c>
      <c r="C184" s="7" t="s">
        <v>1831</v>
      </c>
      <c r="D184" s="8">
        <v>41711.333333333336</v>
      </c>
      <c r="E184" s="32" t="s">
        <v>15</v>
      </c>
      <c r="F184" s="32" t="s">
        <v>52</v>
      </c>
      <c r="G184" s="32">
        <f>VLOOKUP(F184&amp;WEEKDAY(D184,2),Hoja3!A:B,2,FALSE)*24</f>
        <v>120</v>
      </c>
      <c r="H184" s="8">
        <f>D184+G184/24</f>
        <v>41716.333333333336</v>
      </c>
      <c r="I184" s="8">
        <v>41711.333333333336</v>
      </c>
      <c r="J184" s="8">
        <v>41716.326388888891</v>
      </c>
      <c r="K184" s="8" t="str">
        <f t="shared" ca="1" si="35"/>
        <v>Resuelto a Tiempo</v>
      </c>
      <c r="O184">
        <v>-0.2</v>
      </c>
      <c r="W184" t="s">
        <v>1147</v>
      </c>
      <c r="X184" s="2">
        <f t="shared" si="25"/>
        <v>41716</v>
      </c>
      <c r="Y184" t="str">
        <f ca="1">"-"&amp;COUNTIFS($X$1:X184,DATE(YEAR($H184),MONTH($H184),DAY($H184)),$K$1:K184,"Pendiente")</f>
        <v>-0</v>
      </c>
      <c r="AF184">
        <f t="shared" si="26"/>
        <v>3</v>
      </c>
    </row>
    <row r="185" spans="1:32" x14ac:dyDescent="0.25">
      <c r="A185" t="str">
        <f t="shared" ca="1" si="24"/>
        <v>41561-0</v>
      </c>
      <c r="B185" s="7" t="s">
        <v>858</v>
      </c>
      <c r="C185" s="7" t="s">
        <v>1831</v>
      </c>
      <c r="D185" s="8">
        <v>41556.416666666664</v>
      </c>
      <c r="E185" s="32" t="s">
        <v>52</v>
      </c>
      <c r="F185" s="32" t="str">
        <f t="shared" ref="F185:F232" si="36">E185</f>
        <v>Media</v>
      </c>
      <c r="G185" s="32">
        <f>VLOOKUP(F185&amp;WEEKDAY(D185,2),Hoja3!A:B,2,FALSE)*24</f>
        <v>120</v>
      </c>
      <c r="H185" s="8">
        <f>D185+G185/24</f>
        <v>41561.416666666664</v>
      </c>
      <c r="I185" s="8">
        <v>41556.416666666664</v>
      </c>
      <c r="J185" s="8">
        <v>41557.44027777778</v>
      </c>
      <c r="K185" s="8" t="str">
        <f t="shared" ca="1" si="35"/>
        <v>Resuelto a Tiempo</v>
      </c>
      <c r="V185" t="s">
        <v>1148</v>
      </c>
      <c r="W185" t="s">
        <v>1667</v>
      </c>
      <c r="X185" s="2">
        <f t="shared" si="25"/>
        <v>41561</v>
      </c>
      <c r="Y185" t="str">
        <f ca="1">"-"&amp;COUNTIFS($X$1:X185,DATE(YEAR($H185),MONTH($H185),DAY($H185)),$K$1:K185,"Pendiente")</f>
        <v>-0</v>
      </c>
      <c r="Z185" t="str">
        <f t="shared" ref="Z185:Z216" ca="1" si="37">AA185&amp;F185&amp;K185</f>
        <v>2MediaResuelto a Tiempo</v>
      </c>
      <c r="AA185">
        <v>2</v>
      </c>
      <c r="AB185" t="e">
        <f>VLOOKUP(C185,'Clasi x Modulo'!B:C,2,FALSE)</f>
        <v>#N/A</v>
      </c>
      <c r="AF185">
        <f t="shared" si="26"/>
        <v>10</v>
      </c>
    </row>
    <row r="186" spans="1:32" x14ac:dyDescent="0.25">
      <c r="A186" t="str">
        <f t="shared" ca="1" si="24"/>
        <v>41587-0</v>
      </c>
      <c r="B186" s="7" t="s">
        <v>859</v>
      </c>
      <c r="C186" s="7" t="s">
        <v>1831</v>
      </c>
      <c r="D186" s="8">
        <v>41556.416666666664</v>
      </c>
      <c r="E186" s="32" t="s">
        <v>10</v>
      </c>
      <c r="F186" s="32" t="str">
        <f t="shared" si="36"/>
        <v>Alta</v>
      </c>
      <c r="G186" s="32">
        <f>VLOOKUP(F186&amp;WEEKDAY(D186,2),Hoja3!A:B,2,FALSE)*24</f>
        <v>24</v>
      </c>
      <c r="H186" s="8">
        <f>D186+G186/24+30</f>
        <v>41587.416666666664</v>
      </c>
      <c r="I186" s="8">
        <v>41556.416666666664</v>
      </c>
      <c r="J186" s="8">
        <v>41572.619016203702</v>
      </c>
      <c r="K186" s="7" t="str">
        <f t="shared" ca="1" si="35"/>
        <v>Resuelto a Tiempo</v>
      </c>
      <c r="R186" t="s">
        <v>1064</v>
      </c>
      <c r="V186" t="s">
        <v>1150</v>
      </c>
      <c r="W186" t="s">
        <v>1150</v>
      </c>
      <c r="X186" s="2">
        <f t="shared" si="25"/>
        <v>41587</v>
      </c>
      <c r="Y186" t="str">
        <f ca="1">"-"&amp;COUNTIFS($X$1:X186,DATE(YEAR($H186),MONTH($H186),DAY($H186)),$K$1:K186,"Pendiente")</f>
        <v>-0</v>
      </c>
      <c r="Z186" t="str">
        <f t="shared" ca="1" si="37"/>
        <v>2AltaResuelto a Tiempo</v>
      </c>
      <c r="AA186">
        <v>2</v>
      </c>
      <c r="AB186" t="e">
        <f>VLOOKUP(C186,'Clasi x Modulo'!B:C,2,FALSE)</f>
        <v>#N/A</v>
      </c>
      <c r="AF186">
        <f t="shared" si="26"/>
        <v>10</v>
      </c>
    </row>
    <row r="187" spans="1:32" x14ac:dyDescent="0.25">
      <c r="A187" t="str">
        <f t="shared" ca="1" si="24"/>
        <v>41557-0</v>
      </c>
      <c r="B187" s="26" t="s">
        <v>860</v>
      </c>
      <c r="C187" s="7" t="s">
        <v>1831</v>
      </c>
      <c r="D187" s="27">
        <v>41556.708333333336</v>
      </c>
      <c r="E187" s="37" t="s">
        <v>10</v>
      </c>
      <c r="F187" s="37" t="str">
        <f t="shared" si="36"/>
        <v>Alta</v>
      </c>
      <c r="G187" s="37">
        <f>VLOOKUP(F187&amp;WEEKDAY(D187,2),Hoja3!A:B,2,FALSE)*24</f>
        <v>24</v>
      </c>
      <c r="H187" s="27">
        <f t="shared" ref="H187:H196" si="38">D187+G187/24</f>
        <v>41557.708333333336</v>
      </c>
      <c r="I187" s="27">
        <v>41557.333333333336</v>
      </c>
      <c r="J187" s="27">
        <v>41563.447916666664</v>
      </c>
      <c r="K187" s="27" t="str">
        <f t="shared" ca="1" si="35"/>
        <v>Resuelto NO a Tiempo</v>
      </c>
      <c r="L187" s="54" t="s">
        <v>943</v>
      </c>
      <c r="M187" s="54"/>
      <c r="N187" s="54"/>
      <c r="O187" s="55"/>
      <c r="V187" t="s">
        <v>1150</v>
      </c>
      <c r="W187" t="s">
        <v>1150</v>
      </c>
      <c r="X187" s="2">
        <f t="shared" si="25"/>
        <v>41557</v>
      </c>
      <c r="Y187" t="str">
        <f ca="1">"-"&amp;COUNTIFS($X$1:X187,DATE(YEAR($H187),MONTH($H187),DAY($H187)),$K$1:K187,"Pendiente")</f>
        <v>-0</v>
      </c>
      <c r="Z187" t="str">
        <f t="shared" ca="1" si="37"/>
        <v>2AltaResuelto NO a Tiempo</v>
      </c>
      <c r="AA187">
        <v>2</v>
      </c>
      <c r="AB187" t="e">
        <f>VLOOKUP(C187,'Clasi x Modulo'!B:C,2,FALSE)</f>
        <v>#N/A</v>
      </c>
      <c r="AF187">
        <f t="shared" si="26"/>
        <v>10</v>
      </c>
    </row>
    <row r="188" spans="1:32" x14ac:dyDescent="0.25">
      <c r="A188" t="str">
        <f t="shared" ca="1" si="24"/>
        <v>41562-0</v>
      </c>
      <c r="B188" s="7" t="s">
        <v>864</v>
      </c>
      <c r="C188" s="7" t="s">
        <v>1831</v>
      </c>
      <c r="D188" s="8">
        <v>41557.333333333336</v>
      </c>
      <c r="E188" s="32" t="s">
        <v>52</v>
      </c>
      <c r="F188" s="32" t="str">
        <f t="shared" si="36"/>
        <v>Media</v>
      </c>
      <c r="G188" s="32">
        <f>VLOOKUP(F188&amp;WEEKDAY(D188,2),Hoja3!A:B,2,FALSE)*24</f>
        <v>120</v>
      </c>
      <c r="H188" s="8">
        <f t="shared" si="38"/>
        <v>41562.333333333336</v>
      </c>
      <c r="I188" s="8">
        <v>41557.333333333336</v>
      </c>
      <c r="J188" s="8">
        <v>41557.458333333336</v>
      </c>
      <c r="K188" s="8" t="str">
        <f t="shared" ca="1" si="35"/>
        <v>Resuelto a Tiempo</v>
      </c>
      <c r="V188" t="s">
        <v>1148</v>
      </c>
      <c r="W188" t="s">
        <v>1667</v>
      </c>
      <c r="X188" s="2">
        <f t="shared" si="25"/>
        <v>41562</v>
      </c>
      <c r="Y188" t="str">
        <f ca="1">"-"&amp;COUNTIFS($X$1:X188,DATE(YEAR($H188),MONTH($H188),DAY($H188)),$K$1:K188,"Pendiente")</f>
        <v>-0</v>
      </c>
      <c r="Z188" t="str">
        <f t="shared" ca="1" si="37"/>
        <v>2MediaResuelto a Tiempo</v>
      </c>
      <c r="AA188">
        <v>2</v>
      </c>
      <c r="AB188" t="e">
        <f>VLOOKUP(C188,'Clasi x Modulo'!B:C,2,FALSE)</f>
        <v>#N/A</v>
      </c>
      <c r="AF188">
        <f t="shared" si="26"/>
        <v>10</v>
      </c>
    </row>
    <row r="189" spans="1:32" x14ac:dyDescent="0.25">
      <c r="A189" t="str">
        <f t="shared" ca="1" si="24"/>
        <v>41562-0</v>
      </c>
      <c r="B189" s="7" t="s">
        <v>866</v>
      </c>
      <c r="C189" s="7" t="s">
        <v>1831</v>
      </c>
      <c r="D189" s="8">
        <v>41557.333333333336</v>
      </c>
      <c r="E189" s="32" t="s">
        <v>52</v>
      </c>
      <c r="F189" s="32" t="str">
        <f t="shared" si="36"/>
        <v>Media</v>
      </c>
      <c r="G189" s="32">
        <f>VLOOKUP(F189&amp;WEEKDAY(D189,2),Hoja3!A:B,2,FALSE)*24</f>
        <v>120</v>
      </c>
      <c r="H189" s="8">
        <f t="shared" si="38"/>
        <v>41562.333333333336</v>
      </c>
      <c r="I189" s="8">
        <v>41557.333333333336</v>
      </c>
      <c r="J189" s="8">
        <v>41557.5</v>
      </c>
      <c r="K189" s="8" t="str">
        <f t="shared" ca="1" si="35"/>
        <v>Resuelto a Tiempo</v>
      </c>
      <c r="V189" t="s">
        <v>1148</v>
      </c>
      <c r="W189" t="s">
        <v>1667</v>
      </c>
      <c r="X189" s="2">
        <f t="shared" si="25"/>
        <v>41562</v>
      </c>
      <c r="Y189" t="str">
        <f ca="1">"-"&amp;COUNTIFS($X$1:X189,DATE(YEAR($H189),MONTH($H189),DAY($H189)),$K$1:K189,"Pendiente")</f>
        <v>-0</v>
      </c>
      <c r="Z189" t="str">
        <f t="shared" ca="1" si="37"/>
        <v>2MediaResuelto a Tiempo</v>
      </c>
      <c r="AA189">
        <v>2</v>
      </c>
      <c r="AB189" t="e">
        <f>VLOOKUP(C189,'Clasi x Modulo'!B:C,2,FALSE)</f>
        <v>#N/A</v>
      </c>
      <c r="AF189">
        <f t="shared" si="26"/>
        <v>10</v>
      </c>
    </row>
    <row r="190" spans="1:32" x14ac:dyDescent="0.25">
      <c r="A190" t="str">
        <f t="shared" ca="1" si="24"/>
        <v>41558-0</v>
      </c>
      <c r="B190" s="7" t="s">
        <v>867</v>
      </c>
      <c r="C190" s="7" t="s">
        <v>1831</v>
      </c>
      <c r="D190" s="8">
        <v>41557.333333333336</v>
      </c>
      <c r="E190" s="32" t="s">
        <v>10</v>
      </c>
      <c r="F190" s="32" t="str">
        <f t="shared" si="36"/>
        <v>Alta</v>
      </c>
      <c r="G190" s="32">
        <f>VLOOKUP(F190&amp;WEEKDAY(D190,2),Hoja3!A:B,2,FALSE)*24</f>
        <v>24</v>
      </c>
      <c r="H190" s="8">
        <f t="shared" si="38"/>
        <v>41558.333333333336</v>
      </c>
      <c r="I190" s="8">
        <v>41557.333333333336</v>
      </c>
      <c r="J190" s="8">
        <v>41557.625</v>
      </c>
      <c r="K190" s="8" t="str">
        <f t="shared" ca="1" si="35"/>
        <v>Resuelto a Tiempo</v>
      </c>
      <c r="V190" t="s">
        <v>1149</v>
      </c>
      <c r="W190" t="s">
        <v>1149</v>
      </c>
      <c r="X190" s="2">
        <f t="shared" si="25"/>
        <v>41558</v>
      </c>
      <c r="Y190" t="str">
        <f ca="1">"-"&amp;COUNTIFS($X$1:X190,DATE(YEAR($H190),MONTH($H190),DAY($H190)),$K$1:K190,"Pendiente")</f>
        <v>-0</v>
      </c>
      <c r="Z190" t="str">
        <f t="shared" ca="1" si="37"/>
        <v>2AltaResuelto a Tiempo</v>
      </c>
      <c r="AA190">
        <v>2</v>
      </c>
      <c r="AB190" t="e">
        <f>VLOOKUP(C190,'Clasi x Modulo'!B:C,2,FALSE)</f>
        <v>#N/A</v>
      </c>
      <c r="AF190">
        <f t="shared" si="26"/>
        <v>10</v>
      </c>
    </row>
    <row r="191" spans="1:32" x14ac:dyDescent="0.25">
      <c r="A191" t="str">
        <f t="shared" ca="1" si="24"/>
        <v>41558-0</v>
      </c>
      <c r="B191" s="7" t="s">
        <v>868</v>
      </c>
      <c r="C191" s="7" t="s">
        <v>1831</v>
      </c>
      <c r="D191" s="8">
        <v>41557.333333333336</v>
      </c>
      <c r="E191" s="32" t="s">
        <v>10</v>
      </c>
      <c r="F191" s="32" t="str">
        <f t="shared" si="36"/>
        <v>Alta</v>
      </c>
      <c r="G191" s="32">
        <f>VLOOKUP(F191&amp;WEEKDAY(D191,2),Hoja3!A:B,2,FALSE)*24</f>
        <v>24</v>
      </c>
      <c r="H191" s="8">
        <f t="shared" si="38"/>
        <v>41558.333333333336</v>
      </c>
      <c r="I191" s="8">
        <v>41557.333333333336</v>
      </c>
      <c r="J191" s="8">
        <v>41557.583333333336</v>
      </c>
      <c r="K191" s="8" t="str">
        <f t="shared" ca="1" si="35"/>
        <v>Resuelto a Tiempo</v>
      </c>
      <c r="V191" t="s">
        <v>1149</v>
      </c>
      <c r="W191" t="s">
        <v>1149</v>
      </c>
      <c r="X191" s="2">
        <f t="shared" si="25"/>
        <v>41558</v>
      </c>
      <c r="Y191" t="str">
        <f ca="1">"-"&amp;COUNTIFS($X$1:X191,DATE(YEAR($H191),MONTH($H191),DAY($H191)),$K$1:K191,"Pendiente")</f>
        <v>-0</v>
      </c>
      <c r="Z191" t="str">
        <f t="shared" ca="1" si="37"/>
        <v>2AltaResuelto a Tiempo</v>
      </c>
      <c r="AA191">
        <v>2</v>
      </c>
      <c r="AB191" t="e">
        <f>VLOOKUP(C191,'Clasi x Modulo'!B:C,2,FALSE)</f>
        <v>#N/A</v>
      </c>
      <c r="AF191">
        <f t="shared" si="26"/>
        <v>10</v>
      </c>
    </row>
    <row r="192" spans="1:32" x14ac:dyDescent="0.25">
      <c r="A192" t="str">
        <f t="shared" ca="1" si="24"/>
        <v>41558-0</v>
      </c>
      <c r="B192" s="3" t="s">
        <v>869</v>
      </c>
      <c r="C192" s="7" t="s">
        <v>1831</v>
      </c>
      <c r="D192" s="4">
        <v>41557.333333333336</v>
      </c>
      <c r="E192" s="35" t="s">
        <v>10</v>
      </c>
      <c r="F192" s="35" t="str">
        <f t="shared" si="36"/>
        <v>Alta</v>
      </c>
      <c r="G192" s="35">
        <f>VLOOKUP(F192&amp;WEEKDAY(D192,2),Hoja3!A:B,2,FALSE)*24</f>
        <v>24</v>
      </c>
      <c r="H192" s="4">
        <f t="shared" si="38"/>
        <v>41558.333333333336</v>
      </c>
      <c r="I192" s="4">
        <v>41557.333333333336</v>
      </c>
      <c r="J192" s="4">
        <v>41590.4375</v>
      </c>
      <c r="K192" s="4" t="str">
        <f t="shared" ca="1" si="35"/>
        <v>Resuelto NO a Tiempo</v>
      </c>
      <c r="O192">
        <v>765.08</v>
      </c>
      <c r="R192" t="s">
        <v>1064</v>
      </c>
      <c r="V192" t="s">
        <v>1148</v>
      </c>
      <c r="W192" t="s">
        <v>1667</v>
      </c>
      <c r="X192" s="2">
        <f t="shared" si="25"/>
        <v>41558</v>
      </c>
      <c r="Y192" t="str">
        <f ca="1">"-"&amp;COUNTIFS($X$1:X192,DATE(YEAR($H192),MONTH($H192),DAY($H192)),$K$1:K192,"Pendiente")</f>
        <v>-0</v>
      </c>
      <c r="Z192" t="str">
        <f t="shared" ca="1" si="37"/>
        <v>2AltaResuelto NO a Tiempo</v>
      </c>
      <c r="AA192">
        <v>2</v>
      </c>
      <c r="AB192" t="e">
        <f>VLOOKUP(C192,'Clasi x Modulo'!B:C,2,FALSE)</f>
        <v>#N/A</v>
      </c>
      <c r="AF192">
        <f t="shared" si="26"/>
        <v>10</v>
      </c>
    </row>
    <row r="193" spans="1:32" x14ac:dyDescent="0.25">
      <c r="A193" t="str">
        <f t="shared" ca="1" si="24"/>
        <v>41562-0</v>
      </c>
      <c r="B193" s="7" t="s">
        <v>871</v>
      </c>
      <c r="C193" s="7" t="s">
        <v>1831</v>
      </c>
      <c r="D193" s="8">
        <v>41557.333333333336</v>
      </c>
      <c r="E193" s="32" t="s">
        <v>52</v>
      </c>
      <c r="F193" s="32" t="str">
        <f t="shared" si="36"/>
        <v>Media</v>
      </c>
      <c r="G193" s="32">
        <f>VLOOKUP(F193&amp;WEEKDAY(D193,2),Hoja3!A:B,2,FALSE)*24</f>
        <v>120</v>
      </c>
      <c r="H193" s="8">
        <f t="shared" si="38"/>
        <v>41562.333333333336</v>
      </c>
      <c r="I193" s="8">
        <v>41557.333333333336</v>
      </c>
      <c r="J193" s="8">
        <v>41558.5</v>
      </c>
      <c r="K193" s="8" t="str">
        <f t="shared" ca="1" si="35"/>
        <v>Resuelto a Tiempo</v>
      </c>
      <c r="V193" t="s">
        <v>1148</v>
      </c>
      <c r="W193" t="s">
        <v>1667</v>
      </c>
      <c r="X193" s="2">
        <f t="shared" si="25"/>
        <v>41562</v>
      </c>
      <c r="Y193" t="str">
        <f ca="1">"-"&amp;COUNTIFS($X$1:X193,DATE(YEAR($H193),MONTH($H193),DAY($H193)),$K$1:K193,"Pendiente")</f>
        <v>-0</v>
      </c>
      <c r="Z193" t="str">
        <f t="shared" ca="1" si="37"/>
        <v>2MediaResuelto a Tiempo</v>
      </c>
      <c r="AA193">
        <v>2</v>
      </c>
      <c r="AB193" t="e">
        <f>VLOOKUP(C193,'Clasi x Modulo'!B:C,2,FALSE)</f>
        <v>#N/A</v>
      </c>
      <c r="AF193">
        <f t="shared" si="26"/>
        <v>10</v>
      </c>
    </row>
    <row r="194" spans="1:32" x14ac:dyDescent="0.25">
      <c r="A194" t="str">
        <f t="shared" ref="A194:A257" ca="1" si="39">X194&amp;Y194</f>
        <v>41559-0</v>
      </c>
      <c r="B194" s="7" t="s">
        <v>872</v>
      </c>
      <c r="C194" s="7" t="s">
        <v>1831</v>
      </c>
      <c r="D194" s="8">
        <v>41558.291666666664</v>
      </c>
      <c r="E194" s="32" t="s">
        <v>10</v>
      </c>
      <c r="F194" s="32" t="str">
        <f t="shared" si="36"/>
        <v>Alta</v>
      </c>
      <c r="G194" s="32">
        <f>VLOOKUP(F194&amp;WEEKDAY(D194,2),Hoja3!A:B,2,FALSE)*24</f>
        <v>24</v>
      </c>
      <c r="H194" s="8">
        <f t="shared" si="38"/>
        <v>41559.291666666664</v>
      </c>
      <c r="I194" s="8">
        <v>41558.291666666664</v>
      </c>
      <c r="J194" s="8">
        <v>41558.458333333336</v>
      </c>
      <c r="K194" s="8" t="str">
        <f t="shared" ca="1" si="35"/>
        <v>Resuelto a Tiempo</v>
      </c>
      <c r="V194" t="s">
        <v>1597</v>
      </c>
      <c r="W194" t="s">
        <v>1814</v>
      </c>
      <c r="X194" s="2">
        <f t="shared" ref="X194:X257" si="40">DATE(YEAR($H194),MONTH($H194),DAY($H194))</f>
        <v>41559</v>
      </c>
      <c r="Y194" t="str">
        <f ca="1">"-"&amp;COUNTIFS($X$1:X194,DATE(YEAR($H194),MONTH($H194),DAY($H194)),$K$1:K194,"Pendiente")</f>
        <v>-0</v>
      </c>
      <c r="Z194" t="str">
        <f t="shared" ca="1" si="37"/>
        <v>2AltaResuelto a Tiempo</v>
      </c>
      <c r="AA194">
        <v>2</v>
      </c>
      <c r="AB194" t="e">
        <f>VLOOKUP(C194,'Clasi x Modulo'!B:C,2,FALSE)</f>
        <v>#N/A</v>
      </c>
      <c r="AF194">
        <f t="shared" ref="AF194:AF257" si="41">MONTH(D194)</f>
        <v>10</v>
      </c>
    </row>
    <row r="195" spans="1:32" x14ac:dyDescent="0.25">
      <c r="A195" t="str">
        <f t="shared" ca="1" si="39"/>
        <v>41563-0</v>
      </c>
      <c r="B195" s="7" t="s">
        <v>873</v>
      </c>
      <c r="C195" s="7" t="s">
        <v>1831</v>
      </c>
      <c r="D195" s="8">
        <v>41558.333333333336</v>
      </c>
      <c r="E195" s="32" t="s">
        <v>52</v>
      </c>
      <c r="F195" s="32" t="str">
        <f t="shared" si="36"/>
        <v>Media</v>
      </c>
      <c r="G195" s="32">
        <f>VLOOKUP(F195&amp;WEEKDAY(D195,2),Hoja3!A:B,2,FALSE)*24</f>
        <v>120</v>
      </c>
      <c r="H195" s="8">
        <f t="shared" si="38"/>
        <v>41563.333333333336</v>
      </c>
      <c r="I195" s="8">
        <v>41558.333333333336</v>
      </c>
      <c r="J195" s="8">
        <v>41561.416666666664</v>
      </c>
      <c r="K195" s="8" t="str">
        <f t="shared" ca="1" si="35"/>
        <v>Resuelto a Tiempo</v>
      </c>
      <c r="V195" t="s">
        <v>1148</v>
      </c>
      <c r="W195" t="s">
        <v>1667</v>
      </c>
      <c r="X195" s="2">
        <f t="shared" si="40"/>
        <v>41563</v>
      </c>
      <c r="Y195" t="str">
        <f ca="1">"-"&amp;COUNTIFS($X$1:X195,DATE(YEAR($H195),MONTH($H195),DAY($H195)),$K$1:K195,"Pendiente")</f>
        <v>-0</v>
      </c>
      <c r="Z195" t="str">
        <f t="shared" ca="1" si="37"/>
        <v>2MediaResuelto a Tiempo</v>
      </c>
      <c r="AA195">
        <v>2</v>
      </c>
      <c r="AB195" t="e">
        <f>VLOOKUP(C195,'Clasi x Modulo'!B:C,2,FALSE)</f>
        <v>#N/A</v>
      </c>
      <c r="AF195">
        <f t="shared" si="41"/>
        <v>10</v>
      </c>
    </row>
    <row r="196" spans="1:32" x14ac:dyDescent="0.25">
      <c r="A196" t="str">
        <f t="shared" ca="1" si="39"/>
        <v>41563-0</v>
      </c>
      <c r="B196" s="7" t="s">
        <v>875</v>
      </c>
      <c r="C196" s="7" t="s">
        <v>1831</v>
      </c>
      <c r="D196" s="8">
        <v>41558.333333333336</v>
      </c>
      <c r="E196" s="32" t="s">
        <v>52</v>
      </c>
      <c r="F196" s="32" t="str">
        <f t="shared" si="36"/>
        <v>Media</v>
      </c>
      <c r="G196" s="32">
        <f>VLOOKUP(F196&amp;WEEKDAY(D196,2),Hoja3!A:B,2,FALSE)*24</f>
        <v>120</v>
      </c>
      <c r="H196" s="8">
        <f t="shared" si="38"/>
        <v>41563.333333333336</v>
      </c>
      <c r="I196" s="8">
        <v>41558.333333333336</v>
      </c>
      <c r="J196" s="8">
        <v>41561.465277777781</v>
      </c>
      <c r="K196" s="8" t="str">
        <f t="shared" ca="1" si="35"/>
        <v>Resuelto a Tiempo</v>
      </c>
      <c r="V196" t="s">
        <v>1148</v>
      </c>
      <c r="W196" t="s">
        <v>1667</v>
      </c>
      <c r="X196" s="2">
        <f t="shared" si="40"/>
        <v>41563</v>
      </c>
      <c r="Y196" t="str">
        <f ca="1">"-"&amp;COUNTIFS($X$1:X196,DATE(YEAR($H196),MONTH($H196),DAY($H196)),$K$1:K196,"Pendiente")</f>
        <v>-0</v>
      </c>
      <c r="Z196" t="str">
        <f t="shared" ca="1" si="37"/>
        <v>2MediaResuelto a Tiempo</v>
      </c>
      <c r="AA196">
        <v>2</v>
      </c>
      <c r="AB196" t="e">
        <f>VLOOKUP(C196,'Clasi x Modulo'!B:C,2,FALSE)</f>
        <v>#N/A</v>
      </c>
      <c r="AF196">
        <f t="shared" si="41"/>
        <v>10</v>
      </c>
    </row>
    <row r="197" spans="1:32" x14ac:dyDescent="0.25">
      <c r="A197" t="str">
        <f t="shared" ca="1" si="39"/>
        <v>41563-0</v>
      </c>
      <c r="B197" s="3" t="s">
        <v>876</v>
      </c>
      <c r="C197" s="7" t="s">
        <v>1831</v>
      </c>
      <c r="D197" s="4">
        <v>41558.458333333336</v>
      </c>
      <c r="E197" s="35" t="s">
        <v>10</v>
      </c>
      <c r="F197" s="35" t="str">
        <f t="shared" si="36"/>
        <v>Alta</v>
      </c>
      <c r="G197" s="35">
        <f>VLOOKUP(F197&amp;WEEKDAY(D197,2),Hoja3!A:B,2,FALSE)*24</f>
        <v>24</v>
      </c>
      <c r="H197" s="4">
        <v>41563.458333333336</v>
      </c>
      <c r="I197" s="4">
        <v>41558.458333333336</v>
      </c>
      <c r="J197" s="4">
        <v>41563.416666666664</v>
      </c>
      <c r="K197" s="4" t="str">
        <f t="shared" ca="1" si="35"/>
        <v>Resuelto a Tiempo</v>
      </c>
      <c r="V197" t="s">
        <v>1148</v>
      </c>
      <c r="W197" t="s">
        <v>1667</v>
      </c>
      <c r="X197" s="2">
        <f t="shared" si="40"/>
        <v>41563</v>
      </c>
      <c r="Y197" t="str">
        <f ca="1">"-"&amp;COUNTIFS($X$1:X197,DATE(YEAR($H197),MONTH($H197),DAY($H197)),$K$1:K197,"Pendiente")</f>
        <v>-0</v>
      </c>
      <c r="Z197" t="str">
        <f t="shared" ca="1" si="37"/>
        <v>2AltaResuelto a Tiempo</v>
      </c>
      <c r="AA197">
        <v>2</v>
      </c>
      <c r="AB197" t="e">
        <f>VLOOKUP(C197,'Clasi x Modulo'!B:C,2,FALSE)</f>
        <v>#N/A</v>
      </c>
      <c r="AF197">
        <f t="shared" si="41"/>
        <v>10</v>
      </c>
    </row>
    <row r="198" spans="1:32" x14ac:dyDescent="0.25">
      <c r="A198" t="str">
        <f t="shared" ca="1" si="39"/>
        <v>41563-0</v>
      </c>
      <c r="B198" s="7" t="s">
        <v>878</v>
      </c>
      <c r="C198" s="7" t="s">
        <v>1831</v>
      </c>
      <c r="D198" s="8">
        <v>41558.458333333336</v>
      </c>
      <c r="E198" s="32" t="s">
        <v>52</v>
      </c>
      <c r="F198" s="32" t="str">
        <f t="shared" si="36"/>
        <v>Media</v>
      </c>
      <c r="G198" s="32">
        <f>VLOOKUP(F198&amp;WEEKDAY(D198,2),Hoja3!A:B,2,FALSE)*24</f>
        <v>120</v>
      </c>
      <c r="H198" s="8">
        <f>D198+G198/24</f>
        <v>41563.458333333336</v>
      </c>
      <c r="I198" s="8">
        <v>41558.458333333336</v>
      </c>
      <c r="J198" s="8">
        <v>41561.659722222219</v>
      </c>
      <c r="K198" s="8" t="str">
        <f t="shared" ca="1" si="35"/>
        <v>Resuelto a Tiempo</v>
      </c>
      <c r="V198" t="s">
        <v>1148</v>
      </c>
      <c r="W198" t="s">
        <v>1667</v>
      </c>
      <c r="X198" s="2">
        <f t="shared" si="40"/>
        <v>41563</v>
      </c>
      <c r="Y198" t="str">
        <f ca="1">"-"&amp;COUNTIFS($X$1:X198,DATE(YEAR($H198),MONTH($H198),DAY($H198)),$K$1:K198,"Pendiente")</f>
        <v>-0</v>
      </c>
      <c r="Z198" t="str">
        <f t="shared" ca="1" si="37"/>
        <v>2MediaResuelto a Tiempo</v>
      </c>
      <c r="AA198">
        <v>2</v>
      </c>
      <c r="AB198" t="e">
        <f>VLOOKUP(C198,'Clasi x Modulo'!B:C,2,FALSE)</f>
        <v>#N/A</v>
      </c>
      <c r="AF198">
        <f t="shared" si="41"/>
        <v>10</v>
      </c>
    </row>
    <row r="199" spans="1:32" x14ac:dyDescent="0.25">
      <c r="A199" t="str">
        <f t="shared" ca="1" si="39"/>
        <v>41564-0</v>
      </c>
      <c r="B199" s="3" t="s">
        <v>879</v>
      </c>
      <c r="C199" s="7" t="s">
        <v>1831</v>
      </c>
      <c r="D199" s="4">
        <v>41558.458333333336</v>
      </c>
      <c r="E199" s="35" t="s">
        <v>52</v>
      </c>
      <c r="F199" s="35" t="str">
        <f t="shared" si="36"/>
        <v>Media</v>
      </c>
      <c r="G199" s="35">
        <f>VLOOKUP(F199&amp;WEEKDAY(D199,2),Hoja3!A:B,2,FALSE)*24</f>
        <v>120</v>
      </c>
      <c r="H199" s="4">
        <f>D199+G199/24+1</f>
        <v>41564.458333333336</v>
      </c>
      <c r="I199" s="4">
        <v>41558.458333333336</v>
      </c>
      <c r="J199" s="4">
        <v>41563.479166666664</v>
      </c>
      <c r="K199" s="4" t="str">
        <f t="shared" ca="1" si="35"/>
        <v>Resuelto a Tiempo</v>
      </c>
      <c r="V199" t="s">
        <v>1593</v>
      </c>
      <c r="W199" t="s">
        <v>1593</v>
      </c>
      <c r="X199" s="2">
        <f t="shared" si="40"/>
        <v>41564</v>
      </c>
      <c r="Y199" t="str">
        <f ca="1">"-"&amp;COUNTIFS($X$1:X199,DATE(YEAR($H199),MONTH($H199),DAY($H199)),$K$1:K199,"Pendiente")</f>
        <v>-0</v>
      </c>
      <c r="Z199" t="str">
        <f t="shared" ca="1" si="37"/>
        <v>2MediaResuelto a Tiempo</v>
      </c>
      <c r="AA199">
        <v>2</v>
      </c>
      <c r="AB199" t="e">
        <f>VLOOKUP(C199,'Clasi x Modulo'!B:C,2,FALSE)</f>
        <v>#N/A</v>
      </c>
      <c r="AF199">
        <f t="shared" si="41"/>
        <v>10</v>
      </c>
    </row>
    <row r="200" spans="1:32" x14ac:dyDescent="0.25">
      <c r="A200" t="str">
        <f t="shared" ca="1" si="39"/>
        <v>41564-0</v>
      </c>
      <c r="B200" s="3" t="s">
        <v>880</v>
      </c>
      <c r="C200" s="7" t="s">
        <v>1831</v>
      </c>
      <c r="D200" s="4">
        <v>41558.458333333336</v>
      </c>
      <c r="E200" s="35" t="s">
        <v>10</v>
      </c>
      <c r="F200" s="35" t="str">
        <f t="shared" si="36"/>
        <v>Alta</v>
      </c>
      <c r="G200" s="35">
        <f>VLOOKUP(F200&amp;WEEKDAY(D200,2),Hoja3!A:B,2,FALSE)*24</f>
        <v>24</v>
      </c>
      <c r="H200" s="4">
        <v>41564.458333333336</v>
      </c>
      <c r="I200" s="4">
        <v>41558.458333333336</v>
      </c>
      <c r="J200" s="4">
        <v>41563.479166666664</v>
      </c>
      <c r="K200" s="4" t="str">
        <f t="shared" ca="1" si="35"/>
        <v>Resuelto a Tiempo</v>
      </c>
      <c r="V200" t="s">
        <v>1597</v>
      </c>
      <c r="W200" t="s">
        <v>1814</v>
      </c>
      <c r="X200" s="2">
        <f t="shared" si="40"/>
        <v>41564</v>
      </c>
      <c r="Y200" t="str">
        <f ca="1">"-"&amp;COUNTIFS($X$1:X200,DATE(YEAR($H200),MONTH($H200),DAY($H200)),$K$1:K200,"Pendiente")</f>
        <v>-0</v>
      </c>
      <c r="Z200" t="str">
        <f t="shared" ca="1" si="37"/>
        <v>2AltaResuelto a Tiempo</v>
      </c>
      <c r="AA200">
        <v>2</v>
      </c>
      <c r="AB200" t="e">
        <f>VLOOKUP(C200,'Clasi x Modulo'!B:C,2,FALSE)</f>
        <v>#N/A</v>
      </c>
      <c r="AF200">
        <f t="shared" si="41"/>
        <v>10</v>
      </c>
    </row>
    <row r="201" spans="1:32" x14ac:dyDescent="0.25">
      <c r="A201" t="str">
        <f t="shared" ca="1" si="39"/>
        <v>41564-0</v>
      </c>
      <c r="B201" s="7" t="s">
        <v>881</v>
      </c>
      <c r="C201" s="7" t="s">
        <v>1831</v>
      </c>
      <c r="D201" s="8">
        <v>41561.333333333336</v>
      </c>
      <c r="E201" s="32" t="s">
        <v>52</v>
      </c>
      <c r="F201" s="32" t="str">
        <f t="shared" si="36"/>
        <v>Media</v>
      </c>
      <c r="G201" s="32">
        <f>VLOOKUP(F201&amp;WEEKDAY(D201,2),Hoja3!A:B,2,FALSE)*24</f>
        <v>72</v>
      </c>
      <c r="H201" s="8">
        <f t="shared" ref="H201:H246" si="42">D201+G201/24</f>
        <v>41564.333333333336</v>
      </c>
      <c r="I201" s="8">
        <v>41561.333333333336</v>
      </c>
      <c r="J201" s="8">
        <v>41561.75</v>
      </c>
      <c r="K201" s="8" t="str">
        <f t="shared" ca="1" si="35"/>
        <v>Resuelto a Tiempo</v>
      </c>
      <c r="V201" t="s">
        <v>1595</v>
      </c>
      <c r="W201" t="s">
        <v>1595</v>
      </c>
      <c r="X201" s="2">
        <f t="shared" si="40"/>
        <v>41564</v>
      </c>
      <c r="Y201" t="str">
        <f ca="1">"-"&amp;COUNTIFS($X$1:X201,DATE(YEAR($H201),MONTH($H201),DAY($H201)),$K$1:K201,"Pendiente")</f>
        <v>-0</v>
      </c>
      <c r="Z201" t="str">
        <f t="shared" ca="1" si="37"/>
        <v>2MediaResuelto a Tiempo</v>
      </c>
      <c r="AA201">
        <v>2</v>
      </c>
      <c r="AB201" t="e">
        <f>VLOOKUP(C201,'Clasi x Modulo'!B:C,2,FALSE)</f>
        <v>#N/A</v>
      </c>
      <c r="AF201">
        <f t="shared" si="41"/>
        <v>10</v>
      </c>
    </row>
    <row r="202" spans="1:32" x14ac:dyDescent="0.25">
      <c r="A202" t="str">
        <f t="shared" ca="1" si="39"/>
        <v>41564-0</v>
      </c>
      <c r="B202" s="7" t="s">
        <v>883</v>
      </c>
      <c r="C202" s="7" t="s">
        <v>1831</v>
      </c>
      <c r="D202" s="8">
        <v>41561.333333333336</v>
      </c>
      <c r="E202" s="32" t="s">
        <v>52</v>
      </c>
      <c r="F202" s="32" t="str">
        <f t="shared" si="36"/>
        <v>Media</v>
      </c>
      <c r="G202" s="32">
        <f>VLOOKUP(F202&amp;WEEKDAY(D202,2),Hoja3!A:B,2,FALSE)*24</f>
        <v>72</v>
      </c>
      <c r="H202" s="8">
        <f t="shared" si="42"/>
        <v>41564.333333333336</v>
      </c>
      <c r="I202" s="8">
        <v>41561.333333333336</v>
      </c>
      <c r="J202" s="8">
        <v>41561.495833333334</v>
      </c>
      <c r="K202" s="8" t="str">
        <f t="shared" ca="1" si="35"/>
        <v>Resuelto a Tiempo</v>
      </c>
      <c r="V202" t="s">
        <v>1148</v>
      </c>
      <c r="W202" t="s">
        <v>1667</v>
      </c>
      <c r="X202" s="2">
        <f t="shared" si="40"/>
        <v>41564</v>
      </c>
      <c r="Y202" t="str">
        <f ca="1">"-"&amp;COUNTIFS($X$1:X202,DATE(YEAR($H202),MONTH($H202),DAY($H202)),$K$1:K202,"Pendiente")</f>
        <v>-0</v>
      </c>
      <c r="Z202" t="str">
        <f t="shared" ca="1" si="37"/>
        <v>2MediaResuelto a Tiempo</v>
      </c>
      <c r="AA202">
        <v>2</v>
      </c>
      <c r="AB202" t="e">
        <f>VLOOKUP(C202,'Clasi x Modulo'!B:C,2,FALSE)</f>
        <v>#N/A</v>
      </c>
      <c r="AF202">
        <f t="shared" si="41"/>
        <v>10</v>
      </c>
    </row>
    <row r="203" spans="1:32" x14ac:dyDescent="0.25">
      <c r="A203" t="str">
        <f t="shared" ca="1" si="39"/>
        <v>41564-0</v>
      </c>
      <c r="B203" s="7" t="s">
        <v>884</v>
      </c>
      <c r="C203" s="7" t="s">
        <v>1831</v>
      </c>
      <c r="D203" s="8">
        <v>41561.333333333336</v>
      </c>
      <c r="E203" s="32" t="s">
        <v>52</v>
      </c>
      <c r="F203" s="32" t="str">
        <f t="shared" si="36"/>
        <v>Media</v>
      </c>
      <c r="G203" s="32">
        <f>VLOOKUP(F203&amp;WEEKDAY(D203,2),Hoja3!A:B,2,FALSE)*24</f>
        <v>72</v>
      </c>
      <c r="H203" s="8">
        <f t="shared" si="42"/>
        <v>41564.333333333336</v>
      </c>
      <c r="I203" s="8">
        <v>41561.333333333336</v>
      </c>
      <c r="J203" s="8">
        <v>41561.647916666669</v>
      </c>
      <c r="K203" s="8" t="str">
        <f t="shared" ca="1" si="35"/>
        <v>Resuelto a Tiempo</v>
      </c>
      <c r="V203" t="s">
        <v>1148</v>
      </c>
      <c r="W203" t="s">
        <v>1667</v>
      </c>
      <c r="X203" s="2">
        <f t="shared" si="40"/>
        <v>41564</v>
      </c>
      <c r="Y203" t="str">
        <f ca="1">"-"&amp;COUNTIFS($X$1:X203,DATE(YEAR($H203),MONTH($H203),DAY($H203)),$K$1:K203,"Pendiente")</f>
        <v>-0</v>
      </c>
      <c r="Z203" t="str">
        <f t="shared" ca="1" si="37"/>
        <v>2MediaResuelto a Tiempo</v>
      </c>
      <c r="AA203">
        <v>2</v>
      </c>
      <c r="AB203" t="e">
        <f>VLOOKUP(C203,'Clasi x Modulo'!B:C,2,FALSE)</f>
        <v>#N/A</v>
      </c>
      <c r="AF203">
        <f t="shared" si="41"/>
        <v>10</v>
      </c>
    </row>
    <row r="204" spans="1:32" x14ac:dyDescent="0.25">
      <c r="A204" t="str">
        <f t="shared" ca="1" si="39"/>
        <v>41564-0</v>
      </c>
      <c r="B204" s="7" t="s">
        <v>885</v>
      </c>
      <c r="C204" s="7" t="s">
        <v>1831</v>
      </c>
      <c r="D204" s="8">
        <v>41561.333333333336</v>
      </c>
      <c r="E204" s="32" t="s">
        <v>52</v>
      </c>
      <c r="F204" s="32" t="str">
        <f t="shared" si="36"/>
        <v>Media</v>
      </c>
      <c r="G204" s="32">
        <f>VLOOKUP(F204&amp;WEEKDAY(D204,2),Hoja3!A:B,2,FALSE)*24</f>
        <v>72</v>
      </c>
      <c r="H204" s="8">
        <f t="shared" si="42"/>
        <v>41564.333333333336</v>
      </c>
      <c r="I204" s="8">
        <v>41561.333333333336</v>
      </c>
      <c r="J204" s="8">
        <v>41561.666666666664</v>
      </c>
      <c r="K204" s="11" t="str">
        <f t="shared" ca="1" si="35"/>
        <v>Resuelto a Tiempo</v>
      </c>
      <c r="V204" t="s">
        <v>1148</v>
      </c>
      <c r="W204" t="s">
        <v>1667</v>
      </c>
      <c r="X204" s="2">
        <f t="shared" si="40"/>
        <v>41564</v>
      </c>
      <c r="Y204" t="str">
        <f ca="1">"-"&amp;COUNTIFS($X$1:X204,DATE(YEAR($H204),MONTH($H204),DAY($H204)),$K$1:K204,"Pendiente")</f>
        <v>-0</v>
      </c>
      <c r="Z204" t="str">
        <f t="shared" ca="1" si="37"/>
        <v>2MediaResuelto a Tiempo</v>
      </c>
      <c r="AA204">
        <v>2</v>
      </c>
      <c r="AB204" t="e">
        <f>VLOOKUP(C204,'Clasi x Modulo'!B:C,2,FALSE)</f>
        <v>#N/A</v>
      </c>
      <c r="AF204">
        <f t="shared" si="41"/>
        <v>10</v>
      </c>
    </row>
    <row r="205" spans="1:32" x14ac:dyDescent="0.25">
      <c r="A205" t="str">
        <f t="shared" ca="1" si="39"/>
        <v>41562-0</v>
      </c>
      <c r="B205" s="3" t="s">
        <v>889</v>
      </c>
      <c r="C205" s="7" t="s">
        <v>1831</v>
      </c>
      <c r="D205" s="4">
        <v>41561.625</v>
      </c>
      <c r="E205" s="35" t="s">
        <v>10</v>
      </c>
      <c r="F205" s="35" t="str">
        <f t="shared" si="36"/>
        <v>Alta</v>
      </c>
      <c r="G205" s="35">
        <f>VLOOKUP(F205&amp;WEEKDAY(D205,2),Hoja3!A:B,2,FALSE)*24</f>
        <v>24</v>
      </c>
      <c r="H205" s="4">
        <f t="shared" si="42"/>
        <v>41562.625</v>
      </c>
      <c r="I205" s="4">
        <v>41561.625</v>
      </c>
      <c r="J205" s="4">
        <v>41562.53125</v>
      </c>
      <c r="K205" s="4" t="str">
        <f t="shared" ca="1" si="35"/>
        <v>Resuelto a Tiempo</v>
      </c>
      <c r="V205" t="s">
        <v>1597</v>
      </c>
      <c r="W205" t="s">
        <v>1814</v>
      </c>
      <c r="X205" s="2">
        <f t="shared" si="40"/>
        <v>41562</v>
      </c>
      <c r="Y205" t="str">
        <f ca="1">"-"&amp;COUNTIFS($X$1:X205,DATE(YEAR($H205),MONTH($H205),DAY($H205)),$K$1:K205,"Pendiente")</f>
        <v>-0</v>
      </c>
      <c r="Z205" t="str">
        <f t="shared" ca="1" si="37"/>
        <v>2AltaResuelto a Tiempo</v>
      </c>
      <c r="AA205">
        <v>2</v>
      </c>
      <c r="AB205" t="e">
        <f>VLOOKUP(C205,'Clasi x Modulo'!B:C,2,FALSE)</f>
        <v>#N/A</v>
      </c>
      <c r="AF205">
        <f t="shared" si="41"/>
        <v>10</v>
      </c>
    </row>
    <row r="206" spans="1:32" x14ac:dyDescent="0.25">
      <c r="A206" t="str">
        <f t="shared" ca="1" si="39"/>
        <v>41564-0</v>
      </c>
      <c r="B206" s="7" t="s">
        <v>892</v>
      </c>
      <c r="C206" s="7" t="s">
        <v>1831</v>
      </c>
      <c r="D206" s="8">
        <v>41561.625</v>
      </c>
      <c r="E206" s="32" t="s">
        <v>52</v>
      </c>
      <c r="F206" s="32" t="str">
        <f t="shared" si="36"/>
        <v>Media</v>
      </c>
      <c r="G206" s="32">
        <f>VLOOKUP(F206&amp;WEEKDAY(D206,2),Hoja3!A:B,2,FALSE)*24</f>
        <v>72</v>
      </c>
      <c r="H206" s="8">
        <f t="shared" si="42"/>
        <v>41564.625</v>
      </c>
      <c r="I206" s="8">
        <v>41561.625</v>
      </c>
      <c r="J206" s="8">
        <v>41561.682638888888</v>
      </c>
      <c r="K206" s="8" t="str">
        <f t="shared" ca="1" si="35"/>
        <v>Resuelto a Tiempo</v>
      </c>
      <c r="V206" t="s">
        <v>1148</v>
      </c>
      <c r="W206" t="s">
        <v>1667</v>
      </c>
      <c r="X206" s="2">
        <f t="shared" si="40"/>
        <v>41564</v>
      </c>
      <c r="Y206" t="str">
        <f ca="1">"-"&amp;COUNTIFS($X$1:X206,DATE(YEAR($H206),MONTH($H206),DAY($H206)),$K$1:K206,"Pendiente")</f>
        <v>-0</v>
      </c>
      <c r="Z206" t="str">
        <f t="shared" ca="1" si="37"/>
        <v>2MediaResuelto a Tiempo</v>
      </c>
      <c r="AA206">
        <v>2</v>
      </c>
      <c r="AB206" t="e">
        <f>VLOOKUP(C206,'Clasi x Modulo'!B:C,2,FALSE)</f>
        <v>#N/A</v>
      </c>
      <c r="AF206">
        <f t="shared" si="41"/>
        <v>10</v>
      </c>
    </row>
    <row r="207" spans="1:32" x14ac:dyDescent="0.25">
      <c r="A207" t="str">
        <f t="shared" ca="1" si="39"/>
        <v>41564-0</v>
      </c>
      <c r="B207" s="7" t="s">
        <v>893</v>
      </c>
      <c r="C207" s="7" t="s">
        <v>1831</v>
      </c>
      <c r="D207" s="8">
        <v>41561.625</v>
      </c>
      <c r="E207" s="32" t="s">
        <v>52</v>
      </c>
      <c r="F207" s="32" t="str">
        <f t="shared" si="36"/>
        <v>Media</v>
      </c>
      <c r="G207" s="32">
        <f>VLOOKUP(F207&amp;WEEKDAY(D207,2),Hoja3!A:B,2,FALSE)*24</f>
        <v>72</v>
      </c>
      <c r="H207" s="8">
        <f t="shared" si="42"/>
        <v>41564.625</v>
      </c>
      <c r="I207" s="8">
        <v>41561.625</v>
      </c>
      <c r="J207" s="8">
        <v>41561.694444444445</v>
      </c>
      <c r="K207" s="8" t="str">
        <f t="shared" ca="1" si="35"/>
        <v>Resuelto a Tiempo</v>
      </c>
      <c r="V207" t="s">
        <v>1148</v>
      </c>
      <c r="W207" t="s">
        <v>1667</v>
      </c>
      <c r="X207" s="2">
        <f t="shared" si="40"/>
        <v>41564</v>
      </c>
      <c r="Y207" t="str">
        <f ca="1">"-"&amp;COUNTIFS($X$1:X207,DATE(YEAR($H207),MONTH($H207),DAY($H207)),$K$1:K207,"Pendiente")</f>
        <v>-0</v>
      </c>
      <c r="Z207" t="str">
        <f t="shared" ca="1" si="37"/>
        <v>2MediaResuelto a Tiempo</v>
      </c>
      <c r="AA207">
        <v>2</v>
      </c>
      <c r="AB207" t="e">
        <f>VLOOKUP(C207,'Clasi x Modulo'!B:C,2,FALSE)</f>
        <v>#N/A</v>
      </c>
      <c r="AF207">
        <f t="shared" si="41"/>
        <v>10</v>
      </c>
    </row>
    <row r="208" spans="1:32" x14ac:dyDescent="0.25">
      <c r="A208" t="str">
        <f t="shared" ca="1" si="39"/>
        <v>41563-0</v>
      </c>
      <c r="B208" s="29" t="s">
        <v>908</v>
      </c>
      <c r="C208" s="7" t="s">
        <v>1831</v>
      </c>
      <c r="D208" s="25">
        <v>41563.333333333336</v>
      </c>
      <c r="E208" s="36" t="s">
        <v>15</v>
      </c>
      <c r="F208" s="36" t="str">
        <f t="shared" si="36"/>
        <v>Emergencia</v>
      </c>
      <c r="G208" s="36">
        <f>VLOOKUP(F208&amp;WEEKDAY(D208,2),Hoja3!A:B,2,FALSE)*24</f>
        <v>4</v>
      </c>
      <c r="H208" s="25">
        <f t="shared" si="42"/>
        <v>41563.5</v>
      </c>
      <c r="I208" s="25">
        <v>41563.333333333336</v>
      </c>
      <c r="J208" s="25">
        <v>41565.583333333336</v>
      </c>
      <c r="K208" s="25" t="str">
        <f t="shared" ca="1" si="35"/>
        <v>Resuelto NO a Tiempo</v>
      </c>
      <c r="L208" s="53" t="s">
        <v>943</v>
      </c>
      <c r="M208" s="53"/>
      <c r="N208" s="53"/>
      <c r="O208" s="1"/>
      <c r="U208" t="s">
        <v>933</v>
      </c>
      <c r="V208" t="s">
        <v>1817</v>
      </c>
      <c r="W208" t="s">
        <v>1817</v>
      </c>
      <c r="X208" s="2">
        <f t="shared" si="40"/>
        <v>41563</v>
      </c>
      <c r="Y208" t="str">
        <f ca="1">"-"&amp;COUNTIFS($X$1:X208,DATE(YEAR($H208),MONTH($H208),DAY($H208)),$K$1:K208,"Pendiente")</f>
        <v>-0</v>
      </c>
      <c r="Z208" t="str">
        <f t="shared" ca="1" si="37"/>
        <v>2EmergenciaResuelto NO a Tiempo</v>
      </c>
      <c r="AA208">
        <v>2</v>
      </c>
      <c r="AB208" t="e">
        <f>VLOOKUP(C208,'Clasi x Modulo'!B:C,2,FALSE)</f>
        <v>#N/A</v>
      </c>
      <c r="AF208">
        <f t="shared" si="41"/>
        <v>10</v>
      </c>
    </row>
    <row r="209" spans="1:32" x14ac:dyDescent="0.25">
      <c r="A209" t="str">
        <f t="shared" ca="1" si="39"/>
        <v>41564-0</v>
      </c>
      <c r="B209" s="7" t="s">
        <v>894</v>
      </c>
      <c r="C209" s="7" t="s">
        <v>1831</v>
      </c>
      <c r="D209" s="8">
        <v>41561.625</v>
      </c>
      <c r="E209" s="32" t="s">
        <v>52</v>
      </c>
      <c r="F209" s="32" t="str">
        <f t="shared" si="36"/>
        <v>Media</v>
      </c>
      <c r="G209" s="32">
        <f>VLOOKUP(F209&amp;WEEKDAY(D209,2),Hoja3!A:B,2,FALSE)*24</f>
        <v>72</v>
      </c>
      <c r="H209" s="8">
        <f t="shared" si="42"/>
        <v>41564.625</v>
      </c>
      <c r="I209" s="8">
        <v>41561.625</v>
      </c>
      <c r="J209" s="8">
        <v>41561.354166666664</v>
      </c>
      <c r="K209" s="8" t="str">
        <f t="shared" ca="1" si="35"/>
        <v>Resuelto a Tiempo</v>
      </c>
      <c r="V209" t="s">
        <v>1148</v>
      </c>
      <c r="W209" t="s">
        <v>1667</v>
      </c>
      <c r="X209" s="2">
        <f t="shared" si="40"/>
        <v>41564</v>
      </c>
      <c r="Y209" t="str">
        <f ca="1">"-"&amp;COUNTIFS($X$1:X209,DATE(YEAR($H209),MONTH($H209),DAY($H209)),$K$1:K209,"Pendiente")</f>
        <v>-0</v>
      </c>
      <c r="Z209" t="str">
        <f t="shared" ca="1" si="37"/>
        <v>2MediaResuelto a Tiempo</v>
      </c>
      <c r="AA209">
        <v>2</v>
      </c>
      <c r="AB209" t="e">
        <f>VLOOKUP(C209,'Clasi x Modulo'!B:C,2,FALSE)</f>
        <v>#N/A</v>
      </c>
      <c r="AF209">
        <f t="shared" si="41"/>
        <v>10</v>
      </c>
    </row>
    <row r="210" spans="1:32" x14ac:dyDescent="0.25">
      <c r="A210" t="str">
        <f t="shared" ca="1" si="39"/>
        <v>41565-0</v>
      </c>
      <c r="B210" s="17" t="s">
        <v>895</v>
      </c>
      <c r="C210" s="7" t="s">
        <v>1831</v>
      </c>
      <c r="D210" s="25">
        <v>41562.333333333336</v>
      </c>
      <c r="E210" s="36" t="s">
        <v>52</v>
      </c>
      <c r="F210" s="36" t="str">
        <f t="shared" si="36"/>
        <v>Media</v>
      </c>
      <c r="G210" s="36">
        <f>VLOOKUP(F210&amp;WEEKDAY(D210,2),Hoja3!A:B,2,FALSE)*24</f>
        <v>72</v>
      </c>
      <c r="H210" s="25">
        <f t="shared" si="42"/>
        <v>41565.333333333336</v>
      </c>
      <c r="I210" s="25">
        <v>41562.333333333336</v>
      </c>
      <c r="J210" s="25">
        <v>41572.676539351851</v>
      </c>
      <c r="K210" s="17" t="str">
        <f t="shared" ca="1" si="35"/>
        <v>Resuelto NO a Tiempo</v>
      </c>
      <c r="L210" s="31" t="s">
        <v>943</v>
      </c>
      <c r="S210" t="s">
        <v>1064</v>
      </c>
      <c r="V210" t="s">
        <v>1147</v>
      </c>
      <c r="W210" t="s">
        <v>1147</v>
      </c>
      <c r="X210" s="2">
        <f t="shared" si="40"/>
        <v>41565</v>
      </c>
      <c r="Y210" t="str">
        <f ca="1">"-"&amp;COUNTIFS($X$1:X210,DATE(YEAR($H210),MONTH($H210),DAY($H210)),$K$1:K210,"Pendiente")</f>
        <v>-0</v>
      </c>
      <c r="Z210" t="str">
        <f t="shared" ca="1" si="37"/>
        <v>2MediaResuelto NO a Tiempo</v>
      </c>
      <c r="AA210">
        <v>2</v>
      </c>
      <c r="AB210" t="e">
        <f>VLOOKUP(C210,'Clasi x Modulo'!B:C,2,FALSE)</f>
        <v>#N/A</v>
      </c>
      <c r="AF210">
        <f t="shared" si="41"/>
        <v>10</v>
      </c>
    </row>
    <row r="211" spans="1:32" x14ac:dyDescent="0.25">
      <c r="A211" t="str">
        <f t="shared" ca="1" si="39"/>
        <v>41565-0</v>
      </c>
      <c r="B211" s="3" t="s">
        <v>896</v>
      </c>
      <c r="C211" s="7" t="s">
        <v>1831</v>
      </c>
      <c r="D211" s="4">
        <v>41562.333333333336</v>
      </c>
      <c r="E211" s="35" t="s">
        <v>52</v>
      </c>
      <c r="F211" s="35" t="str">
        <f t="shared" si="36"/>
        <v>Media</v>
      </c>
      <c r="G211" s="35">
        <f>VLOOKUP(F211&amp;WEEKDAY(D211,2),Hoja3!A:B,2,FALSE)*24</f>
        <v>72</v>
      </c>
      <c r="H211" s="4">
        <f t="shared" si="42"/>
        <v>41565.333333333336</v>
      </c>
      <c r="I211" s="4">
        <v>41562.333333333336</v>
      </c>
      <c r="J211" s="4">
        <v>41562.708333333336</v>
      </c>
      <c r="K211" s="4" t="str">
        <f t="shared" ca="1" si="35"/>
        <v>Resuelto a Tiempo</v>
      </c>
      <c r="V211" t="s">
        <v>1595</v>
      </c>
      <c r="W211" t="s">
        <v>1595</v>
      </c>
      <c r="X211" s="2">
        <f t="shared" si="40"/>
        <v>41565</v>
      </c>
      <c r="Y211" t="str">
        <f ca="1">"-"&amp;COUNTIFS($X$1:X211,DATE(YEAR($H211),MONTH($H211),DAY($H211)),$K$1:K211,"Pendiente")</f>
        <v>-0</v>
      </c>
      <c r="Z211" t="str">
        <f t="shared" ca="1" si="37"/>
        <v>2MediaResuelto a Tiempo</v>
      </c>
      <c r="AA211">
        <v>2</v>
      </c>
      <c r="AB211" t="e">
        <f>VLOOKUP(C211,'Clasi x Modulo'!B:C,2,FALSE)</f>
        <v>#N/A</v>
      </c>
      <c r="AF211">
        <f t="shared" si="41"/>
        <v>10</v>
      </c>
    </row>
    <row r="212" spans="1:32" x14ac:dyDescent="0.25">
      <c r="A212" t="str">
        <f t="shared" ca="1" si="39"/>
        <v>41565-0</v>
      </c>
      <c r="B212" s="7" t="s">
        <v>897</v>
      </c>
      <c r="C212" s="7" t="s">
        <v>1831</v>
      </c>
      <c r="D212" s="8">
        <v>41562.333333333336</v>
      </c>
      <c r="E212" s="32" t="s">
        <v>52</v>
      </c>
      <c r="F212" s="32" t="str">
        <f t="shared" si="36"/>
        <v>Media</v>
      </c>
      <c r="G212" s="32">
        <f>VLOOKUP(F212&amp;WEEKDAY(D212,2),Hoja3!A:B,2,FALSE)*24</f>
        <v>72</v>
      </c>
      <c r="H212" s="8">
        <f t="shared" si="42"/>
        <v>41565.333333333336</v>
      </c>
      <c r="I212" s="8">
        <v>41562.333333333336</v>
      </c>
      <c r="J212" s="8">
        <v>41563.375</v>
      </c>
      <c r="K212" s="8" t="str">
        <f t="shared" ca="1" si="35"/>
        <v>Resuelto a Tiempo</v>
      </c>
      <c r="V212" t="s">
        <v>1148</v>
      </c>
      <c r="W212" t="s">
        <v>1667</v>
      </c>
      <c r="X212" s="2">
        <f t="shared" si="40"/>
        <v>41565</v>
      </c>
      <c r="Y212" t="str">
        <f ca="1">"-"&amp;COUNTIFS($X$1:X212,DATE(YEAR($H212),MONTH($H212),DAY($H212)),$K$1:K212,"Pendiente")</f>
        <v>-0</v>
      </c>
      <c r="Z212" t="str">
        <f t="shared" ca="1" si="37"/>
        <v>2MediaResuelto a Tiempo</v>
      </c>
      <c r="AA212">
        <v>2</v>
      </c>
      <c r="AB212" t="e">
        <f>VLOOKUP(C212,'Clasi x Modulo'!B:C,2,FALSE)</f>
        <v>#N/A</v>
      </c>
      <c r="AF212">
        <f t="shared" si="41"/>
        <v>10</v>
      </c>
    </row>
    <row r="213" spans="1:32" x14ac:dyDescent="0.25">
      <c r="A213" t="str">
        <f t="shared" ca="1" si="39"/>
        <v>41565-0</v>
      </c>
      <c r="B213" s="7" t="s">
        <v>899</v>
      </c>
      <c r="C213" s="7" t="s">
        <v>1831</v>
      </c>
      <c r="D213" s="8">
        <v>41562.458333333336</v>
      </c>
      <c r="E213" s="32" t="s">
        <v>52</v>
      </c>
      <c r="F213" s="32" t="str">
        <f t="shared" si="36"/>
        <v>Media</v>
      </c>
      <c r="G213" s="32">
        <f>VLOOKUP(F213&amp;WEEKDAY(D213,2),Hoja3!A:B,2,FALSE)*24</f>
        <v>72</v>
      </c>
      <c r="H213" s="8">
        <f t="shared" si="42"/>
        <v>41565.458333333336</v>
      </c>
      <c r="I213" s="8">
        <v>41562.458333333336</v>
      </c>
      <c r="J213" s="8">
        <v>41563.423611111109</v>
      </c>
      <c r="K213" s="8" t="str">
        <f t="shared" ca="1" si="35"/>
        <v>Resuelto a Tiempo</v>
      </c>
      <c r="V213" t="s">
        <v>1148</v>
      </c>
      <c r="W213" t="s">
        <v>1667</v>
      </c>
      <c r="X213" s="2">
        <f t="shared" si="40"/>
        <v>41565</v>
      </c>
      <c r="Y213" t="str">
        <f ca="1">"-"&amp;COUNTIFS($X$1:X213,DATE(YEAR($H213),MONTH($H213),DAY($H213)),$K$1:K213,"Pendiente")</f>
        <v>-0</v>
      </c>
      <c r="Z213" t="str">
        <f t="shared" ca="1" si="37"/>
        <v>2MediaResuelto a Tiempo</v>
      </c>
      <c r="AA213">
        <v>2</v>
      </c>
      <c r="AB213" t="e">
        <f>VLOOKUP(C213,'Clasi x Modulo'!B:C,2,FALSE)</f>
        <v>#N/A</v>
      </c>
      <c r="AF213">
        <f t="shared" si="41"/>
        <v>10</v>
      </c>
    </row>
    <row r="214" spans="1:32" x14ac:dyDescent="0.25">
      <c r="A214" t="str">
        <f t="shared" ca="1" si="39"/>
        <v>41565-0</v>
      </c>
      <c r="B214" s="7" t="s">
        <v>900</v>
      </c>
      <c r="C214" s="7" t="s">
        <v>1831</v>
      </c>
      <c r="D214" s="8">
        <v>41562.458333333336</v>
      </c>
      <c r="E214" s="32" t="s">
        <v>52</v>
      </c>
      <c r="F214" s="32" t="str">
        <f t="shared" si="36"/>
        <v>Media</v>
      </c>
      <c r="G214" s="32">
        <f>VLOOKUP(F214&amp;WEEKDAY(D214,2),Hoja3!A:B,2,FALSE)*24</f>
        <v>72</v>
      </c>
      <c r="H214" s="8">
        <f t="shared" si="42"/>
        <v>41565.458333333336</v>
      </c>
      <c r="I214" s="8">
        <v>41562.458333333336</v>
      </c>
      <c r="J214" s="8">
        <v>41563.427083333336</v>
      </c>
      <c r="K214" s="8" t="str">
        <f t="shared" ca="1" si="35"/>
        <v>Resuelto a Tiempo</v>
      </c>
      <c r="V214" t="s">
        <v>1148</v>
      </c>
      <c r="W214" t="s">
        <v>1667</v>
      </c>
      <c r="X214" s="2">
        <f t="shared" si="40"/>
        <v>41565</v>
      </c>
      <c r="Y214" t="str">
        <f ca="1">"-"&amp;COUNTIFS($X$1:X214,DATE(YEAR($H214),MONTH($H214),DAY($H214)),$K$1:K214,"Pendiente")</f>
        <v>-0</v>
      </c>
      <c r="Z214" t="str">
        <f t="shared" ca="1" si="37"/>
        <v>2MediaResuelto a Tiempo</v>
      </c>
      <c r="AA214">
        <v>2</v>
      </c>
      <c r="AB214" t="e">
        <f>VLOOKUP(C214,'Clasi x Modulo'!B:C,2,FALSE)</f>
        <v>#N/A</v>
      </c>
      <c r="AF214">
        <f t="shared" si="41"/>
        <v>10</v>
      </c>
    </row>
    <row r="215" spans="1:32" x14ac:dyDescent="0.25">
      <c r="A215" t="str">
        <f t="shared" ca="1" si="39"/>
        <v>41565-0</v>
      </c>
      <c r="B215" s="7" t="s">
        <v>901</v>
      </c>
      <c r="C215" s="7" t="s">
        <v>1831</v>
      </c>
      <c r="D215" s="8">
        <v>41562.458333333336</v>
      </c>
      <c r="E215" s="32" t="s">
        <v>52</v>
      </c>
      <c r="F215" s="32" t="str">
        <f t="shared" si="36"/>
        <v>Media</v>
      </c>
      <c r="G215" s="32">
        <f>VLOOKUP(F215&amp;WEEKDAY(D215,2),Hoja3!A:B,2,FALSE)*24</f>
        <v>72</v>
      </c>
      <c r="H215" s="8">
        <f t="shared" si="42"/>
        <v>41565.458333333336</v>
      </c>
      <c r="I215" s="8">
        <v>41562.458333333336</v>
      </c>
      <c r="J215" s="8">
        <v>41563.430555555555</v>
      </c>
      <c r="K215" s="8" t="str">
        <f t="shared" ca="1" si="35"/>
        <v>Resuelto a Tiempo</v>
      </c>
      <c r="V215" t="s">
        <v>1148</v>
      </c>
      <c r="W215" t="s">
        <v>1667</v>
      </c>
      <c r="X215" s="2">
        <f t="shared" si="40"/>
        <v>41565</v>
      </c>
      <c r="Y215" t="str">
        <f ca="1">"-"&amp;COUNTIFS($X$1:X215,DATE(YEAR($H215),MONTH($H215),DAY($H215)),$K$1:K215,"Pendiente")</f>
        <v>-0</v>
      </c>
      <c r="Z215" t="str">
        <f t="shared" ca="1" si="37"/>
        <v>2MediaResuelto a Tiempo</v>
      </c>
      <c r="AA215">
        <v>2</v>
      </c>
      <c r="AB215" t="e">
        <f>VLOOKUP(C215,'Clasi x Modulo'!B:C,2,FALSE)</f>
        <v>#N/A</v>
      </c>
      <c r="AF215">
        <f t="shared" si="41"/>
        <v>10</v>
      </c>
    </row>
    <row r="216" spans="1:32" x14ac:dyDescent="0.25">
      <c r="A216" t="str">
        <f t="shared" ca="1" si="39"/>
        <v>41563-0</v>
      </c>
      <c r="B216" s="3" t="s">
        <v>902</v>
      </c>
      <c r="C216" s="7" t="s">
        <v>1831</v>
      </c>
      <c r="D216" s="4">
        <v>41562.458333333336</v>
      </c>
      <c r="E216" s="35" t="s">
        <v>10</v>
      </c>
      <c r="F216" s="35" t="str">
        <f t="shared" si="36"/>
        <v>Alta</v>
      </c>
      <c r="G216" s="35">
        <f>VLOOKUP(F216&amp;WEEKDAY(D216,2),Hoja3!A:B,2,FALSE)*24</f>
        <v>24</v>
      </c>
      <c r="H216" s="4">
        <f t="shared" si="42"/>
        <v>41563.458333333336</v>
      </c>
      <c r="I216" s="4">
        <v>41562.458333333336</v>
      </c>
      <c r="J216" s="4">
        <v>41563.375</v>
      </c>
      <c r="K216" s="4" t="str">
        <f t="shared" ca="1" si="35"/>
        <v>Resuelto a Tiempo</v>
      </c>
      <c r="V216" t="s">
        <v>1595</v>
      </c>
      <c r="W216" t="s">
        <v>1595</v>
      </c>
      <c r="X216" s="2">
        <f t="shared" si="40"/>
        <v>41563</v>
      </c>
      <c r="Y216" t="str">
        <f ca="1">"-"&amp;COUNTIFS($X$1:X216,DATE(YEAR($H216),MONTH($H216),DAY($H216)),$K$1:K216,"Pendiente")</f>
        <v>-0</v>
      </c>
      <c r="Z216" t="str">
        <f t="shared" ca="1" si="37"/>
        <v>2AltaResuelto a Tiempo</v>
      </c>
      <c r="AA216">
        <v>2</v>
      </c>
      <c r="AB216" t="e">
        <f>VLOOKUP(C216,'Clasi x Modulo'!B:C,2,FALSE)</f>
        <v>#N/A</v>
      </c>
      <c r="AF216">
        <f t="shared" si="41"/>
        <v>10</v>
      </c>
    </row>
    <row r="217" spans="1:32" x14ac:dyDescent="0.25">
      <c r="A217" t="str">
        <f t="shared" ca="1" si="39"/>
        <v>41568-0</v>
      </c>
      <c r="B217" s="7" t="s">
        <v>903</v>
      </c>
      <c r="C217" s="7" t="s">
        <v>1831</v>
      </c>
      <c r="D217" s="8">
        <v>41563.333333333336</v>
      </c>
      <c r="E217" s="32" t="s">
        <v>52</v>
      </c>
      <c r="F217" s="32" t="str">
        <f t="shared" si="36"/>
        <v>Media</v>
      </c>
      <c r="G217" s="32">
        <f>VLOOKUP(F217&amp;WEEKDAY(D217,2),Hoja3!A:B,2,FALSE)*24</f>
        <v>120</v>
      </c>
      <c r="H217" s="8">
        <f t="shared" si="42"/>
        <v>41568.333333333336</v>
      </c>
      <c r="I217" s="8">
        <v>41563.333333333336</v>
      </c>
      <c r="J217" s="8">
        <v>41563.479166666664</v>
      </c>
      <c r="K217" s="8" t="str">
        <f t="shared" ca="1" si="35"/>
        <v>Resuelto a Tiempo</v>
      </c>
      <c r="V217" t="s">
        <v>1148</v>
      </c>
      <c r="W217" t="s">
        <v>1667</v>
      </c>
      <c r="X217" s="2">
        <f t="shared" si="40"/>
        <v>41568</v>
      </c>
      <c r="Y217" t="str">
        <f ca="1">"-"&amp;COUNTIFS($X$1:X217,DATE(YEAR($H217),MONTH($H217),DAY($H217)),$K$1:K217,"Pendiente")</f>
        <v>-0</v>
      </c>
      <c r="Z217" t="str">
        <f t="shared" ref="Z217:Z234" ca="1" si="43">AA217&amp;F217&amp;K217</f>
        <v>2MediaResuelto a Tiempo</v>
      </c>
      <c r="AA217">
        <v>2</v>
      </c>
      <c r="AB217" t="e">
        <f>VLOOKUP(C217,'Clasi x Modulo'!B:C,2,FALSE)</f>
        <v>#N/A</v>
      </c>
      <c r="AF217">
        <f t="shared" si="41"/>
        <v>10</v>
      </c>
    </row>
    <row r="218" spans="1:32" x14ac:dyDescent="0.25">
      <c r="A218" t="str">
        <f t="shared" ca="1" si="39"/>
        <v>41568-0</v>
      </c>
      <c r="B218" s="7" t="s">
        <v>909</v>
      </c>
      <c r="C218" s="7" t="s">
        <v>1831</v>
      </c>
      <c r="D218" s="8">
        <v>41563.416666666664</v>
      </c>
      <c r="E218" s="32" t="s">
        <v>52</v>
      </c>
      <c r="F218" s="32" t="str">
        <f t="shared" si="36"/>
        <v>Media</v>
      </c>
      <c r="G218" s="32">
        <f>VLOOKUP(F218&amp;WEEKDAY(D218,2),Hoja3!A:B,2,FALSE)*24</f>
        <v>120</v>
      </c>
      <c r="H218" s="8">
        <f t="shared" si="42"/>
        <v>41568.416666666664</v>
      </c>
      <c r="I218" s="8">
        <v>41563.416666666664</v>
      </c>
      <c r="J218" s="8">
        <v>41565.583333333336</v>
      </c>
      <c r="K218" s="8" t="str">
        <f t="shared" ca="1" si="35"/>
        <v>Resuelto a Tiempo</v>
      </c>
      <c r="V218" t="s">
        <v>1148</v>
      </c>
      <c r="W218" t="s">
        <v>1667</v>
      </c>
      <c r="X218" s="2">
        <f t="shared" si="40"/>
        <v>41568</v>
      </c>
      <c r="Y218" t="str">
        <f ca="1">"-"&amp;COUNTIFS($X$1:X218,DATE(YEAR($H218),MONTH($H218),DAY($H218)),$K$1:K218,"Pendiente")</f>
        <v>-0</v>
      </c>
      <c r="Z218" t="str">
        <f t="shared" ca="1" si="43"/>
        <v>2MediaResuelto a Tiempo</v>
      </c>
      <c r="AA218">
        <v>2</v>
      </c>
      <c r="AB218" t="e">
        <f>VLOOKUP(C218,'Clasi x Modulo'!B:C,2,FALSE)</f>
        <v>#N/A</v>
      </c>
      <c r="AF218">
        <f t="shared" si="41"/>
        <v>10</v>
      </c>
    </row>
    <row r="219" spans="1:32" x14ac:dyDescent="0.25">
      <c r="A219" t="str">
        <f t="shared" ca="1" si="39"/>
        <v>41568-0</v>
      </c>
      <c r="B219" s="7" t="s">
        <v>910</v>
      </c>
      <c r="C219" s="7" t="s">
        <v>1831</v>
      </c>
      <c r="D219" s="8">
        <v>41563.416666666664</v>
      </c>
      <c r="E219" s="32" t="s">
        <v>52</v>
      </c>
      <c r="F219" s="32" t="str">
        <f t="shared" si="36"/>
        <v>Media</v>
      </c>
      <c r="G219" s="32">
        <f>VLOOKUP(F219&amp;WEEKDAY(D219,2),Hoja3!A:B,2,FALSE)*24</f>
        <v>120</v>
      </c>
      <c r="H219" s="8">
        <f t="shared" si="42"/>
        <v>41568.416666666664</v>
      </c>
      <c r="I219" s="8">
        <v>41563.416666666664</v>
      </c>
      <c r="J219" s="8">
        <v>41563.708333333336</v>
      </c>
      <c r="K219" s="8" t="str">
        <f t="shared" ca="1" si="35"/>
        <v>Resuelto a Tiempo</v>
      </c>
      <c r="V219" t="s">
        <v>1148</v>
      </c>
      <c r="W219" t="s">
        <v>1667</v>
      </c>
      <c r="X219" s="2">
        <f t="shared" si="40"/>
        <v>41568</v>
      </c>
      <c r="Y219" t="str">
        <f ca="1">"-"&amp;COUNTIFS($X$1:X219,DATE(YEAR($H219),MONTH($H219),DAY($H219)),$K$1:K219,"Pendiente")</f>
        <v>-0</v>
      </c>
      <c r="Z219" t="str">
        <f t="shared" ca="1" si="43"/>
        <v>2MediaResuelto a Tiempo</v>
      </c>
      <c r="AA219">
        <v>2</v>
      </c>
      <c r="AB219" t="e">
        <f>VLOOKUP(C219,'Clasi x Modulo'!B:C,2,FALSE)</f>
        <v>#N/A</v>
      </c>
      <c r="AF219">
        <f t="shared" si="41"/>
        <v>10</v>
      </c>
    </row>
    <row r="220" spans="1:32" x14ac:dyDescent="0.25">
      <c r="A220" t="str">
        <f t="shared" ca="1" si="39"/>
        <v>41568-0</v>
      </c>
      <c r="B220" s="7" t="s">
        <v>911</v>
      </c>
      <c r="C220" s="7" t="s">
        <v>1831</v>
      </c>
      <c r="D220" s="8">
        <v>41563.416666666664</v>
      </c>
      <c r="E220" s="32" t="s">
        <v>52</v>
      </c>
      <c r="F220" s="32" t="str">
        <f t="shared" si="36"/>
        <v>Media</v>
      </c>
      <c r="G220" s="32">
        <f>VLOOKUP(F220&amp;WEEKDAY(D220,2),Hoja3!A:B,2,FALSE)*24</f>
        <v>120</v>
      </c>
      <c r="H220" s="8">
        <f t="shared" si="42"/>
        <v>41568.416666666664</v>
      </c>
      <c r="I220" s="8">
        <v>41563.416666666664</v>
      </c>
      <c r="J220" s="8">
        <v>41564.427083333336</v>
      </c>
      <c r="K220" s="8" t="str">
        <f t="shared" ca="1" si="35"/>
        <v>Resuelto a Tiempo</v>
      </c>
      <c r="V220" t="s">
        <v>1148</v>
      </c>
      <c r="W220" t="s">
        <v>1667</v>
      </c>
      <c r="X220" s="2">
        <f t="shared" si="40"/>
        <v>41568</v>
      </c>
      <c r="Y220" t="str">
        <f ca="1">"-"&amp;COUNTIFS($X$1:X220,DATE(YEAR($H220),MONTH($H220),DAY($H220)),$K$1:K220,"Pendiente")</f>
        <v>-0</v>
      </c>
      <c r="Z220" t="str">
        <f t="shared" ca="1" si="43"/>
        <v>2MediaResuelto a Tiempo</v>
      </c>
      <c r="AA220">
        <v>2</v>
      </c>
      <c r="AB220" t="e">
        <f>VLOOKUP(C220,'Clasi x Modulo'!B:C,2,FALSE)</f>
        <v>#N/A</v>
      </c>
      <c r="AF220">
        <f t="shared" si="41"/>
        <v>10</v>
      </c>
    </row>
    <row r="221" spans="1:32" x14ac:dyDescent="0.25">
      <c r="A221" t="str">
        <f t="shared" ca="1" si="39"/>
        <v>41568-0</v>
      </c>
      <c r="B221" s="7" t="s">
        <v>912</v>
      </c>
      <c r="C221" s="7" t="s">
        <v>1831</v>
      </c>
      <c r="D221" s="8">
        <v>41563.416666666664</v>
      </c>
      <c r="E221" s="32" t="s">
        <v>52</v>
      </c>
      <c r="F221" s="32" t="str">
        <f t="shared" si="36"/>
        <v>Media</v>
      </c>
      <c r="G221" s="32">
        <f>VLOOKUP(F221&amp;WEEKDAY(D221,2),Hoja3!A:B,2,FALSE)*24</f>
        <v>120</v>
      </c>
      <c r="H221" s="8">
        <f t="shared" si="42"/>
        <v>41568.416666666664</v>
      </c>
      <c r="I221" s="8">
        <v>41563.416666666664</v>
      </c>
      <c r="J221" s="8">
        <v>41564.427083333336</v>
      </c>
      <c r="K221" s="8" t="str">
        <f t="shared" ca="1" si="35"/>
        <v>Resuelto a Tiempo</v>
      </c>
      <c r="V221" t="s">
        <v>1148</v>
      </c>
      <c r="W221" t="s">
        <v>1667</v>
      </c>
      <c r="X221" s="2">
        <f t="shared" si="40"/>
        <v>41568</v>
      </c>
      <c r="Y221" t="str">
        <f ca="1">"-"&amp;COUNTIFS($X$1:X221,DATE(YEAR($H221),MONTH($H221),DAY($H221)),$K$1:K221,"Pendiente")</f>
        <v>-0</v>
      </c>
      <c r="Z221" t="str">
        <f t="shared" ca="1" si="43"/>
        <v>2MediaResuelto a Tiempo</v>
      </c>
      <c r="AA221">
        <v>2</v>
      </c>
      <c r="AB221" t="e">
        <f>VLOOKUP(C221,'Clasi x Modulo'!B:C,2,FALSE)</f>
        <v>#N/A</v>
      </c>
      <c r="AF221">
        <f t="shared" si="41"/>
        <v>10</v>
      </c>
    </row>
    <row r="222" spans="1:32" x14ac:dyDescent="0.25">
      <c r="A222" t="str">
        <f t="shared" ca="1" si="39"/>
        <v>41568-0</v>
      </c>
      <c r="B222" s="7" t="s">
        <v>913</v>
      </c>
      <c r="C222" s="7" t="s">
        <v>1831</v>
      </c>
      <c r="D222" s="8">
        <v>41563.416666666664</v>
      </c>
      <c r="E222" s="32" t="s">
        <v>52</v>
      </c>
      <c r="F222" s="32" t="str">
        <f t="shared" si="36"/>
        <v>Media</v>
      </c>
      <c r="G222" s="32">
        <f>VLOOKUP(F222&amp;WEEKDAY(D222,2),Hoja3!A:B,2,FALSE)*24</f>
        <v>120</v>
      </c>
      <c r="H222" s="8">
        <f t="shared" si="42"/>
        <v>41568.416666666664</v>
      </c>
      <c r="I222" s="8">
        <v>41563.416666666664</v>
      </c>
      <c r="J222" s="8">
        <v>41564.427083333336</v>
      </c>
      <c r="K222" s="8" t="str">
        <f t="shared" ca="1" si="35"/>
        <v>Resuelto a Tiempo</v>
      </c>
      <c r="V222" t="s">
        <v>1148</v>
      </c>
      <c r="W222" t="s">
        <v>1667</v>
      </c>
      <c r="X222" s="2">
        <f t="shared" si="40"/>
        <v>41568</v>
      </c>
      <c r="Y222" t="str">
        <f ca="1">"-"&amp;COUNTIFS($X$1:X222,DATE(YEAR($H222),MONTH($H222),DAY($H222)),$K$1:K222,"Pendiente")</f>
        <v>-0</v>
      </c>
      <c r="Z222" t="str">
        <f t="shared" ca="1" si="43"/>
        <v>2MediaResuelto a Tiempo</v>
      </c>
      <c r="AA222">
        <v>2</v>
      </c>
      <c r="AB222" t="e">
        <f>VLOOKUP(C222,'Clasi x Modulo'!B:C,2,FALSE)</f>
        <v>#N/A</v>
      </c>
      <c r="AF222">
        <f t="shared" si="41"/>
        <v>10</v>
      </c>
    </row>
    <row r="223" spans="1:32" x14ac:dyDescent="0.25">
      <c r="A223" t="str">
        <f t="shared" ca="1" si="39"/>
        <v>41568-0</v>
      </c>
      <c r="B223" s="7" t="s">
        <v>914</v>
      </c>
      <c r="C223" s="7" t="s">
        <v>1831</v>
      </c>
      <c r="D223" s="8">
        <v>41563.416666666664</v>
      </c>
      <c r="E223" s="32" t="s">
        <v>52</v>
      </c>
      <c r="F223" s="32" t="str">
        <f t="shared" si="36"/>
        <v>Media</v>
      </c>
      <c r="G223" s="32">
        <f>VLOOKUP(F223&amp;WEEKDAY(D223,2),Hoja3!A:B,2,FALSE)*24</f>
        <v>120</v>
      </c>
      <c r="H223" s="8">
        <f t="shared" si="42"/>
        <v>41568.416666666664</v>
      </c>
      <c r="I223" s="8">
        <v>41563.416666666664</v>
      </c>
      <c r="J223" s="8">
        <v>41564.427083333336</v>
      </c>
      <c r="K223" s="8" t="str">
        <f t="shared" ca="1" si="35"/>
        <v>Resuelto a Tiempo</v>
      </c>
      <c r="V223" t="s">
        <v>1148</v>
      </c>
      <c r="W223" t="s">
        <v>1667</v>
      </c>
      <c r="X223" s="2">
        <f t="shared" si="40"/>
        <v>41568</v>
      </c>
      <c r="Y223" t="str">
        <f ca="1">"-"&amp;COUNTIFS($X$1:X223,DATE(YEAR($H223),MONTH($H223),DAY($H223)),$K$1:K223,"Pendiente")</f>
        <v>-0</v>
      </c>
      <c r="Z223" t="str">
        <f t="shared" ca="1" si="43"/>
        <v>2MediaResuelto a Tiempo</v>
      </c>
      <c r="AA223">
        <v>2</v>
      </c>
      <c r="AB223" t="e">
        <f>VLOOKUP(C223,'Clasi x Modulo'!B:C,2,FALSE)</f>
        <v>#N/A</v>
      </c>
      <c r="AF223">
        <f t="shared" si="41"/>
        <v>10</v>
      </c>
    </row>
    <row r="224" spans="1:32" x14ac:dyDescent="0.25">
      <c r="A224" t="str">
        <f t="shared" ca="1" si="39"/>
        <v>41569-0</v>
      </c>
      <c r="B224" s="7" t="s">
        <v>918</v>
      </c>
      <c r="C224" s="7" t="s">
        <v>1831</v>
      </c>
      <c r="D224" s="8">
        <v>41564.416666666664</v>
      </c>
      <c r="E224" s="32" t="s">
        <v>52</v>
      </c>
      <c r="F224" s="32" t="str">
        <f t="shared" si="36"/>
        <v>Media</v>
      </c>
      <c r="G224" s="32">
        <f>VLOOKUP(F224&amp;WEEKDAY(D224,2),Hoja3!A:B,2,FALSE)*24</f>
        <v>120</v>
      </c>
      <c r="H224" s="8">
        <f t="shared" si="42"/>
        <v>41569.416666666664</v>
      </c>
      <c r="I224" s="8">
        <v>41564.416666666664</v>
      </c>
      <c r="J224" s="8">
        <v>41564.5</v>
      </c>
      <c r="K224" s="8" t="str">
        <f t="shared" ca="1" si="35"/>
        <v>Resuelto a Tiempo</v>
      </c>
      <c r="V224" t="s">
        <v>1593</v>
      </c>
      <c r="W224" t="s">
        <v>1593</v>
      </c>
      <c r="X224" s="2">
        <f t="shared" si="40"/>
        <v>41569</v>
      </c>
      <c r="Y224" t="str">
        <f ca="1">"-"&amp;COUNTIFS($X$1:X224,DATE(YEAR($H224),MONTH($H224),DAY($H224)),$K$1:K224,"Pendiente")</f>
        <v>-0</v>
      </c>
      <c r="Z224" t="str">
        <f t="shared" ca="1" si="43"/>
        <v>2MediaResuelto a Tiempo</v>
      </c>
      <c r="AA224">
        <v>2</v>
      </c>
      <c r="AB224" t="e">
        <f>VLOOKUP(C224,'Clasi x Modulo'!B:C,2,FALSE)</f>
        <v>#N/A</v>
      </c>
      <c r="AF224">
        <f t="shared" si="41"/>
        <v>10</v>
      </c>
    </row>
    <row r="225" spans="1:32" x14ac:dyDescent="0.25">
      <c r="A225" t="str">
        <f t="shared" ca="1" si="39"/>
        <v>41565-0</v>
      </c>
      <c r="B225" s="3" t="s">
        <v>920</v>
      </c>
      <c r="C225" s="7" t="s">
        <v>1831</v>
      </c>
      <c r="D225" s="4">
        <v>41565.416666666664</v>
      </c>
      <c r="E225" s="35" t="s">
        <v>15</v>
      </c>
      <c r="F225" s="35" t="str">
        <f t="shared" si="36"/>
        <v>Emergencia</v>
      </c>
      <c r="G225" s="35">
        <f>VLOOKUP(F225&amp;WEEKDAY(D225,2),Hoja3!A:B,2,FALSE)*24</f>
        <v>4</v>
      </c>
      <c r="H225" s="4">
        <f t="shared" si="42"/>
        <v>41565.583333333328</v>
      </c>
      <c r="I225" s="4">
        <v>41565.458333333336</v>
      </c>
      <c r="J225" s="4">
        <v>41567.166666666664</v>
      </c>
      <c r="K225" s="4" t="s">
        <v>977</v>
      </c>
      <c r="S225" t="s">
        <v>1064</v>
      </c>
      <c r="V225" t="s">
        <v>1145</v>
      </c>
      <c r="W225" t="s">
        <v>1709</v>
      </c>
      <c r="X225" s="2">
        <f t="shared" si="40"/>
        <v>41565</v>
      </c>
      <c r="Y225" t="str">
        <f ca="1">"-"&amp;COUNTIFS($X$1:X225,DATE(YEAR($H225),MONTH($H225),DAY($H225)),$K$1:K225,"Pendiente")</f>
        <v>-0</v>
      </c>
      <c r="Z225" t="str">
        <f t="shared" si="43"/>
        <v>2EmergenciaResuelto a Tiempo</v>
      </c>
      <c r="AA225">
        <v>2</v>
      </c>
      <c r="AB225" t="e">
        <f>VLOOKUP(C225,'Clasi x Modulo'!B:C,2,FALSE)</f>
        <v>#N/A</v>
      </c>
      <c r="AF225">
        <f t="shared" si="41"/>
        <v>10</v>
      </c>
    </row>
    <row r="226" spans="1:32" x14ac:dyDescent="0.25">
      <c r="A226" t="str">
        <f t="shared" ca="1" si="39"/>
        <v>41570-0</v>
      </c>
      <c r="B226" s="7" t="s">
        <v>921</v>
      </c>
      <c r="C226" s="7" t="s">
        <v>1831</v>
      </c>
      <c r="D226" s="8">
        <v>41565.416666666664</v>
      </c>
      <c r="E226" s="32" t="s">
        <v>52</v>
      </c>
      <c r="F226" s="32" t="str">
        <f t="shared" si="36"/>
        <v>Media</v>
      </c>
      <c r="G226" s="32">
        <f>VLOOKUP(F226&amp;WEEKDAY(D226,2),Hoja3!A:B,2,FALSE)*24</f>
        <v>120</v>
      </c>
      <c r="H226" s="8">
        <f t="shared" si="42"/>
        <v>41570.416666666664</v>
      </c>
      <c r="I226" s="8">
        <v>41565.458333333336</v>
      </c>
      <c r="J226" s="8">
        <v>41569.559224537035</v>
      </c>
      <c r="K226" s="7" t="str">
        <f t="shared" ref="K226:K264" ca="1" si="44">IF(J226="",IF(NOW()&gt;H226,"Retrasado","Pendiente"),IF(J226&lt;H226,"Resuelto a Tiempo","Resuelto NO a Tiempo"))</f>
        <v>Resuelto a Tiempo</v>
      </c>
      <c r="U226" t="s">
        <v>935</v>
      </c>
      <c r="V226" t="s">
        <v>1593</v>
      </c>
      <c r="W226" t="s">
        <v>1593</v>
      </c>
      <c r="X226" s="2">
        <f t="shared" si="40"/>
        <v>41570</v>
      </c>
      <c r="Y226" t="str">
        <f ca="1">"-"&amp;COUNTIFS($X$1:X226,DATE(YEAR($H226),MONTH($H226),DAY($H226)),$K$1:K226,"Pendiente")</f>
        <v>-0</v>
      </c>
      <c r="Z226" t="str">
        <f t="shared" ca="1" si="43"/>
        <v>2MediaResuelto a Tiempo</v>
      </c>
      <c r="AA226">
        <v>2</v>
      </c>
      <c r="AB226" t="e">
        <f>VLOOKUP(C226,'Clasi x Modulo'!B:C,2,FALSE)</f>
        <v>#N/A</v>
      </c>
      <c r="AF226">
        <f t="shared" si="41"/>
        <v>10</v>
      </c>
    </row>
    <row r="227" spans="1:32" x14ac:dyDescent="0.25">
      <c r="A227" t="str">
        <f t="shared" ca="1" si="39"/>
        <v>41570-0</v>
      </c>
      <c r="B227" s="7" t="s">
        <v>982</v>
      </c>
      <c r="C227" s="7" t="s">
        <v>1831</v>
      </c>
      <c r="D227" s="8">
        <v>41565.458333333336</v>
      </c>
      <c r="E227" s="32" t="s">
        <v>52</v>
      </c>
      <c r="F227" s="32" t="str">
        <f t="shared" si="36"/>
        <v>Media</v>
      </c>
      <c r="G227" s="32">
        <f>VLOOKUP(F227&amp;WEEKDAY(D227,2),Hoja3!A:B,2,FALSE)*24</f>
        <v>120</v>
      </c>
      <c r="H227" s="8">
        <f t="shared" si="42"/>
        <v>41570.458333333336</v>
      </c>
      <c r="I227" s="8">
        <v>41565.458333333336</v>
      </c>
      <c r="J227" s="8">
        <v>41569.593055555553</v>
      </c>
      <c r="K227" s="8" t="str">
        <f t="shared" ca="1" si="44"/>
        <v>Resuelto a Tiempo</v>
      </c>
      <c r="V227" t="s">
        <v>1148</v>
      </c>
      <c r="W227" t="s">
        <v>1667</v>
      </c>
      <c r="X227" s="2">
        <f t="shared" si="40"/>
        <v>41570</v>
      </c>
      <c r="Y227" t="str">
        <f ca="1">"-"&amp;COUNTIFS($X$1:X227,DATE(YEAR($H227),MONTH($H227),DAY($H227)),$K$1:K227,"Pendiente")</f>
        <v>-0</v>
      </c>
      <c r="Z227" t="str">
        <f t="shared" ca="1" si="43"/>
        <v>2MediaResuelto a Tiempo</v>
      </c>
      <c r="AA227">
        <v>2</v>
      </c>
      <c r="AB227" t="e">
        <f>VLOOKUP(C227,'Clasi x Modulo'!B:C,2,FALSE)</f>
        <v>#N/A</v>
      </c>
      <c r="AF227">
        <f t="shared" si="41"/>
        <v>10</v>
      </c>
    </row>
    <row r="228" spans="1:32" x14ac:dyDescent="0.25">
      <c r="A228" t="str">
        <f t="shared" ca="1" si="39"/>
        <v>41570-0</v>
      </c>
      <c r="B228" s="7" t="s">
        <v>924</v>
      </c>
      <c r="C228" s="7" t="s">
        <v>1831</v>
      </c>
      <c r="D228" s="8">
        <v>41565.416666666664</v>
      </c>
      <c r="E228" s="32" t="s">
        <v>52</v>
      </c>
      <c r="F228" s="32" t="str">
        <f t="shared" si="36"/>
        <v>Media</v>
      </c>
      <c r="G228" s="32">
        <f>VLOOKUP(F228&amp;WEEKDAY(D228,2),Hoja3!A:B,2,FALSE)*24</f>
        <v>120</v>
      </c>
      <c r="H228" s="8">
        <f t="shared" si="42"/>
        <v>41570.416666666664</v>
      </c>
      <c r="I228" s="8">
        <v>41565.458333333336</v>
      </c>
      <c r="J228" s="8">
        <v>41565.666666666664</v>
      </c>
      <c r="K228" s="8" t="str">
        <f t="shared" ca="1" si="44"/>
        <v>Resuelto a Tiempo</v>
      </c>
      <c r="U228" t="s">
        <v>925</v>
      </c>
      <c r="V228" t="s">
        <v>1597</v>
      </c>
      <c r="W228" t="s">
        <v>1814</v>
      </c>
      <c r="X228" s="2">
        <f t="shared" si="40"/>
        <v>41570</v>
      </c>
      <c r="Y228" t="str">
        <f ca="1">"-"&amp;COUNTIFS($X$1:X228,DATE(YEAR($H228),MONTH($H228),DAY($H228)),$K$1:K228,"Pendiente")</f>
        <v>-0</v>
      </c>
      <c r="Z228" t="str">
        <f t="shared" ca="1" si="43"/>
        <v>2MediaResuelto a Tiempo</v>
      </c>
      <c r="AA228">
        <v>2</v>
      </c>
      <c r="AB228" t="e">
        <f>VLOOKUP(C228,'Clasi x Modulo'!B:C,2,FALSE)</f>
        <v>#N/A</v>
      </c>
      <c r="AF228">
        <f t="shared" si="41"/>
        <v>10</v>
      </c>
    </row>
    <row r="229" spans="1:32" x14ac:dyDescent="0.25">
      <c r="A229" t="str">
        <f t="shared" ca="1" si="39"/>
        <v>41571-0</v>
      </c>
      <c r="B229" s="7" t="s">
        <v>926</v>
      </c>
      <c r="C229" s="7" t="s">
        <v>1831</v>
      </c>
      <c r="D229" s="8">
        <v>41568.333333333336</v>
      </c>
      <c r="E229" s="32" t="s">
        <v>52</v>
      </c>
      <c r="F229" s="32" t="str">
        <f t="shared" si="36"/>
        <v>Media</v>
      </c>
      <c r="G229" s="32">
        <f>VLOOKUP(F229&amp;WEEKDAY(D229,2),Hoja3!A:B,2,FALSE)*24</f>
        <v>72</v>
      </c>
      <c r="H229" s="8">
        <f t="shared" si="42"/>
        <v>41571.333333333336</v>
      </c>
      <c r="I229" s="8">
        <v>41568.375</v>
      </c>
      <c r="J229" s="8">
        <v>41568.46875</v>
      </c>
      <c r="K229" s="8" t="str">
        <f t="shared" ca="1" si="44"/>
        <v>Resuelto a Tiempo</v>
      </c>
      <c r="V229" t="s">
        <v>1595</v>
      </c>
      <c r="W229" t="s">
        <v>1595</v>
      </c>
      <c r="X229" s="2">
        <f t="shared" si="40"/>
        <v>41571</v>
      </c>
      <c r="Y229" t="str">
        <f ca="1">"-"&amp;COUNTIFS($X$1:X229,DATE(YEAR($H229),MONTH($H229),DAY($H229)),$K$1:K229,"Pendiente")</f>
        <v>-0</v>
      </c>
      <c r="Z229" t="str">
        <f t="shared" ca="1" si="43"/>
        <v>2MediaResuelto a Tiempo</v>
      </c>
      <c r="AA229">
        <v>2</v>
      </c>
      <c r="AB229" t="e">
        <f>VLOOKUP(C229,'Clasi x Modulo'!B:C,2,FALSE)</f>
        <v>#N/A</v>
      </c>
      <c r="AF229">
        <f t="shared" si="41"/>
        <v>10</v>
      </c>
    </row>
    <row r="230" spans="1:32" x14ac:dyDescent="0.25">
      <c r="A230" t="str">
        <f t="shared" ca="1" si="39"/>
        <v>41571-0</v>
      </c>
      <c r="B230" s="7" t="s">
        <v>927</v>
      </c>
      <c r="C230" s="7" t="s">
        <v>1831</v>
      </c>
      <c r="D230" s="8">
        <v>41568.333333333336</v>
      </c>
      <c r="E230" s="32" t="s">
        <v>52</v>
      </c>
      <c r="F230" s="32" t="str">
        <f t="shared" si="36"/>
        <v>Media</v>
      </c>
      <c r="G230" s="32">
        <f>VLOOKUP(F230&amp;WEEKDAY(D230,2),Hoja3!A:B,2,FALSE)*24</f>
        <v>72</v>
      </c>
      <c r="H230" s="8">
        <f t="shared" si="42"/>
        <v>41571.333333333336</v>
      </c>
      <c r="I230" s="8">
        <v>41568.375</v>
      </c>
      <c r="J230" s="8">
        <v>41568.482638888891</v>
      </c>
      <c r="K230" s="8" t="str">
        <f t="shared" ca="1" si="44"/>
        <v>Resuelto a Tiempo</v>
      </c>
      <c r="V230" t="s">
        <v>1595</v>
      </c>
      <c r="W230" t="s">
        <v>1595</v>
      </c>
      <c r="X230" s="2">
        <f t="shared" si="40"/>
        <v>41571</v>
      </c>
      <c r="Y230" t="str">
        <f ca="1">"-"&amp;COUNTIFS($X$1:X230,DATE(YEAR($H230),MONTH($H230),DAY($H230)),$K$1:K230,"Pendiente")</f>
        <v>-0</v>
      </c>
      <c r="Z230" t="str">
        <f t="shared" ca="1" si="43"/>
        <v>2MediaResuelto a Tiempo</v>
      </c>
      <c r="AA230">
        <v>2</v>
      </c>
      <c r="AB230" t="e">
        <f>VLOOKUP(C230,'Clasi x Modulo'!B:C,2,FALSE)</f>
        <v>#N/A</v>
      </c>
      <c r="AF230">
        <f t="shared" si="41"/>
        <v>10</v>
      </c>
    </row>
    <row r="231" spans="1:32" x14ac:dyDescent="0.25">
      <c r="A231" t="str">
        <f t="shared" ca="1" si="39"/>
        <v>41571-0</v>
      </c>
      <c r="B231" s="7" t="s">
        <v>928</v>
      </c>
      <c r="C231" s="7" t="s">
        <v>1831</v>
      </c>
      <c r="D231" s="8">
        <v>41568.333333333336</v>
      </c>
      <c r="E231" s="32" t="s">
        <v>52</v>
      </c>
      <c r="F231" s="32" t="str">
        <f t="shared" si="36"/>
        <v>Media</v>
      </c>
      <c r="G231" s="32">
        <f>VLOOKUP(F231&amp;WEEKDAY(D231,2),Hoja3!A:B,2,FALSE)*24</f>
        <v>72</v>
      </c>
      <c r="H231" s="8">
        <f t="shared" si="42"/>
        <v>41571.333333333336</v>
      </c>
      <c r="I231" s="8">
        <v>41568.375</v>
      </c>
      <c r="J231" s="8">
        <v>41569.611400462964</v>
      </c>
      <c r="K231" s="7" t="str">
        <f t="shared" ca="1" si="44"/>
        <v>Resuelto a Tiempo</v>
      </c>
      <c r="V231" t="s">
        <v>1148</v>
      </c>
      <c r="W231" t="s">
        <v>1667</v>
      </c>
      <c r="X231" s="2">
        <f t="shared" si="40"/>
        <v>41571</v>
      </c>
      <c r="Y231" t="str">
        <f ca="1">"-"&amp;COUNTIFS($X$1:X231,DATE(YEAR($H231),MONTH($H231),DAY($H231)),$K$1:K231,"Pendiente")</f>
        <v>-0</v>
      </c>
      <c r="Z231" t="str">
        <f t="shared" ca="1" si="43"/>
        <v>2MediaResuelto a Tiempo</v>
      </c>
      <c r="AA231">
        <v>2</v>
      </c>
      <c r="AB231" t="e">
        <f>VLOOKUP(C231,'Clasi x Modulo'!B:C,2,FALSE)</f>
        <v>#N/A</v>
      </c>
      <c r="AF231">
        <f t="shared" si="41"/>
        <v>10</v>
      </c>
    </row>
    <row r="232" spans="1:32" x14ac:dyDescent="0.25">
      <c r="A232" t="str">
        <f t="shared" ca="1" si="39"/>
        <v>41571-0</v>
      </c>
      <c r="B232" s="7" t="s">
        <v>929</v>
      </c>
      <c r="C232" s="7" t="s">
        <v>1831</v>
      </c>
      <c r="D232" s="8">
        <v>41568.458333333336</v>
      </c>
      <c r="E232" s="32" t="s">
        <v>52</v>
      </c>
      <c r="F232" s="32" t="str">
        <f t="shared" si="36"/>
        <v>Media</v>
      </c>
      <c r="G232" s="32">
        <f>VLOOKUP(F232&amp;WEEKDAY(D232,2),Hoja3!A:B,2,FALSE)*24</f>
        <v>72</v>
      </c>
      <c r="H232" s="8">
        <f t="shared" si="42"/>
        <v>41571.458333333336</v>
      </c>
      <c r="I232" s="8">
        <v>41568.375</v>
      </c>
      <c r="J232" s="8">
        <v>41568.583333333336</v>
      </c>
      <c r="K232" s="8" t="str">
        <f t="shared" ca="1" si="44"/>
        <v>Resuelto a Tiempo</v>
      </c>
      <c r="V232" t="s">
        <v>1147</v>
      </c>
      <c r="W232" t="s">
        <v>1147</v>
      </c>
      <c r="X232" s="2">
        <f t="shared" si="40"/>
        <v>41571</v>
      </c>
      <c r="Y232" t="str">
        <f ca="1">"-"&amp;COUNTIFS($X$1:X232,DATE(YEAR($H232),MONTH($H232),DAY($H232)),$K$1:K232,"Pendiente")</f>
        <v>-0</v>
      </c>
      <c r="Z232" t="str">
        <f t="shared" ca="1" si="43"/>
        <v>2MediaResuelto a Tiempo</v>
      </c>
      <c r="AA232">
        <v>2</v>
      </c>
      <c r="AB232" t="e">
        <f>VLOOKUP(C232,'Clasi x Modulo'!B:C,2,FALSE)</f>
        <v>#N/A</v>
      </c>
      <c r="AF232">
        <f t="shared" si="41"/>
        <v>10</v>
      </c>
    </row>
    <row r="233" spans="1:32" x14ac:dyDescent="0.25">
      <c r="A233" t="str">
        <f t="shared" ca="1" si="39"/>
        <v>41572-0</v>
      </c>
      <c r="B233" s="15" t="s">
        <v>1001</v>
      </c>
      <c r="C233" s="7" t="s">
        <v>1831</v>
      </c>
      <c r="D233" s="8">
        <v>41569.375</v>
      </c>
      <c r="E233" s="32" t="s">
        <v>15</v>
      </c>
      <c r="F233" s="32" t="s">
        <v>52</v>
      </c>
      <c r="G233" s="32">
        <f>VLOOKUP(F233&amp;WEEKDAY(D233,2),Hoja3!A:B,2,FALSE)*24</f>
        <v>72</v>
      </c>
      <c r="H233" s="8">
        <f t="shared" si="42"/>
        <v>41572.375</v>
      </c>
      <c r="I233" s="8">
        <v>41569.375</v>
      </c>
      <c r="J233" s="8">
        <v>41569.614583333336</v>
      </c>
      <c r="K233" s="8" t="str">
        <f t="shared" ca="1" si="44"/>
        <v>Resuelto a Tiempo</v>
      </c>
      <c r="V233" t="s">
        <v>1147</v>
      </c>
      <c r="W233" t="s">
        <v>1147</v>
      </c>
      <c r="X233" s="2">
        <f t="shared" si="40"/>
        <v>41572</v>
      </c>
      <c r="Y233" t="str">
        <f ca="1">"-"&amp;COUNTIFS($X$1:X233,DATE(YEAR($H233),MONTH($H233),DAY($H233)),$K$1:K233,"Pendiente")</f>
        <v>-0</v>
      </c>
      <c r="Z233" t="str">
        <f t="shared" ca="1" si="43"/>
        <v>2MediaResuelto a Tiempo</v>
      </c>
      <c r="AA233">
        <v>2</v>
      </c>
      <c r="AB233" t="e">
        <f>VLOOKUP(C233,'Clasi x Modulo'!B:C,2,FALSE)</f>
        <v>#N/A</v>
      </c>
      <c r="AF233">
        <f t="shared" si="41"/>
        <v>10</v>
      </c>
    </row>
    <row r="234" spans="1:32" x14ac:dyDescent="0.25">
      <c r="A234" t="str">
        <f t="shared" ca="1" si="39"/>
        <v>41572-0</v>
      </c>
      <c r="B234" s="15" t="s">
        <v>1002</v>
      </c>
      <c r="C234" s="7" t="s">
        <v>1831</v>
      </c>
      <c r="D234" s="8">
        <v>41569.375</v>
      </c>
      <c r="E234" s="32" t="s">
        <v>15</v>
      </c>
      <c r="F234" s="32" t="s">
        <v>52</v>
      </c>
      <c r="G234" s="32">
        <f>VLOOKUP(F234&amp;WEEKDAY(D234,2),Hoja3!A:B,2,FALSE)*24</f>
        <v>72</v>
      </c>
      <c r="H234" s="8">
        <f t="shared" si="42"/>
        <v>41572.375</v>
      </c>
      <c r="I234" s="8">
        <v>41569.375</v>
      </c>
      <c r="J234" s="8">
        <v>41569.620138888888</v>
      </c>
      <c r="K234" s="8" t="str">
        <f t="shared" ca="1" si="44"/>
        <v>Resuelto a Tiempo</v>
      </c>
      <c r="V234" t="s">
        <v>1147</v>
      </c>
      <c r="W234" t="s">
        <v>1147</v>
      </c>
      <c r="X234" s="2">
        <f t="shared" si="40"/>
        <v>41572</v>
      </c>
      <c r="Y234" t="str">
        <f ca="1">"-"&amp;COUNTIFS($X$1:X234,DATE(YEAR($H234),MONTH($H234),DAY($H234)),$K$1:K234,"Pendiente")</f>
        <v>-0</v>
      </c>
      <c r="Z234" t="str">
        <f t="shared" ca="1" si="43"/>
        <v>2MediaResuelto a Tiempo</v>
      </c>
      <c r="AA234">
        <v>2</v>
      </c>
      <c r="AB234" t="e">
        <f>VLOOKUP(C234,'Clasi x Modulo'!B:C,2,FALSE)</f>
        <v>#N/A</v>
      </c>
      <c r="AF234">
        <f t="shared" si="41"/>
        <v>10</v>
      </c>
    </row>
    <row r="235" spans="1:32" x14ac:dyDescent="0.25">
      <c r="A235" t="str">
        <f t="shared" ca="1" si="39"/>
        <v>41717-0</v>
      </c>
      <c r="B235" s="7" t="s">
        <v>1468</v>
      </c>
      <c r="C235" s="7" t="s">
        <v>1831</v>
      </c>
      <c r="D235" s="8">
        <v>41712.583333333336</v>
      </c>
      <c r="E235" s="32" t="s">
        <v>15</v>
      </c>
      <c r="F235" s="32" t="s">
        <v>52</v>
      </c>
      <c r="G235" s="32">
        <f>VLOOKUP(F235&amp;WEEKDAY(D235,2),Hoja3!A:B,2,FALSE)*24</f>
        <v>120</v>
      </c>
      <c r="H235" s="8">
        <f t="shared" si="42"/>
        <v>41717.583333333336</v>
      </c>
      <c r="I235" s="7" t="s">
        <v>1469</v>
      </c>
      <c r="J235" s="8">
        <v>41715.576388888891</v>
      </c>
      <c r="K235" s="8" t="str">
        <f t="shared" ca="1" si="44"/>
        <v>Resuelto a Tiempo</v>
      </c>
      <c r="O235">
        <v>0</v>
      </c>
      <c r="W235" t="s">
        <v>1147</v>
      </c>
      <c r="X235" s="2">
        <f t="shared" si="40"/>
        <v>41717</v>
      </c>
      <c r="Y235" t="str">
        <f ca="1">"-"&amp;COUNTIFS($X$1:X235,DATE(YEAR($H235),MONTH($H235),DAY($H235)),$K$1:K235,"Pendiente")</f>
        <v>-0</v>
      </c>
      <c r="AF235">
        <f t="shared" si="41"/>
        <v>3</v>
      </c>
    </row>
    <row r="236" spans="1:32" x14ac:dyDescent="0.25">
      <c r="A236" t="str">
        <f t="shared" ca="1" si="39"/>
        <v>41571-0</v>
      </c>
      <c r="B236" s="7" t="s">
        <v>998</v>
      </c>
      <c r="C236" s="7" t="s">
        <v>1831</v>
      </c>
      <c r="D236" s="8">
        <v>41570.583333333336</v>
      </c>
      <c r="E236" s="32" t="s">
        <v>10</v>
      </c>
      <c r="F236" s="32" t="str">
        <f>E236</f>
        <v>Alta</v>
      </c>
      <c r="G236" s="32">
        <f>VLOOKUP(F236&amp;WEEKDAY(D236,2),Hoja3!A:B,2,FALSE)*24</f>
        <v>24</v>
      </c>
      <c r="H236" s="8">
        <f t="shared" si="42"/>
        <v>41571.583333333336</v>
      </c>
      <c r="I236" s="8">
        <v>41570.583333333336</v>
      </c>
      <c r="J236" s="8">
        <v>41571.5</v>
      </c>
      <c r="K236" s="8" t="str">
        <f t="shared" ca="1" si="44"/>
        <v>Resuelto a Tiempo</v>
      </c>
      <c r="V236" t="s">
        <v>1149</v>
      </c>
      <c r="W236" t="s">
        <v>1149</v>
      </c>
      <c r="X236" s="2">
        <f t="shared" si="40"/>
        <v>41571</v>
      </c>
      <c r="Y236" t="str">
        <f ca="1">"-"&amp;COUNTIFS($X$1:X236,DATE(YEAR($H236),MONTH($H236),DAY($H236)),$K$1:K236,"Pendiente")</f>
        <v>-0</v>
      </c>
      <c r="Z236" t="str">
        <f t="shared" ref="Z236:Z258" ca="1" si="45">AA236&amp;F236&amp;K236</f>
        <v>3AltaResuelto a Tiempo</v>
      </c>
      <c r="AA236">
        <v>3</v>
      </c>
      <c r="AB236" t="e">
        <f>VLOOKUP(C236,'Clasi x Modulo'!B:C,2,FALSE)</f>
        <v>#N/A</v>
      </c>
      <c r="AF236">
        <f t="shared" si="41"/>
        <v>10</v>
      </c>
    </row>
    <row r="237" spans="1:32" x14ac:dyDescent="0.25">
      <c r="A237" t="str">
        <f t="shared" ca="1" si="39"/>
        <v>41576-0</v>
      </c>
      <c r="B237" s="7" t="s">
        <v>983</v>
      </c>
      <c r="C237" s="7" t="s">
        <v>1831</v>
      </c>
      <c r="D237" s="8">
        <v>41571.333333333336</v>
      </c>
      <c r="E237" s="32" t="s">
        <v>52</v>
      </c>
      <c r="F237" s="32" t="str">
        <f>E237</f>
        <v>Media</v>
      </c>
      <c r="G237" s="32">
        <f>VLOOKUP(F237&amp;WEEKDAY(D237,2),Hoja3!A:B,2,FALSE)*24</f>
        <v>120</v>
      </c>
      <c r="H237" s="8">
        <f t="shared" si="42"/>
        <v>41576.333333333336</v>
      </c>
      <c r="I237" s="8">
        <v>41571.333333333336</v>
      </c>
      <c r="J237" s="8">
        <v>41571.5</v>
      </c>
      <c r="K237" s="8" t="str">
        <f t="shared" ca="1" si="44"/>
        <v>Resuelto a Tiempo</v>
      </c>
      <c r="V237" t="s">
        <v>1148</v>
      </c>
      <c r="W237" t="s">
        <v>1667</v>
      </c>
      <c r="X237" s="2">
        <f t="shared" si="40"/>
        <v>41576</v>
      </c>
      <c r="Y237" t="str">
        <f ca="1">"-"&amp;COUNTIFS($X$1:X237,DATE(YEAR($H237),MONTH($H237),DAY($H237)),$K$1:K237,"Pendiente")</f>
        <v>-0</v>
      </c>
      <c r="Z237" t="str">
        <f t="shared" ca="1" si="45"/>
        <v>3MediaResuelto a Tiempo</v>
      </c>
      <c r="AA237">
        <v>3</v>
      </c>
      <c r="AB237" t="e">
        <f>VLOOKUP(C237,'Clasi x Modulo'!B:C,2,FALSE)</f>
        <v>#N/A</v>
      </c>
      <c r="AF237">
        <f t="shared" si="41"/>
        <v>10</v>
      </c>
    </row>
    <row r="238" spans="1:32" x14ac:dyDescent="0.25">
      <c r="A238" t="str">
        <f t="shared" ca="1" si="39"/>
        <v>41576-0</v>
      </c>
      <c r="B238" s="7" t="s">
        <v>984</v>
      </c>
      <c r="C238" s="7" t="s">
        <v>1831</v>
      </c>
      <c r="D238" s="8">
        <v>41571.583333333336</v>
      </c>
      <c r="E238" s="32" t="s">
        <v>52</v>
      </c>
      <c r="F238" s="32" t="str">
        <f>E238</f>
        <v>Media</v>
      </c>
      <c r="G238" s="32">
        <f>VLOOKUP(F238&amp;WEEKDAY(D238,2),Hoja3!A:B,2,FALSE)*24</f>
        <v>120</v>
      </c>
      <c r="H238" s="8">
        <f t="shared" si="42"/>
        <v>41576.583333333336</v>
      </c>
      <c r="I238" s="8" t="s">
        <v>985</v>
      </c>
      <c r="J238" s="8">
        <v>41571.708333333336</v>
      </c>
      <c r="K238" s="8" t="str">
        <f t="shared" ca="1" si="44"/>
        <v>Resuelto a Tiempo</v>
      </c>
      <c r="V238" t="s">
        <v>1148</v>
      </c>
      <c r="W238" t="s">
        <v>1667</v>
      </c>
      <c r="X238" s="2">
        <f t="shared" si="40"/>
        <v>41576</v>
      </c>
      <c r="Y238" t="str">
        <f ca="1">"-"&amp;COUNTIFS($X$1:X238,DATE(YEAR($H238),MONTH($H238),DAY($H238)),$K$1:K238,"Pendiente")</f>
        <v>-0</v>
      </c>
      <c r="Z238" t="str">
        <f t="shared" ca="1" si="45"/>
        <v>3MediaResuelto a Tiempo</v>
      </c>
      <c r="AA238">
        <v>3</v>
      </c>
      <c r="AB238" t="e">
        <f>VLOOKUP(C238,'Clasi x Modulo'!B:C,2,FALSE)</f>
        <v>#N/A</v>
      </c>
      <c r="AF238">
        <f t="shared" si="41"/>
        <v>10</v>
      </c>
    </row>
    <row r="239" spans="1:32" x14ac:dyDescent="0.25">
      <c r="A239" t="str">
        <f t="shared" ca="1" si="39"/>
        <v>41576-0</v>
      </c>
      <c r="B239" s="7" t="s">
        <v>986</v>
      </c>
      <c r="C239" s="7" t="s">
        <v>1831</v>
      </c>
      <c r="D239" s="8">
        <v>41571.583333333336</v>
      </c>
      <c r="E239" s="32" t="s">
        <v>52</v>
      </c>
      <c r="F239" s="32" t="str">
        <f>E239</f>
        <v>Media</v>
      </c>
      <c r="G239" s="32">
        <f>VLOOKUP(F239&amp;WEEKDAY(D239,2),Hoja3!A:B,2,FALSE)*24</f>
        <v>120</v>
      </c>
      <c r="H239" s="8">
        <f t="shared" si="42"/>
        <v>41576.583333333336</v>
      </c>
      <c r="I239" s="8" t="s">
        <v>985</v>
      </c>
      <c r="J239" s="8">
        <v>41571.708333333336</v>
      </c>
      <c r="K239" s="8" t="str">
        <f t="shared" ca="1" si="44"/>
        <v>Resuelto a Tiempo</v>
      </c>
      <c r="V239" t="s">
        <v>1148</v>
      </c>
      <c r="W239" t="s">
        <v>1667</v>
      </c>
      <c r="X239" s="2">
        <f t="shared" si="40"/>
        <v>41576</v>
      </c>
      <c r="Y239" t="str">
        <f ca="1">"-"&amp;COUNTIFS($X$1:X239,DATE(YEAR($H239),MONTH($H239),DAY($H239)),$K$1:K239,"Pendiente")</f>
        <v>-0</v>
      </c>
      <c r="Z239" t="str">
        <f t="shared" ca="1" si="45"/>
        <v>3MediaResuelto a Tiempo</v>
      </c>
      <c r="AA239">
        <v>3</v>
      </c>
      <c r="AB239" t="e">
        <f>VLOOKUP(C239,'Clasi x Modulo'!B:C,2,FALSE)</f>
        <v>#N/A</v>
      </c>
      <c r="AF239">
        <f t="shared" si="41"/>
        <v>10</v>
      </c>
    </row>
    <row r="240" spans="1:32" x14ac:dyDescent="0.25">
      <c r="A240" t="str">
        <f t="shared" ca="1" si="39"/>
        <v>41576-0</v>
      </c>
      <c r="B240" s="7" t="s">
        <v>999</v>
      </c>
      <c r="C240" s="7" t="s">
        <v>1831</v>
      </c>
      <c r="D240" s="8">
        <v>41571.583333333336</v>
      </c>
      <c r="E240" s="32" t="s">
        <v>10</v>
      </c>
      <c r="F240" s="32" t="s">
        <v>52</v>
      </c>
      <c r="G240" s="32">
        <f>VLOOKUP(F240&amp;WEEKDAY(D240,2),Hoja3!A:B,2,FALSE)*24</f>
        <v>120</v>
      </c>
      <c r="H240" s="8">
        <f t="shared" si="42"/>
        <v>41576.583333333336</v>
      </c>
      <c r="I240" s="8">
        <v>41571.583333333336</v>
      </c>
      <c r="J240" s="8">
        <v>41575.604166666664</v>
      </c>
      <c r="K240" s="8" t="str">
        <f t="shared" ca="1" si="44"/>
        <v>Resuelto a Tiempo</v>
      </c>
      <c r="V240" t="s">
        <v>1595</v>
      </c>
      <c r="W240" t="s">
        <v>1595</v>
      </c>
      <c r="X240" s="2">
        <f t="shared" si="40"/>
        <v>41576</v>
      </c>
      <c r="Y240" t="str">
        <f ca="1">"-"&amp;COUNTIFS($X$1:X240,DATE(YEAR($H240),MONTH($H240),DAY($H240)),$K$1:K240,"Pendiente")</f>
        <v>-0</v>
      </c>
      <c r="Z240" t="str">
        <f t="shared" ca="1" si="45"/>
        <v>3MediaResuelto a Tiempo</v>
      </c>
      <c r="AA240">
        <v>3</v>
      </c>
      <c r="AB240" t="e">
        <f>VLOOKUP(C240,'Clasi x Modulo'!B:C,2,FALSE)</f>
        <v>#N/A</v>
      </c>
      <c r="AF240">
        <f t="shared" si="41"/>
        <v>10</v>
      </c>
    </row>
    <row r="241" spans="1:32" x14ac:dyDescent="0.25">
      <c r="A241" t="str">
        <f t="shared" ca="1" si="39"/>
        <v>41577-0</v>
      </c>
      <c r="B241" s="7" t="s">
        <v>987</v>
      </c>
      <c r="C241" s="7" t="s">
        <v>1831</v>
      </c>
      <c r="D241" s="8">
        <v>41572.333333333336</v>
      </c>
      <c r="E241" s="32" t="s">
        <v>52</v>
      </c>
      <c r="F241" s="32" t="str">
        <f t="shared" ref="F241:F253" si="46">E241</f>
        <v>Media</v>
      </c>
      <c r="G241" s="32">
        <f>VLOOKUP(F241&amp;WEEKDAY(D241,2),Hoja3!A:B,2,FALSE)*24</f>
        <v>120</v>
      </c>
      <c r="H241" s="8">
        <f t="shared" si="42"/>
        <v>41577.333333333336</v>
      </c>
      <c r="I241" s="8">
        <v>41572.333333333336</v>
      </c>
      <c r="J241" s="8">
        <v>41572.6875</v>
      </c>
      <c r="K241" s="8" t="str">
        <f t="shared" ca="1" si="44"/>
        <v>Resuelto a Tiempo</v>
      </c>
      <c r="V241" t="s">
        <v>1148</v>
      </c>
      <c r="W241" t="s">
        <v>1667</v>
      </c>
      <c r="X241" s="2">
        <f t="shared" si="40"/>
        <v>41577</v>
      </c>
      <c r="Y241" t="str">
        <f ca="1">"-"&amp;COUNTIFS($X$1:X241,DATE(YEAR($H241),MONTH($H241),DAY($H241)),$K$1:K241,"Pendiente")</f>
        <v>-0</v>
      </c>
      <c r="Z241" t="str">
        <f t="shared" ca="1" si="45"/>
        <v>3MediaResuelto a Tiempo</v>
      </c>
      <c r="AA241">
        <v>3</v>
      </c>
      <c r="AB241" t="e">
        <f>VLOOKUP(C241,'Clasi x Modulo'!B:C,2,FALSE)</f>
        <v>#N/A</v>
      </c>
      <c r="AF241">
        <f t="shared" si="41"/>
        <v>10</v>
      </c>
    </row>
    <row r="242" spans="1:32" x14ac:dyDescent="0.25">
      <c r="A242" t="str">
        <f t="shared" ca="1" si="39"/>
        <v>41577-0</v>
      </c>
      <c r="B242" s="7" t="s">
        <v>988</v>
      </c>
      <c r="C242" s="7" t="s">
        <v>1831</v>
      </c>
      <c r="D242" s="8">
        <v>41572.333333333336</v>
      </c>
      <c r="E242" s="32" t="s">
        <v>52</v>
      </c>
      <c r="F242" s="32" t="str">
        <f t="shared" si="46"/>
        <v>Media</v>
      </c>
      <c r="G242" s="32">
        <f>VLOOKUP(F242&amp;WEEKDAY(D242,2),Hoja3!A:B,2,FALSE)*24</f>
        <v>120</v>
      </c>
      <c r="H242" s="8">
        <f t="shared" si="42"/>
        <v>41577.333333333336</v>
      </c>
      <c r="I242" s="8">
        <v>41572.333333333336</v>
      </c>
      <c r="J242" s="8">
        <v>41572.631944444445</v>
      </c>
      <c r="K242" s="8" t="str">
        <f t="shared" ca="1" si="44"/>
        <v>Resuelto a Tiempo</v>
      </c>
      <c r="V242" t="s">
        <v>1148</v>
      </c>
      <c r="W242" t="s">
        <v>1667</v>
      </c>
      <c r="X242" s="2">
        <f t="shared" si="40"/>
        <v>41577</v>
      </c>
      <c r="Y242" t="str">
        <f ca="1">"-"&amp;COUNTIFS($X$1:X242,DATE(YEAR($H242),MONTH($H242),DAY($H242)),$K$1:K242,"Pendiente")</f>
        <v>-0</v>
      </c>
      <c r="Z242" t="str">
        <f t="shared" ca="1" si="45"/>
        <v>3MediaResuelto a Tiempo</v>
      </c>
      <c r="AA242">
        <v>3</v>
      </c>
      <c r="AB242" t="e">
        <f>VLOOKUP(C242,'Clasi x Modulo'!B:C,2,FALSE)</f>
        <v>#N/A</v>
      </c>
      <c r="AF242">
        <f t="shared" si="41"/>
        <v>10</v>
      </c>
    </row>
    <row r="243" spans="1:32" x14ac:dyDescent="0.25">
      <c r="A243" t="str">
        <f t="shared" ca="1" si="39"/>
        <v>41577-0</v>
      </c>
      <c r="B243" s="7" t="s">
        <v>989</v>
      </c>
      <c r="C243" s="7" t="s">
        <v>1831</v>
      </c>
      <c r="D243" s="8">
        <v>41572.333333333336</v>
      </c>
      <c r="E243" s="32" t="s">
        <v>52</v>
      </c>
      <c r="F243" s="32" t="str">
        <f t="shared" si="46"/>
        <v>Media</v>
      </c>
      <c r="G243" s="32">
        <f>VLOOKUP(F243&amp;WEEKDAY(D243,2),Hoja3!A:B,2,FALSE)*24</f>
        <v>120</v>
      </c>
      <c r="H243" s="8">
        <f t="shared" si="42"/>
        <v>41577.333333333336</v>
      </c>
      <c r="I243" s="8">
        <v>41572.333333333336</v>
      </c>
      <c r="J243" s="8">
        <v>41572.811111111114</v>
      </c>
      <c r="K243" s="8" t="str">
        <f t="shared" ca="1" si="44"/>
        <v>Resuelto a Tiempo</v>
      </c>
      <c r="V243" t="s">
        <v>1148</v>
      </c>
      <c r="W243" t="s">
        <v>1667</v>
      </c>
      <c r="X243" s="2">
        <f t="shared" si="40"/>
        <v>41577</v>
      </c>
      <c r="Y243" t="str">
        <f ca="1">"-"&amp;COUNTIFS($X$1:X243,DATE(YEAR($H243),MONTH($H243),DAY($H243)),$K$1:K243,"Pendiente")</f>
        <v>-0</v>
      </c>
      <c r="Z243" t="str">
        <f t="shared" ca="1" si="45"/>
        <v>3MediaResuelto a Tiempo</v>
      </c>
      <c r="AA243">
        <v>3</v>
      </c>
      <c r="AB243" t="e">
        <f>VLOOKUP(C243,'Clasi x Modulo'!B:C,2,FALSE)</f>
        <v>#N/A</v>
      </c>
      <c r="AF243">
        <f t="shared" si="41"/>
        <v>10</v>
      </c>
    </row>
    <row r="244" spans="1:32" x14ac:dyDescent="0.25">
      <c r="A244" t="str">
        <f t="shared" ca="1" si="39"/>
        <v>41577-0</v>
      </c>
      <c r="B244" s="7" t="s">
        <v>990</v>
      </c>
      <c r="C244" s="7" t="s">
        <v>1831</v>
      </c>
      <c r="D244" s="8">
        <v>41572.333333333336</v>
      </c>
      <c r="E244" s="32" t="s">
        <v>52</v>
      </c>
      <c r="F244" s="32" t="str">
        <f t="shared" si="46"/>
        <v>Media</v>
      </c>
      <c r="G244" s="32">
        <f>VLOOKUP(F244&amp;WEEKDAY(D244,2),Hoja3!A:B,2,FALSE)*24</f>
        <v>120</v>
      </c>
      <c r="H244" s="8">
        <f t="shared" si="42"/>
        <v>41577.333333333336</v>
      </c>
      <c r="I244" s="8">
        <v>41572.333333333336</v>
      </c>
      <c r="J244" s="8">
        <v>41572.829861111109</v>
      </c>
      <c r="K244" s="8" t="str">
        <f t="shared" ca="1" si="44"/>
        <v>Resuelto a Tiempo</v>
      </c>
      <c r="V244" t="s">
        <v>1148</v>
      </c>
      <c r="W244" t="s">
        <v>1667</v>
      </c>
      <c r="X244" s="2">
        <f t="shared" si="40"/>
        <v>41577</v>
      </c>
      <c r="Y244" t="str">
        <f ca="1">"-"&amp;COUNTIFS($X$1:X244,DATE(YEAR($H244),MONTH($H244),DAY($H244)),$K$1:K244,"Pendiente")</f>
        <v>-0</v>
      </c>
      <c r="Z244" t="str">
        <f t="shared" ca="1" si="45"/>
        <v>3MediaResuelto a Tiempo</v>
      </c>
      <c r="AA244">
        <v>3</v>
      </c>
      <c r="AB244" t="e">
        <f>VLOOKUP(C244,'Clasi x Modulo'!B:C,2,FALSE)</f>
        <v>#N/A</v>
      </c>
      <c r="AF244">
        <f t="shared" si="41"/>
        <v>10</v>
      </c>
    </row>
    <row r="245" spans="1:32" x14ac:dyDescent="0.25">
      <c r="A245" t="str">
        <f t="shared" ca="1" si="39"/>
        <v>41577-0</v>
      </c>
      <c r="B245" s="7" t="s">
        <v>991</v>
      </c>
      <c r="C245" s="7" t="s">
        <v>1831</v>
      </c>
      <c r="D245" s="8">
        <v>41572.333333333336</v>
      </c>
      <c r="E245" s="32" t="s">
        <v>52</v>
      </c>
      <c r="F245" s="32" t="str">
        <f t="shared" si="46"/>
        <v>Media</v>
      </c>
      <c r="G245" s="32">
        <f>VLOOKUP(F245&amp;WEEKDAY(D245,2),Hoja3!A:B,2,FALSE)*24</f>
        <v>120</v>
      </c>
      <c r="H245" s="8">
        <f t="shared" si="42"/>
        <v>41577.333333333336</v>
      </c>
      <c r="I245" s="8">
        <v>41572.333333333336</v>
      </c>
      <c r="J245" s="8">
        <v>41572.84652777778</v>
      </c>
      <c r="K245" s="8" t="str">
        <f t="shared" ca="1" si="44"/>
        <v>Resuelto a Tiempo</v>
      </c>
      <c r="V245" t="s">
        <v>1148</v>
      </c>
      <c r="W245" t="s">
        <v>1667</v>
      </c>
      <c r="X245" s="2">
        <f t="shared" si="40"/>
        <v>41577</v>
      </c>
      <c r="Y245" t="str">
        <f ca="1">"-"&amp;COUNTIFS($X$1:X245,DATE(YEAR($H245),MONTH($H245),DAY($H245)),$K$1:K245,"Pendiente")</f>
        <v>-0</v>
      </c>
      <c r="Z245" t="str">
        <f t="shared" ca="1" si="45"/>
        <v>3MediaResuelto a Tiempo</v>
      </c>
      <c r="AA245">
        <v>3</v>
      </c>
      <c r="AB245" t="e">
        <f>VLOOKUP(C245,'Clasi x Modulo'!B:C,2,FALSE)</f>
        <v>#N/A</v>
      </c>
      <c r="AF245">
        <f t="shared" si="41"/>
        <v>10</v>
      </c>
    </row>
    <row r="246" spans="1:32" x14ac:dyDescent="0.25">
      <c r="A246" t="str">
        <f t="shared" ca="1" si="39"/>
        <v>41577-0</v>
      </c>
      <c r="B246" s="38" t="s">
        <v>992</v>
      </c>
      <c r="C246" s="7" t="s">
        <v>1831</v>
      </c>
      <c r="D246" s="8">
        <v>41572.416666666664</v>
      </c>
      <c r="E246" s="32" t="s">
        <v>52</v>
      </c>
      <c r="F246" s="32" t="str">
        <f t="shared" si="46"/>
        <v>Media</v>
      </c>
      <c r="G246" s="32">
        <f>VLOOKUP(F246&amp;WEEKDAY(D246,2),Hoja3!A:B,2,FALSE)*24</f>
        <v>120</v>
      </c>
      <c r="H246" s="8">
        <f t="shared" si="42"/>
        <v>41577.416666666664</v>
      </c>
      <c r="I246" s="8">
        <v>41572.416666666664</v>
      </c>
      <c r="J246" s="8">
        <v>41572.868055555555</v>
      </c>
      <c r="K246" s="8" t="str">
        <f t="shared" ca="1" si="44"/>
        <v>Resuelto a Tiempo</v>
      </c>
      <c r="V246" t="s">
        <v>1148</v>
      </c>
      <c r="W246" t="s">
        <v>1667</v>
      </c>
      <c r="X246" s="2">
        <f t="shared" si="40"/>
        <v>41577</v>
      </c>
      <c r="Y246" t="str">
        <f ca="1">"-"&amp;COUNTIFS($X$1:X246,DATE(YEAR($H246),MONTH($H246),DAY($H246)),$K$1:K246,"Pendiente")</f>
        <v>-0</v>
      </c>
      <c r="Z246" t="str">
        <f t="shared" ca="1" si="45"/>
        <v>3MediaResuelto a Tiempo</v>
      </c>
      <c r="AA246">
        <v>3</v>
      </c>
      <c r="AB246" t="e">
        <f>VLOOKUP(C246,'Clasi x Modulo'!B:C,2,FALSE)</f>
        <v>#N/A</v>
      </c>
      <c r="AF246">
        <f t="shared" si="41"/>
        <v>10</v>
      </c>
    </row>
    <row r="247" spans="1:32" x14ac:dyDescent="0.25">
      <c r="A247" t="str">
        <f t="shared" ca="1" si="39"/>
        <v>41588-0</v>
      </c>
      <c r="B247" s="7" t="s">
        <v>1003</v>
      </c>
      <c r="C247" s="7" t="s">
        <v>1831</v>
      </c>
      <c r="D247" s="8">
        <v>41572.458333333336</v>
      </c>
      <c r="E247" s="32" t="s">
        <v>513</v>
      </c>
      <c r="F247" s="32" t="str">
        <f t="shared" si="46"/>
        <v>Baja</v>
      </c>
      <c r="G247" s="32">
        <f>VLOOKUP(E247&amp;WEEKDAY(D247,2),Hoja3!A:B,2,FALSE)*24</f>
        <v>1056</v>
      </c>
      <c r="H247" s="8">
        <v>41588.541666666664</v>
      </c>
      <c r="I247" s="8">
        <v>41572.375</v>
      </c>
      <c r="J247" s="8">
        <v>41585.604861111111</v>
      </c>
      <c r="K247" s="8" t="str">
        <f t="shared" ca="1" si="44"/>
        <v>Resuelto a Tiempo</v>
      </c>
      <c r="O247">
        <v>-790.11</v>
      </c>
      <c r="V247" t="s">
        <v>1147</v>
      </c>
      <c r="W247" t="s">
        <v>1147</v>
      </c>
      <c r="X247" s="2">
        <f t="shared" si="40"/>
        <v>41588</v>
      </c>
      <c r="Y247" t="str">
        <f ca="1">"-"&amp;COUNTIFS($X$1:X247,DATE(YEAR($H247),MONTH($H247),DAY($H247)),$K$1:K247,"Pendiente")</f>
        <v>-0</v>
      </c>
      <c r="Z247" t="str">
        <f t="shared" ca="1" si="45"/>
        <v>3BajaResuelto a Tiempo</v>
      </c>
      <c r="AA247">
        <v>3</v>
      </c>
      <c r="AB247" t="e">
        <f>VLOOKUP(C247,'Clasi x Modulo'!B:C,2,FALSE)</f>
        <v>#N/A</v>
      </c>
      <c r="AF247">
        <f t="shared" si="41"/>
        <v>10</v>
      </c>
    </row>
    <row r="248" spans="1:32" x14ac:dyDescent="0.25">
      <c r="A248" t="str">
        <f t="shared" ca="1" si="39"/>
        <v>41577-0</v>
      </c>
      <c r="B248" s="7" t="s">
        <v>993</v>
      </c>
      <c r="C248" s="7" t="s">
        <v>1831</v>
      </c>
      <c r="D248" s="8">
        <v>41572.416666666664</v>
      </c>
      <c r="E248" s="32" t="s">
        <v>52</v>
      </c>
      <c r="F248" s="32" t="str">
        <f t="shared" si="46"/>
        <v>Media</v>
      </c>
      <c r="G248" s="32">
        <f>VLOOKUP(F248&amp;WEEKDAY(D248,2),Hoja3!A:B,2,FALSE)*24</f>
        <v>120</v>
      </c>
      <c r="H248" s="8">
        <f>D248+G248/24</f>
        <v>41577.416666666664</v>
      </c>
      <c r="I248" s="8">
        <v>41572.416666666664</v>
      </c>
      <c r="J248" s="8">
        <v>41572.881944444445</v>
      </c>
      <c r="K248" s="8" t="str">
        <f t="shared" ca="1" si="44"/>
        <v>Resuelto a Tiempo</v>
      </c>
      <c r="V248" t="s">
        <v>1148</v>
      </c>
      <c r="W248" t="s">
        <v>1667</v>
      </c>
      <c r="X248" s="2">
        <f t="shared" si="40"/>
        <v>41577</v>
      </c>
      <c r="Y248" t="str">
        <f ca="1">"-"&amp;COUNTIFS($X$1:X248,DATE(YEAR($H248),MONTH($H248),DAY($H248)),$K$1:K248,"Pendiente")</f>
        <v>-0</v>
      </c>
      <c r="Z248" t="str">
        <f t="shared" ca="1" si="45"/>
        <v>3MediaResuelto a Tiempo</v>
      </c>
      <c r="AA248">
        <v>3</v>
      </c>
      <c r="AB248" t="e">
        <f>VLOOKUP(C248,'Clasi x Modulo'!B:C,2,FALSE)</f>
        <v>#N/A</v>
      </c>
      <c r="AF248">
        <f t="shared" si="41"/>
        <v>10</v>
      </c>
    </row>
    <row r="249" spans="1:32" x14ac:dyDescent="0.25">
      <c r="A249" t="str">
        <f t="shared" ca="1" si="39"/>
        <v>41577-0</v>
      </c>
      <c r="B249" s="7" t="s">
        <v>997</v>
      </c>
      <c r="C249" s="7" t="s">
        <v>1831</v>
      </c>
      <c r="D249" s="8">
        <v>41572.584027777775</v>
      </c>
      <c r="E249" s="32" t="s">
        <v>52</v>
      </c>
      <c r="F249" s="32" t="str">
        <f t="shared" si="46"/>
        <v>Media</v>
      </c>
      <c r="G249" s="32">
        <f>VLOOKUP(F249&amp;WEEKDAY(D249,2),Hoja3!A:B,2,FALSE)*24</f>
        <v>120</v>
      </c>
      <c r="H249" s="8">
        <f>D249+G249/24</f>
        <v>41577.584027777775</v>
      </c>
      <c r="I249" s="8">
        <v>41572.584027777775</v>
      </c>
      <c r="J249" s="8">
        <v>41577.563888888886</v>
      </c>
      <c r="K249" s="8" t="str">
        <f t="shared" ca="1" si="44"/>
        <v>Resuelto a Tiempo</v>
      </c>
      <c r="V249" t="s">
        <v>1150</v>
      </c>
      <c r="W249" t="s">
        <v>1150</v>
      </c>
      <c r="X249" s="2">
        <f t="shared" si="40"/>
        <v>41577</v>
      </c>
      <c r="Y249" t="str">
        <f ca="1">"-"&amp;COUNTIFS($X$1:X249,DATE(YEAR($H249),MONTH($H249),DAY($H249)),$K$1:K249,"Pendiente")</f>
        <v>-0</v>
      </c>
      <c r="Z249" t="str">
        <f t="shared" ca="1" si="45"/>
        <v>3MediaResuelto a Tiempo</v>
      </c>
      <c r="AA249">
        <v>3</v>
      </c>
      <c r="AB249" t="e">
        <f>VLOOKUP(C249,'Clasi x Modulo'!B:C,2,FALSE)</f>
        <v>#N/A</v>
      </c>
      <c r="AF249">
        <f t="shared" si="41"/>
        <v>10</v>
      </c>
    </row>
    <row r="250" spans="1:32" x14ac:dyDescent="0.25">
      <c r="A250" t="str">
        <f t="shared" ca="1" si="39"/>
        <v>41576-0</v>
      </c>
      <c r="B250" s="7" t="s">
        <v>994</v>
      </c>
      <c r="C250" s="7" t="s">
        <v>1831</v>
      </c>
      <c r="D250" s="8">
        <v>41575.291666666664</v>
      </c>
      <c r="E250" s="32" t="s">
        <v>10</v>
      </c>
      <c r="F250" s="32" t="str">
        <f t="shared" si="46"/>
        <v>Alta</v>
      </c>
      <c r="G250" s="32">
        <f>VLOOKUP(F250&amp;WEEKDAY(D250,2),Hoja3!A:B,2,FALSE)*24</f>
        <v>24</v>
      </c>
      <c r="H250" s="8">
        <f>D250+G250/24</f>
        <v>41576.291666666664</v>
      </c>
      <c r="I250" s="8">
        <v>41575.291666666664</v>
      </c>
      <c r="J250" s="8">
        <v>41575.4375</v>
      </c>
      <c r="K250" s="8" t="str">
        <f t="shared" ca="1" si="44"/>
        <v>Resuelto a Tiempo</v>
      </c>
      <c r="V250" t="s">
        <v>1148</v>
      </c>
      <c r="W250" t="s">
        <v>1667</v>
      </c>
      <c r="X250" s="2">
        <f t="shared" si="40"/>
        <v>41576</v>
      </c>
      <c r="Y250" t="str">
        <f ca="1">"-"&amp;COUNTIFS($X$1:X250,DATE(YEAR($H250),MONTH($H250),DAY($H250)),$K$1:K250,"Pendiente")</f>
        <v>-0</v>
      </c>
      <c r="Z250" t="str">
        <f t="shared" ca="1" si="45"/>
        <v>Semana1AltaResuelto a Tiempo</v>
      </c>
      <c r="AA250" t="s">
        <v>1040</v>
      </c>
      <c r="AB250" t="e">
        <f>VLOOKUP(C250,'Clasi x Modulo'!B:C,2,FALSE)</f>
        <v>#N/A</v>
      </c>
      <c r="AF250">
        <f t="shared" si="41"/>
        <v>10</v>
      </c>
    </row>
    <row r="251" spans="1:32" x14ac:dyDescent="0.25">
      <c r="A251" t="str">
        <f t="shared" ca="1" si="39"/>
        <v>41606-0</v>
      </c>
      <c r="B251" s="7" t="s">
        <v>1000</v>
      </c>
      <c r="C251" s="7" t="s">
        <v>1831</v>
      </c>
      <c r="D251" s="8">
        <v>41575.291666666664</v>
      </c>
      <c r="E251" s="32" t="s">
        <v>10</v>
      </c>
      <c r="F251" s="32" t="str">
        <f t="shared" si="46"/>
        <v>Alta</v>
      </c>
      <c r="G251" s="32">
        <f>VLOOKUP(F251&amp;WEEKDAY(D251,2),Hoja3!A:B,2,FALSE)*24</f>
        <v>24</v>
      </c>
      <c r="H251" s="8">
        <f>D251+G251/24+30</f>
        <v>41606.291666666664</v>
      </c>
      <c r="I251" s="8">
        <v>41575.291666666664</v>
      </c>
      <c r="J251" s="8">
        <v>41576.5</v>
      </c>
      <c r="K251" s="8" t="str">
        <f t="shared" ca="1" si="44"/>
        <v>Resuelto a Tiempo</v>
      </c>
      <c r="V251" t="s">
        <v>1597</v>
      </c>
      <c r="W251" t="s">
        <v>1814</v>
      </c>
      <c r="X251" s="2">
        <f t="shared" si="40"/>
        <v>41606</v>
      </c>
      <c r="Y251" t="str">
        <f ca="1">"-"&amp;COUNTIFS($X$1:X251,DATE(YEAR($H251),MONTH($H251),DAY($H251)),$K$1:K251,"Pendiente")</f>
        <v>-0</v>
      </c>
      <c r="Z251" t="str">
        <f t="shared" ca="1" si="45"/>
        <v>Semana1AltaResuelto a Tiempo</v>
      </c>
      <c r="AA251" t="s">
        <v>1040</v>
      </c>
      <c r="AB251" t="e">
        <f>VLOOKUP(C251,'Clasi x Modulo'!B:C,2,FALSE)</f>
        <v>#N/A</v>
      </c>
      <c r="AF251">
        <f t="shared" si="41"/>
        <v>10</v>
      </c>
    </row>
    <row r="252" spans="1:32" x14ac:dyDescent="0.25">
      <c r="A252" t="str">
        <f t="shared" ca="1" si="39"/>
        <v>41578-0</v>
      </c>
      <c r="B252" s="7" t="s">
        <v>995</v>
      </c>
      <c r="C252" s="7" t="s">
        <v>1831</v>
      </c>
      <c r="D252" s="8">
        <v>41575.333333333336</v>
      </c>
      <c r="E252" s="32" t="s">
        <v>52</v>
      </c>
      <c r="F252" s="32" t="str">
        <f t="shared" si="46"/>
        <v>Media</v>
      </c>
      <c r="G252" s="32">
        <f>VLOOKUP(F252&amp;WEEKDAY(D252,2),Hoja3!A:B,2,FALSE)*24</f>
        <v>72</v>
      </c>
      <c r="H252" s="8">
        <f t="shared" ref="H252:H257" si="47">D252+G252/24</f>
        <v>41578.333333333336</v>
      </c>
      <c r="I252" s="8">
        <v>41575.333333333336</v>
      </c>
      <c r="J252" s="8">
        <v>41575.416666666664</v>
      </c>
      <c r="K252" s="8" t="str">
        <f t="shared" ca="1" si="44"/>
        <v>Resuelto a Tiempo</v>
      </c>
      <c r="V252" t="s">
        <v>1148</v>
      </c>
      <c r="W252" t="s">
        <v>1667</v>
      </c>
      <c r="X252" s="2">
        <f t="shared" si="40"/>
        <v>41578</v>
      </c>
      <c r="Y252" t="str">
        <f ca="1">"-"&amp;COUNTIFS($X$1:X252,DATE(YEAR($H252),MONTH($H252),DAY($H252)),$K$1:K252,"Pendiente")</f>
        <v>-0</v>
      </c>
      <c r="Z252" t="str">
        <f t="shared" ca="1" si="45"/>
        <v>Semana1MediaResuelto a Tiempo</v>
      </c>
      <c r="AA252" t="s">
        <v>1040</v>
      </c>
      <c r="AB252" t="e">
        <f>VLOOKUP(C252,'Clasi x Modulo'!B:C,2,FALSE)</f>
        <v>#N/A</v>
      </c>
      <c r="AF252">
        <f t="shared" si="41"/>
        <v>10</v>
      </c>
    </row>
    <row r="253" spans="1:32" x14ac:dyDescent="0.25">
      <c r="A253" t="str">
        <f t="shared" ca="1" si="39"/>
        <v>41578-0</v>
      </c>
      <c r="B253" s="7" t="s">
        <v>996</v>
      </c>
      <c r="C253" s="7" t="s">
        <v>1831</v>
      </c>
      <c r="D253" s="8">
        <v>41575.625</v>
      </c>
      <c r="E253" s="32" t="s">
        <v>52</v>
      </c>
      <c r="F253" s="32" t="str">
        <f t="shared" si="46"/>
        <v>Media</v>
      </c>
      <c r="G253" s="32">
        <f>VLOOKUP(F253&amp;WEEKDAY(D253,2),Hoja3!A:B,2,FALSE)*24</f>
        <v>72</v>
      </c>
      <c r="H253" s="8">
        <f t="shared" si="47"/>
        <v>41578.625</v>
      </c>
      <c r="I253" s="8">
        <v>41575.625</v>
      </c>
      <c r="J253" s="8">
        <v>41576.728472222225</v>
      </c>
      <c r="K253" s="8" t="str">
        <f t="shared" ca="1" si="44"/>
        <v>Resuelto a Tiempo</v>
      </c>
      <c r="V253" t="s">
        <v>1148</v>
      </c>
      <c r="W253" t="s">
        <v>1667</v>
      </c>
      <c r="X253" s="2">
        <f t="shared" si="40"/>
        <v>41578</v>
      </c>
      <c r="Y253" t="str">
        <f ca="1">"-"&amp;COUNTIFS($X$1:X253,DATE(YEAR($H253),MONTH($H253),DAY($H253)),$K$1:K253,"Pendiente")</f>
        <v>-0</v>
      </c>
      <c r="Z253" t="str">
        <f t="shared" ca="1" si="45"/>
        <v>Semana1MediaResuelto a Tiempo</v>
      </c>
      <c r="AA253" t="s">
        <v>1040</v>
      </c>
      <c r="AB253" t="e">
        <f>VLOOKUP(C253,'Clasi x Modulo'!B:C,2,FALSE)</f>
        <v>#N/A</v>
      </c>
      <c r="AF253">
        <f t="shared" si="41"/>
        <v>10</v>
      </c>
    </row>
    <row r="254" spans="1:32" x14ac:dyDescent="0.25">
      <c r="A254" t="str">
        <f t="shared" ca="1" si="39"/>
        <v>41579-0</v>
      </c>
      <c r="B254" s="7" t="s">
        <v>1015</v>
      </c>
      <c r="C254" s="7" t="s">
        <v>1831</v>
      </c>
      <c r="D254" s="8">
        <v>41576.4375</v>
      </c>
      <c r="E254" s="32" t="s">
        <v>15</v>
      </c>
      <c r="F254" s="32" t="s">
        <v>52</v>
      </c>
      <c r="G254" s="32">
        <f>VLOOKUP(F254&amp;WEEKDAY(D254,2),Hoja3!A:B,2,FALSE)*24</f>
        <v>72</v>
      </c>
      <c r="H254" s="8">
        <f t="shared" si="47"/>
        <v>41579.4375</v>
      </c>
      <c r="I254" s="8">
        <f>D254</f>
        <v>41576.4375</v>
      </c>
      <c r="J254" s="8">
        <v>41577.625</v>
      </c>
      <c r="K254" s="8" t="str">
        <f t="shared" ca="1" si="44"/>
        <v>Resuelto a Tiempo</v>
      </c>
      <c r="V254" t="s">
        <v>1595</v>
      </c>
      <c r="W254" t="s">
        <v>1595</v>
      </c>
      <c r="X254" s="2">
        <f t="shared" si="40"/>
        <v>41579</v>
      </c>
      <c r="Y254" t="str">
        <f ca="1">"-"&amp;COUNTIFS($X$1:X254,DATE(YEAR($H254),MONTH($H254),DAY($H254)),$K$1:K254,"Pendiente")</f>
        <v>-0</v>
      </c>
      <c r="Z254" t="str">
        <f t="shared" ca="1" si="45"/>
        <v>Semana1MediaResuelto a Tiempo</v>
      </c>
      <c r="AA254" t="s">
        <v>1040</v>
      </c>
      <c r="AB254" t="e">
        <f>VLOOKUP(C254,'Clasi x Modulo'!B:C,2,FALSE)</f>
        <v>#N/A</v>
      </c>
      <c r="AF254">
        <f t="shared" si="41"/>
        <v>10</v>
      </c>
    </row>
    <row r="255" spans="1:32" x14ac:dyDescent="0.25">
      <c r="A255" t="str">
        <f t="shared" ca="1" si="39"/>
        <v>41579-0</v>
      </c>
      <c r="B255" s="7" t="s">
        <v>1014</v>
      </c>
      <c r="C255" s="7" t="s">
        <v>1831</v>
      </c>
      <c r="D255" s="8">
        <v>41576.463888888888</v>
      </c>
      <c r="E255" s="32" t="s">
        <v>15</v>
      </c>
      <c r="F255" s="32" t="s">
        <v>52</v>
      </c>
      <c r="G255" s="32">
        <f>VLOOKUP(F255&amp;WEEKDAY(D255,2),Hoja3!A:B,2,FALSE)*24</f>
        <v>72</v>
      </c>
      <c r="H255" s="8">
        <f t="shared" si="47"/>
        <v>41579.463888888888</v>
      </c>
      <c r="I255" s="8">
        <f>D255</f>
        <v>41576.463888888888</v>
      </c>
      <c r="J255" s="8">
        <v>41577.645833333336</v>
      </c>
      <c r="K255" s="8" t="str">
        <f t="shared" ca="1" si="44"/>
        <v>Resuelto a Tiempo</v>
      </c>
      <c r="V255" t="s">
        <v>1595</v>
      </c>
      <c r="W255" t="s">
        <v>1595</v>
      </c>
      <c r="X255" s="2">
        <f t="shared" si="40"/>
        <v>41579</v>
      </c>
      <c r="Y255" t="str">
        <f ca="1">"-"&amp;COUNTIFS($X$1:X255,DATE(YEAR($H255),MONTH($H255),DAY($H255)),$K$1:K255,"Pendiente")</f>
        <v>-0</v>
      </c>
      <c r="Z255" t="str">
        <f t="shared" ca="1" si="45"/>
        <v>Semana1MediaResuelto a Tiempo</v>
      </c>
      <c r="AA255" t="s">
        <v>1040</v>
      </c>
      <c r="AB255" t="e">
        <f>VLOOKUP(C255,'Clasi x Modulo'!B:C,2,FALSE)</f>
        <v>#N/A</v>
      </c>
      <c r="AF255">
        <f t="shared" si="41"/>
        <v>10</v>
      </c>
    </row>
    <row r="256" spans="1:32" x14ac:dyDescent="0.25">
      <c r="A256" t="str">
        <f t="shared" ca="1" si="39"/>
        <v>41579-0</v>
      </c>
      <c r="B256" s="7" t="s">
        <v>1016</v>
      </c>
      <c r="C256" s="7" t="s">
        <v>1831</v>
      </c>
      <c r="D256" s="8">
        <v>41576.609722222223</v>
      </c>
      <c r="E256" s="32" t="s">
        <v>15</v>
      </c>
      <c r="F256" s="32" t="s">
        <v>52</v>
      </c>
      <c r="G256" s="32">
        <f>VLOOKUP(F256&amp;WEEKDAY(D256,2),Hoja3!A:B,2,FALSE)*24</f>
        <v>72</v>
      </c>
      <c r="H256" s="8">
        <f t="shared" si="47"/>
        <v>41579.609722222223</v>
      </c>
      <c r="I256" s="8">
        <f>D256</f>
        <v>41576.609722222223</v>
      </c>
      <c r="J256" s="8">
        <v>41576.738194444442</v>
      </c>
      <c r="K256" s="8" t="str">
        <f t="shared" ca="1" si="44"/>
        <v>Resuelto a Tiempo</v>
      </c>
      <c r="V256" t="s">
        <v>1148</v>
      </c>
      <c r="W256" t="s">
        <v>1667</v>
      </c>
      <c r="X256" s="2">
        <f t="shared" si="40"/>
        <v>41579</v>
      </c>
      <c r="Y256" t="str">
        <f ca="1">"-"&amp;COUNTIFS($X$1:X256,DATE(YEAR($H256),MONTH($H256),DAY($H256)),$K$1:K256,"Pendiente")</f>
        <v>-0</v>
      </c>
      <c r="Z256" t="str">
        <f t="shared" ca="1" si="45"/>
        <v>Semana1MediaResuelto a Tiempo</v>
      </c>
      <c r="AA256" t="s">
        <v>1040</v>
      </c>
      <c r="AB256" t="e">
        <f>VLOOKUP(C256,'Clasi x Modulo'!B:C,2,FALSE)</f>
        <v>#N/A</v>
      </c>
      <c r="AF256">
        <f t="shared" si="41"/>
        <v>10</v>
      </c>
    </row>
    <row r="257" spans="1:32" x14ac:dyDescent="0.25">
      <c r="A257" t="str">
        <f t="shared" ca="1" si="39"/>
        <v>41577-0</v>
      </c>
      <c r="B257" s="7" t="s">
        <v>1039</v>
      </c>
      <c r="C257" s="7" t="s">
        <v>1831</v>
      </c>
      <c r="D257" s="8">
        <v>41577.375</v>
      </c>
      <c r="E257" s="32" t="s">
        <v>15</v>
      </c>
      <c r="F257" s="32" t="str">
        <f>E257</f>
        <v>Emergencia</v>
      </c>
      <c r="G257" s="32">
        <f>VLOOKUP(F257&amp;WEEKDAY(D257,2),Hoja3!A:B,2,FALSE)*24</f>
        <v>4</v>
      </c>
      <c r="H257" s="8">
        <f t="shared" si="47"/>
        <v>41577.541666666664</v>
      </c>
      <c r="I257" s="8">
        <v>41577.333333333336</v>
      </c>
      <c r="J257" s="8">
        <v>41577.479166666664</v>
      </c>
      <c r="K257" s="8" t="str">
        <f t="shared" ca="1" si="44"/>
        <v>Resuelto a Tiempo</v>
      </c>
      <c r="V257" t="s">
        <v>1147</v>
      </c>
      <c r="W257" t="s">
        <v>1147</v>
      </c>
      <c r="X257" s="2">
        <f t="shared" si="40"/>
        <v>41577</v>
      </c>
      <c r="Y257" t="str">
        <f ca="1">"-"&amp;COUNTIFS($X$1:X257,DATE(YEAR($H257),MONTH($H257),DAY($H257)),$K$1:K257,"Pendiente")</f>
        <v>-0</v>
      </c>
      <c r="Z257" t="str">
        <f t="shared" ca="1" si="45"/>
        <v>Semana1EmergenciaResuelto a Tiempo</v>
      </c>
      <c r="AA257" t="s">
        <v>1040</v>
      </c>
      <c r="AB257" t="e">
        <f>VLOOKUP(C257,'Clasi x Modulo'!B:C,2,FALSE)</f>
        <v>#N/A</v>
      </c>
      <c r="AF257">
        <f t="shared" si="41"/>
        <v>10</v>
      </c>
    </row>
    <row r="258" spans="1:32" x14ac:dyDescent="0.25">
      <c r="A258" t="str">
        <f t="shared" ref="A258:A321" ca="1" si="48">X258&amp;Y258</f>
        <v>41589-0</v>
      </c>
      <c r="B258" s="7" t="s">
        <v>1038</v>
      </c>
      <c r="C258" s="7" t="s">
        <v>1831</v>
      </c>
      <c r="D258" s="8">
        <v>41577.666666666664</v>
      </c>
      <c r="E258" s="32" t="s">
        <v>10</v>
      </c>
      <c r="F258" s="32" t="str">
        <f>E258</f>
        <v>Alta</v>
      </c>
      <c r="G258" s="32">
        <f>VLOOKUP(F258&amp;WEEKDAY(D258,2),Hoja3!A:B,2,FALSE)*24</f>
        <v>24</v>
      </c>
      <c r="H258" s="8">
        <v>41589.666666666664</v>
      </c>
      <c r="I258" s="8">
        <v>41577.708333333336</v>
      </c>
      <c r="J258" s="8">
        <v>41584.568749999999</v>
      </c>
      <c r="K258" s="7" t="str">
        <f t="shared" ca="1" si="44"/>
        <v>Resuelto a Tiempo</v>
      </c>
      <c r="M258" s="53">
        <v>41568.470833333333</v>
      </c>
      <c r="N258" s="1">
        <v>41584.568749999999</v>
      </c>
      <c r="V258" t="s">
        <v>1150</v>
      </c>
      <c r="W258" t="s">
        <v>1150</v>
      </c>
      <c r="X258" s="2">
        <f t="shared" ref="X258:X321" si="49">DATE(YEAR($H258),MONTH($H258),DAY($H258))</f>
        <v>41589</v>
      </c>
      <c r="Y258" t="str">
        <f ca="1">"-"&amp;COUNTIFS($X$1:X258,DATE(YEAR($H258),MONTH($H258),DAY($H258)),$K$1:K258,"Pendiente")</f>
        <v>-0</v>
      </c>
      <c r="Z258" t="str">
        <f t="shared" ca="1" si="45"/>
        <v>Semana1AltaResuelto a Tiempo</v>
      </c>
      <c r="AA258" t="s">
        <v>1040</v>
      </c>
      <c r="AB258" t="e">
        <f>VLOOKUP(C258,'Clasi x Modulo'!B:C,2,FALSE)</f>
        <v>#N/A</v>
      </c>
      <c r="AF258">
        <f t="shared" ref="AF258:AF321" si="50">MONTH(D258)</f>
        <v>10</v>
      </c>
    </row>
    <row r="259" spans="1:32" x14ac:dyDescent="0.25">
      <c r="A259" t="str">
        <f t="shared" ca="1" si="48"/>
        <v>41715-0</v>
      </c>
      <c r="B259" s="7" t="s">
        <v>1477</v>
      </c>
      <c r="C259" s="7" t="s">
        <v>1831</v>
      </c>
      <c r="D259" s="8">
        <v>41715.625</v>
      </c>
      <c r="E259" s="32" t="s">
        <v>15</v>
      </c>
      <c r="F259" s="32" t="s">
        <v>15</v>
      </c>
      <c r="G259" s="32">
        <f>VLOOKUP(F259&amp;WEEKDAY(D259,2),Hoja3!A:B,2,FALSE)*24</f>
        <v>4</v>
      </c>
      <c r="H259" s="8">
        <f t="shared" ref="H259:H290" si="51">D259+G259/24</f>
        <v>41715.791666666664</v>
      </c>
      <c r="I259" s="11">
        <v>41715.625</v>
      </c>
      <c r="J259" s="8">
        <v>41715.661111111112</v>
      </c>
      <c r="K259" s="8" t="str">
        <f t="shared" ca="1" si="44"/>
        <v>Resuelto a Tiempo</v>
      </c>
      <c r="O259">
        <v>-4.03</v>
      </c>
      <c r="W259" t="s">
        <v>1147</v>
      </c>
      <c r="X259" s="2">
        <f t="shared" si="49"/>
        <v>41715</v>
      </c>
      <c r="Y259" t="str">
        <f ca="1">"-"&amp;COUNTIFS($X$1:X259,DATE(YEAR($H259),MONTH($H259),DAY($H259)),$K$1:K259,"Pendiente")</f>
        <v>-0</v>
      </c>
      <c r="AF259">
        <f t="shared" si="50"/>
        <v>3</v>
      </c>
    </row>
    <row r="260" spans="1:32" x14ac:dyDescent="0.25">
      <c r="A260" t="str">
        <f t="shared" ca="1" si="48"/>
        <v>41583-0</v>
      </c>
      <c r="B260" s="7" t="s">
        <v>1033</v>
      </c>
      <c r="C260" s="7" t="s">
        <v>1831</v>
      </c>
      <c r="D260" s="8">
        <v>41578.333333333336</v>
      </c>
      <c r="E260" s="32" t="s">
        <v>15</v>
      </c>
      <c r="F260" s="32" t="s">
        <v>52</v>
      </c>
      <c r="G260" s="32">
        <f>VLOOKUP(F260&amp;WEEKDAY(D260,2),Hoja3!A:B,2,FALSE)*24</f>
        <v>120</v>
      </c>
      <c r="H260" s="8">
        <f t="shared" si="51"/>
        <v>41583.333333333336</v>
      </c>
      <c r="I260" s="8">
        <v>41578.333333333336</v>
      </c>
      <c r="J260" s="8">
        <v>41578.645833333336</v>
      </c>
      <c r="K260" s="8" t="str">
        <f t="shared" ca="1" si="44"/>
        <v>Resuelto a Tiempo</v>
      </c>
      <c r="V260" t="s">
        <v>1148</v>
      </c>
      <c r="W260" t="s">
        <v>1667</v>
      </c>
      <c r="X260" s="2">
        <f t="shared" si="49"/>
        <v>41583</v>
      </c>
      <c r="Y260" t="str">
        <f ca="1">"-"&amp;COUNTIFS($X$1:X260,DATE(YEAR($H260),MONTH($H260),DAY($H260)),$K$1:K260,"Pendiente")</f>
        <v>-0</v>
      </c>
      <c r="Z260" t="str">
        <f t="shared" ref="Z260:Z291" ca="1" si="52">AA260&amp;F260&amp;K260</f>
        <v>Semana1MediaResuelto a Tiempo</v>
      </c>
      <c r="AA260" t="s">
        <v>1040</v>
      </c>
      <c r="AB260" t="e">
        <f>VLOOKUP(C260,'Clasi x Modulo'!B:C,2,FALSE)</f>
        <v>#N/A</v>
      </c>
      <c r="AF260">
        <f t="shared" si="50"/>
        <v>10</v>
      </c>
    </row>
    <row r="261" spans="1:32" x14ac:dyDescent="0.25">
      <c r="A261" t="str">
        <f t="shared" ca="1" si="48"/>
        <v>41583-0</v>
      </c>
      <c r="B261" s="7" t="s">
        <v>1034</v>
      </c>
      <c r="C261" s="7" t="s">
        <v>1831</v>
      </c>
      <c r="D261" s="8">
        <v>41578.333333333336</v>
      </c>
      <c r="E261" s="32" t="s">
        <v>15</v>
      </c>
      <c r="F261" s="32" t="s">
        <v>52</v>
      </c>
      <c r="G261" s="32">
        <f>VLOOKUP(F261&amp;WEEKDAY(D261,2),Hoja3!A:B,2,FALSE)*24</f>
        <v>120</v>
      </c>
      <c r="H261" s="8">
        <f t="shared" si="51"/>
        <v>41583.333333333336</v>
      </c>
      <c r="I261" s="8">
        <v>41578.333333333336</v>
      </c>
      <c r="J261" s="8">
        <v>41578.666666666664</v>
      </c>
      <c r="K261" s="8" t="str">
        <f t="shared" ca="1" si="44"/>
        <v>Resuelto a Tiempo</v>
      </c>
      <c r="V261" t="s">
        <v>1148</v>
      </c>
      <c r="W261" t="s">
        <v>1667</v>
      </c>
      <c r="X261" s="2">
        <f t="shared" si="49"/>
        <v>41583</v>
      </c>
      <c r="Y261" t="str">
        <f ca="1">"-"&amp;COUNTIFS($X$1:X261,DATE(YEAR($H261),MONTH($H261),DAY($H261)),$K$1:K261,"Pendiente")</f>
        <v>-0</v>
      </c>
      <c r="Z261" t="str">
        <f t="shared" ca="1" si="52"/>
        <v>Semana1MediaResuelto a Tiempo</v>
      </c>
      <c r="AA261" t="s">
        <v>1040</v>
      </c>
      <c r="AB261" t="e">
        <f>VLOOKUP(C261,'Clasi x Modulo'!B:C,2,FALSE)</f>
        <v>#N/A</v>
      </c>
      <c r="AF261">
        <f t="shared" si="50"/>
        <v>10</v>
      </c>
    </row>
    <row r="262" spans="1:32" x14ac:dyDescent="0.25">
      <c r="A262" t="str">
        <f t="shared" ca="1" si="48"/>
        <v>41584-0</v>
      </c>
      <c r="B262" s="7" t="s">
        <v>1035</v>
      </c>
      <c r="C262" s="7" t="s">
        <v>1831</v>
      </c>
      <c r="D262" s="8">
        <v>41579.416666666664</v>
      </c>
      <c r="E262" s="32" t="s">
        <v>15</v>
      </c>
      <c r="F262" s="32" t="s">
        <v>52</v>
      </c>
      <c r="G262" s="32">
        <f>VLOOKUP(F262&amp;WEEKDAY(D262,2),Hoja3!A:B,2,FALSE)*24</f>
        <v>120</v>
      </c>
      <c r="H262" s="8">
        <f t="shared" si="51"/>
        <v>41584.416666666664</v>
      </c>
      <c r="I262" s="8">
        <v>41579.333333333336</v>
      </c>
      <c r="J262" s="8">
        <v>41582.569444444445</v>
      </c>
      <c r="K262" s="7" t="str">
        <f t="shared" ca="1" si="44"/>
        <v>Resuelto a Tiempo</v>
      </c>
      <c r="V262" t="s">
        <v>1148</v>
      </c>
      <c r="W262" t="s">
        <v>1667</v>
      </c>
      <c r="X262" s="2">
        <f t="shared" si="49"/>
        <v>41584</v>
      </c>
      <c r="Y262" t="str">
        <f ca="1">"-"&amp;COUNTIFS($X$1:X262,DATE(YEAR($H262),MONTH($H262),DAY($H262)),$K$1:K262,"Pendiente")</f>
        <v>-0</v>
      </c>
      <c r="Z262" t="str">
        <f t="shared" ca="1" si="52"/>
        <v>Semana1MediaResuelto a Tiempo</v>
      </c>
      <c r="AA262" t="s">
        <v>1040</v>
      </c>
      <c r="AB262" t="e">
        <f>VLOOKUP(C262,'Clasi x Modulo'!B:C,2,FALSE)</f>
        <v>#N/A</v>
      </c>
      <c r="AF262">
        <f t="shared" si="50"/>
        <v>11</v>
      </c>
    </row>
    <row r="263" spans="1:32" x14ac:dyDescent="0.25">
      <c r="A263" t="str">
        <f t="shared" ca="1" si="48"/>
        <v>41584-0</v>
      </c>
      <c r="B263" s="7" t="s">
        <v>1036</v>
      </c>
      <c r="C263" s="7" t="s">
        <v>1831</v>
      </c>
      <c r="D263" s="8">
        <v>41579.625</v>
      </c>
      <c r="E263" s="32" t="s">
        <v>15</v>
      </c>
      <c r="F263" s="32" t="s">
        <v>52</v>
      </c>
      <c r="G263" s="32">
        <f>VLOOKUP(F263&amp;WEEKDAY(D263,2),Hoja3!A:B,2,FALSE)*24</f>
        <v>120</v>
      </c>
      <c r="H263" s="8">
        <f t="shared" si="51"/>
        <v>41584.625</v>
      </c>
      <c r="I263" s="8">
        <v>41579.625</v>
      </c>
      <c r="J263" s="8">
        <v>41459.574999999997</v>
      </c>
      <c r="K263" s="7" t="str">
        <f t="shared" ca="1" si="44"/>
        <v>Resuelto a Tiempo</v>
      </c>
      <c r="V263" t="s">
        <v>1148</v>
      </c>
      <c r="W263" t="s">
        <v>1667</v>
      </c>
      <c r="X263" s="2">
        <f t="shared" si="49"/>
        <v>41584</v>
      </c>
      <c r="Y263" t="str">
        <f ca="1">"-"&amp;COUNTIFS($X$1:X263,DATE(YEAR($H263),MONTH($H263),DAY($H263)),$K$1:K263,"Pendiente")</f>
        <v>-0</v>
      </c>
      <c r="Z263" t="str">
        <f t="shared" ca="1" si="52"/>
        <v>Semana1MediaResuelto a Tiempo</v>
      </c>
      <c r="AA263" t="s">
        <v>1040</v>
      </c>
      <c r="AB263" t="e">
        <f>VLOOKUP(C263,'Clasi x Modulo'!B:C,2,FALSE)</f>
        <v>#N/A</v>
      </c>
      <c r="AF263">
        <f t="shared" si="50"/>
        <v>11</v>
      </c>
    </row>
    <row r="264" spans="1:32" x14ac:dyDescent="0.25">
      <c r="A264" t="str">
        <f t="shared" ca="1" si="48"/>
        <v>41584-0</v>
      </c>
      <c r="B264" s="7" t="s">
        <v>1037</v>
      </c>
      <c r="C264" s="7" t="s">
        <v>1831</v>
      </c>
      <c r="D264" s="8">
        <v>41579.625</v>
      </c>
      <c r="E264" s="32" t="s">
        <v>15</v>
      </c>
      <c r="F264" s="32" t="s">
        <v>52</v>
      </c>
      <c r="G264" s="32">
        <f>VLOOKUP(F264&amp;WEEKDAY(D264,2),Hoja3!A:B,2,FALSE)*24</f>
        <v>120</v>
      </c>
      <c r="H264" s="8">
        <f t="shared" si="51"/>
        <v>41584.625</v>
      </c>
      <c r="I264" s="8">
        <v>41579.625</v>
      </c>
      <c r="J264" s="8">
        <v>41459.584027777775</v>
      </c>
      <c r="K264" s="7" t="str">
        <f t="shared" ca="1" si="44"/>
        <v>Resuelto a Tiempo</v>
      </c>
      <c r="V264" t="s">
        <v>1148</v>
      </c>
      <c r="W264" t="s">
        <v>1667</v>
      </c>
      <c r="X264" s="2">
        <f t="shared" si="49"/>
        <v>41584</v>
      </c>
      <c r="Y264" t="str">
        <f ca="1">"-"&amp;COUNTIFS($X$1:X264,DATE(YEAR($H264),MONTH($H264),DAY($H264)),$K$1:K264,"Pendiente")</f>
        <v>-0</v>
      </c>
      <c r="Z264" t="str">
        <f t="shared" ca="1" si="52"/>
        <v>Semana1MediaResuelto a Tiempo</v>
      </c>
      <c r="AA264" t="s">
        <v>1040</v>
      </c>
      <c r="AB264" t="e">
        <f>VLOOKUP(C264,'Clasi x Modulo'!B:C,2,FALSE)</f>
        <v>#N/A</v>
      </c>
      <c r="AF264">
        <f t="shared" si="50"/>
        <v>11</v>
      </c>
    </row>
    <row r="265" spans="1:32" x14ac:dyDescent="0.25">
      <c r="A265" t="str">
        <f t="shared" ca="1" si="48"/>
        <v>41584-0</v>
      </c>
      <c r="B265" s="3" t="s">
        <v>1048</v>
      </c>
      <c r="C265" s="7" t="s">
        <v>1831</v>
      </c>
      <c r="D265" s="4">
        <v>41583.395833333336</v>
      </c>
      <c r="E265" s="35" t="s">
        <v>10</v>
      </c>
      <c r="F265" s="35" t="s">
        <v>10</v>
      </c>
      <c r="G265" s="35">
        <f>VLOOKUP(F265&amp;WEEKDAY(D265,2),Hoja3!A:B,2,FALSE)*24</f>
        <v>24</v>
      </c>
      <c r="H265" s="4">
        <f t="shared" si="51"/>
        <v>41584.395833333336</v>
      </c>
      <c r="I265" s="4">
        <v>41583.395833333336</v>
      </c>
      <c r="J265" s="4">
        <v>41674.666666666664</v>
      </c>
      <c r="K265" s="4" t="s">
        <v>1122</v>
      </c>
      <c r="M265" s="53">
        <v>41583.430555555555</v>
      </c>
      <c r="O265">
        <v>-24.36</v>
      </c>
      <c r="V265" t="s">
        <v>1150</v>
      </c>
      <c r="W265" t="s">
        <v>1150</v>
      </c>
      <c r="X265" s="2">
        <f t="shared" si="49"/>
        <v>41584</v>
      </c>
      <c r="Y265" t="str">
        <f ca="1">"-"&amp;COUNTIFS($X$1:X265,DATE(YEAR($H265),MONTH($H265),DAY($H265)),$K$1:K265,"Pendiente")</f>
        <v>-0</v>
      </c>
      <c r="Z265" t="str">
        <f t="shared" si="52"/>
        <v>3AltaResuelto en SLAHOLD</v>
      </c>
      <c r="AA265">
        <v>3</v>
      </c>
      <c r="AB265" t="e">
        <f>VLOOKUP(C265,'Clasi x Modulo'!B:C,2,FALSE)</f>
        <v>#N/A</v>
      </c>
      <c r="AF265">
        <f t="shared" si="50"/>
        <v>11</v>
      </c>
    </row>
    <row r="266" spans="1:32" x14ac:dyDescent="0.25">
      <c r="A266" t="str">
        <f t="shared" ca="1" si="48"/>
        <v>41585-0</v>
      </c>
      <c r="B266" s="7" t="s">
        <v>1044</v>
      </c>
      <c r="C266" s="7" t="s">
        <v>1831</v>
      </c>
      <c r="D266" s="8">
        <v>41582.458333333336</v>
      </c>
      <c r="E266" s="32" t="s">
        <v>15</v>
      </c>
      <c r="F266" s="32" t="s">
        <v>52</v>
      </c>
      <c r="G266" s="32">
        <f>VLOOKUP(F266&amp;WEEKDAY(D266,2),Hoja3!A:B,2,FALSE)*24</f>
        <v>72</v>
      </c>
      <c r="H266" s="8">
        <f t="shared" si="51"/>
        <v>41585.458333333336</v>
      </c>
      <c r="I266" s="8">
        <v>41582.458333333336</v>
      </c>
      <c r="J266" s="8">
        <v>41582.595138888886</v>
      </c>
      <c r="K266" s="8" t="str">
        <f ca="1">IF(J266="",IF(NOW()&gt;H266,"Retrasado","Pendiente"),IF(J266&lt;H266,"Resuelto a Tiempo","Resuelto NO a Tiempo"))</f>
        <v>Resuelto a Tiempo</v>
      </c>
      <c r="V266" t="s">
        <v>1148</v>
      </c>
      <c r="W266" t="s">
        <v>1667</v>
      </c>
      <c r="X266" s="2">
        <f t="shared" si="49"/>
        <v>41585</v>
      </c>
      <c r="Y266" t="str">
        <f ca="1">"-"&amp;COUNTIFS($X$1:X266,DATE(YEAR($H266),MONTH($H266),DAY($H266)),$K$1:K266,"Pendiente")</f>
        <v>-0</v>
      </c>
      <c r="Z266" t="str">
        <f t="shared" ca="1" si="52"/>
        <v>3MediaResuelto a Tiempo</v>
      </c>
      <c r="AA266">
        <v>3</v>
      </c>
      <c r="AB266" t="e">
        <f>VLOOKUP(C266,'Clasi x Modulo'!B:C,2,FALSE)</f>
        <v>#N/A</v>
      </c>
      <c r="AF266">
        <f t="shared" si="50"/>
        <v>11</v>
      </c>
    </row>
    <row r="267" spans="1:32" x14ac:dyDescent="0.25">
      <c r="A267" t="str">
        <f t="shared" ca="1" si="48"/>
        <v>41585-0</v>
      </c>
      <c r="B267" s="7" t="s">
        <v>1045</v>
      </c>
      <c r="C267" s="7" t="s">
        <v>1831</v>
      </c>
      <c r="D267" s="8">
        <v>41582.458333333336</v>
      </c>
      <c r="E267" s="32" t="s">
        <v>15</v>
      </c>
      <c r="F267" s="32" t="s">
        <v>52</v>
      </c>
      <c r="G267" s="32">
        <f>VLOOKUP(F267&amp;WEEKDAY(D267,2),Hoja3!A:B,2,FALSE)*24</f>
        <v>72</v>
      </c>
      <c r="H267" s="8">
        <f t="shared" si="51"/>
        <v>41585.458333333336</v>
      </c>
      <c r="I267" s="8">
        <v>41582.458333333336</v>
      </c>
      <c r="J267" s="8">
        <v>41582.603472222225</v>
      </c>
      <c r="K267" s="8" t="str">
        <f ca="1">IF(J267="",IF(NOW()&gt;H267,"Retrasado","Pendiente"),IF(J267&lt;H267,"Resuelto a Tiempo","Resuelto NO a Tiempo"))</f>
        <v>Resuelto a Tiempo</v>
      </c>
      <c r="V267" t="s">
        <v>1148</v>
      </c>
      <c r="W267" t="s">
        <v>1667</v>
      </c>
      <c r="X267" s="2">
        <f t="shared" si="49"/>
        <v>41585</v>
      </c>
      <c r="Y267" t="str">
        <f ca="1">"-"&amp;COUNTIFS($X$1:X267,DATE(YEAR($H267),MONTH($H267),DAY($H267)),$K$1:K267,"Pendiente")</f>
        <v>-0</v>
      </c>
      <c r="Z267" t="str">
        <f t="shared" ca="1" si="52"/>
        <v>3MediaResuelto a Tiempo</v>
      </c>
      <c r="AA267">
        <v>3</v>
      </c>
      <c r="AB267" t="e">
        <f>VLOOKUP(C267,'Clasi x Modulo'!B:C,2,FALSE)</f>
        <v>#N/A</v>
      </c>
      <c r="AF267">
        <f t="shared" si="50"/>
        <v>11</v>
      </c>
    </row>
    <row r="268" spans="1:32" x14ac:dyDescent="0.25">
      <c r="A268" t="str">
        <f t="shared" ca="1" si="48"/>
        <v>41626-0</v>
      </c>
      <c r="B268" s="7" t="s">
        <v>1046</v>
      </c>
      <c r="C268" s="7" t="s">
        <v>1831</v>
      </c>
      <c r="D268" s="8">
        <v>41582.583333333336</v>
      </c>
      <c r="E268" s="32" t="s">
        <v>513</v>
      </c>
      <c r="F268" s="32" t="s">
        <v>513</v>
      </c>
      <c r="G268" s="32">
        <f>VLOOKUP(F268&amp;WEEKDAY(D268,2),Hoja3!A:B,2,FALSE)*24</f>
        <v>1056</v>
      </c>
      <c r="H268" s="8">
        <f t="shared" si="51"/>
        <v>41626.583333333336</v>
      </c>
      <c r="I268" s="8">
        <v>41582.708333333336</v>
      </c>
      <c r="J268" s="8">
        <v>41607.416666666664</v>
      </c>
      <c r="K268" s="8" t="str">
        <f ca="1">IF(J268="",IF(NOW()&gt;H268,"Retrasado","Pendiente"),IF(J268&lt;H268,"Resuelto a Tiempo","Resuelto NO a Tiempo"))</f>
        <v>Resuelto a Tiempo</v>
      </c>
      <c r="O268">
        <v>-461.43</v>
      </c>
      <c r="V268" t="s">
        <v>1147</v>
      </c>
      <c r="W268" t="s">
        <v>1147</v>
      </c>
      <c r="X268" s="2">
        <f t="shared" si="49"/>
        <v>41626</v>
      </c>
      <c r="Y268" t="str">
        <f ca="1">"-"&amp;COUNTIFS($X$1:X268,DATE(YEAR($H268),MONTH($H268),DAY($H268)),$K$1:K268,"Pendiente")</f>
        <v>-0</v>
      </c>
      <c r="Z268" t="str">
        <f t="shared" ca="1" si="52"/>
        <v>3BajaResuelto a Tiempo</v>
      </c>
      <c r="AA268">
        <v>3</v>
      </c>
      <c r="AB268" t="e">
        <f>VLOOKUP(C268,'Clasi x Modulo'!B:C,2,FALSE)</f>
        <v>#N/A</v>
      </c>
      <c r="AF268">
        <f t="shared" si="50"/>
        <v>11</v>
      </c>
    </row>
    <row r="269" spans="1:32" x14ac:dyDescent="0.25">
      <c r="A269" t="str">
        <f t="shared" ca="1" si="48"/>
        <v>41584-0</v>
      </c>
      <c r="B269" s="7" t="s">
        <v>1047</v>
      </c>
      <c r="C269" s="7" t="s">
        <v>1831</v>
      </c>
      <c r="D269" s="8">
        <v>41583.333333333336</v>
      </c>
      <c r="E269" s="32" t="s">
        <v>15</v>
      </c>
      <c r="F269" s="32" t="s">
        <v>10</v>
      </c>
      <c r="G269" s="32">
        <f>VLOOKUP(F269&amp;WEEKDAY(D269,2),Hoja3!A:B,2,FALSE)*24</f>
        <v>24</v>
      </c>
      <c r="H269" s="8">
        <f t="shared" si="51"/>
        <v>41584.333333333336</v>
      </c>
      <c r="I269" s="8">
        <v>41583.354166666664</v>
      </c>
      <c r="J269" s="8">
        <v>41599.416666666664</v>
      </c>
      <c r="K269" s="8" t="s">
        <v>977</v>
      </c>
      <c r="M269" s="53">
        <v>41583.497916666667</v>
      </c>
      <c r="O269">
        <v>-21.58</v>
      </c>
      <c r="V269" t="s">
        <v>1147</v>
      </c>
      <c r="W269" t="s">
        <v>1147</v>
      </c>
      <c r="X269" s="2">
        <f t="shared" si="49"/>
        <v>41584</v>
      </c>
      <c r="Y269" t="str">
        <f ca="1">"-"&amp;COUNTIFS($X$1:X269,DATE(YEAR($H269),MONTH($H269),DAY($H269)),$K$1:K269,"Pendiente")</f>
        <v>-0</v>
      </c>
      <c r="Z269" t="str">
        <f t="shared" si="52"/>
        <v>3AltaResuelto a Tiempo</v>
      </c>
      <c r="AA269">
        <v>3</v>
      </c>
      <c r="AB269" t="e">
        <f>VLOOKUP(C269,'Clasi x Modulo'!B:C,2,FALSE)</f>
        <v>#N/A</v>
      </c>
      <c r="AF269">
        <f t="shared" si="50"/>
        <v>11</v>
      </c>
    </row>
    <row r="270" spans="1:32" x14ac:dyDescent="0.25">
      <c r="A270" t="str">
        <f t="shared" ca="1" si="48"/>
        <v>41586-0</v>
      </c>
      <c r="B270" s="7" t="s">
        <v>1049</v>
      </c>
      <c r="C270" s="7" t="s">
        <v>1831</v>
      </c>
      <c r="D270" s="8">
        <v>41583.458333333336</v>
      </c>
      <c r="E270" s="32" t="s">
        <v>52</v>
      </c>
      <c r="F270" s="32" t="s">
        <v>52</v>
      </c>
      <c r="G270" s="32">
        <f>VLOOKUP(F270&amp;WEEKDAY(D270,2),Hoja3!A:B,2,FALSE)*24</f>
        <v>72</v>
      </c>
      <c r="H270" s="8">
        <f t="shared" si="51"/>
        <v>41586.458333333336</v>
      </c>
      <c r="I270" s="8">
        <v>41583.458333333336</v>
      </c>
      <c r="J270" s="8">
        <v>41586.4375</v>
      </c>
      <c r="K270" s="8" t="str">
        <f ca="1">IF(J270="",IF(NOW()&gt;H270,"Retrasado","Pendiente"),IF(J270&lt;H270,"Resuelto a Tiempo","Resuelto NO a Tiempo"))</f>
        <v>Resuelto a Tiempo</v>
      </c>
      <c r="O270">
        <v>-6</v>
      </c>
      <c r="V270" t="s">
        <v>1148</v>
      </c>
      <c r="W270" t="s">
        <v>1709</v>
      </c>
      <c r="X270" s="2">
        <f t="shared" si="49"/>
        <v>41586</v>
      </c>
      <c r="Y270" t="str">
        <f ca="1">"-"&amp;COUNTIFS($X$1:X270,DATE(YEAR($H270),MONTH($H270),DAY($H270)),$K$1:K270,"Pendiente")</f>
        <v>-0</v>
      </c>
      <c r="Z270" t="str">
        <f t="shared" ca="1" si="52"/>
        <v>3MediaResuelto a Tiempo</v>
      </c>
      <c r="AA270">
        <v>3</v>
      </c>
      <c r="AB270" t="e">
        <f>VLOOKUP(C270,'Clasi x Modulo'!B:C,2,FALSE)</f>
        <v>#N/A</v>
      </c>
      <c r="AF270">
        <f t="shared" si="50"/>
        <v>11</v>
      </c>
    </row>
    <row r="271" spans="1:32" x14ac:dyDescent="0.25">
      <c r="A271" t="str">
        <f t="shared" ca="1" si="48"/>
        <v>41586-0</v>
      </c>
      <c r="B271" s="7" t="s">
        <v>1050</v>
      </c>
      <c r="C271" s="7" t="s">
        <v>1831</v>
      </c>
      <c r="D271" s="8">
        <v>41583.458333333336</v>
      </c>
      <c r="E271" s="32" t="s">
        <v>15</v>
      </c>
      <c r="F271" s="32" t="s">
        <v>52</v>
      </c>
      <c r="G271" s="32">
        <f>VLOOKUP(F271&amp;WEEKDAY(D271,2),Hoja3!A:B,2,FALSE)*24</f>
        <v>72</v>
      </c>
      <c r="H271" s="8">
        <f t="shared" si="51"/>
        <v>41586.458333333336</v>
      </c>
      <c r="I271" s="8">
        <v>41583.458333333336</v>
      </c>
      <c r="J271" s="8">
        <v>41584.333333333336</v>
      </c>
      <c r="K271" s="8" t="str">
        <f ca="1">IF(J271="",IF(NOW()&gt;H271,"Retrasado","Pendiente"),IF(J271&lt;H271,"Resuelto a Tiempo","Resuelto NO a Tiempo"))</f>
        <v>Resuelto a Tiempo</v>
      </c>
      <c r="V271" t="s">
        <v>1148</v>
      </c>
      <c r="W271" t="s">
        <v>1667</v>
      </c>
      <c r="X271" s="2">
        <f t="shared" si="49"/>
        <v>41586</v>
      </c>
      <c r="Y271" t="str">
        <f ca="1">"-"&amp;COUNTIFS($X$1:X271,DATE(YEAR($H271),MONTH($H271),DAY($H271)),$K$1:K271,"Pendiente")</f>
        <v>-0</v>
      </c>
      <c r="Z271" t="str">
        <f t="shared" ca="1" si="52"/>
        <v>3MediaResuelto a Tiempo</v>
      </c>
      <c r="AA271">
        <v>3</v>
      </c>
      <c r="AB271" t="e">
        <f>VLOOKUP(C271,'Clasi x Modulo'!B:C,2,FALSE)</f>
        <v>#N/A</v>
      </c>
      <c r="AF271">
        <f t="shared" si="50"/>
        <v>11</v>
      </c>
    </row>
    <row r="272" spans="1:32" x14ac:dyDescent="0.25">
      <c r="A272" t="str">
        <f t="shared" ca="1" si="48"/>
        <v>41586-0</v>
      </c>
      <c r="B272" s="7" t="s">
        <v>1051</v>
      </c>
      <c r="C272" s="7" t="s">
        <v>1831</v>
      </c>
      <c r="D272" s="8">
        <v>41583.583333333336</v>
      </c>
      <c r="E272" s="32" t="s">
        <v>15</v>
      </c>
      <c r="F272" s="32" t="s">
        <v>52</v>
      </c>
      <c r="G272" s="32">
        <f>VLOOKUP(F272&amp;WEEKDAY(D272,2),Hoja3!A:B,2,FALSE)*24</f>
        <v>72</v>
      </c>
      <c r="H272" s="8">
        <f t="shared" si="51"/>
        <v>41586.583333333336</v>
      </c>
      <c r="I272" s="8">
        <v>41583.625</v>
      </c>
      <c r="J272" s="8">
        <v>41596.604166666664</v>
      </c>
      <c r="K272" s="8" t="s">
        <v>977</v>
      </c>
      <c r="M272" s="53">
        <v>41583.666666666664</v>
      </c>
      <c r="N272" s="53">
        <v>41586.333333333336</v>
      </c>
      <c r="O272">
        <v>-137.15</v>
      </c>
      <c r="P272" s="1">
        <v>41586.666666666664</v>
      </c>
      <c r="Q272" s="1">
        <v>41593.625</v>
      </c>
      <c r="R272" t="s">
        <v>1064</v>
      </c>
      <c r="S272" s="1">
        <v>41593.5</v>
      </c>
      <c r="V272" t="s">
        <v>1148</v>
      </c>
      <c r="W272" t="s">
        <v>1818</v>
      </c>
      <c r="X272" s="2">
        <f t="shared" si="49"/>
        <v>41586</v>
      </c>
      <c r="Y272" t="str">
        <f ca="1">"-"&amp;COUNTIFS($X$1:X272,DATE(YEAR($H272),MONTH($H272),DAY($H272)),$K$1:K272,"Pendiente")</f>
        <v>-0</v>
      </c>
      <c r="Z272" t="str">
        <f t="shared" si="52"/>
        <v>3MediaResuelto a Tiempo</v>
      </c>
      <c r="AA272">
        <v>3</v>
      </c>
      <c r="AB272" t="e">
        <f>VLOOKUP(C272,'Clasi x Modulo'!B:C,2,FALSE)</f>
        <v>#N/A</v>
      </c>
      <c r="AF272">
        <f t="shared" si="50"/>
        <v>11</v>
      </c>
    </row>
    <row r="273" spans="1:32" x14ac:dyDescent="0.25">
      <c r="A273" t="str">
        <f t="shared" ca="1" si="48"/>
        <v>41586-0</v>
      </c>
      <c r="B273" s="7" t="s">
        <v>1052</v>
      </c>
      <c r="C273" s="7" t="s">
        <v>1831</v>
      </c>
      <c r="D273" s="8">
        <v>41583.708333333336</v>
      </c>
      <c r="E273" s="32" t="s">
        <v>15</v>
      </c>
      <c r="F273" s="32" t="s">
        <v>52</v>
      </c>
      <c r="G273" s="32">
        <f>VLOOKUP(F273&amp;WEEKDAY(D273,2),Hoja3!A:B,2,FALSE)*24</f>
        <v>72</v>
      </c>
      <c r="H273" s="8">
        <f t="shared" si="51"/>
        <v>41586.708333333336</v>
      </c>
      <c r="I273" s="8">
        <v>41583.729166666664</v>
      </c>
      <c r="J273" s="8">
        <v>41584.416666666664</v>
      </c>
      <c r="K273" s="8" t="str">
        <f ca="1">IF(J273="",IF(NOW()&gt;H273,"Retrasado","Pendiente"),IF(J273&lt;H273,"Resuelto a Tiempo","Resuelto NO a Tiempo"))</f>
        <v>Resuelto a Tiempo</v>
      </c>
      <c r="V273" t="s">
        <v>1593</v>
      </c>
      <c r="W273" t="s">
        <v>1593</v>
      </c>
      <c r="X273" s="2">
        <f t="shared" si="49"/>
        <v>41586</v>
      </c>
      <c r="Y273" t="str">
        <f ca="1">"-"&amp;COUNTIFS($X$1:X273,DATE(YEAR($H273),MONTH($H273),DAY($H273)),$K$1:K273,"Pendiente")</f>
        <v>-0</v>
      </c>
      <c r="Z273" t="str">
        <f t="shared" ca="1" si="52"/>
        <v>3MediaResuelto a Tiempo</v>
      </c>
      <c r="AA273">
        <v>3</v>
      </c>
      <c r="AB273" t="e">
        <f>VLOOKUP(C273,'Clasi x Modulo'!B:C,2,FALSE)</f>
        <v>#N/A</v>
      </c>
      <c r="AF273">
        <f t="shared" si="50"/>
        <v>11</v>
      </c>
    </row>
    <row r="274" spans="1:32" x14ac:dyDescent="0.25">
      <c r="A274" t="str">
        <f t="shared" ca="1" si="48"/>
        <v>41589-0</v>
      </c>
      <c r="B274" s="7" t="s">
        <v>1053</v>
      </c>
      <c r="C274" s="7" t="s">
        <v>1831</v>
      </c>
      <c r="D274" s="8">
        <v>41584.416666666664</v>
      </c>
      <c r="E274" s="32" t="s">
        <v>15</v>
      </c>
      <c r="F274" s="32" t="s">
        <v>52</v>
      </c>
      <c r="G274" s="32">
        <f>VLOOKUP(F274&amp;WEEKDAY(D274,2),Hoja3!A:B,2,FALSE)*24</f>
        <v>120</v>
      </c>
      <c r="H274" s="8">
        <f t="shared" si="51"/>
        <v>41589.416666666664</v>
      </c>
      <c r="I274" s="8">
        <v>41584.416666666664</v>
      </c>
      <c r="J274" s="8">
        <v>41584.625</v>
      </c>
      <c r="K274" s="8" t="str">
        <f ca="1">IF(J274="",IF(NOW()&gt;H274,"Retrasado","Pendiente"),IF(J274&lt;H274,"Resuelto a Tiempo","Resuelto NO a Tiempo"))</f>
        <v>Resuelto a Tiempo</v>
      </c>
      <c r="O274">
        <v>-119.45</v>
      </c>
      <c r="V274" t="s">
        <v>1148</v>
      </c>
      <c r="W274" t="s">
        <v>1709</v>
      </c>
      <c r="X274" s="2">
        <f t="shared" si="49"/>
        <v>41589</v>
      </c>
      <c r="Y274" t="str">
        <f ca="1">"-"&amp;COUNTIFS($X$1:X274,DATE(YEAR($H274),MONTH($H274),DAY($H274)),$K$1:K274,"Pendiente")</f>
        <v>-0</v>
      </c>
      <c r="Z274" t="str">
        <f t="shared" ca="1" si="52"/>
        <v>3MediaResuelto a Tiempo</v>
      </c>
      <c r="AA274">
        <v>3</v>
      </c>
      <c r="AB274" t="e">
        <f>VLOOKUP(C274,'Clasi x Modulo'!B:C,2,FALSE)</f>
        <v>#N/A</v>
      </c>
      <c r="AF274">
        <f t="shared" si="50"/>
        <v>11</v>
      </c>
    </row>
    <row r="275" spans="1:32" x14ac:dyDescent="0.25">
      <c r="A275" t="str">
        <f t="shared" ca="1" si="48"/>
        <v>41589-0</v>
      </c>
      <c r="B275" s="7" t="s">
        <v>1054</v>
      </c>
      <c r="C275" s="7" t="s">
        <v>1831</v>
      </c>
      <c r="D275" s="8">
        <v>41584.4375</v>
      </c>
      <c r="E275" s="32" t="s">
        <v>10</v>
      </c>
      <c r="F275" s="32" t="s">
        <v>52</v>
      </c>
      <c r="G275" s="32">
        <f>VLOOKUP(F275&amp;WEEKDAY(D275,2),Hoja3!A:B,2,FALSE)*24</f>
        <v>120</v>
      </c>
      <c r="H275" s="8">
        <f t="shared" si="51"/>
        <v>41589.4375</v>
      </c>
      <c r="I275" s="8">
        <v>41584.4375</v>
      </c>
      <c r="J275" s="8">
        <v>41589.416666666664</v>
      </c>
      <c r="K275" s="8" t="str">
        <f ca="1">IF(J275="",IF(NOW()&gt;H275,"Retrasado","Pendiente"),IF(J275&lt;H275,"Resuelto a Tiempo","Resuelto NO a Tiempo"))</f>
        <v>Resuelto a Tiempo</v>
      </c>
      <c r="O275">
        <v>-6.3</v>
      </c>
      <c r="V275" t="s">
        <v>1595</v>
      </c>
      <c r="W275" t="s">
        <v>1595</v>
      </c>
      <c r="X275" s="2">
        <f t="shared" si="49"/>
        <v>41589</v>
      </c>
      <c r="Y275" t="str">
        <f ca="1">"-"&amp;COUNTIFS($X$1:X275,DATE(YEAR($H275),MONTH($H275),DAY($H275)),$K$1:K275,"Pendiente")</f>
        <v>-0</v>
      </c>
      <c r="Z275" t="str">
        <f t="shared" ca="1" si="52"/>
        <v>3MediaResuelto a Tiempo</v>
      </c>
      <c r="AA275">
        <v>3</v>
      </c>
      <c r="AB275" t="e">
        <f>VLOOKUP(C275,'Clasi x Modulo'!B:C,2,FALSE)</f>
        <v>#N/A</v>
      </c>
      <c r="AF275">
        <f t="shared" si="50"/>
        <v>11</v>
      </c>
    </row>
    <row r="276" spans="1:32" x14ac:dyDescent="0.25">
      <c r="A276" t="str">
        <f t="shared" ca="1" si="48"/>
        <v>41585-0</v>
      </c>
      <c r="B276" s="7" t="s">
        <v>1055</v>
      </c>
      <c r="C276" s="7" t="s">
        <v>1831</v>
      </c>
      <c r="D276" s="8">
        <v>41584.604166666664</v>
      </c>
      <c r="E276" s="32" t="s">
        <v>15</v>
      </c>
      <c r="F276" s="32" t="s">
        <v>10</v>
      </c>
      <c r="G276" s="32">
        <f>VLOOKUP(F276&amp;WEEKDAY(D276,2),Hoja3!A:B,2,FALSE)*24</f>
        <v>24</v>
      </c>
      <c r="H276" s="8">
        <f t="shared" si="51"/>
        <v>41585.604166666664</v>
      </c>
      <c r="I276" s="8">
        <v>41584.625</v>
      </c>
      <c r="J276" s="8">
        <v>41585.472222222219</v>
      </c>
      <c r="K276" s="8" t="str">
        <f ca="1">IF(J276="",IF(NOW()&gt;H276,"Retrasado","Pendiente"),IF(J276&lt;H276,"Resuelto a Tiempo","Resuelto NO a Tiempo"))</f>
        <v>Resuelto a Tiempo</v>
      </c>
      <c r="O276">
        <v>-6.03</v>
      </c>
      <c r="V276" t="s">
        <v>1148</v>
      </c>
      <c r="W276" t="s">
        <v>1667</v>
      </c>
      <c r="X276" s="2">
        <f t="shared" si="49"/>
        <v>41585</v>
      </c>
      <c r="Y276" t="str">
        <f ca="1">"-"&amp;COUNTIFS($X$1:X276,DATE(YEAR($H276),MONTH($H276),DAY($H276)),$K$1:K276,"Pendiente")</f>
        <v>-0</v>
      </c>
      <c r="Z276" t="str">
        <f t="shared" ca="1" si="52"/>
        <v>3AltaResuelto a Tiempo</v>
      </c>
      <c r="AA276">
        <v>3</v>
      </c>
      <c r="AB276" t="e">
        <f>VLOOKUP(C276,'Clasi x Modulo'!B:C,2,FALSE)</f>
        <v>#N/A</v>
      </c>
      <c r="AF276">
        <f t="shared" si="50"/>
        <v>11</v>
      </c>
    </row>
    <row r="277" spans="1:32" x14ac:dyDescent="0.25">
      <c r="A277" t="str">
        <f t="shared" ca="1" si="48"/>
        <v>41589-0</v>
      </c>
      <c r="B277" s="7" t="s">
        <v>1056</v>
      </c>
      <c r="C277" s="7" t="s">
        <v>1831</v>
      </c>
      <c r="D277" s="8">
        <v>41584.625</v>
      </c>
      <c r="E277" s="32" t="s">
        <v>15</v>
      </c>
      <c r="F277" s="32" t="s">
        <v>52</v>
      </c>
      <c r="G277" s="32">
        <f>VLOOKUP(F277&amp;WEEKDAY(D277,2),Hoja3!A:B,2,FALSE)*24</f>
        <v>120</v>
      </c>
      <c r="H277" s="8">
        <f t="shared" si="51"/>
        <v>41589.625</v>
      </c>
      <c r="I277" s="8">
        <v>41584.645833333336</v>
      </c>
      <c r="J277" s="8">
        <v>41586.416666666664</v>
      </c>
      <c r="K277" s="8" t="str">
        <f ca="1">IF(J277="",IF(NOW()&gt;H277,"Retrasado","Pendiente"),IF(J277&lt;H277,"Resuelto a Tiempo","Resuelto NO a Tiempo"))</f>
        <v>Resuelto a Tiempo</v>
      </c>
      <c r="O277">
        <v>-98.42</v>
      </c>
      <c r="V277" t="s">
        <v>1148</v>
      </c>
      <c r="W277" t="s">
        <v>1667</v>
      </c>
      <c r="X277" s="2">
        <f t="shared" si="49"/>
        <v>41589</v>
      </c>
      <c r="Y277" t="str">
        <f ca="1">"-"&amp;COUNTIFS($X$1:X277,DATE(YEAR($H277),MONTH($H277),DAY($H277)),$K$1:K277,"Pendiente")</f>
        <v>-0</v>
      </c>
      <c r="Z277" t="str">
        <f t="shared" ca="1" si="52"/>
        <v>3MediaResuelto a Tiempo</v>
      </c>
      <c r="AA277">
        <v>3</v>
      </c>
      <c r="AB277" t="e">
        <f>VLOOKUP(C277,'Clasi x Modulo'!B:C,2,FALSE)</f>
        <v>#N/A</v>
      </c>
      <c r="AF277">
        <f t="shared" si="50"/>
        <v>11</v>
      </c>
    </row>
    <row r="278" spans="1:32" x14ac:dyDescent="0.25">
      <c r="A278" t="str">
        <f t="shared" ca="1" si="48"/>
        <v>41585-0</v>
      </c>
      <c r="B278" s="7" t="s">
        <v>1057</v>
      </c>
      <c r="C278" s="7" t="s">
        <v>1831</v>
      </c>
      <c r="D278" s="8">
        <v>41584.729166666664</v>
      </c>
      <c r="E278" s="32" t="s">
        <v>10</v>
      </c>
      <c r="F278" s="32" t="s">
        <v>10</v>
      </c>
      <c r="G278" s="32">
        <f>VLOOKUP(F278&amp;WEEKDAY(D278,2),Hoja3!A:B,2,FALSE)*24</f>
        <v>24</v>
      </c>
      <c r="H278" s="8">
        <f t="shared" si="51"/>
        <v>41585.729166666664</v>
      </c>
      <c r="I278" s="8">
        <v>41584.229166666664</v>
      </c>
      <c r="J278" s="8">
        <v>41612.430555555555</v>
      </c>
      <c r="K278" s="8" t="s">
        <v>1122</v>
      </c>
      <c r="M278" s="53">
        <v>41585.645833333336</v>
      </c>
      <c r="V278" t="s">
        <v>1803</v>
      </c>
      <c r="W278" t="s">
        <v>1803</v>
      </c>
      <c r="X278" s="2">
        <f t="shared" si="49"/>
        <v>41585</v>
      </c>
      <c r="Y278" t="str">
        <f ca="1">"-"&amp;COUNTIFS($X$1:X278,DATE(YEAR($H278),MONTH($H278),DAY($H278)),$K$1:K278,"Pendiente")</f>
        <v>-0</v>
      </c>
      <c r="Z278" t="str">
        <f t="shared" si="52"/>
        <v>3AltaResuelto en SLAHOLD</v>
      </c>
      <c r="AA278">
        <v>3</v>
      </c>
      <c r="AB278" t="e">
        <f>VLOOKUP(C278,'Clasi x Modulo'!B:C,2,FALSE)</f>
        <v>#N/A</v>
      </c>
      <c r="AF278">
        <f t="shared" si="50"/>
        <v>11</v>
      </c>
    </row>
    <row r="279" spans="1:32" x14ac:dyDescent="0.25">
      <c r="A279" t="str">
        <f t="shared" ca="1" si="48"/>
        <v>41590-0</v>
      </c>
      <c r="B279" s="7" t="s">
        <v>1059</v>
      </c>
      <c r="C279" s="7" t="s">
        <v>1831</v>
      </c>
      <c r="D279" s="8">
        <v>41585.416666666664</v>
      </c>
      <c r="E279" s="32" t="s">
        <v>15</v>
      </c>
      <c r="F279" s="32" t="s">
        <v>52</v>
      </c>
      <c r="G279" s="32">
        <f>VLOOKUP(F279&amp;WEEKDAY(D279,2),Hoja3!A:B,2,FALSE)*24</f>
        <v>120</v>
      </c>
      <c r="H279" s="8">
        <f t="shared" si="51"/>
        <v>41590.416666666664</v>
      </c>
      <c r="I279" s="8">
        <v>41585.416666666664</v>
      </c>
      <c r="J279" s="8">
        <v>41586.333333333336</v>
      </c>
      <c r="K279" s="8" t="str">
        <f ca="1">IF(J279="",IF(NOW()&gt;H279,"Retrasado","Pendiente"),IF(J279&lt;H279,"Resuelto a Tiempo","Resuelto NO a Tiempo"))</f>
        <v>Resuelto a Tiempo</v>
      </c>
      <c r="O279">
        <v>-101</v>
      </c>
      <c r="V279" t="s">
        <v>1148</v>
      </c>
      <c r="W279" t="s">
        <v>1667</v>
      </c>
      <c r="X279" s="2">
        <f t="shared" si="49"/>
        <v>41590</v>
      </c>
      <c r="Y279" t="str">
        <f ca="1">"-"&amp;COUNTIFS($X$1:X279,DATE(YEAR($H279),MONTH($H279),DAY($H279)),$K$1:K279,"Pendiente")</f>
        <v>-0</v>
      </c>
      <c r="Z279" t="str">
        <f t="shared" ca="1" si="52"/>
        <v>3MediaResuelto a Tiempo</v>
      </c>
      <c r="AA279">
        <v>3</v>
      </c>
      <c r="AB279" t="e">
        <f>VLOOKUP(C279,'Clasi x Modulo'!B:C,2,FALSE)</f>
        <v>#N/A</v>
      </c>
      <c r="AF279">
        <f t="shared" si="50"/>
        <v>11</v>
      </c>
    </row>
    <row r="280" spans="1:32" x14ac:dyDescent="0.25">
      <c r="A280" t="str">
        <f t="shared" ca="1" si="48"/>
        <v>41586-0</v>
      </c>
      <c r="B280" s="7" t="s">
        <v>1060</v>
      </c>
      <c r="C280" s="7" t="s">
        <v>1831</v>
      </c>
      <c r="D280" s="8">
        <v>41585.5</v>
      </c>
      <c r="E280" s="32" t="s">
        <v>10</v>
      </c>
      <c r="F280" s="32" t="s">
        <v>10</v>
      </c>
      <c r="G280" s="32">
        <f>VLOOKUP(F280&amp;WEEKDAY(D280,2),Hoja3!A:B,2,FALSE)*24</f>
        <v>24</v>
      </c>
      <c r="H280" s="8">
        <f t="shared" si="51"/>
        <v>41586.5</v>
      </c>
      <c r="I280" s="8">
        <v>41585.5</v>
      </c>
      <c r="J280" s="8">
        <v>41586.416666666664</v>
      </c>
      <c r="K280" s="8" t="str">
        <f ca="1">IF(J280="",IF(NOW()&gt;H280,"Retrasado","Pendiente"),IF(J280&lt;H280,"Resuelto a Tiempo","Resuelto NO a Tiempo"))</f>
        <v>Resuelto a Tiempo</v>
      </c>
      <c r="O280">
        <v>-3.74</v>
      </c>
      <c r="V280" t="s">
        <v>1593</v>
      </c>
      <c r="W280" t="s">
        <v>1593</v>
      </c>
      <c r="X280" s="2">
        <f t="shared" si="49"/>
        <v>41586</v>
      </c>
      <c r="Y280" t="str">
        <f ca="1">"-"&amp;COUNTIFS($X$1:X280,DATE(YEAR($H280),MONTH($H280),DAY($H280)),$K$1:K280,"Pendiente")</f>
        <v>-0</v>
      </c>
      <c r="Z280" t="str">
        <f t="shared" ca="1" si="52"/>
        <v>3AltaResuelto a Tiempo</v>
      </c>
      <c r="AA280">
        <v>3</v>
      </c>
      <c r="AB280" t="e">
        <f>VLOOKUP(C280,'Clasi x Modulo'!B:C,2,FALSE)</f>
        <v>#N/A</v>
      </c>
      <c r="AF280">
        <f t="shared" si="50"/>
        <v>11</v>
      </c>
    </row>
    <row r="281" spans="1:32" x14ac:dyDescent="0.25">
      <c r="A281" t="str">
        <f t="shared" ca="1" si="48"/>
        <v>41586-0</v>
      </c>
      <c r="B281" s="3" t="s">
        <v>1063</v>
      </c>
      <c r="C281" s="7" t="s">
        <v>1831</v>
      </c>
      <c r="D281" s="4">
        <v>41585.666666666664</v>
      </c>
      <c r="E281" s="35" t="s">
        <v>10</v>
      </c>
      <c r="F281" s="35" t="s">
        <v>10</v>
      </c>
      <c r="G281" s="35">
        <f>VLOOKUP(F281&amp;WEEKDAY(D281,2),Hoja3!A:B,2,FALSE)*24</f>
        <v>24</v>
      </c>
      <c r="H281" s="4">
        <f t="shared" si="51"/>
        <v>41586.666666666664</v>
      </c>
      <c r="I281" s="4">
        <v>41585.666666666664</v>
      </c>
      <c r="J281" s="4">
        <v>41589.65625</v>
      </c>
      <c r="K281" s="4" t="s">
        <v>1158</v>
      </c>
      <c r="O281">
        <v>70.48</v>
      </c>
      <c r="R281" t="s">
        <v>1064</v>
      </c>
      <c r="S281" s="2">
        <v>41593.666666666664</v>
      </c>
      <c r="V281" t="s">
        <v>1597</v>
      </c>
      <c r="W281" t="s">
        <v>1717</v>
      </c>
      <c r="X281" s="2">
        <f t="shared" si="49"/>
        <v>41586</v>
      </c>
      <c r="Y281" t="str">
        <f ca="1">"-"&amp;COUNTIFS($X$1:X281,DATE(YEAR($H281),MONTH($H281),DAY($H281)),$K$1:K281,"Pendiente")</f>
        <v>-0</v>
      </c>
      <c r="Z281" t="str">
        <f t="shared" si="52"/>
        <v>3AltaResuelto en Prorroga</v>
      </c>
      <c r="AA281">
        <v>3</v>
      </c>
      <c r="AB281" t="e">
        <f>VLOOKUP(C281,'Clasi x Modulo'!B:C,2,FALSE)</f>
        <v>#N/A</v>
      </c>
      <c r="AF281">
        <f t="shared" si="50"/>
        <v>11</v>
      </c>
    </row>
    <row r="282" spans="1:32" x14ac:dyDescent="0.25">
      <c r="A282" t="str">
        <f t="shared" ca="1" si="48"/>
        <v>41591-0</v>
      </c>
      <c r="B282" s="7" t="s">
        <v>1062</v>
      </c>
      <c r="C282" s="7" t="s">
        <v>1831</v>
      </c>
      <c r="D282" s="8">
        <v>41586.333333333336</v>
      </c>
      <c r="E282" s="32" t="s">
        <v>15</v>
      </c>
      <c r="F282" s="32" t="s">
        <v>52</v>
      </c>
      <c r="G282" s="32">
        <f>VLOOKUP(F282&amp;WEEKDAY(D282,2),Hoja3!A:B,2,FALSE)*24</f>
        <v>120</v>
      </c>
      <c r="H282" s="8">
        <f t="shared" si="51"/>
        <v>41591.333333333336</v>
      </c>
      <c r="I282" s="8">
        <v>41586.333333333336</v>
      </c>
      <c r="J282" s="8">
        <v>41586.4375</v>
      </c>
      <c r="K282" s="8" t="str">
        <f ca="1">IF(J282="",IF(NOW()&gt;H282,"Retrasado","Pendiente"),IF(J282&lt;H282,"Resuelto a Tiempo","Resuelto NO a Tiempo"))</f>
        <v>Resuelto a Tiempo</v>
      </c>
      <c r="O282">
        <v>-1.37</v>
      </c>
      <c r="V282" t="s">
        <v>1148</v>
      </c>
      <c r="W282" t="s">
        <v>1667</v>
      </c>
      <c r="X282" s="2">
        <f t="shared" si="49"/>
        <v>41591</v>
      </c>
      <c r="Y282" t="str">
        <f ca="1">"-"&amp;COUNTIFS($X$1:X282,DATE(YEAR($H282),MONTH($H282),DAY($H282)),$K$1:K282,"Pendiente")</f>
        <v>-0</v>
      </c>
      <c r="Z282" t="str">
        <f t="shared" ca="1" si="52"/>
        <v>3MediaResuelto a Tiempo</v>
      </c>
      <c r="AA282">
        <v>3</v>
      </c>
      <c r="AB282" t="e">
        <f>VLOOKUP(C282,'Clasi x Modulo'!B:C,2,FALSE)</f>
        <v>#N/A</v>
      </c>
      <c r="AF282">
        <f t="shared" si="50"/>
        <v>11</v>
      </c>
    </row>
    <row r="283" spans="1:32" x14ac:dyDescent="0.25">
      <c r="A283" t="str">
        <f t="shared" ca="1" si="48"/>
        <v>41587-0</v>
      </c>
      <c r="B283" s="7" t="s">
        <v>1061</v>
      </c>
      <c r="C283" s="7" t="s">
        <v>1831</v>
      </c>
      <c r="D283" s="8">
        <v>41586.333333333336</v>
      </c>
      <c r="E283" s="32" t="s">
        <v>10</v>
      </c>
      <c r="F283" s="32" t="s">
        <v>10</v>
      </c>
      <c r="G283" s="32">
        <f>VLOOKUP(F283&amp;WEEKDAY(D283,2),Hoja3!A:B,2,FALSE)*24</f>
        <v>24</v>
      </c>
      <c r="H283" s="8">
        <f t="shared" si="51"/>
        <v>41587.333333333336</v>
      </c>
      <c r="I283" s="8">
        <v>41586.333333333336</v>
      </c>
      <c r="J283" s="8">
        <v>41598.756944444445</v>
      </c>
      <c r="K283" s="8" t="s">
        <v>977</v>
      </c>
      <c r="M283" s="53">
        <v>41586.458333333336</v>
      </c>
      <c r="O283">
        <v>-16.100000000000001</v>
      </c>
      <c r="V283" t="s">
        <v>1149</v>
      </c>
      <c r="W283" t="s">
        <v>1149</v>
      </c>
      <c r="X283" s="2">
        <f t="shared" si="49"/>
        <v>41587</v>
      </c>
      <c r="Y283" t="str">
        <f ca="1">"-"&amp;COUNTIFS($X$1:X283,DATE(YEAR($H283),MONTH($H283),DAY($H283)),$K$1:K283,"Pendiente")</f>
        <v>-0</v>
      </c>
      <c r="Z283" t="str">
        <f t="shared" si="52"/>
        <v>3AltaResuelto a Tiempo</v>
      </c>
      <c r="AA283">
        <v>3</v>
      </c>
      <c r="AB283" t="e">
        <f>VLOOKUP(C283,'Clasi x Modulo'!B:C,2,FALSE)</f>
        <v>#N/A</v>
      </c>
      <c r="AF283">
        <f t="shared" si="50"/>
        <v>11</v>
      </c>
    </row>
    <row r="284" spans="1:32" x14ac:dyDescent="0.25">
      <c r="A284" t="str">
        <f t="shared" ca="1" si="48"/>
        <v>41586-0</v>
      </c>
      <c r="B284" s="7" t="s">
        <v>1065</v>
      </c>
      <c r="C284" s="7" t="s">
        <v>1831</v>
      </c>
      <c r="D284" s="8">
        <v>41586.590277777781</v>
      </c>
      <c r="E284" s="32" t="s">
        <v>15</v>
      </c>
      <c r="F284" s="32" t="s">
        <v>15</v>
      </c>
      <c r="G284" s="32">
        <f>VLOOKUP(F284&amp;WEEKDAY(D284,2),Hoja3!A:B,2,FALSE)*24</f>
        <v>4</v>
      </c>
      <c r="H284" s="8">
        <f t="shared" si="51"/>
        <v>41586.756944444445</v>
      </c>
      <c r="I284" s="8">
        <v>41586.666666608799</v>
      </c>
      <c r="J284" s="8">
        <v>41586.635416666664</v>
      </c>
      <c r="K284" s="8" t="str">
        <f ca="1">IF(J284="",IF(NOW()&gt;H284,"Retrasado","Pendiente"),IF(J284&lt;H284,"Resuelto a Tiempo","Resuelto NO a Tiempo"))</f>
        <v>Resuelto a Tiempo</v>
      </c>
      <c r="O284">
        <v>-1.4</v>
      </c>
      <c r="V284" t="s">
        <v>1153</v>
      </c>
      <c r="W284" t="s">
        <v>1819</v>
      </c>
      <c r="X284" s="2">
        <f t="shared" si="49"/>
        <v>41586</v>
      </c>
      <c r="Y284" t="str">
        <f ca="1">"-"&amp;COUNTIFS($X$1:X284,DATE(YEAR($H284),MONTH($H284),DAY($H284)),$K$1:K284,"Pendiente")</f>
        <v>-0</v>
      </c>
      <c r="Z284" t="str">
        <f t="shared" ca="1" si="52"/>
        <v>3EmergenciaResuelto a Tiempo</v>
      </c>
      <c r="AA284">
        <v>3</v>
      </c>
      <c r="AB284" t="e">
        <f>VLOOKUP(C284,'Clasi x Modulo'!B:C,2,FALSE)</f>
        <v>#N/A</v>
      </c>
      <c r="AF284">
        <f t="shared" si="50"/>
        <v>11</v>
      </c>
    </row>
    <row r="285" spans="1:32" x14ac:dyDescent="0.25">
      <c r="A285" t="str">
        <f t="shared" ca="1" si="48"/>
        <v>41598-0</v>
      </c>
      <c r="B285" s="7" t="s">
        <v>1090</v>
      </c>
      <c r="C285" s="7" t="s">
        <v>1831</v>
      </c>
      <c r="D285" s="8">
        <v>41593.458333333336</v>
      </c>
      <c r="E285" s="32" t="s">
        <v>15</v>
      </c>
      <c r="F285" s="32" t="s">
        <v>52</v>
      </c>
      <c r="G285" s="32">
        <f>VLOOKUP(F285&amp;WEEKDAY(D285,2),Hoja3!A:B,2,FALSE)*24</f>
        <v>120</v>
      </c>
      <c r="H285" s="8">
        <f t="shared" si="51"/>
        <v>41598.458333333336</v>
      </c>
      <c r="I285" s="8">
        <v>41593.458333333336</v>
      </c>
      <c r="J285" s="8">
        <v>41596.458333333336</v>
      </c>
      <c r="K285" s="8" t="str">
        <f ca="1">IF(J285="",IF(NOW()&gt;H285,"Retrasado","Pendiente"),IF(J285&lt;H285,"Resuelto a Tiempo","Resuelto NO a Tiempo"))</f>
        <v>Resuelto a Tiempo</v>
      </c>
      <c r="O285">
        <v>-52.16</v>
      </c>
      <c r="V285" t="s">
        <v>1148</v>
      </c>
      <c r="W285" t="s">
        <v>1667</v>
      </c>
      <c r="X285" s="2">
        <f t="shared" si="49"/>
        <v>41598</v>
      </c>
      <c r="Y285" t="str">
        <f ca="1">"-"&amp;COUNTIFS($X$1:X285,DATE(YEAR($H285),MONTH($H285),DAY($H285)),$K$1:K285,"Pendiente")</f>
        <v>-0</v>
      </c>
      <c r="Z285" t="str">
        <f t="shared" ca="1" si="52"/>
        <v>3MediaResuelto a Tiempo</v>
      </c>
      <c r="AA285">
        <v>3</v>
      </c>
      <c r="AB285" t="e">
        <f>VLOOKUP(C285,'Clasi x Modulo'!B:C,2,FALSE)</f>
        <v>#N/A</v>
      </c>
      <c r="AF285">
        <f t="shared" si="50"/>
        <v>11</v>
      </c>
    </row>
    <row r="286" spans="1:32" x14ac:dyDescent="0.25">
      <c r="A286" t="str">
        <f t="shared" ca="1" si="48"/>
        <v>41590-0</v>
      </c>
      <c r="B286" s="3" t="s">
        <v>1066</v>
      </c>
      <c r="C286" s="7" t="s">
        <v>1831</v>
      </c>
      <c r="D286" s="4">
        <v>41589.333333333336</v>
      </c>
      <c r="E286" s="35" t="s">
        <v>10</v>
      </c>
      <c r="F286" s="35" t="s">
        <v>10</v>
      </c>
      <c r="G286" s="35">
        <f>VLOOKUP(F286&amp;WEEKDAY(D286,2),Hoja3!A:B,2,FALSE)*24</f>
        <v>24</v>
      </c>
      <c r="H286" s="4">
        <f t="shared" si="51"/>
        <v>41590.333333333336</v>
      </c>
      <c r="I286" s="4">
        <v>41589.333333333336</v>
      </c>
      <c r="J286" s="4">
        <v>41593.402777777781</v>
      </c>
      <c r="K286" s="4" t="s">
        <v>1158</v>
      </c>
      <c r="O286">
        <v>71.5</v>
      </c>
      <c r="R286" t="s">
        <v>1064</v>
      </c>
      <c r="S286" s="1">
        <v>41593.625</v>
      </c>
      <c r="V286" t="s">
        <v>1149</v>
      </c>
      <c r="W286" t="s">
        <v>1149</v>
      </c>
      <c r="X286" s="2">
        <f t="shared" si="49"/>
        <v>41590</v>
      </c>
      <c r="Y286" t="str">
        <f ca="1">"-"&amp;COUNTIFS($X$1:X286,DATE(YEAR($H286),MONTH($H286),DAY($H286)),$K$1:K286,"Pendiente")</f>
        <v>-0</v>
      </c>
      <c r="Z286" t="str">
        <f t="shared" si="52"/>
        <v>3AltaResuelto en Prorroga</v>
      </c>
      <c r="AA286">
        <v>3</v>
      </c>
      <c r="AB286" t="e">
        <f>VLOOKUP(C286,'Clasi x Modulo'!B:C,2,FALSE)</f>
        <v>#N/A</v>
      </c>
      <c r="AF286">
        <f t="shared" si="50"/>
        <v>11</v>
      </c>
    </row>
    <row r="287" spans="1:32" x14ac:dyDescent="0.25">
      <c r="A287" t="str">
        <f t="shared" ca="1" si="48"/>
        <v>41593-0</v>
      </c>
      <c r="B287" s="7" t="s">
        <v>1067</v>
      </c>
      <c r="C287" s="7" t="s">
        <v>1831</v>
      </c>
      <c r="D287" s="8">
        <v>41590.375</v>
      </c>
      <c r="E287" s="32" t="s">
        <v>15</v>
      </c>
      <c r="F287" s="32" t="s">
        <v>52</v>
      </c>
      <c r="G287" s="32">
        <f>VLOOKUP(F287&amp;WEEKDAY(D287,2),Hoja3!A:B,2,FALSE)*24</f>
        <v>72</v>
      </c>
      <c r="H287" s="8">
        <f t="shared" si="51"/>
        <v>41593.375</v>
      </c>
      <c r="I287" s="8">
        <v>41590.375</v>
      </c>
      <c r="J287" s="8">
        <v>41591.333333333336</v>
      </c>
      <c r="K287" s="8" t="str">
        <f t="shared" ref="K287:K304" ca="1" si="53">IF(J287="",IF(NOW()&gt;H287,"Retrasado","Pendiente"),IF(J287&lt;H287,"Resuelto a Tiempo","Resuelto NO a Tiempo"))</f>
        <v>Resuelto a Tiempo</v>
      </c>
      <c r="O287">
        <f>-24.25</f>
        <v>-24.25</v>
      </c>
      <c r="V287" t="s">
        <v>1148</v>
      </c>
      <c r="W287" t="s">
        <v>1667</v>
      </c>
      <c r="X287" s="2">
        <f t="shared" si="49"/>
        <v>41593</v>
      </c>
      <c r="Y287" t="str">
        <f ca="1">"-"&amp;COUNTIFS($X$1:X287,DATE(YEAR($H287),MONTH($H287),DAY($H287)),$K$1:K287,"Pendiente")</f>
        <v>-0</v>
      </c>
      <c r="Z287" t="str">
        <f t="shared" ca="1" si="52"/>
        <v>3MediaResuelto a Tiempo</v>
      </c>
      <c r="AA287">
        <v>3</v>
      </c>
      <c r="AB287" t="e">
        <f>VLOOKUP(C287,'Clasi x Modulo'!B:C,2,FALSE)</f>
        <v>#N/A</v>
      </c>
      <c r="AF287">
        <f t="shared" si="50"/>
        <v>11</v>
      </c>
    </row>
    <row r="288" spans="1:32" x14ac:dyDescent="0.25">
      <c r="A288" t="str">
        <f t="shared" ca="1" si="48"/>
        <v>41593-0</v>
      </c>
      <c r="B288" s="7" t="s">
        <v>1068</v>
      </c>
      <c r="C288" s="7" t="s">
        <v>1831</v>
      </c>
      <c r="D288" s="8">
        <v>41590.458333333336</v>
      </c>
      <c r="E288" s="32" t="s">
        <v>15</v>
      </c>
      <c r="F288" s="32" t="s">
        <v>52</v>
      </c>
      <c r="G288" s="32">
        <f>VLOOKUP(F288&amp;WEEKDAY(D288,2),Hoja3!A:B,2,FALSE)*24</f>
        <v>72</v>
      </c>
      <c r="H288" s="8">
        <f t="shared" si="51"/>
        <v>41593.458333333336</v>
      </c>
      <c r="I288" s="8">
        <v>41590.458333333336</v>
      </c>
      <c r="J288" s="8">
        <v>41590.5625</v>
      </c>
      <c r="K288" s="8" t="str">
        <f t="shared" ca="1" si="53"/>
        <v>Resuelto a Tiempo</v>
      </c>
      <c r="O288">
        <f>-74.54</f>
        <v>-74.540000000000006</v>
      </c>
      <c r="V288" t="s">
        <v>1148</v>
      </c>
      <c r="W288" t="s">
        <v>1667</v>
      </c>
      <c r="X288" s="2">
        <f t="shared" si="49"/>
        <v>41593</v>
      </c>
      <c r="Y288" t="str">
        <f ca="1">"-"&amp;COUNTIFS($X$1:X288,DATE(YEAR($H288),MONTH($H288),DAY($H288)),$K$1:K288,"Pendiente")</f>
        <v>-0</v>
      </c>
      <c r="Z288" t="str">
        <f t="shared" ca="1" si="52"/>
        <v>3MediaResuelto a Tiempo</v>
      </c>
      <c r="AA288">
        <v>3</v>
      </c>
      <c r="AB288" t="e">
        <f>VLOOKUP(C288,'Clasi x Modulo'!B:C,2,FALSE)</f>
        <v>#N/A</v>
      </c>
      <c r="AF288">
        <f t="shared" si="50"/>
        <v>11</v>
      </c>
    </row>
    <row r="289" spans="1:32" x14ac:dyDescent="0.25">
      <c r="A289" t="str">
        <f t="shared" ca="1" si="48"/>
        <v>41593-0</v>
      </c>
      <c r="B289" s="7" t="s">
        <v>1070</v>
      </c>
      <c r="C289" s="7" t="s">
        <v>1831</v>
      </c>
      <c r="D289" s="8">
        <v>41590.458333333336</v>
      </c>
      <c r="E289" s="32" t="s">
        <v>15</v>
      </c>
      <c r="F289" s="32" t="s">
        <v>52</v>
      </c>
      <c r="G289" s="32">
        <f>VLOOKUP(F289&amp;WEEKDAY(D289,2),Hoja3!A:B,2,FALSE)*24</f>
        <v>72</v>
      </c>
      <c r="H289" s="8">
        <f t="shared" si="51"/>
        <v>41593.458333333336</v>
      </c>
      <c r="I289" s="8">
        <v>41590.479166666664</v>
      </c>
      <c r="J289" s="8">
        <v>41590.5625</v>
      </c>
      <c r="K289" s="8" t="str">
        <f t="shared" ca="1" si="53"/>
        <v>Resuelto a Tiempo</v>
      </c>
      <c r="O289">
        <v>-2.34</v>
      </c>
      <c r="V289" t="s">
        <v>1148</v>
      </c>
      <c r="W289" t="s">
        <v>1667</v>
      </c>
      <c r="X289" s="2">
        <f t="shared" si="49"/>
        <v>41593</v>
      </c>
      <c r="Y289" t="str">
        <f ca="1">"-"&amp;COUNTIFS($X$1:X289,DATE(YEAR($H289),MONTH($H289),DAY($H289)),$K$1:K289,"Pendiente")</f>
        <v>-0</v>
      </c>
      <c r="Z289" t="str">
        <f t="shared" ca="1" si="52"/>
        <v>3MediaResuelto a Tiempo</v>
      </c>
      <c r="AA289">
        <v>3</v>
      </c>
      <c r="AB289" t="e">
        <f>VLOOKUP(C289,'Clasi x Modulo'!B:C,2,FALSE)</f>
        <v>#N/A</v>
      </c>
      <c r="AF289">
        <f t="shared" si="50"/>
        <v>11</v>
      </c>
    </row>
    <row r="290" spans="1:32" x14ac:dyDescent="0.25">
      <c r="A290" t="str">
        <f t="shared" ca="1" si="48"/>
        <v>41590-0</v>
      </c>
      <c r="B290" s="7" t="s">
        <v>1069</v>
      </c>
      <c r="C290" s="7" t="s">
        <v>1831</v>
      </c>
      <c r="D290" s="8">
        <v>41590.479166666664</v>
      </c>
      <c r="E290" s="32" t="s">
        <v>15</v>
      </c>
      <c r="F290" s="32" t="s">
        <v>15</v>
      </c>
      <c r="G290" s="32">
        <f>VLOOKUP(F290&amp;WEEKDAY(D290,2),Hoja3!A:B,2,FALSE)*24</f>
        <v>4</v>
      </c>
      <c r="H290" s="8">
        <f t="shared" si="51"/>
        <v>41590.645833333328</v>
      </c>
      <c r="I290" s="8">
        <v>41590.479166666664</v>
      </c>
      <c r="J290" s="8">
        <v>41590.638888888891</v>
      </c>
      <c r="K290" s="8" t="str">
        <f t="shared" ca="1" si="53"/>
        <v>Resuelto a Tiempo</v>
      </c>
      <c r="O290">
        <v>-1.08</v>
      </c>
      <c r="V290" t="s">
        <v>1820</v>
      </c>
      <c r="W290" t="s">
        <v>1710</v>
      </c>
      <c r="X290" s="2">
        <f t="shared" si="49"/>
        <v>41590</v>
      </c>
      <c r="Y290" t="str">
        <f ca="1">"-"&amp;COUNTIFS($X$1:X290,DATE(YEAR($H290),MONTH($H290),DAY($H290)),$K$1:K290,"Pendiente")</f>
        <v>-0</v>
      </c>
      <c r="Z290" t="str">
        <f t="shared" ca="1" si="52"/>
        <v>3EmergenciaResuelto a Tiempo</v>
      </c>
      <c r="AA290">
        <v>3</v>
      </c>
      <c r="AB290" t="e">
        <f>VLOOKUP(C290,'Clasi x Modulo'!B:C,2,FALSE)</f>
        <v>#N/A</v>
      </c>
      <c r="AF290">
        <f t="shared" si="50"/>
        <v>11</v>
      </c>
    </row>
    <row r="291" spans="1:32" x14ac:dyDescent="0.25">
      <c r="A291" t="str">
        <f t="shared" ca="1" si="48"/>
        <v>41593-0</v>
      </c>
      <c r="B291" s="7" t="s">
        <v>1071</v>
      </c>
      <c r="C291" s="7" t="s">
        <v>1831</v>
      </c>
      <c r="D291" s="8">
        <v>41590.5</v>
      </c>
      <c r="E291" s="32" t="s">
        <v>52</v>
      </c>
      <c r="F291" s="32" t="s">
        <v>52</v>
      </c>
      <c r="G291" s="32">
        <f>VLOOKUP(F291&amp;WEEKDAY(D291,2),Hoja3!A:B,2,FALSE)*24</f>
        <v>72</v>
      </c>
      <c r="H291" s="8">
        <f t="shared" ref="H291:H322" si="54">D291+G291/24</f>
        <v>41593.5</v>
      </c>
      <c r="I291" s="8">
        <v>41590.5</v>
      </c>
      <c r="J291" s="8">
        <v>41590.708333333336</v>
      </c>
      <c r="K291" s="8" t="str">
        <f t="shared" ca="1" si="53"/>
        <v>Resuelto a Tiempo</v>
      </c>
      <c r="M291" s="53">
        <v>41592.416666666664</v>
      </c>
      <c r="O291">
        <v>-134.02000000000001</v>
      </c>
      <c r="V291" t="s">
        <v>1595</v>
      </c>
      <c r="W291" t="s">
        <v>1595</v>
      </c>
      <c r="X291" s="2">
        <f t="shared" si="49"/>
        <v>41593</v>
      </c>
      <c r="Y291" t="str">
        <f ca="1">"-"&amp;COUNTIFS($X$1:X291,DATE(YEAR($H291),MONTH($H291),DAY($H291)),$K$1:K291,"Pendiente")</f>
        <v>-0</v>
      </c>
      <c r="Z291" t="str">
        <f t="shared" ca="1" si="52"/>
        <v>3MediaResuelto a Tiempo</v>
      </c>
      <c r="AA291">
        <v>3</v>
      </c>
      <c r="AB291" t="e">
        <f>VLOOKUP(C291,'Clasi x Modulo'!B:C,2,FALSE)</f>
        <v>#N/A</v>
      </c>
      <c r="AF291">
        <f t="shared" si="50"/>
        <v>11</v>
      </c>
    </row>
    <row r="292" spans="1:32" x14ac:dyDescent="0.25">
      <c r="A292" t="str">
        <f t="shared" ca="1" si="48"/>
        <v>41591-0</v>
      </c>
      <c r="B292" s="7" t="s">
        <v>1072</v>
      </c>
      <c r="C292" s="7" t="s">
        <v>1831</v>
      </c>
      <c r="D292" s="8">
        <v>41590.583333333336</v>
      </c>
      <c r="E292" s="32" t="s">
        <v>15</v>
      </c>
      <c r="F292" s="32" t="s">
        <v>10</v>
      </c>
      <c r="G292" s="32">
        <f>VLOOKUP(F292&amp;WEEKDAY(D292,2),Hoja3!A:B,2,FALSE)*24</f>
        <v>24</v>
      </c>
      <c r="H292" s="8">
        <f t="shared" si="54"/>
        <v>41591.583333333336</v>
      </c>
      <c r="I292" s="8">
        <v>41590.583333333336</v>
      </c>
      <c r="J292" s="8">
        <v>41590.708333333336</v>
      </c>
      <c r="K292" s="8" t="str">
        <f t="shared" ca="1" si="53"/>
        <v>Resuelto a Tiempo</v>
      </c>
      <c r="O292">
        <v>-18.100000000000001</v>
      </c>
      <c r="V292" t="s">
        <v>1595</v>
      </c>
      <c r="W292" t="s">
        <v>1595</v>
      </c>
      <c r="X292" s="2">
        <f t="shared" si="49"/>
        <v>41591</v>
      </c>
      <c r="Y292" t="str">
        <f ca="1">"-"&amp;COUNTIFS($X$1:X292,DATE(YEAR($H292),MONTH($H292),DAY($H292)),$K$1:K292,"Pendiente")</f>
        <v>-0</v>
      </c>
      <c r="Z292" t="str">
        <f t="shared" ref="Z292:Z312" ca="1" si="55">AA292&amp;F292&amp;K292</f>
        <v>3AltaResuelto a Tiempo</v>
      </c>
      <c r="AA292">
        <v>3</v>
      </c>
      <c r="AB292" t="e">
        <f>VLOOKUP(C292,'Clasi x Modulo'!B:C,2,FALSE)</f>
        <v>#N/A</v>
      </c>
      <c r="AF292">
        <f t="shared" si="50"/>
        <v>11</v>
      </c>
    </row>
    <row r="293" spans="1:32" x14ac:dyDescent="0.25">
      <c r="A293" t="str">
        <f t="shared" ca="1" si="48"/>
        <v>41593-0</v>
      </c>
      <c r="B293" s="7" t="s">
        <v>1073</v>
      </c>
      <c r="C293" s="7" t="s">
        <v>1831</v>
      </c>
      <c r="D293" s="8">
        <v>41590.625</v>
      </c>
      <c r="E293" s="32" t="s">
        <v>15</v>
      </c>
      <c r="F293" s="32" t="s">
        <v>52</v>
      </c>
      <c r="G293" s="32">
        <f>VLOOKUP(F293&amp;WEEKDAY(D293,2),Hoja3!A:B,2,FALSE)*24</f>
        <v>72</v>
      </c>
      <c r="H293" s="8">
        <f t="shared" si="54"/>
        <v>41593.625</v>
      </c>
      <c r="I293" s="8">
        <v>41590.625</v>
      </c>
      <c r="J293" s="8">
        <v>41591.333333333336</v>
      </c>
      <c r="K293" s="8" t="str">
        <f t="shared" ca="1" si="53"/>
        <v>Resuelto a Tiempo</v>
      </c>
      <c r="O293">
        <v>-123.08</v>
      </c>
      <c r="V293" t="s">
        <v>1148</v>
      </c>
      <c r="W293" t="s">
        <v>1667</v>
      </c>
      <c r="X293" s="2">
        <f t="shared" si="49"/>
        <v>41593</v>
      </c>
      <c r="Y293" t="str">
        <f ca="1">"-"&amp;COUNTIFS($X$1:X293,DATE(YEAR($H293),MONTH($H293),DAY($H293)),$K$1:K293,"Pendiente")</f>
        <v>-0</v>
      </c>
      <c r="Z293" t="str">
        <f t="shared" ca="1" si="55"/>
        <v>3MediaResuelto a Tiempo</v>
      </c>
      <c r="AA293">
        <v>3</v>
      </c>
      <c r="AB293" t="e">
        <f>VLOOKUP(C293,'Clasi x Modulo'!B:C,2,FALSE)</f>
        <v>#N/A</v>
      </c>
      <c r="AF293">
        <f t="shared" si="50"/>
        <v>11</v>
      </c>
    </row>
    <row r="294" spans="1:32" x14ac:dyDescent="0.25">
      <c r="A294" t="str">
        <f t="shared" ca="1" si="48"/>
        <v>41593-0</v>
      </c>
      <c r="B294" s="7" t="s">
        <v>1074</v>
      </c>
      <c r="C294" s="7" t="s">
        <v>1831</v>
      </c>
      <c r="D294" s="8">
        <v>41590.625</v>
      </c>
      <c r="E294" s="32" t="s">
        <v>15</v>
      </c>
      <c r="F294" s="32" t="s">
        <v>52</v>
      </c>
      <c r="G294" s="32">
        <f>VLOOKUP(F294&amp;WEEKDAY(D294,2),Hoja3!A:B,2,FALSE)*24</f>
        <v>72</v>
      </c>
      <c r="H294" s="8">
        <f t="shared" si="54"/>
        <v>41593.625</v>
      </c>
      <c r="I294" s="8">
        <v>41590.625</v>
      </c>
      <c r="J294" s="8">
        <v>41591.333333333336</v>
      </c>
      <c r="K294" s="8" t="str">
        <f t="shared" ca="1" si="53"/>
        <v>Resuelto a Tiempo</v>
      </c>
      <c r="O294">
        <v>-123.16</v>
      </c>
      <c r="V294" t="s">
        <v>1148</v>
      </c>
      <c r="W294" t="s">
        <v>1667</v>
      </c>
      <c r="X294" s="2">
        <f t="shared" si="49"/>
        <v>41593</v>
      </c>
      <c r="Y294" t="str">
        <f ca="1">"-"&amp;COUNTIFS($X$1:X294,DATE(YEAR($H294),MONTH($H294),DAY($H294)),$K$1:K294,"Pendiente")</f>
        <v>-0</v>
      </c>
      <c r="Z294" t="str">
        <f t="shared" ca="1" si="55"/>
        <v>3MediaResuelto a Tiempo</v>
      </c>
      <c r="AA294">
        <v>3</v>
      </c>
      <c r="AB294" t="e">
        <f>VLOOKUP(C294,'Clasi x Modulo'!B:C,2,FALSE)</f>
        <v>#N/A</v>
      </c>
      <c r="AF294">
        <f t="shared" si="50"/>
        <v>11</v>
      </c>
    </row>
    <row r="295" spans="1:32" x14ac:dyDescent="0.25">
      <c r="A295" t="str">
        <f t="shared" ca="1" si="48"/>
        <v>41593-0</v>
      </c>
      <c r="B295" s="7" t="s">
        <v>1076</v>
      </c>
      <c r="C295" s="7" t="s">
        <v>1831</v>
      </c>
      <c r="D295" s="8">
        <v>41590.625</v>
      </c>
      <c r="E295" s="32" t="s">
        <v>15</v>
      </c>
      <c r="F295" s="32" t="s">
        <v>52</v>
      </c>
      <c r="G295" s="32">
        <f>VLOOKUP(F295&amp;WEEKDAY(D295,2),Hoja3!A:B,2,FALSE)*24</f>
        <v>72</v>
      </c>
      <c r="H295" s="8">
        <f t="shared" si="54"/>
        <v>41593.625</v>
      </c>
      <c r="I295" s="8">
        <v>41590.625</v>
      </c>
      <c r="J295" s="8">
        <v>41591.333333333336</v>
      </c>
      <c r="K295" s="8" t="str">
        <f t="shared" ca="1" si="53"/>
        <v>Resuelto a Tiempo</v>
      </c>
      <c r="O295">
        <v>12.19</v>
      </c>
      <c r="V295" t="s">
        <v>1148</v>
      </c>
      <c r="W295" t="s">
        <v>1667</v>
      </c>
      <c r="X295" s="2">
        <f t="shared" si="49"/>
        <v>41593</v>
      </c>
      <c r="Y295" t="str">
        <f ca="1">"-"&amp;COUNTIFS($X$1:X295,DATE(YEAR($H295),MONTH($H295),DAY($H295)),$K$1:K295,"Pendiente")</f>
        <v>-0</v>
      </c>
      <c r="Z295" t="str">
        <f t="shared" ca="1" si="55"/>
        <v>3MediaResuelto a Tiempo</v>
      </c>
      <c r="AA295">
        <v>3</v>
      </c>
      <c r="AB295" t="e">
        <f>VLOOKUP(C295,'Clasi x Modulo'!B:C,2,FALSE)</f>
        <v>#N/A</v>
      </c>
      <c r="AF295">
        <f t="shared" si="50"/>
        <v>11</v>
      </c>
    </row>
    <row r="296" spans="1:32" x14ac:dyDescent="0.25">
      <c r="A296" t="str">
        <f t="shared" ca="1" si="48"/>
        <v>41593-0</v>
      </c>
      <c r="B296" s="7" t="s">
        <v>1075</v>
      </c>
      <c r="C296" s="7" t="s">
        <v>1831</v>
      </c>
      <c r="D296" s="8">
        <v>41590.625</v>
      </c>
      <c r="E296" s="32" t="s">
        <v>15</v>
      </c>
      <c r="F296" s="32" t="s">
        <v>52</v>
      </c>
      <c r="G296" s="32">
        <f>VLOOKUP(F296&amp;WEEKDAY(D296,2),Hoja3!A:B,2,FALSE)*24</f>
        <v>72</v>
      </c>
      <c r="H296" s="8">
        <f t="shared" si="54"/>
        <v>41593.625</v>
      </c>
      <c r="I296" s="8">
        <v>41590.625</v>
      </c>
      <c r="J296" s="8">
        <v>41591.333333333336</v>
      </c>
      <c r="K296" s="8" t="str">
        <f t="shared" ca="1" si="53"/>
        <v>Resuelto a Tiempo</v>
      </c>
      <c r="O296">
        <v>12.13</v>
      </c>
      <c r="V296" t="s">
        <v>1148</v>
      </c>
      <c r="W296" t="s">
        <v>1667</v>
      </c>
      <c r="X296" s="2">
        <f t="shared" si="49"/>
        <v>41593</v>
      </c>
      <c r="Y296" t="str">
        <f ca="1">"-"&amp;COUNTIFS($X$1:X296,DATE(YEAR($H296),MONTH($H296),DAY($H296)),$K$1:K296,"Pendiente")</f>
        <v>-0</v>
      </c>
      <c r="Z296" t="str">
        <f t="shared" ca="1" si="55"/>
        <v>3MediaResuelto a Tiempo</v>
      </c>
      <c r="AA296">
        <v>3</v>
      </c>
      <c r="AB296" t="e">
        <f>VLOOKUP(C296,'Clasi x Modulo'!B:C,2,FALSE)</f>
        <v>#N/A</v>
      </c>
      <c r="AF296">
        <f t="shared" si="50"/>
        <v>11</v>
      </c>
    </row>
    <row r="297" spans="1:32" x14ac:dyDescent="0.25">
      <c r="A297" t="str">
        <f t="shared" ca="1" si="48"/>
        <v>41593-0</v>
      </c>
      <c r="B297" s="7" t="s">
        <v>1077</v>
      </c>
      <c r="C297" s="7" t="s">
        <v>1831</v>
      </c>
      <c r="D297" s="8">
        <v>41590.697916666664</v>
      </c>
      <c r="E297" s="32" t="s">
        <v>15</v>
      </c>
      <c r="F297" s="32" t="s">
        <v>52</v>
      </c>
      <c r="G297" s="32">
        <f>VLOOKUP(F297&amp;WEEKDAY(D297,2),Hoja3!A:B,2,FALSE)*24</f>
        <v>72</v>
      </c>
      <c r="H297" s="8">
        <f t="shared" si="54"/>
        <v>41593.697916666664</v>
      </c>
      <c r="I297" s="8">
        <v>41590.697916666664</v>
      </c>
      <c r="J297" s="8">
        <v>41590.729166666664</v>
      </c>
      <c r="K297" s="8" t="str">
        <f t="shared" ca="1" si="53"/>
        <v>Resuelto a Tiempo</v>
      </c>
      <c r="O297">
        <v>-4</v>
      </c>
      <c r="V297" t="s">
        <v>1148</v>
      </c>
      <c r="W297" t="s">
        <v>1667</v>
      </c>
      <c r="X297" s="2">
        <f t="shared" si="49"/>
        <v>41593</v>
      </c>
      <c r="Y297" t="str">
        <f ca="1">"-"&amp;COUNTIFS($X$1:X297,DATE(YEAR($H297),MONTH($H297),DAY($H297)),$K$1:K297,"Pendiente")</f>
        <v>-0</v>
      </c>
      <c r="Z297" t="str">
        <f t="shared" ca="1" si="55"/>
        <v>3MediaResuelto a Tiempo</v>
      </c>
      <c r="AA297">
        <v>3</v>
      </c>
      <c r="AB297" t="e">
        <f>VLOOKUP(C297,'Clasi x Modulo'!B:C,2,FALSE)</f>
        <v>#N/A</v>
      </c>
      <c r="AF297">
        <f t="shared" si="50"/>
        <v>11</v>
      </c>
    </row>
    <row r="298" spans="1:32" x14ac:dyDescent="0.25">
      <c r="A298" t="str">
        <f t="shared" ca="1" si="48"/>
        <v>41596-0</v>
      </c>
      <c r="B298" s="7" t="s">
        <v>1078</v>
      </c>
      <c r="C298" s="7" t="s">
        <v>1831</v>
      </c>
      <c r="D298" s="8">
        <v>41591.375</v>
      </c>
      <c r="E298" s="32" t="s">
        <v>15</v>
      </c>
      <c r="F298" s="32" t="s">
        <v>52</v>
      </c>
      <c r="G298" s="32">
        <f>VLOOKUP(F298&amp;WEEKDAY(D298,2),Hoja3!A:B,2,FALSE)*24</f>
        <v>120</v>
      </c>
      <c r="H298" s="8">
        <f t="shared" si="54"/>
        <v>41596.375</v>
      </c>
      <c r="I298" s="8">
        <v>41591.375</v>
      </c>
      <c r="J298" s="8">
        <v>41591.583333333336</v>
      </c>
      <c r="K298" s="8" t="str">
        <f t="shared" ca="1" si="53"/>
        <v>Resuelto a Tiempo</v>
      </c>
      <c r="O298">
        <v>-120.3</v>
      </c>
      <c r="V298" t="s">
        <v>1148</v>
      </c>
      <c r="W298" t="s">
        <v>1667</v>
      </c>
      <c r="X298" s="2">
        <f t="shared" si="49"/>
        <v>41596</v>
      </c>
      <c r="Y298" t="str">
        <f ca="1">"-"&amp;COUNTIFS($X$1:X298,DATE(YEAR($H298),MONTH($H298),DAY($H298)),$K$1:K298,"Pendiente")</f>
        <v>-0</v>
      </c>
      <c r="Z298" t="str">
        <f t="shared" ca="1" si="55"/>
        <v>3MediaResuelto a Tiempo</v>
      </c>
      <c r="AA298">
        <v>3</v>
      </c>
      <c r="AB298" t="e">
        <f>VLOOKUP(C298,'Clasi x Modulo'!B:C,2,FALSE)</f>
        <v>#N/A</v>
      </c>
      <c r="AF298">
        <f t="shared" si="50"/>
        <v>11</v>
      </c>
    </row>
    <row r="299" spans="1:32" x14ac:dyDescent="0.25">
      <c r="A299" t="str">
        <f t="shared" ca="1" si="48"/>
        <v>41596-0</v>
      </c>
      <c r="B299" s="7" t="s">
        <v>1079</v>
      </c>
      <c r="C299" s="7" t="s">
        <v>1831</v>
      </c>
      <c r="D299" s="8">
        <v>41591.375</v>
      </c>
      <c r="E299" s="32" t="s">
        <v>15</v>
      </c>
      <c r="F299" s="32" t="s">
        <v>52</v>
      </c>
      <c r="G299" s="32">
        <f>VLOOKUP(F299&amp;WEEKDAY(D299,2),Hoja3!A:B,2,FALSE)*24</f>
        <v>120</v>
      </c>
      <c r="H299" s="8">
        <f t="shared" si="54"/>
        <v>41596.375</v>
      </c>
      <c r="I299" s="8">
        <v>41591.375</v>
      </c>
      <c r="J299" s="8">
        <v>41591.583333333336</v>
      </c>
      <c r="K299" s="8" t="str">
        <f t="shared" ca="1" si="53"/>
        <v>Resuelto a Tiempo</v>
      </c>
      <c r="O299">
        <v>-120.17</v>
      </c>
      <c r="V299" t="s">
        <v>1148</v>
      </c>
      <c r="W299" t="s">
        <v>1667</v>
      </c>
      <c r="X299" s="2">
        <f t="shared" si="49"/>
        <v>41596</v>
      </c>
      <c r="Y299" t="str">
        <f ca="1">"-"&amp;COUNTIFS($X$1:X299,DATE(YEAR($H299),MONTH($H299),DAY($H299)),$K$1:K299,"Pendiente")</f>
        <v>-0</v>
      </c>
      <c r="Z299" t="str">
        <f t="shared" ca="1" si="55"/>
        <v>3MediaResuelto a Tiempo</v>
      </c>
      <c r="AA299">
        <v>3</v>
      </c>
      <c r="AB299" t="e">
        <f>VLOOKUP(C299,'Clasi x Modulo'!B:C,2,FALSE)</f>
        <v>#N/A</v>
      </c>
      <c r="AF299">
        <f t="shared" si="50"/>
        <v>11</v>
      </c>
    </row>
    <row r="300" spans="1:32" x14ac:dyDescent="0.25">
      <c r="A300" t="str">
        <f t="shared" ca="1" si="48"/>
        <v>41596-0</v>
      </c>
      <c r="B300" s="7" t="s">
        <v>1080</v>
      </c>
      <c r="C300" s="7" t="s">
        <v>1831</v>
      </c>
      <c r="D300" s="8">
        <v>41591.375</v>
      </c>
      <c r="E300" s="32" t="s">
        <v>15</v>
      </c>
      <c r="F300" s="32" t="s">
        <v>52</v>
      </c>
      <c r="G300" s="32">
        <f>VLOOKUP(F300&amp;WEEKDAY(D300,2),Hoja3!A:B,2,FALSE)*24</f>
        <v>120</v>
      </c>
      <c r="H300" s="8">
        <f t="shared" si="54"/>
        <v>41596.375</v>
      </c>
      <c r="I300" s="8">
        <v>41591.375</v>
      </c>
      <c r="J300" s="8">
        <v>41591.590277777781</v>
      </c>
      <c r="K300" s="8" t="str">
        <f t="shared" ca="1" si="53"/>
        <v>Resuelto a Tiempo</v>
      </c>
      <c r="O300">
        <v>-120.26</v>
      </c>
      <c r="V300" t="s">
        <v>1148</v>
      </c>
      <c r="W300" t="s">
        <v>1667</v>
      </c>
      <c r="X300" s="2">
        <f t="shared" si="49"/>
        <v>41596</v>
      </c>
      <c r="Y300" t="str">
        <f ca="1">"-"&amp;COUNTIFS($X$1:X300,DATE(YEAR($H300),MONTH($H300),DAY($H300)),$K$1:K300,"Pendiente")</f>
        <v>-0</v>
      </c>
      <c r="Z300" t="str">
        <f t="shared" ca="1" si="55"/>
        <v>3MediaResuelto a Tiempo</v>
      </c>
      <c r="AA300">
        <v>3</v>
      </c>
      <c r="AB300" t="e">
        <f>VLOOKUP(C300,'Clasi x Modulo'!B:C,2,FALSE)</f>
        <v>#N/A</v>
      </c>
      <c r="AF300">
        <f t="shared" si="50"/>
        <v>11</v>
      </c>
    </row>
    <row r="301" spans="1:32" x14ac:dyDescent="0.25">
      <c r="A301" t="str">
        <f t="shared" ca="1" si="48"/>
        <v>41596-0</v>
      </c>
      <c r="B301" s="7" t="s">
        <v>1081</v>
      </c>
      <c r="C301" s="7" t="s">
        <v>1831</v>
      </c>
      <c r="D301" s="8">
        <v>41591.375</v>
      </c>
      <c r="E301" s="32" t="s">
        <v>15</v>
      </c>
      <c r="F301" s="32" t="s">
        <v>52</v>
      </c>
      <c r="G301" s="32">
        <f>VLOOKUP(F301&amp;WEEKDAY(D301,2),Hoja3!A:B,2,FALSE)*24</f>
        <v>120</v>
      </c>
      <c r="H301" s="8">
        <f t="shared" si="54"/>
        <v>41596.375</v>
      </c>
      <c r="I301" s="8">
        <v>41591.375</v>
      </c>
      <c r="J301" s="8">
        <v>41591.597222222219</v>
      </c>
      <c r="K301" s="8" t="str">
        <f t="shared" ca="1" si="53"/>
        <v>Resuelto a Tiempo</v>
      </c>
      <c r="O301">
        <v>-127.29</v>
      </c>
      <c r="V301" t="s">
        <v>1148</v>
      </c>
      <c r="W301" t="s">
        <v>1667</v>
      </c>
      <c r="X301" s="2">
        <f t="shared" si="49"/>
        <v>41596</v>
      </c>
      <c r="Y301" t="str">
        <f ca="1">"-"&amp;COUNTIFS($X$1:X301,DATE(YEAR($H301),MONTH($H301),DAY($H301)),$K$1:K301,"Pendiente")</f>
        <v>-0</v>
      </c>
      <c r="Z301" t="str">
        <f t="shared" ca="1" si="55"/>
        <v>3MediaResuelto a Tiempo</v>
      </c>
      <c r="AA301">
        <v>3</v>
      </c>
      <c r="AB301" t="e">
        <f>VLOOKUP(C301,'Clasi x Modulo'!B:C,2,FALSE)</f>
        <v>#N/A</v>
      </c>
      <c r="AF301">
        <f t="shared" si="50"/>
        <v>11</v>
      </c>
    </row>
    <row r="302" spans="1:32" x14ac:dyDescent="0.25">
      <c r="A302" t="str">
        <f t="shared" ca="1" si="48"/>
        <v>41596-0</v>
      </c>
      <c r="B302" s="7" t="s">
        <v>1082</v>
      </c>
      <c r="C302" s="7" t="s">
        <v>1831</v>
      </c>
      <c r="D302" s="8">
        <v>41591.416666666664</v>
      </c>
      <c r="E302" s="32" t="s">
        <v>15</v>
      </c>
      <c r="F302" s="32" t="s">
        <v>52</v>
      </c>
      <c r="G302" s="32">
        <f>VLOOKUP(F302&amp;WEEKDAY(D302,2),Hoja3!A:B,2,FALSE)*24</f>
        <v>120</v>
      </c>
      <c r="H302" s="8">
        <f t="shared" si="54"/>
        <v>41596.416666666664</v>
      </c>
      <c r="I302" s="8">
        <v>41591.458333333336</v>
      </c>
      <c r="J302" s="8">
        <v>41592.569444444445</v>
      </c>
      <c r="K302" s="8" t="str">
        <f t="shared" ca="1" si="53"/>
        <v>Resuelto a Tiempo</v>
      </c>
      <c r="O302">
        <v>-97.06</v>
      </c>
      <c r="V302" t="s">
        <v>1148</v>
      </c>
      <c r="W302" t="s">
        <v>1667</v>
      </c>
      <c r="X302" s="2">
        <f t="shared" si="49"/>
        <v>41596</v>
      </c>
      <c r="Y302" t="str">
        <f ca="1">"-"&amp;COUNTIFS($X$1:X302,DATE(YEAR($H302),MONTH($H302),DAY($H302)),$K$1:K302,"Pendiente")</f>
        <v>-0</v>
      </c>
      <c r="Z302" t="str">
        <f t="shared" ca="1" si="55"/>
        <v>3MediaResuelto a Tiempo</v>
      </c>
      <c r="AA302">
        <v>3</v>
      </c>
      <c r="AB302" t="e">
        <f>VLOOKUP(C302,'Clasi x Modulo'!B:C,2,FALSE)</f>
        <v>#N/A</v>
      </c>
      <c r="AF302">
        <f t="shared" si="50"/>
        <v>11</v>
      </c>
    </row>
    <row r="303" spans="1:32" x14ac:dyDescent="0.25">
      <c r="A303" t="str">
        <f t="shared" ca="1" si="48"/>
        <v>41596-0</v>
      </c>
      <c r="B303" s="7" t="s">
        <v>1083</v>
      </c>
      <c r="C303" s="7" t="s">
        <v>1831</v>
      </c>
      <c r="D303" s="8">
        <v>41591.458333333336</v>
      </c>
      <c r="E303" s="32" t="s">
        <v>15</v>
      </c>
      <c r="F303" s="32" t="s">
        <v>52</v>
      </c>
      <c r="G303" s="32">
        <f>VLOOKUP(F303&amp;WEEKDAY(D303,2),Hoja3!A:B,2,FALSE)*24</f>
        <v>120</v>
      </c>
      <c r="H303" s="8">
        <f t="shared" si="54"/>
        <v>41596.458333333336</v>
      </c>
      <c r="I303" s="8">
        <v>41591.458333333336</v>
      </c>
      <c r="J303" s="8">
        <v>41592.458333333336</v>
      </c>
      <c r="K303" s="8" t="str">
        <f t="shared" ca="1" si="53"/>
        <v>Resuelto a Tiempo</v>
      </c>
      <c r="O303">
        <v>-100.57</v>
      </c>
      <c r="V303" t="s">
        <v>1148</v>
      </c>
      <c r="W303" t="s">
        <v>1667</v>
      </c>
      <c r="X303" s="2">
        <f t="shared" si="49"/>
        <v>41596</v>
      </c>
      <c r="Y303" t="str">
        <f ca="1">"-"&amp;COUNTIFS($X$1:X303,DATE(YEAR($H303),MONTH($H303),DAY($H303)),$K$1:K303,"Pendiente")</f>
        <v>-0</v>
      </c>
      <c r="Z303" t="str">
        <f t="shared" ca="1" si="55"/>
        <v>3MediaResuelto a Tiempo</v>
      </c>
      <c r="AA303">
        <v>3</v>
      </c>
      <c r="AB303" t="e">
        <f>VLOOKUP(C303,'Clasi x Modulo'!B:C,2,FALSE)</f>
        <v>#N/A</v>
      </c>
      <c r="AF303">
        <f t="shared" si="50"/>
        <v>11</v>
      </c>
    </row>
    <row r="304" spans="1:32" x14ac:dyDescent="0.25">
      <c r="A304" t="str">
        <f t="shared" ca="1" si="48"/>
        <v>41597-0</v>
      </c>
      <c r="B304" s="7" t="s">
        <v>1084</v>
      </c>
      <c r="C304" s="7" t="s">
        <v>1831</v>
      </c>
      <c r="D304" s="8">
        <v>41592.333333333336</v>
      </c>
      <c r="E304" s="32" t="s">
        <v>15</v>
      </c>
      <c r="F304" s="32" t="s">
        <v>52</v>
      </c>
      <c r="G304" s="32">
        <f>VLOOKUP(F304&amp;WEEKDAY(D304,2),Hoja3!A:B,2,FALSE)*24</f>
        <v>120</v>
      </c>
      <c r="H304" s="8">
        <f t="shared" si="54"/>
        <v>41597.333333333336</v>
      </c>
      <c r="I304" s="8">
        <v>41592.333333333336</v>
      </c>
      <c r="J304" s="8">
        <v>41592.5625</v>
      </c>
      <c r="K304" s="8" t="str">
        <f t="shared" ca="1" si="53"/>
        <v>Resuelto a Tiempo</v>
      </c>
      <c r="O304">
        <v>-0.42</v>
      </c>
      <c r="V304" t="s">
        <v>1148</v>
      </c>
      <c r="W304" t="s">
        <v>1667</v>
      </c>
      <c r="X304" s="2">
        <f t="shared" si="49"/>
        <v>41597</v>
      </c>
      <c r="Y304" t="str">
        <f ca="1">"-"&amp;COUNTIFS($X$1:X304,DATE(YEAR($H304),MONTH($H304),DAY($H304)),$K$1:K304,"Pendiente")</f>
        <v>-0</v>
      </c>
      <c r="Z304" t="str">
        <f t="shared" ca="1" si="55"/>
        <v>3MediaResuelto a Tiempo</v>
      </c>
      <c r="AA304">
        <v>3</v>
      </c>
      <c r="AB304" t="e">
        <f>VLOOKUP(C304,'Clasi x Modulo'!B:C,2,FALSE)</f>
        <v>#N/A</v>
      </c>
      <c r="AF304">
        <f t="shared" si="50"/>
        <v>11</v>
      </c>
    </row>
    <row r="305" spans="1:32" x14ac:dyDescent="0.25">
      <c r="A305" t="str">
        <f t="shared" ca="1" si="48"/>
        <v>41593-0</v>
      </c>
      <c r="B305" s="7" t="s">
        <v>1085</v>
      </c>
      <c r="C305" s="7" t="s">
        <v>1831</v>
      </c>
      <c r="D305" s="8">
        <v>41592.458333333336</v>
      </c>
      <c r="E305" s="32" t="s">
        <v>10</v>
      </c>
      <c r="F305" s="32" t="s">
        <v>10</v>
      </c>
      <c r="G305" s="32">
        <f>VLOOKUP(F305&amp;WEEKDAY(D305,2),Hoja3!A:B,2,FALSE)*24</f>
        <v>24</v>
      </c>
      <c r="H305" s="8">
        <f t="shared" si="54"/>
        <v>41593.458333333336</v>
      </c>
      <c r="I305" s="8">
        <v>41592.458333333336</v>
      </c>
      <c r="J305" s="8">
        <v>41612.416666666664</v>
      </c>
      <c r="K305" s="8" t="s">
        <v>1122</v>
      </c>
      <c r="M305" s="53">
        <v>41592.65625</v>
      </c>
      <c r="V305" t="s">
        <v>1149</v>
      </c>
      <c r="W305" t="s">
        <v>1149</v>
      </c>
      <c r="X305" s="2">
        <f t="shared" si="49"/>
        <v>41593</v>
      </c>
      <c r="Y305" t="str">
        <f ca="1">"-"&amp;COUNTIFS($X$1:X305,DATE(YEAR($H305),MONTH($H305),DAY($H305)),$K$1:K305,"Pendiente")</f>
        <v>-0</v>
      </c>
      <c r="Z305" t="str">
        <f t="shared" si="55"/>
        <v>3AltaResuelto en SLAHOLD</v>
      </c>
      <c r="AA305">
        <v>3</v>
      </c>
      <c r="AB305" t="e">
        <f>VLOOKUP(C305,'Clasi x Modulo'!B:C,2,FALSE)</f>
        <v>#N/A</v>
      </c>
      <c r="AF305">
        <f t="shared" si="50"/>
        <v>11</v>
      </c>
    </row>
    <row r="306" spans="1:32" x14ac:dyDescent="0.25">
      <c r="A306" t="str">
        <f t="shared" ca="1" si="48"/>
        <v>41593-0</v>
      </c>
      <c r="B306" s="7" t="s">
        <v>1086</v>
      </c>
      <c r="C306" s="7" t="s">
        <v>1831</v>
      </c>
      <c r="D306" s="8">
        <v>41592.5</v>
      </c>
      <c r="E306" s="32" t="s">
        <v>15</v>
      </c>
      <c r="F306" s="32" t="s">
        <v>10</v>
      </c>
      <c r="G306" s="32">
        <f>VLOOKUP(F306&amp;WEEKDAY(D306,2),Hoja3!A:B,2,FALSE)*24</f>
        <v>24</v>
      </c>
      <c r="H306" s="8">
        <f t="shared" si="54"/>
        <v>41593.5</v>
      </c>
      <c r="I306" s="8">
        <v>41592.5</v>
      </c>
      <c r="J306" s="8">
        <v>41593.451388888891</v>
      </c>
      <c r="K306" s="8" t="str">
        <f t="shared" ref="K306:K316" ca="1" si="56">IF(J306="",IF(NOW()&gt;H306,"Retrasado","Pendiente"),IF(J306&lt;H306,"Resuelto a Tiempo","Resuelto NO a Tiempo"))</f>
        <v>Resuelto a Tiempo</v>
      </c>
      <c r="O306">
        <v>-3.15</v>
      </c>
      <c r="V306" t="s">
        <v>1148</v>
      </c>
      <c r="W306" t="s">
        <v>1667</v>
      </c>
      <c r="X306" s="2">
        <f t="shared" si="49"/>
        <v>41593</v>
      </c>
      <c r="Y306" t="str">
        <f ca="1">"-"&amp;COUNTIFS($X$1:X306,DATE(YEAR($H306),MONTH($H306),DAY($H306)),$K$1:K306,"Pendiente")</f>
        <v>-0</v>
      </c>
      <c r="Z306" t="str">
        <f t="shared" ca="1" si="55"/>
        <v>3AltaResuelto a Tiempo</v>
      </c>
      <c r="AA306">
        <v>3</v>
      </c>
      <c r="AB306" t="e">
        <f>VLOOKUP(C306,'Clasi x Modulo'!B:C,2,FALSE)</f>
        <v>#N/A</v>
      </c>
      <c r="AF306">
        <f t="shared" si="50"/>
        <v>11</v>
      </c>
    </row>
    <row r="307" spans="1:32" x14ac:dyDescent="0.25">
      <c r="A307" t="str">
        <f t="shared" ca="1" si="48"/>
        <v>41593-0</v>
      </c>
      <c r="B307" s="7" t="s">
        <v>1087</v>
      </c>
      <c r="C307" s="7" t="s">
        <v>1831</v>
      </c>
      <c r="D307" s="8">
        <v>41592.541666666664</v>
      </c>
      <c r="E307" s="32" t="s">
        <v>10</v>
      </c>
      <c r="F307" s="32" t="s">
        <v>10</v>
      </c>
      <c r="G307" s="32">
        <f>VLOOKUP(F307&amp;WEEKDAY(D307,2),Hoja3!A:B,2,FALSE)*24</f>
        <v>24</v>
      </c>
      <c r="H307" s="8">
        <f t="shared" si="54"/>
        <v>41593.541666666664</v>
      </c>
      <c r="I307" s="8">
        <v>41592.541666666664</v>
      </c>
      <c r="J307" s="8">
        <v>41593.416666666664</v>
      </c>
      <c r="K307" s="8" t="str">
        <f t="shared" ca="1" si="56"/>
        <v>Resuelto a Tiempo</v>
      </c>
      <c r="O307">
        <v>-5.2</v>
      </c>
      <c r="V307" t="s">
        <v>1595</v>
      </c>
      <c r="W307" t="s">
        <v>1595</v>
      </c>
      <c r="X307" s="2">
        <f t="shared" si="49"/>
        <v>41593</v>
      </c>
      <c r="Y307" t="str">
        <f ca="1">"-"&amp;COUNTIFS($X$1:X307,DATE(YEAR($H307),MONTH($H307),DAY($H307)),$K$1:K307,"Pendiente")</f>
        <v>-0</v>
      </c>
      <c r="Z307" t="str">
        <f t="shared" ca="1" si="55"/>
        <v>3AltaResuelto a Tiempo</v>
      </c>
      <c r="AA307">
        <v>3</v>
      </c>
      <c r="AB307" t="e">
        <f>VLOOKUP(C307,'Clasi x Modulo'!B:C,2,FALSE)</f>
        <v>#N/A</v>
      </c>
      <c r="AF307">
        <f t="shared" si="50"/>
        <v>11</v>
      </c>
    </row>
    <row r="308" spans="1:32" x14ac:dyDescent="0.25">
      <c r="A308" t="str">
        <f t="shared" ca="1" si="48"/>
        <v>41593-0</v>
      </c>
      <c r="B308" s="60" t="s">
        <v>1088</v>
      </c>
      <c r="C308" s="7" t="s">
        <v>1831</v>
      </c>
      <c r="D308" s="61">
        <v>41592.666666666664</v>
      </c>
      <c r="E308" s="62" t="s">
        <v>10</v>
      </c>
      <c r="F308" s="62" t="s">
        <v>10</v>
      </c>
      <c r="G308" s="62">
        <f>VLOOKUP(F308&amp;WEEKDAY(D308,2),Hoja3!A:B,2,FALSE)*24</f>
        <v>24</v>
      </c>
      <c r="H308" s="61">
        <f t="shared" si="54"/>
        <v>41593.666666666664</v>
      </c>
      <c r="I308" s="61">
        <v>41592.666666666664</v>
      </c>
      <c r="J308" s="61">
        <v>41593.333333333336</v>
      </c>
      <c r="K308" s="61" t="str">
        <f t="shared" ca="1" si="56"/>
        <v>Resuelto a Tiempo</v>
      </c>
      <c r="O308">
        <v>-9</v>
      </c>
      <c r="V308" t="s">
        <v>1597</v>
      </c>
      <c r="W308" t="s">
        <v>1821</v>
      </c>
      <c r="X308" s="2">
        <f t="shared" si="49"/>
        <v>41593</v>
      </c>
      <c r="Y308" t="str">
        <f ca="1">"-"&amp;COUNTIFS($X$1:X308,DATE(YEAR($H308),MONTH($H308),DAY($H308)),$K$1:K308,"Pendiente")</f>
        <v>-0</v>
      </c>
      <c r="Z308" t="str">
        <f t="shared" ca="1" si="55"/>
        <v>3AltaResuelto a Tiempo</v>
      </c>
      <c r="AA308">
        <v>3</v>
      </c>
      <c r="AB308" t="e">
        <f>VLOOKUP(C308,'Clasi x Modulo'!B:C,2,FALSE)</f>
        <v>#N/A</v>
      </c>
      <c r="AF308">
        <f t="shared" si="50"/>
        <v>11</v>
      </c>
    </row>
    <row r="309" spans="1:32" x14ac:dyDescent="0.25">
      <c r="A309" t="str">
        <f t="shared" ca="1" si="48"/>
        <v>41598-0</v>
      </c>
      <c r="B309" s="7" t="s">
        <v>1089</v>
      </c>
      <c r="C309" s="7" t="s">
        <v>1831</v>
      </c>
      <c r="D309" s="8">
        <v>41593.333333333336</v>
      </c>
      <c r="E309" s="32" t="s">
        <v>15</v>
      </c>
      <c r="F309" s="32" t="s">
        <v>52</v>
      </c>
      <c r="G309" s="32">
        <f>VLOOKUP(F309&amp;WEEKDAY(D309,2),Hoja3!A:B,2,FALSE)*24</f>
        <v>120</v>
      </c>
      <c r="H309" s="8">
        <f t="shared" si="54"/>
        <v>41598.333333333336</v>
      </c>
      <c r="I309" s="8">
        <v>41593.333333333336</v>
      </c>
      <c r="J309" s="8">
        <v>41593.409722222219</v>
      </c>
      <c r="K309" s="8" t="str">
        <f t="shared" ca="1" si="56"/>
        <v>Resuelto a Tiempo</v>
      </c>
      <c r="O309">
        <v>-2.2000000000000002</v>
      </c>
      <c r="V309" t="s">
        <v>1148</v>
      </c>
      <c r="W309" t="s">
        <v>1667</v>
      </c>
      <c r="X309" s="2">
        <f t="shared" si="49"/>
        <v>41598</v>
      </c>
      <c r="Y309" t="str">
        <f ca="1">"-"&amp;COUNTIFS($X$1:X309,DATE(YEAR($H309),MONTH($H309),DAY($H309)),$K$1:K309,"Pendiente")</f>
        <v>-0</v>
      </c>
      <c r="Z309" t="str">
        <f t="shared" ca="1" si="55"/>
        <v>3MediaResuelto a Tiempo</v>
      </c>
      <c r="AA309">
        <v>3</v>
      </c>
      <c r="AB309" t="e">
        <f>VLOOKUP(C309,'Clasi x Modulo'!B:C,2,FALSE)</f>
        <v>#N/A</v>
      </c>
      <c r="AF309">
        <f t="shared" si="50"/>
        <v>11</v>
      </c>
    </row>
    <row r="310" spans="1:32" x14ac:dyDescent="0.25">
      <c r="A310" t="str">
        <f t="shared" ca="1" si="48"/>
        <v>41598-0</v>
      </c>
      <c r="B310" s="7" t="s">
        <v>1091</v>
      </c>
      <c r="C310" s="7" t="s">
        <v>1831</v>
      </c>
      <c r="D310" s="8">
        <v>41593.625</v>
      </c>
      <c r="E310" s="32" t="s">
        <v>15</v>
      </c>
      <c r="F310" s="32" t="s">
        <v>52</v>
      </c>
      <c r="G310" s="32">
        <f>VLOOKUP(F310&amp;WEEKDAY(D310,2),Hoja3!A:B,2,FALSE)*24</f>
        <v>120</v>
      </c>
      <c r="H310" s="8">
        <f t="shared" si="54"/>
        <v>41598.625</v>
      </c>
      <c r="I310" s="8">
        <v>41593.625</v>
      </c>
      <c r="J310" s="8">
        <v>41596.541666666664</v>
      </c>
      <c r="K310" s="8" t="str">
        <f t="shared" ca="1" si="56"/>
        <v>Resuelto a Tiempo</v>
      </c>
      <c r="O310">
        <v>-65.3</v>
      </c>
      <c r="V310" t="s">
        <v>1148</v>
      </c>
      <c r="W310" t="s">
        <v>1667</v>
      </c>
      <c r="X310" s="2">
        <f t="shared" si="49"/>
        <v>41598</v>
      </c>
      <c r="Y310" t="str">
        <f ca="1">"-"&amp;COUNTIFS($X$1:X310,DATE(YEAR($H310),MONTH($H310),DAY($H310)),$K$1:K310,"Pendiente")</f>
        <v>-0</v>
      </c>
      <c r="Z310" t="str">
        <f t="shared" ca="1" si="55"/>
        <v>3MediaResuelto a Tiempo</v>
      </c>
      <c r="AA310">
        <v>3</v>
      </c>
      <c r="AB310" t="e">
        <f>VLOOKUP(C310,'Clasi x Modulo'!B:C,2,FALSE)</f>
        <v>#N/A</v>
      </c>
      <c r="AF310">
        <f t="shared" si="50"/>
        <v>11</v>
      </c>
    </row>
    <row r="311" spans="1:32" x14ac:dyDescent="0.25">
      <c r="A311" t="str">
        <f t="shared" ca="1" si="48"/>
        <v>41594-0</v>
      </c>
      <c r="B311" s="7" t="s">
        <v>1092</v>
      </c>
      <c r="C311" s="7" t="s">
        <v>1831</v>
      </c>
      <c r="D311" s="8">
        <v>41593.666666666664</v>
      </c>
      <c r="E311" s="32" t="s">
        <v>15</v>
      </c>
      <c r="F311" s="32" t="s">
        <v>10</v>
      </c>
      <c r="G311" s="32">
        <f>VLOOKUP(F311&amp;WEEKDAY(D311,2),Hoja3!A:B,2,FALSE)*24</f>
        <v>24</v>
      </c>
      <c r="H311" s="8">
        <f t="shared" si="54"/>
        <v>41594.666666666664</v>
      </c>
      <c r="I311" s="8">
        <v>41593.666666666664</v>
      </c>
      <c r="J311" s="8">
        <v>41593.75</v>
      </c>
      <c r="K311" s="8" t="str">
        <f t="shared" ca="1" si="56"/>
        <v>Resuelto a Tiempo</v>
      </c>
      <c r="O311">
        <v>-4.0999999999999996</v>
      </c>
      <c r="V311" t="s">
        <v>1595</v>
      </c>
      <c r="W311" t="s">
        <v>1595</v>
      </c>
      <c r="X311" s="2">
        <f t="shared" si="49"/>
        <v>41594</v>
      </c>
      <c r="Y311" t="str">
        <f ca="1">"-"&amp;COUNTIFS($X$1:X311,DATE(YEAR($H311),MONTH($H311),DAY($H311)),$K$1:K311,"Pendiente")</f>
        <v>-0</v>
      </c>
      <c r="Z311" t="str">
        <f t="shared" ca="1" si="55"/>
        <v>3AltaResuelto a Tiempo</v>
      </c>
      <c r="AA311">
        <v>3</v>
      </c>
      <c r="AB311" t="e">
        <f>VLOOKUP(C311,'Clasi x Modulo'!B:C,2,FALSE)</f>
        <v>#N/A</v>
      </c>
      <c r="AF311">
        <f t="shared" si="50"/>
        <v>11</v>
      </c>
    </row>
    <row r="312" spans="1:32" x14ac:dyDescent="0.25">
      <c r="A312" t="str">
        <f t="shared" ca="1" si="48"/>
        <v>41599-0</v>
      </c>
      <c r="B312" s="7" t="s">
        <v>1093</v>
      </c>
      <c r="C312" s="7" t="s">
        <v>1831</v>
      </c>
      <c r="D312" s="8">
        <v>41596.333333333336</v>
      </c>
      <c r="E312" s="32" t="s">
        <v>10</v>
      </c>
      <c r="F312" s="32" t="s">
        <v>52</v>
      </c>
      <c r="G312" s="32">
        <f>VLOOKUP(F312&amp;WEEKDAY(D312,2),Hoja3!A:B,2,FALSE)*24</f>
        <v>72</v>
      </c>
      <c r="H312" s="8">
        <f t="shared" si="54"/>
        <v>41599.333333333336</v>
      </c>
      <c r="I312" s="8">
        <v>41596.333333333336</v>
      </c>
      <c r="J312" s="8">
        <v>41597.496527777781</v>
      </c>
      <c r="K312" s="8" t="str">
        <f t="shared" ca="1" si="56"/>
        <v>Resuelto a Tiempo</v>
      </c>
      <c r="O312">
        <v>-48.55</v>
      </c>
      <c r="V312" t="s">
        <v>1595</v>
      </c>
      <c r="W312" t="s">
        <v>1595</v>
      </c>
      <c r="X312" s="2">
        <f t="shared" si="49"/>
        <v>41599</v>
      </c>
      <c r="Y312" t="str">
        <f ca="1">"-"&amp;COUNTIFS($X$1:X312,DATE(YEAR($H312),MONTH($H312),DAY($H312)),$K$1:K312,"Pendiente")</f>
        <v>-0</v>
      </c>
      <c r="Z312" t="str">
        <f t="shared" ca="1" si="55"/>
        <v>3MediaResuelto a Tiempo</v>
      </c>
      <c r="AA312">
        <v>3</v>
      </c>
      <c r="AB312" t="e">
        <f>VLOOKUP(C312,'Clasi x Modulo'!B:C,2,FALSE)</f>
        <v>#N/A</v>
      </c>
      <c r="AF312">
        <f t="shared" si="50"/>
        <v>11</v>
      </c>
    </row>
    <row r="313" spans="1:32" x14ac:dyDescent="0.25">
      <c r="A313" t="str">
        <f t="shared" ca="1" si="48"/>
        <v>41596-0</v>
      </c>
      <c r="B313" s="7" t="s">
        <v>1095</v>
      </c>
      <c r="C313" s="7" t="s">
        <v>1831</v>
      </c>
      <c r="D313" s="8">
        <v>41596.333333333336</v>
      </c>
      <c r="E313" s="32" t="s">
        <v>15</v>
      </c>
      <c r="F313" s="32" t="s">
        <v>15</v>
      </c>
      <c r="G313" s="32">
        <f>VLOOKUP(F313&amp;WEEKDAY(D313,2),Hoja3!A:B,2,FALSE)*24</f>
        <v>4</v>
      </c>
      <c r="H313" s="8">
        <f t="shared" si="54"/>
        <v>41596.5</v>
      </c>
      <c r="I313" s="8">
        <v>41596.333333333336</v>
      </c>
      <c r="J313" s="8">
        <v>41596.493055555555</v>
      </c>
      <c r="K313" s="8" t="str">
        <f t="shared" ca="1" si="56"/>
        <v>Resuelto a Tiempo</v>
      </c>
      <c r="O313">
        <v>-0.13</v>
      </c>
      <c r="V313" t="s">
        <v>1597</v>
      </c>
      <c r="W313" t="s">
        <v>1813</v>
      </c>
      <c r="X313" s="2">
        <f t="shared" si="49"/>
        <v>41596</v>
      </c>
      <c r="Y313" t="str">
        <f ca="1">"-"&amp;COUNTIFS($X$1:X313,DATE(YEAR($H313),MONTH($H313),DAY($H313)),$K$1:K313,"Pendiente")</f>
        <v>-0</v>
      </c>
      <c r="AB313" t="e">
        <f>VLOOKUP(C313,'Clasi x Modulo'!B:C,2,FALSE)</f>
        <v>#N/A</v>
      </c>
      <c r="AF313">
        <f t="shared" si="50"/>
        <v>11</v>
      </c>
    </row>
    <row r="314" spans="1:32" x14ac:dyDescent="0.25">
      <c r="A314" t="str">
        <f t="shared" ca="1" si="48"/>
        <v>41599-0</v>
      </c>
      <c r="B314" s="7" t="s">
        <v>1094</v>
      </c>
      <c r="C314" s="7" t="s">
        <v>1831</v>
      </c>
      <c r="D314" s="8">
        <v>41596.333333333336</v>
      </c>
      <c r="E314" s="32" t="s">
        <v>10</v>
      </c>
      <c r="F314" s="32" t="s">
        <v>52</v>
      </c>
      <c r="G314" s="32">
        <f>VLOOKUP(F314&amp;WEEKDAY(D314,2),Hoja3!A:B,2,FALSE)*24</f>
        <v>72</v>
      </c>
      <c r="H314" s="8">
        <f t="shared" si="54"/>
        <v>41599.333333333336</v>
      </c>
      <c r="I314" s="8">
        <v>41596.333333333336</v>
      </c>
      <c r="J314" s="8">
        <v>41597.493055555555</v>
      </c>
      <c r="K314" s="8" t="str">
        <f t="shared" ca="1" si="56"/>
        <v>Resuelto a Tiempo</v>
      </c>
      <c r="O314">
        <v>-49.09</v>
      </c>
      <c r="V314" t="s">
        <v>1595</v>
      </c>
      <c r="W314" t="s">
        <v>1595</v>
      </c>
      <c r="X314" s="2">
        <f t="shared" si="49"/>
        <v>41599</v>
      </c>
      <c r="Y314" t="str">
        <f ca="1">"-"&amp;COUNTIFS($X$1:X314,DATE(YEAR($H314),MONTH($H314),DAY($H314)),$K$1:K314,"Pendiente")</f>
        <v>-0</v>
      </c>
      <c r="AB314" t="e">
        <f>VLOOKUP(C314,'Clasi x Modulo'!B:C,2,FALSE)</f>
        <v>#N/A</v>
      </c>
      <c r="AF314">
        <f t="shared" si="50"/>
        <v>11</v>
      </c>
    </row>
    <row r="315" spans="1:32" x14ac:dyDescent="0.25">
      <c r="A315" t="str">
        <f t="shared" ca="1" si="48"/>
        <v>41599-0</v>
      </c>
      <c r="B315" s="7" t="s">
        <v>1096</v>
      </c>
      <c r="C315" s="7" t="s">
        <v>1831</v>
      </c>
      <c r="D315" s="8">
        <v>41596.458333333336</v>
      </c>
      <c r="E315" s="32" t="s">
        <v>15</v>
      </c>
      <c r="F315" s="32" t="s">
        <v>52</v>
      </c>
      <c r="G315" s="32">
        <f>VLOOKUP(F315&amp;WEEKDAY(D315,2),Hoja3!A:B,2,FALSE)*24</f>
        <v>72</v>
      </c>
      <c r="H315" s="8">
        <f t="shared" si="54"/>
        <v>41599.458333333336</v>
      </c>
      <c r="I315" s="7" t="s">
        <v>1097</v>
      </c>
      <c r="J315" s="63">
        <v>41598.395833333336</v>
      </c>
      <c r="K315" s="8" t="str">
        <f t="shared" ca="1" si="56"/>
        <v>Resuelto a Tiempo</v>
      </c>
      <c r="O315">
        <v>-30.51</v>
      </c>
      <c r="V315" t="s">
        <v>1148</v>
      </c>
      <c r="W315" t="s">
        <v>1667</v>
      </c>
      <c r="X315" s="2">
        <f t="shared" si="49"/>
        <v>41599</v>
      </c>
      <c r="Y315" t="str">
        <f ca="1">"-"&amp;COUNTIFS($X$1:X315,DATE(YEAR($H315),MONTH($H315),DAY($H315)),$K$1:K315,"Pendiente")</f>
        <v>-0</v>
      </c>
      <c r="AB315" t="e">
        <f>VLOOKUP(C315,'Clasi x Modulo'!B:C,2,FALSE)</f>
        <v>#N/A</v>
      </c>
      <c r="AF315">
        <f t="shared" si="50"/>
        <v>11</v>
      </c>
    </row>
    <row r="316" spans="1:32" x14ac:dyDescent="0.25">
      <c r="A316" t="str">
        <f t="shared" ca="1" si="48"/>
        <v>41599-0</v>
      </c>
      <c r="B316" s="7" t="s">
        <v>1098</v>
      </c>
      <c r="C316" s="7" t="s">
        <v>1831</v>
      </c>
      <c r="D316" s="8">
        <v>41596.541666666664</v>
      </c>
      <c r="E316" s="32" t="s">
        <v>15</v>
      </c>
      <c r="F316" s="32" t="s">
        <v>52</v>
      </c>
      <c r="G316" s="32">
        <f>VLOOKUP(F316&amp;WEEKDAY(D316,2),Hoja3!A:B,2,FALSE)*24</f>
        <v>72</v>
      </c>
      <c r="H316" s="8">
        <f t="shared" si="54"/>
        <v>41599.541666666664</v>
      </c>
      <c r="I316" s="8">
        <v>41596.541666666664</v>
      </c>
      <c r="J316" s="8">
        <v>41598.682638888888</v>
      </c>
      <c r="K316" s="8" t="str">
        <f t="shared" ca="1" si="56"/>
        <v>Resuelto a Tiempo</v>
      </c>
      <c r="O316">
        <v>-41.1</v>
      </c>
      <c r="V316" t="s">
        <v>1148</v>
      </c>
      <c r="W316" t="s">
        <v>1667</v>
      </c>
      <c r="X316" s="2">
        <f t="shared" si="49"/>
        <v>41599</v>
      </c>
      <c r="Y316" t="str">
        <f ca="1">"-"&amp;COUNTIFS($X$1:X316,DATE(YEAR($H316),MONTH($H316),DAY($H316)),$K$1:K316,"Pendiente")</f>
        <v>-0</v>
      </c>
      <c r="AB316" t="e">
        <f>VLOOKUP(C316,'Clasi x Modulo'!B:C,2,FALSE)</f>
        <v>#N/A</v>
      </c>
      <c r="AF316">
        <f t="shared" si="50"/>
        <v>11</v>
      </c>
    </row>
    <row r="317" spans="1:32" x14ac:dyDescent="0.25">
      <c r="A317" t="str">
        <f t="shared" ca="1" si="48"/>
        <v>41597-0</v>
      </c>
      <c r="B317" s="3" t="s">
        <v>1099</v>
      </c>
      <c r="C317" s="7" t="s">
        <v>1831</v>
      </c>
      <c r="D317" s="4">
        <v>41596.541666666664</v>
      </c>
      <c r="E317" s="35" t="s">
        <v>10</v>
      </c>
      <c r="F317" s="35" t="s">
        <v>10</v>
      </c>
      <c r="G317" s="35">
        <f>VLOOKUP(F317&amp;WEEKDAY(D317,2),Hoja3!A:B,2,FALSE)*24</f>
        <v>24</v>
      </c>
      <c r="H317" s="4">
        <f t="shared" si="54"/>
        <v>41597.541666666664</v>
      </c>
      <c r="I317" s="4">
        <v>41596.541666666664</v>
      </c>
      <c r="J317" s="4">
        <v>41611.493055555555</v>
      </c>
      <c r="K317" s="4" t="s">
        <v>1158</v>
      </c>
      <c r="M317" s="53">
        <v>41596.625</v>
      </c>
      <c r="N317" s="53">
        <v>41597.375</v>
      </c>
      <c r="V317" t="s">
        <v>1150</v>
      </c>
      <c r="W317" t="s">
        <v>1150</v>
      </c>
      <c r="X317" s="2">
        <f t="shared" si="49"/>
        <v>41597</v>
      </c>
      <c r="Y317" t="str">
        <f ca="1">"-"&amp;COUNTIFS($X$1:X317,DATE(YEAR($H317),MONTH($H317),DAY($H317)),$K$1:K317,"Pendiente")</f>
        <v>-0</v>
      </c>
      <c r="AB317" t="e">
        <f>VLOOKUP(C317,'Clasi x Modulo'!B:C,2,FALSE)</f>
        <v>#N/A</v>
      </c>
      <c r="AF317">
        <f t="shared" si="50"/>
        <v>11</v>
      </c>
    </row>
    <row r="318" spans="1:32" x14ac:dyDescent="0.25">
      <c r="A318" t="str">
        <f t="shared" ca="1" si="48"/>
        <v>41596-0</v>
      </c>
      <c r="B318" s="7" t="s">
        <v>1100</v>
      </c>
      <c r="C318" s="7" t="s">
        <v>1831</v>
      </c>
      <c r="D318" s="8">
        <v>41596.708333333336</v>
      </c>
      <c r="E318" s="32" t="s">
        <v>15</v>
      </c>
      <c r="F318" s="32" t="s">
        <v>15</v>
      </c>
      <c r="G318" s="32">
        <f>VLOOKUP(F318&amp;WEEKDAY(D318,2),Hoja3!A:B,2,FALSE)*24</f>
        <v>4</v>
      </c>
      <c r="H318" s="8">
        <f t="shared" si="54"/>
        <v>41596.875</v>
      </c>
      <c r="I318" s="8">
        <v>41596.708333333336</v>
      </c>
      <c r="J318" s="8">
        <v>41596.729166666664</v>
      </c>
      <c r="K318" s="8" t="str">
        <f t="shared" ref="K318:K325" ca="1" si="57">IF(J318="",IF(NOW()&gt;H318,"Retrasado","Pendiente"),IF(J318&lt;H318,"Resuelto a Tiempo","Resuelto NO a Tiempo"))</f>
        <v>Resuelto a Tiempo</v>
      </c>
      <c r="O318">
        <v>-3.15</v>
      </c>
      <c r="V318" t="s">
        <v>1625</v>
      </c>
      <c r="W318" t="s">
        <v>1625</v>
      </c>
      <c r="X318" s="2">
        <f t="shared" si="49"/>
        <v>41596</v>
      </c>
      <c r="Y318" t="str">
        <f ca="1">"-"&amp;COUNTIFS($X$1:X318,DATE(YEAR($H318),MONTH($H318),DAY($H318)),$K$1:K318,"Pendiente")</f>
        <v>-0</v>
      </c>
      <c r="AB318" t="e">
        <f>VLOOKUP(C318,'Clasi x Modulo'!B:C,2,FALSE)</f>
        <v>#N/A</v>
      </c>
      <c r="AF318">
        <f t="shared" si="50"/>
        <v>11</v>
      </c>
    </row>
    <row r="319" spans="1:32" x14ac:dyDescent="0.25">
      <c r="A319" t="str">
        <f t="shared" ca="1" si="48"/>
        <v>41598-0</v>
      </c>
      <c r="B319" s="7" t="s">
        <v>1101</v>
      </c>
      <c r="C319" s="7" t="s">
        <v>1831</v>
      </c>
      <c r="D319" s="8">
        <v>41597.541666666664</v>
      </c>
      <c r="E319" s="32" t="s">
        <v>10</v>
      </c>
      <c r="F319" s="32" t="s">
        <v>10</v>
      </c>
      <c r="G319" s="32">
        <f>VLOOKUP(F319&amp;WEEKDAY(D319,2),Hoja3!A:B,2,FALSE)*24</f>
        <v>24</v>
      </c>
      <c r="H319" s="8">
        <f t="shared" si="54"/>
        <v>41598.541666666664</v>
      </c>
      <c r="I319" s="8">
        <v>41597.541666666664</v>
      </c>
      <c r="J319" s="8">
        <v>41598.5</v>
      </c>
      <c r="K319" s="8" t="str">
        <f t="shared" ca="1" si="57"/>
        <v>Resuelto a Tiempo</v>
      </c>
      <c r="M319" s="53">
        <v>41597.791666666664</v>
      </c>
      <c r="O319">
        <v>-1.01</v>
      </c>
      <c r="V319" t="s">
        <v>1603</v>
      </c>
      <c r="W319" t="s">
        <v>1603</v>
      </c>
      <c r="X319" s="2">
        <f t="shared" si="49"/>
        <v>41598</v>
      </c>
      <c r="Y319" t="str">
        <f ca="1">"-"&amp;COUNTIFS($X$1:X319,DATE(YEAR($H319),MONTH($H319),DAY($H319)),$K$1:K319,"Pendiente")</f>
        <v>-0</v>
      </c>
      <c r="AB319" t="e">
        <f>VLOOKUP(C319,'Clasi x Modulo'!B:C,2,FALSE)</f>
        <v>#N/A</v>
      </c>
      <c r="AF319">
        <f t="shared" si="50"/>
        <v>11</v>
      </c>
    </row>
    <row r="320" spans="1:32" x14ac:dyDescent="0.25">
      <c r="A320" t="str">
        <f t="shared" ca="1" si="48"/>
        <v>41600-0</v>
      </c>
      <c r="B320" s="7" t="s">
        <v>1102</v>
      </c>
      <c r="C320" s="7" t="s">
        <v>1831</v>
      </c>
      <c r="D320" s="8">
        <v>41597.541666666664</v>
      </c>
      <c r="E320" s="32" t="s">
        <v>15</v>
      </c>
      <c r="F320" s="32" t="s">
        <v>52</v>
      </c>
      <c r="G320" s="32">
        <f>VLOOKUP(F320&amp;WEEKDAY(D320,2),Hoja3!A:B,2,FALSE)*24</f>
        <v>72</v>
      </c>
      <c r="H320" s="8">
        <f t="shared" si="54"/>
        <v>41600.541666666664</v>
      </c>
      <c r="I320" s="8">
        <v>41597.541666666664</v>
      </c>
      <c r="J320" s="8">
        <v>41598.541666666664</v>
      </c>
      <c r="K320" s="8" t="str">
        <f t="shared" ca="1" si="57"/>
        <v>Resuelto a Tiempo</v>
      </c>
      <c r="O320">
        <v>-34.1</v>
      </c>
      <c r="V320" t="s">
        <v>1148</v>
      </c>
      <c r="W320" t="s">
        <v>1667</v>
      </c>
      <c r="X320" s="2">
        <f t="shared" si="49"/>
        <v>41600</v>
      </c>
      <c r="Y320" t="str">
        <f ca="1">"-"&amp;COUNTIFS($X$1:X320,DATE(YEAR($H320),MONTH($H320),DAY($H320)),$K$1:K320,"Pendiente")</f>
        <v>-0</v>
      </c>
      <c r="AB320" t="e">
        <f>VLOOKUP(C320,'Clasi x Modulo'!B:C,2,FALSE)</f>
        <v>#N/A</v>
      </c>
      <c r="AF320">
        <f t="shared" si="50"/>
        <v>11</v>
      </c>
    </row>
    <row r="321" spans="1:32" x14ac:dyDescent="0.25">
      <c r="A321" t="str">
        <f t="shared" ca="1" si="48"/>
        <v>41600-0</v>
      </c>
      <c r="B321" s="7" t="s">
        <v>1103</v>
      </c>
      <c r="C321" s="7" t="s">
        <v>1831</v>
      </c>
      <c r="D321" s="8">
        <v>41597.541666666664</v>
      </c>
      <c r="E321" s="32" t="s">
        <v>15</v>
      </c>
      <c r="F321" s="32" t="s">
        <v>52</v>
      </c>
      <c r="G321" s="32">
        <f>VLOOKUP(F321&amp;WEEKDAY(D321,2),Hoja3!A:B,2,FALSE)*24</f>
        <v>72</v>
      </c>
      <c r="H321" s="8">
        <f t="shared" si="54"/>
        <v>41600.541666666664</v>
      </c>
      <c r="I321" s="8">
        <v>41597.541666666664</v>
      </c>
      <c r="J321" s="8">
        <v>41598.770833333336</v>
      </c>
      <c r="K321" s="8" t="str">
        <f t="shared" ca="1" si="57"/>
        <v>Resuelto a Tiempo</v>
      </c>
      <c r="O321">
        <v>-111.37</v>
      </c>
      <c r="V321" t="s">
        <v>1148</v>
      </c>
      <c r="W321" t="s">
        <v>1667</v>
      </c>
      <c r="X321" s="2">
        <f t="shared" si="49"/>
        <v>41600</v>
      </c>
      <c r="Y321" t="str">
        <f ca="1">"-"&amp;COUNTIFS($X$1:X321,DATE(YEAR($H321),MONTH($H321),DAY($H321)),$K$1:K321,"Pendiente")</f>
        <v>-0</v>
      </c>
      <c r="AB321" t="e">
        <f>VLOOKUP(C321,'Clasi x Modulo'!B:C,2,FALSE)</f>
        <v>#N/A</v>
      </c>
      <c r="AF321">
        <f t="shared" si="50"/>
        <v>11</v>
      </c>
    </row>
    <row r="322" spans="1:32" x14ac:dyDescent="0.25">
      <c r="A322" t="str">
        <f t="shared" ref="A322:A385" ca="1" si="58">X322&amp;Y322</f>
        <v>41600-0</v>
      </c>
      <c r="B322" s="7" t="s">
        <v>1104</v>
      </c>
      <c r="C322" s="7" t="s">
        <v>1831</v>
      </c>
      <c r="D322" s="8">
        <v>41597.583333333336</v>
      </c>
      <c r="E322" s="32" t="s">
        <v>15</v>
      </c>
      <c r="F322" s="32" t="s">
        <v>52</v>
      </c>
      <c r="G322" s="32">
        <f>VLOOKUP(F322&amp;WEEKDAY(D322,2),Hoja3!A:B,2,FALSE)*24</f>
        <v>72</v>
      </c>
      <c r="H322" s="8">
        <f t="shared" si="54"/>
        <v>41600.583333333336</v>
      </c>
      <c r="I322" s="8">
        <v>41597.583333333336</v>
      </c>
      <c r="J322" s="8">
        <v>41599.333333333336</v>
      </c>
      <c r="K322" s="8" t="str">
        <f t="shared" ca="1" si="57"/>
        <v>Resuelto a Tiempo</v>
      </c>
      <c r="O322">
        <v>-96.39</v>
      </c>
      <c r="V322" t="s">
        <v>1148</v>
      </c>
      <c r="W322" t="s">
        <v>1667</v>
      </c>
      <c r="X322" s="2">
        <f t="shared" ref="X322:X385" si="59">DATE(YEAR($H322),MONTH($H322),DAY($H322))</f>
        <v>41600</v>
      </c>
      <c r="Y322" t="str">
        <f ca="1">"-"&amp;COUNTIFS($X$1:X322,DATE(YEAR($H322),MONTH($H322),DAY($H322)),$K$1:K322,"Pendiente")</f>
        <v>-0</v>
      </c>
      <c r="AB322" t="e">
        <f>VLOOKUP(C322,'Clasi x Modulo'!B:C,2,FALSE)</f>
        <v>#N/A</v>
      </c>
      <c r="AF322">
        <f t="shared" ref="AF322:AF385" si="60">MONTH(D322)</f>
        <v>11</v>
      </c>
    </row>
    <row r="323" spans="1:32" x14ac:dyDescent="0.25">
      <c r="A323" t="str">
        <f t="shared" ca="1" si="58"/>
        <v>41600-0</v>
      </c>
      <c r="B323" s="7" t="s">
        <v>1105</v>
      </c>
      <c r="C323" s="7" t="s">
        <v>1831</v>
      </c>
      <c r="D323" s="8">
        <v>41597.583333333336</v>
      </c>
      <c r="E323" s="32" t="s">
        <v>15</v>
      </c>
      <c r="F323" s="32" t="s">
        <v>52</v>
      </c>
      <c r="G323" s="32">
        <f>VLOOKUP(F323&amp;WEEKDAY(D323,2),Hoja3!A:B,2,FALSE)*24</f>
        <v>72</v>
      </c>
      <c r="H323" s="8">
        <f t="shared" ref="H323:H354" si="61">D323+G323/24</f>
        <v>41600.583333333336</v>
      </c>
      <c r="I323" s="8">
        <v>41597.583333333336</v>
      </c>
      <c r="J323" s="8">
        <v>41599.375</v>
      </c>
      <c r="K323" s="8" t="str">
        <f t="shared" ca="1" si="57"/>
        <v>Resuelto a Tiempo</v>
      </c>
      <c r="O323">
        <v>-96.54</v>
      </c>
      <c r="V323" t="s">
        <v>1148</v>
      </c>
      <c r="W323" t="s">
        <v>1667</v>
      </c>
      <c r="X323" s="2">
        <f t="shared" si="59"/>
        <v>41600</v>
      </c>
      <c r="Y323" t="str">
        <f ca="1">"-"&amp;COUNTIFS($X$1:X323,DATE(YEAR($H323),MONTH($H323),DAY($H323)),$K$1:K323,"Pendiente")</f>
        <v>-0</v>
      </c>
      <c r="AB323" t="e">
        <f>VLOOKUP(C323,'Clasi x Modulo'!B:C,2,FALSE)</f>
        <v>#N/A</v>
      </c>
      <c r="AF323">
        <f t="shared" si="60"/>
        <v>11</v>
      </c>
    </row>
    <row r="324" spans="1:32" x14ac:dyDescent="0.25">
      <c r="A324" t="str">
        <f t="shared" ca="1" si="58"/>
        <v>41600-0</v>
      </c>
      <c r="B324" s="7" t="s">
        <v>1107</v>
      </c>
      <c r="C324" s="7" t="s">
        <v>1831</v>
      </c>
      <c r="D324" s="8">
        <v>41597.708333333336</v>
      </c>
      <c r="E324" s="32" t="s">
        <v>15</v>
      </c>
      <c r="F324" s="32" t="s">
        <v>52</v>
      </c>
      <c r="G324" s="32">
        <f>VLOOKUP(F324&amp;WEEKDAY(D324,2),Hoja3!A:B,2,FALSE)*24</f>
        <v>72</v>
      </c>
      <c r="H324" s="8">
        <f t="shared" si="61"/>
        <v>41600.708333333336</v>
      </c>
      <c r="I324" s="8">
        <v>41597.708333333336</v>
      </c>
      <c r="J324" s="8">
        <v>41599.375</v>
      </c>
      <c r="K324" s="8" t="str">
        <f t="shared" ca="1" si="57"/>
        <v>Resuelto a Tiempo</v>
      </c>
      <c r="O324">
        <v>-98.08</v>
      </c>
      <c r="V324" t="s">
        <v>1148</v>
      </c>
      <c r="W324" t="s">
        <v>1709</v>
      </c>
      <c r="X324" s="2">
        <f t="shared" si="59"/>
        <v>41600</v>
      </c>
      <c r="Y324" t="str">
        <f ca="1">"-"&amp;COUNTIFS($X$1:X324,DATE(YEAR($H324),MONTH($H324),DAY($H324)),$K$1:K324,"Pendiente")</f>
        <v>-0</v>
      </c>
      <c r="AB324" t="e">
        <f>VLOOKUP(C324,'Clasi x Modulo'!B:C,2,FALSE)</f>
        <v>#N/A</v>
      </c>
      <c r="AF324">
        <f t="shared" si="60"/>
        <v>11</v>
      </c>
    </row>
    <row r="325" spans="1:32" x14ac:dyDescent="0.25">
      <c r="A325" t="str">
        <f t="shared" ca="1" si="58"/>
        <v>41598-0</v>
      </c>
      <c r="B325" s="7" t="s">
        <v>1106</v>
      </c>
      <c r="C325" s="7" t="s">
        <v>1831</v>
      </c>
      <c r="D325" s="8">
        <v>41597.708333333336</v>
      </c>
      <c r="E325" s="32" t="s">
        <v>10</v>
      </c>
      <c r="F325" s="32" t="s">
        <v>10</v>
      </c>
      <c r="G325" s="32">
        <f>VLOOKUP(F325&amp;WEEKDAY(D325,2),Hoja3!A:B,2,FALSE)*24</f>
        <v>24</v>
      </c>
      <c r="H325" s="8">
        <f t="shared" si="61"/>
        <v>41598.708333333336</v>
      </c>
      <c r="I325" s="8">
        <v>41597.708333333336</v>
      </c>
      <c r="J325" s="8">
        <v>41598.375</v>
      </c>
      <c r="K325" s="8" t="str">
        <f t="shared" ca="1" si="57"/>
        <v>Resuelto a Tiempo</v>
      </c>
      <c r="O325">
        <v>-8.5</v>
      </c>
      <c r="V325" t="s">
        <v>1593</v>
      </c>
      <c r="W325" t="s">
        <v>1593</v>
      </c>
      <c r="X325" s="2">
        <f t="shared" si="59"/>
        <v>41598</v>
      </c>
      <c r="Y325" t="str">
        <f ca="1">"-"&amp;COUNTIFS($X$1:X325,DATE(YEAR($H325),MONTH($H325),DAY($H325)),$K$1:K325,"Pendiente")</f>
        <v>-0</v>
      </c>
      <c r="AB325" t="e">
        <f>VLOOKUP(C325,'Clasi x Modulo'!B:C,2,FALSE)</f>
        <v>#N/A</v>
      </c>
      <c r="AF325">
        <f t="shared" si="60"/>
        <v>11</v>
      </c>
    </row>
    <row r="326" spans="1:32" x14ac:dyDescent="0.25">
      <c r="A326" t="str">
        <f t="shared" ca="1" si="58"/>
        <v>41598-0</v>
      </c>
      <c r="B326" s="3" t="s">
        <v>1108</v>
      </c>
      <c r="C326" s="7" t="s">
        <v>1831</v>
      </c>
      <c r="D326" s="4">
        <v>41597.715277777781</v>
      </c>
      <c r="E326" s="35" t="s">
        <v>10</v>
      </c>
      <c r="F326" s="35" t="s">
        <v>10</v>
      </c>
      <c r="G326" s="35">
        <f>VLOOKUP(F326&amp;WEEKDAY(D326,2),Hoja3!A:B,2,FALSE)*24</f>
        <v>24</v>
      </c>
      <c r="H326" s="4">
        <f t="shared" si="61"/>
        <v>41598.715277777781</v>
      </c>
      <c r="I326" s="4">
        <v>41597.708333333336</v>
      </c>
      <c r="J326" s="4">
        <v>41600.4375</v>
      </c>
      <c r="K326" s="4" t="s">
        <v>1122</v>
      </c>
      <c r="M326" s="53">
        <v>41598.777777777781</v>
      </c>
      <c r="O326">
        <v>-1.38</v>
      </c>
      <c r="V326" t="s">
        <v>1817</v>
      </c>
      <c r="W326" t="s">
        <v>1817</v>
      </c>
      <c r="X326" s="2">
        <f t="shared" si="59"/>
        <v>41598</v>
      </c>
      <c r="Y326" t="str">
        <f ca="1">"-"&amp;COUNTIFS($X$1:X326,DATE(YEAR($H326),MONTH($H326),DAY($H326)),$K$1:K326,"Pendiente")</f>
        <v>-0</v>
      </c>
      <c r="AB326" t="e">
        <f>VLOOKUP(C326,'Clasi x Modulo'!B:C,2,FALSE)</f>
        <v>#N/A</v>
      </c>
      <c r="AF326">
        <f t="shared" si="60"/>
        <v>11</v>
      </c>
    </row>
    <row r="327" spans="1:32" x14ac:dyDescent="0.25">
      <c r="A327" t="str">
        <f t="shared" ca="1" si="58"/>
        <v>41599-0</v>
      </c>
      <c r="B327" s="7" t="s">
        <v>1109</v>
      </c>
      <c r="C327" s="7" t="s">
        <v>1831</v>
      </c>
      <c r="D327" s="8">
        <v>41598.333333333336</v>
      </c>
      <c r="E327" s="32" t="s">
        <v>10</v>
      </c>
      <c r="F327" s="32" t="s">
        <v>425</v>
      </c>
      <c r="G327" s="32">
        <f>VLOOKUP(F327&amp;WEEKDAY(D327,2),Hoja3!A:B,2,FALSE)*24</f>
        <v>24</v>
      </c>
      <c r="H327" s="8">
        <f t="shared" si="61"/>
        <v>41599.333333333336</v>
      </c>
      <c r="I327" s="8">
        <v>41598.333333333336</v>
      </c>
      <c r="J327" s="8">
        <v>41598.78125</v>
      </c>
      <c r="K327" s="8" t="str">
        <f t="shared" ref="K327:K334" ca="1" si="62">IF(J327="",IF(NOW()&gt;H327,"Retrasado","Pendiente"),IF(J327&lt;H327,"Resuelto a Tiempo","Resuelto NO a Tiempo"))</f>
        <v>Resuelto a Tiempo</v>
      </c>
      <c r="O327">
        <v>-14.46</v>
      </c>
      <c r="V327" t="s">
        <v>1593</v>
      </c>
      <c r="W327" t="s">
        <v>1593</v>
      </c>
      <c r="X327" s="2">
        <f t="shared" si="59"/>
        <v>41599</v>
      </c>
      <c r="Y327" t="str">
        <f ca="1">"-"&amp;COUNTIFS($X$1:X327,DATE(YEAR($H327),MONTH($H327),DAY($H327)),$K$1:K327,"Pendiente")</f>
        <v>-0</v>
      </c>
      <c r="AB327" t="e">
        <f>VLOOKUP(C327,'Clasi x Modulo'!B:C,2,FALSE)</f>
        <v>#N/A</v>
      </c>
      <c r="AF327">
        <f t="shared" si="60"/>
        <v>11</v>
      </c>
    </row>
    <row r="328" spans="1:32" x14ac:dyDescent="0.25">
      <c r="A328" t="str">
        <f t="shared" ca="1" si="58"/>
        <v>41599-0</v>
      </c>
      <c r="B328" s="7" t="s">
        <v>1110</v>
      </c>
      <c r="C328" s="7" t="s">
        <v>1831</v>
      </c>
      <c r="D328" s="8">
        <v>41598.375</v>
      </c>
      <c r="E328" s="32" t="s">
        <v>10</v>
      </c>
      <c r="F328" s="32" t="s">
        <v>10</v>
      </c>
      <c r="G328" s="32">
        <f>VLOOKUP(F328&amp;WEEKDAY(D328,2),Hoja3!A:B,2,FALSE)*24</f>
        <v>24</v>
      </c>
      <c r="H328" s="8">
        <f t="shared" si="61"/>
        <v>41599.375</v>
      </c>
      <c r="I328" s="8">
        <v>41598.375</v>
      </c>
      <c r="J328" s="8">
        <v>41598.760416666664</v>
      </c>
      <c r="K328" s="8" t="str">
        <f t="shared" ca="1" si="62"/>
        <v>Resuelto a Tiempo</v>
      </c>
      <c r="O328">
        <v>-17.03</v>
      </c>
      <c r="V328" t="s">
        <v>1149</v>
      </c>
      <c r="W328" t="s">
        <v>1149</v>
      </c>
      <c r="X328" s="2">
        <f t="shared" si="59"/>
        <v>41599</v>
      </c>
      <c r="Y328" t="str">
        <f ca="1">"-"&amp;COUNTIFS($X$1:X328,DATE(YEAR($H328),MONTH($H328),DAY($H328)),$K$1:K328,"Pendiente")</f>
        <v>-0</v>
      </c>
      <c r="AB328" t="e">
        <f>VLOOKUP(C328,'Clasi x Modulo'!B:C,2,FALSE)</f>
        <v>#N/A</v>
      </c>
      <c r="AF328">
        <f t="shared" si="60"/>
        <v>11</v>
      </c>
    </row>
    <row r="329" spans="1:32" x14ac:dyDescent="0.25">
      <c r="A329" t="str">
        <f t="shared" ca="1" si="58"/>
        <v>41603-0</v>
      </c>
      <c r="B329" s="7" t="s">
        <v>1111</v>
      </c>
      <c r="C329" s="7" t="s">
        <v>1831</v>
      </c>
      <c r="D329" s="8">
        <v>41598.416666666664</v>
      </c>
      <c r="E329" s="32" t="s">
        <v>52</v>
      </c>
      <c r="F329" s="32" t="s">
        <v>52</v>
      </c>
      <c r="G329" s="32">
        <f>VLOOKUP(F329&amp;WEEKDAY(D329,2),Hoja3!A:B,2,FALSE)*24</f>
        <v>120</v>
      </c>
      <c r="H329" s="8">
        <f t="shared" si="61"/>
        <v>41603.416666666664</v>
      </c>
      <c r="I329" s="8">
        <v>41598.416666666664</v>
      </c>
      <c r="J329" s="8">
        <v>41599.333333333336</v>
      </c>
      <c r="K329" s="8" t="str">
        <f t="shared" ca="1" si="62"/>
        <v>Resuelto a Tiempo</v>
      </c>
      <c r="O329">
        <v>-101.39</v>
      </c>
      <c r="V329" t="s">
        <v>1724</v>
      </c>
      <c r="W329" t="s">
        <v>1709</v>
      </c>
      <c r="X329" s="2">
        <f t="shared" si="59"/>
        <v>41603</v>
      </c>
      <c r="Y329" t="str">
        <f ca="1">"-"&amp;COUNTIFS($X$1:X329,DATE(YEAR($H329),MONTH($H329),DAY($H329)),$K$1:K329,"Pendiente")</f>
        <v>-0</v>
      </c>
      <c r="AB329" t="e">
        <f>VLOOKUP(C329,'Clasi x Modulo'!B:C,2,FALSE)</f>
        <v>#N/A</v>
      </c>
      <c r="AF329">
        <f t="shared" si="60"/>
        <v>11</v>
      </c>
    </row>
    <row r="330" spans="1:32" x14ac:dyDescent="0.25">
      <c r="A330" t="str">
        <f t="shared" ca="1" si="58"/>
        <v>41599-0</v>
      </c>
      <c r="B330" s="7" t="s">
        <v>1112</v>
      </c>
      <c r="C330" s="7" t="s">
        <v>1831</v>
      </c>
      <c r="D330" s="8">
        <v>41598.416666666664</v>
      </c>
      <c r="E330" s="32" t="s">
        <v>10</v>
      </c>
      <c r="F330" s="32" t="s">
        <v>10</v>
      </c>
      <c r="G330" s="32">
        <f>VLOOKUP(F330&amp;WEEKDAY(D330,2),Hoja3!A:B,2,FALSE)*24</f>
        <v>24</v>
      </c>
      <c r="H330" s="8">
        <f t="shared" si="61"/>
        <v>41599.416666666664</v>
      </c>
      <c r="I330" s="8">
        <v>41598.416666666664</v>
      </c>
      <c r="J330" s="8">
        <v>41598.770833333336</v>
      </c>
      <c r="K330" s="8" t="str">
        <f t="shared" ca="1" si="62"/>
        <v>Resuelto a Tiempo</v>
      </c>
      <c r="O330">
        <v>-17.54</v>
      </c>
      <c r="V330" t="s">
        <v>1149</v>
      </c>
      <c r="W330" t="s">
        <v>1149</v>
      </c>
      <c r="X330" s="2">
        <f t="shared" si="59"/>
        <v>41599</v>
      </c>
      <c r="Y330" t="str">
        <f ca="1">"-"&amp;COUNTIFS($X$1:X330,DATE(YEAR($H330),MONTH($H330),DAY($H330)),$K$1:K330,"Pendiente")</f>
        <v>-0</v>
      </c>
      <c r="AB330" t="e">
        <f>VLOOKUP(C330,'Clasi x Modulo'!B:C,2,FALSE)</f>
        <v>#N/A</v>
      </c>
      <c r="AF330">
        <f t="shared" si="60"/>
        <v>11</v>
      </c>
    </row>
    <row r="331" spans="1:32" x14ac:dyDescent="0.25">
      <c r="A331" t="str">
        <f t="shared" ca="1" si="58"/>
        <v>41599-0</v>
      </c>
      <c r="B331" s="7" t="s">
        <v>1114</v>
      </c>
      <c r="C331" s="7" t="s">
        <v>1831</v>
      </c>
      <c r="D331" s="8">
        <v>41598.5</v>
      </c>
      <c r="E331" s="32" t="s">
        <v>10</v>
      </c>
      <c r="F331" s="32" t="s">
        <v>10</v>
      </c>
      <c r="G331" s="32">
        <f>VLOOKUP(F331&amp;WEEKDAY(D331,2),Hoja3!A:B,2,FALSE)*24</f>
        <v>24</v>
      </c>
      <c r="H331" s="8">
        <f t="shared" si="61"/>
        <v>41599.5</v>
      </c>
      <c r="I331" s="8">
        <v>41598.5</v>
      </c>
      <c r="J331" s="8">
        <v>41599.493055555555</v>
      </c>
      <c r="K331" s="8" t="str">
        <f t="shared" ca="1" si="62"/>
        <v>Resuelto a Tiempo</v>
      </c>
      <c r="O331">
        <v>-1.5</v>
      </c>
      <c r="V331" t="s">
        <v>1150</v>
      </c>
      <c r="W331" t="s">
        <v>1150</v>
      </c>
      <c r="X331" s="2">
        <f t="shared" si="59"/>
        <v>41599</v>
      </c>
      <c r="Y331" t="str">
        <f ca="1">"-"&amp;COUNTIFS($X$1:X331,DATE(YEAR($H331),MONTH($H331),DAY($H331)),$K$1:K331,"Pendiente")</f>
        <v>-0</v>
      </c>
      <c r="AB331" t="e">
        <f>VLOOKUP(C331,'Clasi x Modulo'!B:C,2,FALSE)</f>
        <v>#N/A</v>
      </c>
      <c r="AF331">
        <f t="shared" si="60"/>
        <v>11</v>
      </c>
    </row>
    <row r="332" spans="1:32" x14ac:dyDescent="0.25">
      <c r="A332" t="str">
        <f t="shared" ca="1" si="58"/>
        <v>41603-0</v>
      </c>
      <c r="B332" s="7" t="s">
        <v>1115</v>
      </c>
      <c r="C332" s="7" t="s">
        <v>1831</v>
      </c>
      <c r="D332" s="8">
        <v>41598.541666666664</v>
      </c>
      <c r="E332" s="32" t="s">
        <v>15</v>
      </c>
      <c r="F332" s="32" t="s">
        <v>52</v>
      </c>
      <c r="G332" s="32">
        <f>VLOOKUP(F332&amp;WEEKDAY(D332,2),Hoja3!A:B,2,FALSE)*24</f>
        <v>120</v>
      </c>
      <c r="H332" s="8">
        <f t="shared" si="61"/>
        <v>41603.541666666664</v>
      </c>
      <c r="I332" s="8">
        <v>41598.541666666664</v>
      </c>
      <c r="J332" s="8">
        <v>41600.5625</v>
      </c>
      <c r="K332" s="8" t="str">
        <f t="shared" ca="1" si="62"/>
        <v>Resuelto a Tiempo</v>
      </c>
      <c r="O332">
        <v>-92.06</v>
      </c>
      <c r="V332" t="s">
        <v>1148</v>
      </c>
      <c r="W332" t="s">
        <v>1667</v>
      </c>
      <c r="X332" s="2">
        <f t="shared" si="59"/>
        <v>41603</v>
      </c>
      <c r="Y332" t="str">
        <f ca="1">"-"&amp;COUNTIFS($X$1:X332,DATE(YEAR($H332),MONTH($H332),DAY($H332)),$K$1:K332,"Pendiente")</f>
        <v>-0</v>
      </c>
      <c r="AB332" t="e">
        <f>VLOOKUP(C332,'Clasi x Modulo'!B:C,2,FALSE)</f>
        <v>#N/A</v>
      </c>
      <c r="AF332">
        <f t="shared" si="60"/>
        <v>11</v>
      </c>
    </row>
    <row r="333" spans="1:32" x14ac:dyDescent="0.25">
      <c r="A333" t="str">
        <f t="shared" ca="1" si="58"/>
        <v>41603-0</v>
      </c>
      <c r="B333" s="7" t="s">
        <v>1116</v>
      </c>
      <c r="C333" s="7" t="s">
        <v>1831</v>
      </c>
      <c r="D333" s="8">
        <v>41598.625</v>
      </c>
      <c r="E333" s="32" t="s">
        <v>52</v>
      </c>
      <c r="F333" s="32" t="s">
        <v>52</v>
      </c>
      <c r="G333" s="32">
        <f>VLOOKUP(F333&amp;WEEKDAY(D333,2),Hoja3!A:B,2,FALSE)*24</f>
        <v>120</v>
      </c>
      <c r="H333" s="8">
        <f t="shared" si="61"/>
        <v>41603.625</v>
      </c>
      <c r="I333" s="8">
        <v>41598.625</v>
      </c>
      <c r="J333" s="8">
        <v>41600.5625</v>
      </c>
      <c r="K333" s="8" t="str">
        <f t="shared" ca="1" si="62"/>
        <v>Resuelto a Tiempo</v>
      </c>
      <c r="O333">
        <v>-92.47</v>
      </c>
      <c r="V333" t="s">
        <v>1148</v>
      </c>
      <c r="W333" t="s">
        <v>1667</v>
      </c>
      <c r="X333" s="2">
        <f t="shared" si="59"/>
        <v>41603</v>
      </c>
      <c r="Y333" t="str">
        <f ca="1">"-"&amp;COUNTIFS($X$1:X333,DATE(YEAR($H333),MONTH($H333),DAY($H333)),$K$1:K333,"Pendiente")</f>
        <v>-0</v>
      </c>
      <c r="AB333" t="e">
        <f>VLOOKUP(C333,'Clasi x Modulo'!B:C,2,FALSE)</f>
        <v>#N/A</v>
      </c>
      <c r="AF333">
        <f t="shared" si="60"/>
        <v>11</v>
      </c>
    </row>
    <row r="334" spans="1:32" x14ac:dyDescent="0.25">
      <c r="A334" t="str">
        <f t="shared" ca="1" si="58"/>
        <v>41604-0</v>
      </c>
      <c r="B334" s="7" t="s">
        <v>1118</v>
      </c>
      <c r="C334" s="7" t="s">
        <v>1831</v>
      </c>
      <c r="D334" s="8">
        <v>41599.333333333336</v>
      </c>
      <c r="E334" s="32" t="s">
        <v>52</v>
      </c>
      <c r="F334" s="32" t="s">
        <v>52</v>
      </c>
      <c r="G334" s="32">
        <f>VLOOKUP(F334&amp;WEEKDAY(D334,2),Hoja3!A:B,2,FALSE)*24</f>
        <v>120</v>
      </c>
      <c r="H334" s="8">
        <f t="shared" si="61"/>
        <v>41604.333333333336</v>
      </c>
      <c r="I334" s="8">
        <v>41599.333333333336</v>
      </c>
      <c r="J334" s="8">
        <v>41600.63958333333</v>
      </c>
      <c r="K334" s="8" t="str">
        <f t="shared" ca="1" si="62"/>
        <v>Resuelto a Tiempo</v>
      </c>
      <c r="O334">
        <v>-94.28</v>
      </c>
      <c r="V334" t="s">
        <v>1148</v>
      </c>
      <c r="W334" t="s">
        <v>1667</v>
      </c>
      <c r="X334" s="2">
        <f t="shared" si="59"/>
        <v>41604</v>
      </c>
      <c r="Y334" t="str">
        <f ca="1">"-"&amp;COUNTIFS($X$1:X334,DATE(YEAR($H334),MONTH($H334),DAY($H334)),$K$1:K334,"Pendiente")</f>
        <v>-0</v>
      </c>
      <c r="AB334" t="e">
        <f>VLOOKUP(C334,'Clasi x Modulo'!B:C,2,FALSE)</f>
        <v>#N/A</v>
      </c>
      <c r="AF334">
        <f t="shared" si="60"/>
        <v>11</v>
      </c>
    </row>
    <row r="335" spans="1:32" x14ac:dyDescent="0.25">
      <c r="A335" t="str">
        <f t="shared" ca="1" si="58"/>
        <v>41600-0</v>
      </c>
      <c r="B335" s="3" t="s">
        <v>1117</v>
      </c>
      <c r="C335" s="7" t="s">
        <v>1831</v>
      </c>
      <c r="D335" s="4">
        <v>41599.333333333336</v>
      </c>
      <c r="E335" s="35" t="s">
        <v>10</v>
      </c>
      <c r="F335" s="35" t="s">
        <v>10</v>
      </c>
      <c r="G335" s="35">
        <f>VLOOKUP(F335&amp;WEEKDAY(D335,2),Hoja3!A:B,2,FALSE)*24</f>
        <v>24</v>
      </c>
      <c r="H335" s="4">
        <f t="shared" si="61"/>
        <v>41600.333333333336</v>
      </c>
      <c r="I335" s="4">
        <v>41599.333333333336</v>
      </c>
      <c r="J335" s="4">
        <v>41603.611111111109</v>
      </c>
      <c r="K335" s="4" t="s">
        <v>1122</v>
      </c>
      <c r="M335" s="53">
        <v>41599.690972222219</v>
      </c>
      <c r="N335" s="53">
        <v>41602.584722222222</v>
      </c>
      <c r="O335">
        <v>6.25</v>
      </c>
      <c r="V335" t="s">
        <v>1597</v>
      </c>
      <c r="W335" t="s">
        <v>1814</v>
      </c>
      <c r="X335" s="2">
        <f t="shared" si="59"/>
        <v>41600</v>
      </c>
      <c r="Y335" t="str">
        <f ca="1">"-"&amp;COUNTIFS($X$1:X335,DATE(YEAR($H335),MONTH($H335),DAY($H335)),$K$1:K335,"Pendiente")</f>
        <v>-0</v>
      </c>
      <c r="AB335" t="e">
        <f>VLOOKUP(C335,'Clasi x Modulo'!B:C,2,FALSE)</f>
        <v>#N/A</v>
      </c>
      <c r="AF335">
        <f t="shared" si="60"/>
        <v>11</v>
      </c>
    </row>
    <row r="336" spans="1:32" x14ac:dyDescent="0.25">
      <c r="A336" t="str">
        <f t="shared" ca="1" si="58"/>
        <v>41604-0</v>
      </c>
      <c r="B336" s="7" t="s">
        <v>1119</v>
      </c>
      <c r="C336" s="7" t="s">
        <v>1831</v>
      </c>
      <c r="D336" s="8">
        <v>41599.375</v>
      </c>
      <c r="E336" s="32" t="s">
        <v>52</v>
      </c>
      <c r="F336" s="32" t="s">
        <v>52</v>
      </c>
      <c r="G336" s="32">
        <f>VLOOKUP(F336&amp;WEEKDAY(D336,2),Hoja3!A:B,2,FALSE)*24</f>
        <v>120</v>
      </c>
      <c r="H336" s="8">
        <f t="shared" si="61"/>
        <v>41604.375</v>
      </c>
      <c r="I336" s="8">
        <v>41599.375</v>
      </c>
      <c r="J336" s="8">
        <v>41600.677083333336</v>
      </c>
      <c r="K336" s="8" t="str">
        <f t="shared" ref="K336:K350" ca="1" si="63">IF(J336="",IF(NOW()&gt;H336,"Retrasado","Pendiente"),IF(J336&lt;H336,"Resuelto a Tiempo","Resuelto NO a Tiempo"))</f>
        <v>Resuelto a Tiempo</v>
      </c>
      <c r="O336">
        <v>-94.2</v>
      </c>
      <c r="V336" t="s">
        <v>1148</v>
      </c>
      <c r="W336" t="s">
        <v>1667</v>
      </c>
      <c r="X336" s="2">
        <f t="shared" si="59"/>
        <v>41604</v>
      </c>
      <c r="Y336" t="str">
        <f ca="1">"-"&amp;COUNTIFS($X$1:X336,DATE(YEAR($H336),MONTH($H336),DAY($H336)),$K$1:K336,"Pendiente")</f>
        <v>-0</v>
      </c>
      <c r="AB336" t="e">
        <f>VLOOKUP(C336,'Clasi x Modulo'!B:C,2,FALSE)</f>
        <v>#N/A</v>
      </c>
      <c r="AF336">
        <f t="shared" si="60"/>
        <v>11</v>
      </c>
    </row>
    <row r="337" spans="1:32" x14ac:dyDescent="0.25">
      <c r="A337" t="str">
        <f t="shared" ca="1" si="58"/>
        <v>41604-0</v>
      </c>
      <c r="B337" s="7" t="s">
        <v>1120</v>
      </c>
      <c r="C337" s="7" t="s">
        <v>1831</v>
      </c>
      <c r="D337" s="8">
        <v>41599.583333333336</v>
      </c>
      <c r="E337" s="32" t="s">
        <v>52</v>
      </c>
      <c r="F337" s="32" t="s">
        <v>52</v>
      </c>
      <c r="G337" s="32">
        <f>VLOOKUP(F337&amp;WEEKDAY(D337,2),Hoja3!A:B,2,FALSE)*24</f>
        <v>120</v>
      </c>
      <c r="H337" s="8">
        <f t="shared" si="61"/>
        <v>41604.583333333336</v>
      </c>
      <c r="I337" s="8">
        <v>41599.583333333336</v>
      </c>
      <c r="J337" s="8">
        <v>41600.701388888891</v>
      </c>
      <c r="K337" s="8" t="str">
        <f t="shared" ca="1" si="63"/>
        <v>Resuelto a Tiempo</v>
      </c>
      <c r="O337">
        <v>-113.49</v>
      </c>
      <c r="V337" t="s">
        <v>1148</v>
      </c>
      <c r="W337" t="s">
        <v>1667</v>
      </c>
      <c r="X337" s="2">
        <f t="shared" si="59"/>
        <v>41604</v>
      </c>
      <c r="Y337" t="str">
        <f ca="1">"-"&amp;COUNTIFS($X$1:X337,DATE(YEAR($H337),MONTH($H337),DAY($H337)),$K$1:K337,"Pendiente")</f>
        <v>-0</v>
      </c>
      <c r="AB337" t="e">
        <f>VLOOKUP(C337,'Clasi x Modulo'!B:C,2,FALSE)</f>
        <v>#N/A</v>
      </c>
      <c r="AF337">
        <f t="shared" si="60"/>
        <v>11</v>
      </c>
    </row>
    <row r="338" spans="1:32" x14ac:dyDescent="0.25">
      <c r="A338" t="str">
        <f t="shared" ca="1" si="58"/>
        <v>41605-0</v>
      </c>
      <c r="B338" s="7" t="s">
        <v>1121</v>
      </c>
      <c r="C338" s="7" t="s">
        <v>1831</v>
      </c>
      <c r="D338" s="8">
        <v>41600.333333333336</v>
      </c>
      <c r="E338" s="32" t="s">
        <v>15</v>
      </c>
      <c r="F338" s="32" t="s">
        <v>52</v>
      </c>
      <c r="G338" s="32">
        <f>VLOOKUP(F338&amp;WEEKDAY(D338,2),Hoja3!A:B,2,FALSE)*24</f>
        <v>120</v>
      </c>
      <c r="H338" s="8">
        <f t="shared" si="61"/>
        <v>41605.333333333336</v>
      </c>
      <c r="I338" s="8">
        <v>41600.333333333336</v>
      </c>
      <c r="J338" s="8">
        <v>41600.479166666664</v>
      </c>
      <c r="K338" s="8" t="str">
        <f t="shared" ca="1" si="63"/>
        <v>Resuelto a Tiempo</v>
      </c>
      <c r="O338">
        <v>-0.37</v>
      </c>
      <c r="V338" t="s">
        <v>1147</v>
      </c>
      <c r="W338" t="s">
        <v>1147</v>
      </c>
      <c r="X338" s="2">
        <f t="shared" si="59"/>
        <v>41605</v>
      </c>
      <c r="Y338" t="str">
        <f ca="1">"-"&amp;COUNTIFS($X$1:X338,DATE(YEAR($H338),MONTH($H338),DAY($H338)),$K$1:K338,"Pendiente")</f>
        <v>-0</v>
      </c>
      <c r="AB338" t="e">
        <f>VLOOKUP(C338,'Clasi x Modulo'!B:C,2,FALSE)</f>
        <v>#N/A</v>
      </c>
      <c r="AF338">
        <f t="shared" si="60"/>
        <v>11</v>
      </c>
    </row>
    <row r="339" spans="1:32" x14ac:dyDescent="0.25">
      <c r="A339" t="str">
        <f t="shared" ca="1" si="58"/>
        <v>41606-0</v>
      </c>
      <c r="B339" s="7" t="s">
        <v>1123</v>
      </c>
      <c r="C339" s="7" t="s">
        <v>1831</v>
      </c>
      <c r="D339" s="8">
        <v>41601.333333333336</v>
      </c>
      <c r="E339" s="32" t="s">
        <v>52</v>
      </c>
      <c r="F339" s="32" t="s">
        <v>52</v>
      </c>
      <c r="G339" s="32">
        <f>VLOOKUP(F339&amp;WEEKDAY(D339,2),Hoja3!A:B,2,FALSE)*24</f>
        <v>120</v>
      </c>
      <c r="H339" s="8">
        <f t="shared" si="61"/>
        <v>41606.333333333336</v>
      </c>
      <c r="I339" s="8">
        <v>41603.333333333336</v>
      </c>
      <c r="J339" s="8">
        <v>41603.458333333336</v>
      </c>
      <c r="K339" s="8" t="str">
        <f t="shared" ca="1" si="63"/>
        <v>Resuelto a Tiempo</v>
      </c>
      <c r="O339">
        <v>-73.459999999999994</v>
      </c>
      <c r="V339" t="s">
        <v>1148</v>
      </c>
      <c r="W339" t="s">
        <v>1667</v>
      </c>
      <c r="X339" s="2">
        <f t="shared" si="59"/>
        <v>41606</v>
      </c>
      <c r="Y339" t="str">
        <f ca="1">"-"&amp;COUNTIFS($X$1:X339,DATE(YEAR($H339),MONTH($H339),DAY($H339)),$K$1:K339,"Pendiente")</f>
        <v>-0</v>
      </c>
      <c r="AB339" t="e">
        <f>VLOOKUP(C339,'Clasi x Modulo'!B:C,2,FALSE)</f>
        <v>#N/A</v>
      </c>
      <c r="AF339">
        <f t="shared" si="60"/>
        <v>11</v>
      </c>
    </row>
    <row r="340" spans="1:32" x14ac:dyDescent="0.25">
      <c r="A340" t="str">
        <f t="shared" ca="1" si="58"/>
        <v>41606-0</v>
      </c>
      <c r="B340" s="7" t="s">
        <v>1124</v>
      </c>
      <c r="C340" s="7" t="s">
        <v>1831</v>
      </c>
      <c r="D340" s="8">
        <v>41601.333333333336</v>
      </c>
      <c r="E340" s="32" t="s">
        <v>52</v>
      </c>
      <c r="F340" s="32" t="s">
        <v>52</v>
      </c>
      <c r="G340" s="32">
        <f>VLOOKUP(F340&amp;WEEKDAY(D340,2),Hoja3!A:B,2,FALSE)*24</f>
        <v>120</v>
      </c>
      <c r="H340" s="8">
        <f t="shared" si="61"/>
        <v>41606.333333333336</v>
      </c>
      <c r="I340" s="8">
        <v>41603.333333333336</v>
      </c>
      <c r="J340" s="8">
        <v>41603.489583333336</v>
      </c>
      <c r="K340" s="8" t="str">
        <f t="shared" ca="1" si="63"/>
        <v>Resuelto a Tiempo</v>
      </c>
      <c r="O340">
        <f>-73.05</f>
        <v>-73.05</v>
      </c>
      <c r="V340" t="s">
        <v>1148</v>
      </c>
      <c r="W340" t="s">
        <v>1667</v>
      </c>
      <c r="X340" s="2">
        <f t="shared" si="59"/>
        <v>41606</v>
      </c>
      <c r="Y340" t="str">
        <f ca="1">"-"&amp;COUNTIFS($X$1:X340,DATE(YEAR($H340),MONTH($H340),DAY($H340)),$K$1:K340,"Pendiente")</f>
        <v>-0</v>
      </c>
      <c r="AB340" t="e">
        <f>VLOOKUP(C340,'Clasi x Modulo'!B:C,2,FALSE)</f>
        <v>#N/A</v>
      </c>
      <c r="AF340">
        <f t="shared" si="60"/>
        <v>11</v>
      </c>
    </row>
    <row r="341" spans="1:32" x14ac:dyDescent="0.25">
      <c r="A341" t="str">
        <f t="shared" ca="1" si="58"/>
        <v>41606-0</v>
      </c>
      <c r="B341" s="7" t="s">
        <v>1125</v>
      </c>
      <c r="C341" s="7" t="s">
        <v>1831</v>
      </c>
      <c r="D341" s="8">
        <v>41603.375</v>
      </c>
      <c r="E341" s="32" t="s">
        <v>10</v>
      </c>
      <c r="F341" s="32" t="s">
        <v>52</v>
      </c>
      <c r="G341" s="32">
        <f>VLOOKUP(F341&amp;WEEKDAY(D341,2),Hoja3!A:B,2,FALSE)*24</f>
        <v>72</v>
      </c>
      <c r="H341" s="8">
        <f t="shared" si="61"/>
        <v>41606.375</v>
      </c>
      <c r="I341" s="8">
        <v>41603.375</v>
      </c>
      <c r="J341" s="8">
        <v>41603.333333333336</v>
      </c>
      <c r="K341" s="8" t="str">
        <f t="shared" ca="1" si="63"/>
        <v>Resuelto a Tiempo</v>
      </c>
      <c r="O341">
        <v>-4.1500000000000004</v>
      </c>
      <c r="V341" t="s">
        <v>1147</v>
      </c>
      <c r="W341" t="s">
        <v>1147</v>
      </c>
      <c r="X341" s="2">
        <f t="shared" si="59"/>
        <v>41606</v>
      </c>
      <c r="Y341" t="str">
        <f ca="1">"-"&amp;COUNTIFS($X$1:X341,DATE(YEAR($H341),MONTH($H341),DAY($H341)),$K$1:K341,"Pendiente")</f>
        <v>-0</v>
      </c>
      <c r="AB341" t="e">
        <f>VLOOKUP(C341,'Clasi x Modulo'!B:C,2,FALSE)</f>
        <v>#N/A</v>
      </c>
      <c r="AF341">
        <f t="shared" si="60"/>
        <v>11</v>
      </c>
    </row>
    <row r="342" spans="1:32" x14ac:dyDescent="0.25">
      <c r="A342" t="str">
        <f t="shared" ca="1" si="58"/>
        <v>41604-0</v>
      </c>
      <c r="B342" s="7" t="s">
        <v>1126</v>
      </c>
      <c r="C342" s="7" t="s">
        <v>1831</v>
      </c>
      <c r="D342" s="8">
        <v>41603.416666666664</v>
      </c>
      <c r="E342" s="32" t="s">
        <v>10</v>
      </c>
      <c r="F342" s="32" t="s">
        <v>10</v>
      </c>
      <c r="G342" s="32">
        <f>VLOOKUP(F342&amp;WEEKDAY(D342,2),Hoja3!A:B,2,FALSE)*24</f>
        <v>24</v>
      </c>
      <c r="H342" s="8">
        <f t="shared" si="61"/>
        <v>41604.416666666664</v>
      </c>
      <c r="I342" s="8">
        <v>41603.416666666664</v>
      </c>
      <c r="J342" s="8">
        <v>41603.708333333336</v>
      </c>
      <c r="K342" s="8" t="str">
        <f t="shared" ca="1" si="63"/>
        <v>Resuelto a Tiempo</v>
      </c>
      <c r="O342">
        <v>-17.440000000000001</v>
      </c>
      <c r="V342" t="s">
        <v>1593</v>
      </c>
      <c r="W342" t="s">
        <v>1593</v>
      </c>
      <c r="X342" s="2">
        <f t="shared" si="59"/>
        <v>41604</v>
      </c>
      <c r="Y342" t="str">
        <f ca="1">"-"&amp;COUNTIFS($X$1:X342,DATE(YEAR($H342),MONTH($H342),DAY($H342)),$K$1:K342,"Pendiente")</f>
        <v>-0</v>
      </c>
      <c r="AB342" t="e">
        <f>VLOOKUP(C342,'Clasi x Modulo'!B:C,2,FALSE)</f>
        <v>#N/A</v>
      </c>
      <c r="AF342">
        <f t="shared" si="60"/>
        <v>11</v>
      </c>
    </row>
    <row r="343" spans="1:32" x14ac:dyDescent="0.25">
      <c r="A343" t="str">
        <f t="shared" ca="1" si="58"/>
        <v>41606-0</v>
      </c>
      <c r="B343" s="7" t="s">
        <v>1129</v>
      </c>
      <c r="C343" s="7" t="s">
        <v>1831</v>
      </c>
      <c r="D343" s="8">
        <v>41603.4375</v>
      </c>
      <c r="E343" s="32" t="s">
        <v>15</v>
      </c>
      <c r="F343" s="32" t="s">
        <v>52</v>
      </c>
      <c r="G343" s="32">
        <f>VLOOKUP(F343&amp;WEEKDAY(D343,2),Hoja3!A:B,2,FALSE)*24</f>
        <v>72</v>
      </c>
      <c r="H343" s="8">
        <f t="shared" si="61"/>
        <v>41606.4375</v>
      </c>
      <c r="I343" s="8">
        <v>41603.416666666664</v>
      </c>
      <c r="J343" s="8">
        <v>41603.5625</v>
      </c>
      <c r="K343" s="8" t="str">
        <f t="shared" ca="1" si="63"/>
        <v>Resuelto a Tiempo</v>
      </c>
      <c r="O343">
        <v>-1.1000000000000001</v>
      </c>
      <c r="V343" t="s">
        <v>1148</v>
      </c>
      <c r="W343" t="s">
        <v>1667</v>
      </c>
      <c r="X343" s="2">
        <f t="shared" si="59"/>
        <v>41606</v>
      </c>
      <c r="Y343" t="str">
        <f ca="1">"-"&amp;COUNTIFS($X$1:X343,DATE(YEAR($H343),MONTH($H343),DAY($H343)),$K$1:K343,"Pendiente")</f>
        <v>-0</v>
      </c>
      <c r="AB343" t="e">
        <f>VLOOKUP(C343,'Clasi x Modulo'!B:C,2,FALSE)</f>
        <v>#N/A</v>
      </c>
      <c r="AF343">
        <f t="shared" si="60"/>
        <v>11</v>
      </c>
    </row>
    <row r="344" spans="1:32" x14ac:dyDescent="0.25">
      <c r="A344" t="str">
        <f t="shared" ca="1" si="58"/>
        <v>41606-0</v>
      </c>
      <c r="B344" s="7" t="s">
        <v>1127</v>
      </c>
      <c r="C344" s="7" t="s">
        <v>1831</v>
      </c>
      <c r="D344" s="8">
        <v>41603.416666666664</v>
      </c>
      <c r="E344" s="32" t="s">
        <v>15</v>
      </c>
      <c r="F344" s="32" t="s">
        <v>52</v>
      </c>
      <c r="G344" s="32">
        <f>VLOOKUP(F344&amp;WEEKDAY(D344,2),Hoja3!A:B,2,FALSE)*24</f>
        <v>72</v>
      </c>
      <c r="H344" s="8">
        <f t="shared" si="61"/>
        <v>41606.416666666664</v>
      </c>
      <c r="I344" s="8">
        <v>41603.416666666664</v>
      </c>
      <c r="J344" s="8">
        <v>41603.59375</v>
      </c>
      <c r="K344" s="8" t="str">
        <f t="shared" ca="1" si="63"/>
        <v>Resuelto a Tiempo</v>
      </c>
      <c r="O344">
        <v>-0.25</v>
      </c>
      <c r="V344" t="s">
        <v>1148</v>
      </c>
      <c r="W344" t="s">
        <v>1667</v>
      </c>
      <c r="X344" s="2">
        <f t="shared" si="59"/>
        <v>41606</v>
      </c>
      <c r="Y344" t="str">
        <f ca="1">"-"&amp;COUNTIFS($X$1:X344,DATE(YEAR($H344),MONTH($H344),DAY($H344)),$K$1:K344,"Pendiente")</f>
        <v>-0</v>
      </c>
      <c r="AB344" t="e">
        <f>VLOOKUP(C344,'Clasi x Modulo'!B:C,2,FALSE)</f>
        <v>#N/A</v>
      </c>
      <c r="AF344">
        <f t="shared" si="60"/>
        <v>11</v>
      </c>
    </row>
    <row r="345" spans="1:32" x14ac:dyDescent="0.25">
      <c r="A345" t="str">
        <f t="shared" ca="1" si="58"/>
        <v>41606-0</v>
      </c>
      <c r="B345" s="7" t="s">
        <v>1128</v>
      </c>
      <c r="C345" s="7" t="s">
        <v>1831</v>
      </c>
      <c r="D345" s="8">
        <v>41603.4375</v>
      </c>
      <c r="E345" s="32" t="s">
        <v>52</v>
      </c>
      <c r="F345" s="32" t="s">
        <v>52</v>
      </c>
      <c r="G345" s="32">
        <f>VLOOKUP(F345&amp;WEEKDAY(D345,2),Hoja3!A:B,2,FALSE)*24</f>
        <v>72</v>
      </c>
      <c r="H345" s="8">
        <f t="shared" si="61"/>
        <v>41606.4375</v>
      </c>
      <c r="I345" s="8">
        <v>41603.416666666664</v>
      </c>
      <c r="J345" s="8">
        <v>41603.569444444445</v>
      </c>
      <c r="K345" s="8" t="str">
        <f t="shared" ca="1" si="63"/>
        <v>Resuelto a Tiempo</v>
      </c>
      <c r="O345">
        <v>-73.33</v>
      </c>
      <c r="V345" t="s">
        <v>1148</v>
      </c>
      <c r="W345" t="s">
        <v>1667</v>
      </c>
      <c r="X345" s="2">
        <f t="shared" si="59"/>
        <v>41606</v>
      </c>
      <c r="Y345" t="str">
        <f ca="1">"-"&amp;COUNTIFS($X$1:X345,DATE(YEAR($H345),MONTH($H345),DAY($H345)),$K$1:K345,"Pendiente")</f>
        <v>-0</v>
      </c>
      <c r="AB345" t="e">
        <f>VLOOKUP(C345,'Clasi x Modulo'!B:C,2,FALSE)</f>
        <v>#N/A</v>
      </c>
      <c r="AF345">
        <f t="shared" si="60"/>
        <v>11</v>
      </c>
    </row>
    <row r="346" spans="1:32" x14ac:dyDescent="0.25">
      <c r="A346" t="str">
        <f t="shared" ca="1" si="58"/>
        <v>41606-0</v>
      </c>
      <c r="B346" s="7" t="s">
        <v>1130</v>
      </c>
      <c r="C346" s="7" t="s">
        <v>1831</v>
      </c>
      <c r="D346" s="8">
        <v>41603.4375</v>
      </c>
      <c r="E346" s="32" t="s">
        <v>52</v>
      </c>
      <c r="F346" s="32" t="s">
        <v>52</v>
      </c>
      <c r="G346" s="32">
        <f>VLOOKUP(F346&amp;WEEKDAY(D346,2),Hoja3!A:B,2,FALSE)*24</f>
        <v>72</v>
      </c>
      <c r="H346" s="8">
        <f t="shared" si="61"/>
        <v>41606.4375</v>
      </c>
      <c r="I346" s="8">
        <v>41603.416666666664</v>
      </c>
      <c r="J346" s="8">
        <v>41604.569444444445</v>
      </c>
      <c r="K346" s="8" t="str">
        <f t="shared" ca="1" si="63"/>
        <v>Resuelto a Tiempo</v>
      </c>
      <c r="O346">
        <v>-47.53</v>
      </c>
      <c r="V346" t="s">
        <v>1148</v>
      </c>
      <c r="W346" t="s">
        <v>1667</v>
      </c>
      <c r="X346" s="2">
        <f t="shared" si="59"/>
        <v>41606</v>
      </c>
      <c r="Y346" t="str">
        <f ca="1">"-"&amp;COUNTIFS($X$1:X346,DATE(YEAR($H346),MONTH($H346),DAY($H346)),$K$1:K346,"Pendiente")</f>
        <v>-0</v>
      </c>
      <c r="AB346" t="e">
        <f>VLOOKUP(C346,'Clasi x Modulo'!B:C,2,FALSE)</f>
        <v>#N/A</v>
      </c>
      <c r="AF346">
        <f t="shared" si="60"/>
        <v>11</v>
      </c>
    </row>
    <row r="347" spans="1:32" x14ac:dyDescent="0.25">
      <c r="A347" t="str">
        <f t="shared" ca="1" si="58"/>
        <v>41604-0</v>
      </c>
      <c r="B347" s="7" t="s">
        <v>1131</v>
      </c>
      <c r="C347" s="7" t="s">
        <v>1831</v>
      </c>
      <c r="D347" s="8">
        <v>41603.666666666664</v>
      </c>
      <c r="E347" s="32" t="s">
        <v>15</v>
      </c>
      <c r="F347" s="32" t="s">
        <v>10</v>
      </c>
      <c r="G347" s="32">
        <f>VLOOKUP(F347&amp;WEEKDAY(D347,2),Hoja3!A:B,2,FALSE)*24</f>
        <v>24</v>
      </c>
      <c r="H347" s="8">
        <f t="shared" si="61"/>
        <v>41604.666666666664</v>
      </c>
      <c r="I347" s="8">
        <v>41603.666666666664</v>
      </c>
      <c r="J347" s="8">
        <v>41603.708333333336</v>
      </c>
      <c r="K347" s="8" t="str">
        <f t="shared" ca="1" si="63"/>
        <v>Resuelto a Tiempo</v>
      </c>
      <c r="O347">
        <v>-2.25</v>
      </c>
      <c r="V347" t="s">
        <v>1595</v>
      </c>
      <c r="W347" t="s">
        <v>1595</v>
      </c>
      <c r="X347" s="2">
        <f t="shared" si="59"/>
        <v>41604</v>
      </c>
      <c r="Y347" t="str">
        <f ca="1">"-"&amp;COUNTIFS($X$1:X347,DATE(YEAR($H347),MONTH($H347),DAY($H347)),$K$1:K347,"Pendiente")</f>
        <v>-0</v>
      </c>
      <c r="AB347" t="e">
        <f>VLOOKUP(C347,'Clasi x Modulo'!B:C,2,FALSE)</f>
        <v>#N/A</v>
      </c>
      <c r="AF347">
        <f t="shared" si="60"/>
        <v>11</v>
      </c>
    </row>
    <row r="348" spans="1:32" x14ac:dyDescent="0.25">
      <c r="A348" t="str">
        <f t="shared" ca="1" si="58"/>
        <v>41603-0</v>
      </c>
      <c r="B348" s="7" t="s">
        <v>1132</v>
      </c>
      <c r="C348" s="7" t="s">
        <v>1831</v>
      </c>
      <c r="D348" s="8">
        <v>41603.6875</v>
      </c>
      <c r="E348" s="32" t="s">
        <v>15</v>
      </c>
      <c r="F348" s="32" t="s">
        <v>15</v>
      </c>
      <c r="G348" s="32">
        <f>VLOOKUP(F348&amp;WEEKDAY(D348,2),Hoja3!A:B,2,FALSE)*24</f>
        <v>4</v>
      </c>
      <c r="H348" s="8">
        <f t="shared" si="61"/>
        <v>41603.854166666664</v>
      </c>
      <c r="I348" s="8">
        <v>41603.6875</v>
      </c>
      <c r="J348" s="8">
        <v>41603.729166666664</v>
      </c>
      <c r="K348" s="8" t="str">
        <f t="shared" ca="1" si="63"/>
        <v>Resuelto a Tiempo</v>
      </c>
      <c r="O348">
        <v>-3.32</v>
      </c>
      <c r="V348" t="s">
        <v>1150</v>
      </c>
      <c r="W348" t="s">
        <v>1150</v>
      </c>
      <c r="X348" s="2">
        <f t="shared" si="59"/>
        <v>41603</v>
      </c>
      <c r="Y348" t="str">
        <f ca="1">"-"&amp;COUNTIFS($X$1:X348,DATE(YEAR($H348),MONTH($H348),DAY($H348)),$K$1:K348,"Pendiente")</f>
        <v>-0</v>
      </c>
      <c r="AB348" t="e">
        <f>VLOOKUP(C348,'Clasi x Modulo'!B:C,2,FALSE)</f>
        <v>#N/A</v>
      </c>
      <c r="AF348">
        <f t="shared" si="60"/>
        <v>11</v>
      </c>
    </row>
    <row r="349" spans="1:32" x14ac:dyDescent="0.25">
      <c r="A349" t="str">
        <f t="shared" ca="1" si="58"/>
        <v>41606-0</v>
      </c>
      <c r="B349" s="7" t="s">
        <v>1133</v>
      </c>
      <c r="C349" s="7" t="s">
        <v>1831</v>
      </c>
      <c r="D349" s="8">
        <v>41603.6875</v>
      </c>
      <c r="E349" s="32" t="s">
        <v>52</v>
      </c>
      <c r="F349" s="32" t="s">
        <v>52</v>
      </c>
      <c r="G349" s="32">
        <f>VLOOKUP(F349&amp;WEEKDAY(D349,2),Hoja3!A:B,2,FALSE)*24</f>
        <v>72</v>
      </c>
      <c r="H349" s="8">
        <f t="shared" si="61"/>
        <v>41606.6875</v>
      </c>
      <c r="I349" s="8">
        <v>41603.6875</v>
      </c>
      <c r="J349" s="8">
        <v>41604.602083333331</v>
      </c>
      <c r="K349" s="8" t="str">
        <f t="shared" ca="1" si="63"/>
        <v>Resuelto a Tiempo</v>
      </c>
      <c r="O349">
        <v>-69.17</v>
      </c>
      <c r="V349" t="s">
        <v>1148</v>
      </c>
      <c r="W349" t="s">
        <v>1667</v>
      </c>
      <c r="X349" s="2">
        <f t="shared" si="59"/>
        <v>41606</v>
      </c>
      <c r="Y349" t="str">
        <f ca="1">"-"&amp;COUNTIFS($X$1:X349,DATE(YEAR($H349),MONTH($H349),DAY($H349)),$K$1:K349,"Pendiente")</f>
        <v>-0</v>
      </c>
      <c r="AB349" t="e">
        <f>VLOOKUP(C349,'Clasi x Modulo'!B:C,2,FALSE)</f>
        <v>#N/A</v>
      </c>
      <c r="AF349">
        <f t="shared" si="60"/>
        <v>11</v>
      </c>
    </row>
    <row r="350" spans="1:32" x14ac:dyDescent="0.25">
      <c r="A350" t="str">
        <f t="shared" ca="1" si="58"/>
        <v>41606-0</v>
      </c>
      <c r="B350" s="7" t="s">
        <v>1134</v>
      </c>
      <c r="C350" s="7" t="s">
        <v>1831</v>
      </c>
      <c r="D350" s="8">
        <v>41603.708333333336</v>
      </c>
      <c r="E350" s="32" t="s">
        <v>52</v>
      </c>
      <c r="F350" s="32" t="s">
        <v>52</v>
      </c>
      <c r="G350" s="32">
        <f>VLOOKUP(F350&amp;WEEKDAY(D350,2),Hoja3!A:B,2,FALSE)*24</f>
        <v>72</v>
      </c>
      <c r="H350" s="8">
        <f t="shared" si="61"/>
        <v>41606.708333333336</v>
      </c>
      <c r="I350" s="8">
        <v>41603.708333333336</v>
      </c>
      <c r="J350" s="8">
        <v>41604.605555555558</v>
      </c>
      <c r="K350" s="8" t="str">
        <f t="shared" ca="1" si="63"/>
        <v>Resuelto a Tiempo</v>
      </c>
      <c r="O350">
        <v>-69.47</v>
      </c>
      <c r="V350" t="s">
        <v>1148</v>
      </c>
      <c r="W350" t="s">
        <v>1667</v>
      </c>
      <c r="X350" s="2">
        <f t="shared" si="59"/>
        <v>41606</v>
      </c>
      <c r="Y350" t="str">
        <f ca="1">"-"&amp;COUNTIFS($X$1:X350,DATE(YEAR($H350),MONTH($H350),DAY($H350)),$K$1:K350,"Pendiente")</f>
        <v>-0</v>
      </c>
      <c r="AB350" t="e">
        <f>VLOOKUP(C350,'Clasi x Modulo'!B:C,2,FALSE)</f>
        <v>#N/A</v>
      </c>
      <c r="AF350">
        <f t="shared" si="60"/>
        <v>11</v>
      </c>
    </row>
    <row r="351" spans="1:32" x14ac:dyDescent="0.25">
      <c r="A351" t="str">
        <f t="shared" ca="1" si="58"/>
        <v>41605-0</v>
      </c>
      <c r="B351" s="7" t="s">
        <v>1135</v>
      </c>
      <c r="C351" s="7" t="s">
        <v>1831</v>
      </c>
      <c r="D351" s="8">
        <v>41604.458333333336</v>
      </c>
      <c r="E351" s="32" t="s">
        <v>15</v>
      </c>
      <c r="F351" s="32" t="s">
        <v>10</v>
      </c>
      <c r="G351" s="32">
        <f>VLOOKUP(F351&amp;WEEKDAY(D351,2),Hoja3!A:B,2,FALSE)*24</f>
        <v>24</v>
      </c>
      <c r="H351" s="8">
        <f t="shared" si="61"/>
        <v>41605.458333333336</v>
      </c>
      <c r="I351" s="8">
        <v>41604.375</v>
      </c>
      <c r="J351" s="8">
        <v>41612.333333333336</v>
      </c>
      <c r="K351" s="8" t="s">
        <v>1122</v>
      </c>
      <c r="M351" s="53">
        <v>41605.720138888886</v>
      </c>
      <c r="R351" t="s">
        <v>1064</v>
      </c>
      <c r="S351" s="1">
        <v>41607.458333333336</v>
      </c>
      <c r="V351" t="s">
        <v>1147</v>
      </c>
      <c r="W351" t="s">
        <v>1147</v>
      </c>
      <c r="X351" s="2">
        <f t="shared" si="59"/>
        <v>41605</v>
      </c>
      <c r="Y351" t="str">
        <f ca="1">"-"&amp;COUNTIFS($X$1:X351,DATE(YEAR($H351),MONTH($H351),DAY($H351)),$K$1:K351,"Pendiente")</f>
        <v>-0</v>
      </c>
      <c r="AB351" t="e">
        <f>VLOOKUP(C351,'Clasi x Modulo'!B:C,2,FALSE)</f>
        <v>#N/A</v>
      </c>
      <c r="AF351">
        <f t="shared" si="60"/>
        <v>11</v>
      </c>
    </row>
    <row r="352" spans="1:32" x14ac:dyDescent="0.25">
      <c r="A352" t="str">
        <f t="shared" ca="1" si="58"/>
        <v>41605-0</v>
      </c>
      <c r="B352" s="3" t="s">
        <v>1136</v>
      </c>
      <c r="C352" s="7" t="s">
        <v>1831</v>
      </c>
      <c r="D352" s="4">
        <v>41604.541666666664</v>
      </c>
      <c r="E352" s="35" t="s">
        <v>15</v>
      </c>
      <c r="F352" s="35" t="s">
        <v>10</v>
      </c>
      <c r="G352" s="35">
        <f>VLOOKUP(F352&amp;WEEKDAY(D352,2),Hoja3!A:B,2,FALSE)*24</f>
        <v>24</v>
      </c>
      <c r="H352" s="4">
        <f t="shared" si="61"/>
        <v>41605.541666666664</v>
      </c>
      <c r="I352" s="4">
        <v>41604.541666666664</v>
      </c>
      <c r="J352" s="4">
        <v>41626.458333333336</v>
      </c>
      <c r="K352" s="4" t="s">
        <v>977</v>
      </c>
      <c r="M352" s="53">
        <v>41604.476388888892</v>
      </c>
      <c r="N352" s="53">
        <v>41625.458333333336</v>
      </c>
      <c r="V352" t="s">
        <v>1147</v>
      </c>
      <c r="W352" t="s">
        <v>1147</v>
      </c>
      <c r="X352" s="2">
        <f t="shared" si="59"/>
        <v>41605</v>
      </c>
      <c r="Y352" t="str">
        <f ca="1">"-"&amp;COUNTIFS($X$1:X352,DATE(YEAR($H352),MONTH($H352),DAY($H352)),$K$1:K352,"Pendiente")</f>
        <v>-0</v>
      </c>
      <c r="AB352" t="e">
        <f>VLOOKUP(C352,'Clasi x Modulo'!B:C,2,FALSE)</f>
        <v>#N/A</v>
      </c>
      <c r="AF352">
        <f t="shared" si="60"/>
        <v>11</v>
      </c>
    </row>
    <row r="353" spans="1:32" x14ac:dyDescent="0.25">
      <c r="A353" t="str">
        <f t="shared" ca="1" si="58"/>
        <v>41605-0</v>
      </c>
      <c r="B353" s="7" t="s">
        <v>1137</v>
      </c>
      <c r="C353" s="7" t="s">
        <v>1831</v>
      </c>
      <c r="D353" s="8">
        <v>41604.541666666664</v>
      </c>
      <c r="E353" s="32" t="s">
        <v>10</v>
      </c>
      <c r="F353" s="32" t="s">
        <v>10</v>
      </c>
      <c r="G353" s="32">
        <f>VLOOKUP(F353&amp;WEEKDAY(D353,2),Hoja3!A:B,2,FALSE)*24</f>
        <v>24</v>
      </c>
      <c r="H353" s="8">
        <f t="shared" si="61"/>
        <v>41605.541666666664</v>
      </c>
      <c r="I353" s="8">
        <v>41604.541666666664</v>
      </c>
      <c r="J353" s="8">
        <v>41605.4375</v>
      </c>
      <c r="K353" s="8" t="str">
        <f ca="1">IF(J353="",IF(NOW()&gt;H353,"Retrasado","Pendiente"),IF(J353&lt;H353,"Resuelto a Tiempo","Resuelto NO a Tiempo"))</f>
        <v>Resuelto a Tiempo</v>
      </c>
      <c r="O353">
        <v>-4.2699999999999996</v>
      </c>
      <c r="V353" t="s">
        <v>1593</v>
      </c>
      <c r="W353" t="s">
        <v>1593</v>
      </c>
      <c r="X353" s="2">
        <f t="shared" si="59"/>
        <v>41605</v>
      </c>
      <c r="Y353" t="str">
        <f ca="1">"-"&amp;COUNTIFS($X$1:X353,DATE(YEAR($H353),MONTH($H353),DAY($H353)),$K$1:K353,"Pendiente")</f>
        <v>-0</v>
      </c>
      <c r="AB353" t="e">
        <f>VLOOKUP(C353,'Clasi x Modulo'!B:C,2,FALSE)</f>
        <v>#N/A</v>
      </c>
      <c r="AF353">
        <f t="shared" si="60"/>
        <v>11</v>
      </c>
    </row>
    <row r="354" spans="1:32" x14ac:dyDescent="0.25">
      <c r="A354" t="str">
        <f t="shared" ca="1" si="58"/>
        <v>41606-0</v>
      </c>
      <c r="B354" s="3" t="s">
        <v>1139</v>
      </c>
      <c r="C354" s="7" t="s">
        <v>1831</v>
      </c>
      <c r="D354" s="4">
        <v>41605.333333333336</v>
      </c>
      <c r="E354" s="35" t="s">
        <v>10</v>
      </c>
      <c r="F354" s="35" t="s">
        <v>10</v>
      </c>
      <c r="G354" s="35">
        <f>VLOOKUP(F354&amp;WEEKDAY(D354,2),Hoja3!A:B,2,FALSE)*24</f>
        <v>24</v>
      </c>
      <c r="H354" s="4">
        <f t="shared" si="61"/>
        <v>41606.333333333336</v>
      </c>
      <c r="I354" s="4">
        <v>41605.333333333336</v>
      </c>
      <c r="J354" s="4">
        <v>41614.4375</v>
      </c>
      <c r="K354" s="4" t="s">
        <v>1158</v>
      </c>
      <c r="O354">
        <v>193.27</v>
      </c>
      <c r="R354" t="s">
        <v>1064</v>
      </c>
      <c r="S354" s="1">
        <v>41614.458333333336</v>
      </c>
      <c r="V354" t="s">
        <v>1150</v>
      </c>
      <c r="W354" t="s">
        <v>1150</v>
      </c>
      <c r="X354" s="2">
        <f t="shared" si="59"/>
        <v>41606</v>
      </c>
      <c r="Y354" t="str">
        <f ca="1">"-"&amp;COUNTIFS($X$1:X354,DATE(YEAR($H354),MONTH($H354),DAY($H354)),$K$1:K354,"Pendiente")</f>
        <v>-0</v>
      </c>
      <c r="AB354" t="e">
        <f>VLOOKUP(C354,'Clasi x Modulo'!B:C,2,FALSE)</f>
        <v>#N/A</v>
      </c>
      <c r="AF354">
        <f t="shared" si="60"/>
        <v>11</v>
      </c>
    </row>
    <row r="355" spans="1:32" x14ac:dyDescent="0.25">
      <c r="A355" t="str">
        <f t="shared" ca="1" si="58"/>
        <v>41610-0</v>
      </c>
      <c r="B355" s="7" t="s">
        <v>1138</v>
      </c>
      <c r="C355" s="7" t="s">
        <v>1831</v>
      </c>
      <c r="D355" s="8">
        <v>41605.291666666664</v>
      </c>
      <c r="E355" s="32" t="s">
        <v>10</v>
      </c>
      <c r="F355" s="32" t="s">
        <v>52</v>
      </c>
      <c r="G355" s="32">
        <f>VLOOKUP(F355&amp;WEEKDAY(D355,2),Hoja3!A:B,2,FALSE)*24</f>
        <v>120</v>
      </c>
      <c r="H355" s="8">
        <f t="shared" ref="H355:H372" si="64">D355+G355/24</f>
        <v>41610.291666666664</v>
      </c>
      <c r="I355" s="8">
        <v>41605.291666666664</v>
      </c>
      <c r="J355" s="8">
        <v>41605.805555555555</v>
      </c>
      <c r="K355" s="8" t="str">
        <f ca="1">IF(J355="",IF(NOW()&gt;H355,"Retrasado","Pendiente"),IF(J355&lt;H355,"Resuelto a Tiempo","Resuelto NO a Tiempo"))</f>
        <v>Resuelto a Tiempo</v>
      </c>
      <c r="O355">
        <v>-113.47</v>
      </c>
      <c r="V355" t="s">
        <v>1603</v>
      </c>
      <c r="W355" t="s">
        <v>1603</v>
      </c>
      <c r="X355" s="2">
        <f t="shared" si="59"/>
        <v>41610</v>
      </c>
      <c r="Y355" t="str">
        <f ca="1">"-"&amp;COUNTIFS($X$1:X355,DATE(YEAR($H355),MONTH($H355),DAY($H355)),$K$1:K355,"Pendiente")</f>
        <v>-0</v>
      </c>
      <c r="AB355" t="e">
        <f>VLOOKUP(C355,'Clasi x Modulo'!B:C,2,FALSE)</f>
        <v>#N/A</v>
      </c>
      <c r="AF355">
        <f t="shared" si="60"/>
        <v>11</v>
      </c>
    </row>
    <row r="356" spans="1:32" x14ac:dyDescent="0.25">
      <c r="A356" t="str">
        <f t="shared" ca="1" si="58"/>
        <v>41656-0</v>
      </c>
      <c r="B356" s="7" t="s">
        <v>1286</v>
      </c>
      <c r="C356" s="7" t="s">
        <v>1831</v>
      </c>
      <c r="D356" s="8">
        <v>41655.652777777781</v>
      </c>
      <c r="E356" s="32" t="s">
        <v>10</v>
      </c>
      <c r="F356" s="32" t="s">
        <v>10</v>
      </c>
      <c r="G356" s="32">
        <f>VLOOKUP(F356&amp;WEEKDAY(D356,2),Hoja3!A:B,2,FALSE)*24</f>
        <v>24</v>
      </c>
      <c r="H356" s="8">
        <f t="shared" si="64"/>
        <v>41656.652777777781</v>
      </c>
      <c r="I356" s="8">
        <v>41655.652777777781</v>
      </c>
      <c r="J356" s="8">
        <v>41656.416666666664</v>
      </c>
      <c r="K356" s="8" t="str">
        <f ca="1">IF(J356="",IF(NOW()&gt;H356,"Retrasado","Pendiente"),IF(J356&lt;H356,"Resuelto a Tiempo","Resuelto NO a Tiempo"))</f>
        <v>Resuelto a Tiempo</v>
      </c>
      <c r="O356">
        <v>-22.2</v>
      </c>
      <c r="X356" s="2">
        <f t="shared" si="59"/>
        <v>41656</v>
      </c>
      <c r="Y356" t="str">
        <f ca="1">"-"&amp;COUNTIFS($X$1:X356,DATE(YEAR($H356),MONTH($H356),DAY($H356)),$K$1:K356,"Pendiente")</f>
        <v>-0</v>
      </c>
      <c r="AF356">
        <f t="shared" si="60"/>
        <v>1</v>
      </c>
    </row>
    <row r="357" spans="1:32" x14ac:dyDescent="0.25">
      <c r="A357" t="str">
        <f t="shared" si="58"/>
        <v>41607-0</v>
      </c>
      <c r="B357" s="3" t="s">
        <v>1141</v>
      </c>
      <c r="C357" s="7" t="s">
        <v>1831</v>
      </c>
      <c r="D357" s="4">
        <v>41606.291666666664</v>
      </c>
      <c r="E357" s="35" t="s">
        <v>10</v>
      </c>
      <c r="F357" s="35" t="s">
        <v>10</v>
      </c>
      <c r="G357" s="35">
        <f>VLOOKUP(F357&amp;WEEKDAY(D357,2),Hoja3!A:B,2,FALSE)*24</f>
        <v>24</v>
      </c>
      <c r="H357" s="4">
        <f t="shared" si="64"/>
        <v>41607.291666666664</v>
      </c>
      <c r="I357" s="4">
        <v>41606.291666666664</v>
      </c>
      <c r="J357" s="4">
        <v>41608.416666666664</v>
      </c>
      <c r="K357" s="4" t="s">
        <v>1158</v>
      </c>
      <c r="O357">
        <v>24.13</v>
      </c>
      <c r="R357" t="s">
        <v>1064</v>
      </c>
      <c r="S357" s="1">
        <v>41608.458333333336</v>
      </c>
      <c r="V357" t="s">
        <v>1148</v>
      </c>
      <c r="W357" t="s">
        <v>1667</v>
      </c>
      <c r="X357" s="2">
        <f t="shared" si="59"/>
        <v>41607</v>
      </c>
      <c r="Y357" t="str">
        <f>"-"&amp;COUNTIFS($X$1:X357,DATE(YEAR($H357),MONTH($H357),DAY($H357)),$K$1:K357,"Pendiente")</f>
        <v>-0</v>
      </c>
      <c r="AB357" t="e">
        <f>VLOOKUP(C357,'Clasi x Modulo'!B:C,2,FALSE)</f>
        <v>#N/A</v>
      </c>
      <c r="AF357">
        <f t="shared" si="60"/>
        <v>11</v>
      </c>
    </row>
    <row r="358" spans="1:32" x14ac:dyDescent="0.25">
      <c r="A358" t="str">
        <f t="shared" ca="1" si="58"/>
        <v>41607-0</v>
      </c>
      <c r="B358" s="7" t="s">
        <v>1142</v>
      </c>
      <c r="C358" s="7" t="s">
        <v>1831</v>
      </c>
      <c r="D358" s="8">
        <v>41606.479166666664</v>
      </c>
      <c r="E358" s="32" t="s">
        <v>10</v>
      </c>
      <c r="F358" s="32" t="s">
        <v>10</v>
      </c>
      <c r="G358" s="32">
        <f>VLOOKUP(F358&amp;WEEKDAY(D358,2),Hoja3!A:B,2,FALSE)*24</f>
        <v>24</v>
      </c>
      <c r="H358" s="8">
        <f t="shared" si="64"/>
        <v>41607.479166666664</v>
      </c>
      <c r="I358" s="8">
        <v>41606.479166666664</v>
      </c>
      <c r="J358" s="8">
        <v>41606.677083333336</v>
      </c>
      <c r="K358" s="8" t="str">
        <f ca="1">IF(J358="",IF(NOW()&gt;H358,"Retrasado","Pendiente"),IF(J358&lt;H358,"Resuelto a Tiempo","Resuelto NO a Tiempo"))</f>
        <v>Resuelto a Tiempo</v>
      </c>
      <c r="O358">
        <v>-14.1</v>
      </c>
      <c r="V358" t="s">
        <v>1148</v>
      </c>
      <c r="W358" t="s">
        <v>1667</v>
      </c>
      <c r="X358" s="2">
        <f t="shared" si="59"/>
        <v>41607</v>
      </c>
      <c r="Y358" t="str">
        <f ca="1">"-"&amp;COUNTIFS($X$1:X358,DATE(YEAR($H358),MONTH($H358),DAY($H358)),$K$1:K358,"Pendiente")</f>
        <v>-0</v>
      </c>
      <c r="AB358" t="e">
        <f>VLOOKUP(C358,'Clasi x Modulo'!B:C,2,FALSE)</f>
        <v>#N/A</v>
      </c>
      <c r="AF358">
        <f t="shared" si="60"/>
        <v>11</v>
      </c>
    </row>
    <row r="359" spans="1:32" x14ac:dyDescent="0.25">
      <c r="A359" t="str">
        <f t="shared" ca="1" si="58"/>
        <v>41607-0</v>
      </c>
      <c r="B359" s="3" t="s">
        <v>1143</v>
      </c>
      <c r="C359" s="7" t="s">
        <v>1831</v>
      </c>
      <c r="D359" s="4">
        <v>41606.479166666664</v>
      </c>
      <c r="E359" s="35" t="s">
        <v>10</v>
      </c>
      <c r="F359" s="35" t="s">
        <v>10</v>
      </c>
      <c r="G359" s="35">
        <f>VLOOKUP(F359&amp;WEEKDAY(D359,2),Hoja3!A:B,2,FALSE)*24</f>
        <v>24</v>
      </c>
      <c r="H359" s="4">
        <f t="shared" si="64"/>
        <v>41607.479166666664</v>
      </c>
      <c r="I359" s="4">
        <v>41606.479166666664</v>
      </c>
      <c r="J359" s="4">
        <v>41607.652777777781</v>
      </c>
      <c r="K359" s="4" t="s">
        <v>1158</v>
      </c>
      <c r="R359" t="s">
        <v>1064</v>
      </c>
      <c r="S359" s="1">
        <v>41613.041666666664</v>
      </c>
      <c r="X359" s="2">
        <f t="shared" si="59"/>
        <v>41607</v>
      </c>
      <c r="Y359" t="str">
        <f ca="1">"-"&amp;COUNTIFS($X$1:X359,DATE(YEAR($H359),MONTH($H359),DAY($H359)),$K$1:K359,"Pendiente")</f>
        <v>-0</v>
      </c>
      <c r="AB359" t="e">
        <f>VLOOKUP(C359,'Clasi x Modulo'!B:C,2,FALSE)</f>
        <v>#N/A</v>
      </c>
      <c r="AF359">
        <f t="shared" si="60"/>
        <v>11</v>
      </c>
    </row>
    <row r="360" spans="1:32" x14ac:dyDescent="0.25">
      <c r="A360" t="str">
        <f t="shared" ca="1" si="58"/>
        <v>41612-0</v>
      </c>
      <c r="B360" s="7" t="s">
        <v>1157</v>
      </c>
      <c r="C360" s="7" t="s">
        <v>1831</v>
      </c>
      <c r="D360" s="8">
        <v>41607.333333333336</v>
      </c>
      <c r="E360" s="32" t="s">
        <v>52</v>
      </c>
      <c r="F360" s="32" t="s">
        <v>52</v>
      </c>
      <c r="G360" s="32">
        <f>VLOOKUP(F360&amp;WEEKDAY(D360,2),Hoja3!A:B,2,FALSE)*24</f>
        <v>120</v>
      </c>
      <c r="H360" s="8">
        <f t="shared" si="64"/>
        <v>41612.333333333336</v>
      </c>
      <c r="I360" s="8">
        <v>41607.333333333336</v>
      </c>
      <c r="J360" s="8">
        <v>41610.333333333336</v>
      </c>
      <c r="K360" s="8" t="str">
        <f t="shared" ref="K360:K366" ca="1" si="65">IF(J360="",IF(NOW()&gt;H360,"Retrasado","Pendiente"),IF(J360&lt;H360,"Resuelto a Tiempo","Resuelto NO a Tiempo"))</f>
        <v>Resuelto a Tiempo</v>
      </c>
      <c r="O360">
        <v>-53.13</v>
      </c>
      <c r="V360" t="s">
        <v>1593</v>
      </c>
      <c r="W360" t="s">
        <v>1593</v>
      </c>
      <c r="X360" s="2">
        <f t="shared" si="59"/>
        <v>41612</v>
      </c>
      <c r="Y360" t="str">
        <f ca="1">"-"&amp;COUNTIFS($X$1:X360,DATE(YEAR($H360),MONTH($H360),DAY($H360)),$K$1:K360,"Pendiente")</f>
        <v>-0</v>
      </c>
      <c r="AB360" t="e">
        <f>VLOOKUP(C360,'Clasi x Modulo'!B:C,2,FALSE)</f>
        <v>#N/A</v>
      </c>
      <c r="AF360">
        <f t="shared" si="60"/>
        <v>11</v>
      </c>
    </row>
    <row r="361" spans="1:32" x14ac:dyDescent="0.25">
      <c r="A361" t="str">
        <f t="shared" ca="1" si="58"/>
        <v>41646-0</v>
      </c>
      <c r="B361" s="7" t="s">
        <v>1235</v>
      </c>
      <c r="C361" s="7" t="s">
        <v>1831</v>
      </c>
      <c r="D361" s="8">
        <v>41641.416666666664</v>
      </c>
      <c r="E361" s="32" t="s">
        <v>52</v>
      </c>
      <c r="F361" s="32" t="s">
        <v>52</v>
      </c>
      <c r="G361" s="32">
        <f>VLOOKUP(F361&amp;WEEKDAY(D361,2),Hoja3!A:B,2,FALSE)*24</f>
        <v>120</v>
      </c>
      <c r="H361" s="8">
        <f t="shared" si="64"/>
        <v>41646.416666666664</v>
      </c>
      <c r="I361" s="8">
        <v>41641.416666666664</v>
      </c>
      <c r="J361" s="8">
        <v>41277.416666666664</v>
      </c>
      <c r="K361" s="8" t="str">
        <f t="shared" ca="1" si="65"/>
        <v>Resuelto a Tiempo</v>
      </c>
      <c r="O361">
        <v>-72.2</v>
      </c>
      <c r="W361" t="s">
        <v>1709</v>
      </c>
      <c r="X361" s="2">
        <f t="shared" si="59"/>
        <v>41646</v>
      </c>
      <c r="Y361" t="str">
        <f ca="1">"-"&amp;COUNTIFS($X$1:X361,DATE(YEAR($H361),MONTH($H361),DAY($H361)),$K$1:K361,"Pendiente")</f>
        <v>-0</v>
      </c>
      <c r="AB361" t="e">
        <f>VLOOKUP(C361,'Clasi x Modulo'!B:C,2,FALSE)</f>
        <v>#N/A</v>
      </c>
      <c r="AF361">
        <f t="shared" si="60"/>
        <v>1</v>
      </c>
    </row>
    <row r="362" spans="1:32" x14ac:dyDescent="0.25">
      <c r="A362" t="str">
        <f t="shared" ca="1" si="58"/>
        <v>41613-0</v>
      </c>
      <c r="B362" s="7" t="s">
        <v>1161</v>
      </c>
      <c r="C362" s="7" t="s">
        <v>1831</v>
      </c>
      <c r="D362" s="8">
        <v>41610.416666666664</v>
      </c>
      <c r="E362" s="32" t="s">
        <v>15</v>
      </c>
      <c r="F362" s="32" t="s">
        <v>52</v>
      </c>
      <c r="G362" s="32">
        <f>VLOOKUP(F362&amp;WEEKDAY(D362,2),Hoja3!A:B,2,FALSE)*24</f>
        <v>72</v>
      </c>
      <c r="H362" s="8">
        <f t="shared" si="64"/>
        <v>41613.416666666664</v>
      </c>
      <c r="I362" s="8">
        <v>41610.416666666664</v>
      </c>
      <c r="J362" s="8">
        <v>41610.5625</v>
      </c>
      <c r="K362" s="8" t="str">
        <f t="shared" ca="1" si="65"/>
        <v>Resuelto a Tiempo</v>
      </c>
      <c r="O362">
        <v>-1.42</v>
      </c>
      <c r="V362" t="s">
        <v>1148</v>
      </c>
      <c r="W362" t="s">
        <v>1667</v>
      </c>
      <c r="X362" s="2">
        <f t="shared" si="59"/>
        <v>41613</v>
      </c>
      <c r="Y362" t="str">
        <f ca="1">"-"&amp;COUNTIFS($X$1:X362,DATE(YEAR($H362),MONTH($H362),DAY($H362)),$K$1:K362,"Pendiente")</f>
        <v>-0</v>
      </c>
      <c r="AB362" t="e">
        <f>VLOOKUP(C362,'Clasi x Modulo'!B:C,2,FALSE)</f>
        <v>#N/A</v>
      </c>
      <c r="AF362">
        <f t="shared" si="60"/>
        <v>12</v>
      </c>
    </row>
    <row r="363" spans="1:32" x14ac:dyDescent="0.25">
      <c r="A363" t="str">
        <f t="shared" ca="1" si="58"/>
        <v>41611-0</v>
      </c>
      <c r="B363" s="7" t="s">
        <v>1159</v>
      </c>
      <c r="C363" s="7" t="s">
        <v>1831</v>
      </c>
      <c r="D363" s="8">
        <v>41610.333333333336</v>
      </c>
      <c r="E363" s="32" t="s">
        <v>10</v>
      </c>
      <c r="F363" s="32" t="s">
        <v>10</v>
      </c>
      <c r="G363" s="32">
        <f>VLOOKUP(F363&amp;WEEKDAY(D363,2),Hoja3!A:B,2,FALSE)*24</f>
        <v>24</v>
      </c>
      <c r="H363" s="8">
        <f t="shared" si="64"/>
        <v>41611.333333333336</v>
      </c>
      <c r="I363" s="8">
        <v>41610.333333333336</v>
      </c>
      <c r="J363" s="8">
        <v>41610.625</v>
      </c>
      <c r="K363" s="8" t="str">
        <f t="shared" ca="1" si="65"/>
        <v>Resuelto a Tiempo</v>
      </c>
      <c r="O363">
        <v>-70.3</v>
      </c>
      <c r="V363" t="s">
        <v>1148</v>
      </c>
      <c r="W363" t="s">
        <v>1667</v>
      </c>
      <c r="X363" s="2">
        <f t="shared" si="59"/>
        <v>41611</v>
      </c>
      <c r="Y363" t="str">
        <f ca="1">"-"&amp;COUNTIFS($X$1:X363,DATE(YEAR($H363),MONTH($H363),DAY($H363)),$K$1:K363,"Pendiente")</f>
        <v>-0</v>
      </c>
      <c r="AB363" t="e">
        <f>VLOOKUP(C363,'Clasi x Modulo'!B:C,2,FALSE)</f>
        <v>#N/A</v>
      </c>
      <c r="AF363">
        <f t="shared" si="60"/>
        <v>12</v>
      </c>
    </row>
    <row r="364" spans="1:32" x14ac:dyDescent="0.25">
      <c r="A364" t="str">
        <f t="shared" ca="1" si="58"/>
        <v>41613-0</v>
      </c>
      <c r="B364" s="7" t="s">
        <v>1160</v>
      </c>
      <c r="C364" s="7" t="s">
        <v>1831</v>
      </c>
      <c r="D364" s="8">
        <v>41610.333333333336</v>
      </c>
      <c r="E364" s="32" t="s">
        <v>52</v>
      </c>
      <c r="F364" s="32" t="s">
        <v>52</v>
      </c>
      <c r="G364" s="32">
        <f>VLOOKUP(F364&amp;WEEKDAY(D364,2),Hoja3!A:B,2,FALSE)*24</f>
        <v>72</v>
      </c>
      <c r="H364" s="8">
        <f t="shared" si="64"/>
        <v>41613.333333333336</v>
      </c>
      <c r="I364" s="8">
        <v>41610.333333333336</v>
      </c>
      <c r="J364" s="8">
        <v>41612.701388888891</v>
      </c>
      <c r="K364" s="8" t="str">
        <f t="shared" ca="1" si="65"/>
        <v>Resuelto a Tiempo</v>
      </c>
      <c r="O364">
        <v>-20.440000000000001</v>
      </c>
      <c r="V364" t="s">
        <v>1148</v>
      </c>
      <c r="W364" t="s">
        <v>1667</v>
      </c>
      <c r="X364" s="2">
        <f t="shared" si="59"/>
        <v>41613</v>
      </c>
      <c r="Y364" t="str">
        <f ca="1">"-"&amp;COUNTIFS($X$1:X364,DATE(YEAR($H364),MONTH($H364),DAY($H364)),$K$1:K364,"Pendiente")</f>
        <v>-0</v>
      </c>
      <c r="AB364" t="e">
        <f>VLOOKUP(C364,'Clasi x Modulo'!B:C,2,FALSE)</f>
        <v>#N/A</v>
      </c>
      <c r="AF364">
        <f t="shared" si="60"/>
        <v>12</v>
      </c>
    </row>
    <row r="365" spans="1:32" x14ac:dyDescent="0.25">
      <c r="A365" t="str">
        <f t="shared" ca="1" si="58"/>
        <v>41613-0</v>
      </c>
      <c r="B365" s="7" t="s">
        <v>1162</v>
      </c>
      <c r="C365" s="7" t="s">
        <v>1831</v>
      </c>
      <c r="D365" s="8">
        <v>41610.416666666664</v>
      </c>
      <c r="E365" s="32" t="s">
        <v>52</v>
      </c>
      <c r="F365" s="32" t="s">
        <v>52</v>
      </c>
      <c r="G365" s="32">
        <f>VLOOKUP(F365&amp;WEEKDAY(D365,2),Hoja3!A:B,2,FALSE)*24</f>
        <v>72</v>
      </c>
      <c r="H365" s="8">
        <f t="shared" si="64"/>
        <v>41613.416666666664</v>
      </c>
      <c r="I365" s="8">
        <v>41610.458333333336</v>
      </c>
      <c r="J365" s="8">
        <v>41612.715277777781</v>
      </c>
      <c r="K365" s="8" t="str">
        <f t="shared" ca="1" si="65"/>
        <v>Resuelto a Tiempo</v>
      </c>
      <c r="O365">
        <v>-22.52</v>
      </c>
      <c r="V365" t="s">
        <v>1148</v>
      </c>
      <c r="W365" t="s">
        <v>1667</v>
      </c>
      <c r="X365" s="2">
        <f t="shared" si="59"/>
        <v>41613</v>
      </c>
      <c r="Y365" t="str">
        <f ca="1">"-"&amp;COUNTIFS($X$1:X365,DATE(YEAR($H365),MONTH($H365),DAY($H365)),$K$1:K365,"Pendiente")</f>
        <v>-0</v>
      </c>
      <c r="AB365" t="e">
        <f>VLOOKUP(C365,'Clasi x Modulo'!B:C,2,FALSE)</f>
        <v>#N/A</v>
      </c>
      <c r="AF365">
        <f t="shared" si="60"/>
        <v>12</v>
      </c>
    </row>
    <row r="366" spans="1:32" x14ac:dyDescent="0.25">
      <c r="A366" t="str">
        <f t="shared" ca="1" si="58"/>
        <v>41613-0</v>
      </c>
      <c r="B366" s="7" t="s">
        <v>1163</v>
      </c>
      <c r="C366" s="7" t="s">
        <v>1831</v>
      </c>
      <c r="D366" s="8">
        <v>41610.583333333336</v>
      </c>
      <c r="E366" s="32" t="s">
        <v>15</v>
      </c>
      <c r="F366" s="32" t="s">
        <v>52</v>
      </c>
      <c r="G366" s="32">
        <f>VLOOKUP(F366&amp;WEEKDAY(D366,2),Hoja3!A:B,2,FALSE)*24</f>
        <v>72</v>
      </c>
      <c r="H366" s="8">
        <f t="shared" si="64"/>
        <v>41613.583333333336</v>
      </c>
      <c r="I366" s="7" t="s">
        <v>1164</v>
      </c>
      <c r="J366" s="8">
        <v>41610.659722222219</v>
      </c>
      <c r="K366" s="8" t="str">
        <f t="shared" ca="1" si="65"/>
        <v>Resuelto a Tiempo</v>
      </c>
      <c r="O366">
        <v>-2.2000000000000002</v>
      </c>
      <c r="V366" t="s">
        <v>1595</v>
      </c>
      <c r="W366" t="s">
        <v>1595</v>
      </c>
      <c r="X366" s="2">
        <f t="shared" si="59"/>
        <v>41613</v>
      </c>
      <c r="Y366" t="str">
        <f ca="1">"-"&amp;COUNTIFS($X$1:X366,DATE(YEAR($H366),MONTH($H366),DAY($H366)),$K$1:K366,"Pendiente")</f>
        <v>-0</v>
      </c>
      <c r="AB366" t="e">
        <f>VLOOKUP(C366,'Clasi x Modulo'!B:C,2,FALSE)</f>
        <v>#N/A</v>
      </c>
      <c r="AF366">
        <f t="shared" si="60"/>
        <v>12</v>
      </c>
    </row>
    <row r="367" spans="1:32" x14ac:dyDescent="0.25">
      <c r="A367" t="str">
        <f t="shared" si="58"/>
        <v>41614-0</v>
      </c>
      <c r="B367" s="3" t="s">
        <v>1165</v>
      </c>
      <c r="C367" s="7" t="s">
        <v>1831</v>
      </c>
      <c r="D367" s="4">
        <v>41611.375</v>
      </c>
      <c r="E367" s="35" t="s">
        <v>15</v>
      </c>
      <c r="F367" s="35" t="s">
        <v>52</v>
      </c>
      <c r="G367" s="35">
        <f>VLOOKUP(F367&amp;WEEKDAY(D367,2),Hoja3!A:B,2,FALSE)*24</f>
        <v>72</v>
      </c>
      <c r="H367" s="4">
        <f t="shared" si="64"/>
        <v>41614.375</v>
      </c>
      <c r="I367" s="4">
        <v>41611.375</v>
      </c>
      <c r="J367" s="4">
        <v>41680.635416666664</v>
      </c>
      <c r="K367" s="4" t="s">
        <v>1122</v>
      </c>
      <c r="M367" s="53">
        <v>41611.520833333336</v>
      </c>
      <c r="O367">
        <v>-72.52</v>
      </c>
      <c r="V367" t="s">
        <v>1150</v>
      </c>
      <c r="W367" t="s">
        <v>1150</v>
      </c>
      <c r="X367" s="2">
        <f t="shared" si="59"/>
        <v>41614</v>
      </c>
      <c r="Y367" t="str">
        <f>"-"&amp;COUNTIFS($X$1:X367,DATE(YEAR($H367),MONTH($H367),DAY($H367)),$K$1:K367,"Pendiente")</f>
        <v>-0</v>
      </c>
      <c r="AB367" t="e">
        <f>VLOOKUP(C367,'Clasi x Modulo'!B:C,2,FALSE)</f>
        <v>#N/A</v>
      </c>
      <c r="AF367">
        <f t="shared" si="60"/>
        <v>12</v>
      </c>
    </row>
    <row r="368" spans="1:32" x14ac:dyDescent="0.25">
      <c r="A368" t="str">
        <f t="shared" ca="1" si="58"/>
        <v>41612-0</v>
      </c>
      <c r="B368" s="7" t="s">
        <v>1166</v>
      </c>
      <c r="C368" s="7" t="s">
        <v>1831</v>
      </c>
      <c r="D368" s="8">
        <v>41611.375</v>
      </c>
      <c r="E368" s="32" t="s">
        <v>10</v>
      </c>
      <c r="F368" s="32" t="s">
        <v>10</v>
      </c>
      <c r="G368" s="32">
        <f>VLOOKUP(F368&amp;WEEKDAY(D368,2),Hoja3!A:B,2,FALSE)*24</f>
        <v>24</v>
      </c>
      <c r="H368" s="8">
        <f t="shared" si="64"/>
        <v>41612.375</v>
      </c>
      <c r="I368" s="8">
        <v>41611.375</v>
      </c>
      <c r="J368" s="8">
        <v>41612.333333333336</v>
      </c>
      <c r="K368" s="8" t="str">
        <f t="shared" ref="K368:K375" ca="1" si="66">IF(J368="",IF(NOW()&gt;H368,"Retrasado","Pendiente"),IF(J368&lt;H368,"Resuelto a Tiempo","Resuelto NO a Tiempo"))</f>
        <v>Resuelto a Tiempo</v>
      </c>
      <c r="O368">
        <v>-3.19</v>
      </c>
      <c r="W368" t="s">
        <v>1603</v>
      </c>
      <c r="X368" s="2">
        <f t="shared" si="59"/>
        <v>41612</v>
      </c>
      <c r="Y368" t="str">
        <f ca="1">"-"&amp;COUNTIFS($X$1:X368,DATE(YEAR($H368),MONTH($H368),DAY($H368)),$K$1:K368,"Pendiente")</f>
        <v>-0</v>
      </c>
      <c r="AB368" t="e">
        <f>VLOOKUP(C368,'Clasi x Modulo'!B:C,2,FALSE)</f>
        <v>#N/A</v>
      </c>
      <c r="AF368">
        <f t="shared" si="60"/>
        <v>12</v>
      </c>
    </row>
    <row r="369" spans="1:32" x14ac:dyDescent="0.25">
      <c r="A369" t="str">
        <f t="shared" ca="1" si="58"/>
        <v>41612-0</v>
      </c>
      <c r="B369" s="7" t="s">
        <v>1167</v>
      </c>
      <c r="C369" s="7" t="s">
        <v>1831</v>
      </c>
      <c r="D369" s="8">
        <v>41611.5</v>
      </c>
      <c r="E369" s="32" t="s">
        <v>10</v>
      </c>
      <c r="F369" s="32" t="s">
        <v>10</v>
      </c>
      <c r="G369" s="32">
        <f>VLOOKUP(F369&amp;WEEKDAY(D369,2),Hoja3!A:B,2,FALSE)*24</f>
        <v>24</v>
      </c>
      <c r="H369" s="8">
        <f t="shared" si="64"/>
        <v>41612.5</v>
      </c>
      <c r="I369" s="8">
        <v>41611.5</v>
      </c>
      <c r="J369" s="8">
        <v>41612.416666666664</v>
      </c>
      <c r="K369" s="8" t="str">
        <f t="shared" ca="1" si="66"/>
        <v>Resuelto a Tiempo</v>
      </c>
      <c r="O369">
        <v>-4.22</v>
      </c>
      <c r="W369" t="s">
        <v>1150</v>
      </c>
      <c r="X369" s="2">
        <f t="shared" si="59"/>
        <v>41612</v>
      </c>
      <c r="Y369" t="str">
        <f ca="1">"-"&amp;COUNTIFS($X$1:X369,DATE(YEAR($H369),MONTH($H369),DAY($H369)),$K$1:K369,"Pendiente")</f>
        <v>-0</v>
      </c>
      <c r="AB369" t="e">
        <f>VLOOKUP(C369,'Clasi x Modulo'!B:C,2,FALSE)</f>
        <v>#N/A</v>
      </c>
      <c r="AF369">
        <f t="shared" si="60"/>
        <v>12</v>
      </c>
    </row>
    <row r="370" spans="1:32" x14ac:dyDescent="0.25">
      <c r="A370" t="str">
        <f t="shared" ca="1" si="58"/>
        <v>41614-0</v>
      </c>
      <c r="B370" s="7" t="s">
        <v>1168</v>
      </c>
      <c r="C370" s="7" t="s">
        <v>1831</v>
      </c>
      <c r="D370" s="8">
        <v>41611.583333333336</v>
      </c>
      <c r="E370" s="32" t="s">
        <v>52</v>
      </c>
      <c r="F370" s="32" t="s">
        <v>52</v>
      </c>
      <c r="G370" s="32">
        <f>VLOOKUP(F370&amp;WEEKDAY(D370,2),Hoja3!A:B,2,FALSE)*24</f>
        <v>72</v>
      </c>
      <c r="H370" s="8">
        <f t="shared" si="64"/>
        <v>41614.583333333336</v>
      </c>
      <c r="I370" s="8">
        <v>41611.583333333336</v>
      </c>
      <c r="J370" s="8">
        <v>41614.479166666664</v>
      </c>
      <c r="K370" s="8" t="str">
        <f t="shared" ca="1" si="66"/>
        <v>Resuelto a Tiempo</v>
      </c>
      <c r="O370">
        <v>-70.16</v>
      </c>
      <c r="W370" t="s">
        <v>1667</v>
      </c>
      <c r="X370" s="2">
        <f t="shared" si="59"/>
        <v>41614</v>
      </c>
      <c r="Y370" t="str">
        <f ca="1">"-"&amp;COUNTIFS($X$1:X370,DATE(YEAR($H370),MONTH($H370),DAY($H370)),$K$1:K370,"Pendiente")</f>
        <v>-0</v>
      </c>
      <c r="AB370" t="e">
        <f>VLOOKUP(C370,'Clasi x Modulo'!B:C,2,FALSE)</f>
        <v>#N/A</v>
      </c>
      <c r="AF370">
        <f t="shared" si="60"/>
        <v>12</v>
      </c>
    </row>
    <row r="371" spans="1:32" x14ac:dyDescent="0.25">
      <c r="A371" t="str">
        <f t="shared" ca="1" si="58"/>
        <v>41614-0</v>
      </c>
      <c r="B371" s="7" t="s">
        <v>1169</v>
      </c>
      <c r="C371" s="7" t="s">
        <v>1831</v>
      </c>
      <c r="D371" s="8">
        <v>41611.625</v>
      </c>
      <c r="E371" s="32" t="s">
        <v>52</v>
      </c>
      <c r="F371" s="32" t="s">
        <v>52</v>
      </c>
      <c r="G371" s="32">
        <f>VLOOKUP(F371&amp;WEEKDAY(D371,2),Hoja3!A:B,2,FALSE)*24</f>
        <v>72</v>
      </c>
      <c r="H371" s="8">
        <f t="shared" si="64"/>
        <v>41614.625</v>
      </c>
      <c r="I371" s="8">
        <v>41611.625</v>
      </c>
      <c r="J371" s="8">
        <v>41614.493055555555</v>
      </c>
      <c r="K371" s="8" t="str">
        <f t="shared" ca="1" si="66"/>
        <v>Resuelto a Tiempo</v>
      </c>
      <c r="O371">
        <v>-71.239999999999995</v>
      </c>
      <c r="W371" t="s">
        <v>1667</v>
      </c>
      <c r="X371" s="2">
        <f t="shared" si="59"/>
        <v>41614</v>
      </c>
      <c r="Y371" t="str">
        <f ca="1">"-"&amp;COUNTIFS($X$1:X371,DATE(YEAR($H371),MONTH($H371),DAY($H371)),$K$1:K371,"Pendiente")</f>
        <v>-0</v>
      </c>
      <c r="AB371" t="e">
        <f>VLOOKUP(C371,'Clasi x Modulo'!B:C,2,FALSE)</f>
        <v>#N/A</v>
      </c>
      <c r="AF371">
        <f t="shared" si="60"/>
        <v>12</v>
      </c>
    </row>
    <row r="372" spans="1:32" x14ac:dyDescent="0.25">
      <c r="A372" t="str">
        <f t="shared" ca="1" si="58"/>
        <v>41614-0</v>
      </c>
      <c r="B372" s="7" t="s">
        <v>1170</v>
      </c>
      <c r="C372" s="7" t="s">
        <v>1831</v>
      </c>
      <c r="D372" s="8">
        <v>41611.645833333336</v>
      </c>
      <c r="E372" s="32" t="s">
        <v>52</v>
      </c>
      <c r="F372" s="32" t="s">
        <v>52</v>
      </c>
      <c r="G372" s="32">
        <f>VLOOKUP(F372&amp;WEEKDAY(D372,2),Hoja3!A:B,2,FALSE)*24</f>
        <v>72</v>
      </c>
      <c r="H372" s="8">
        <f t="shared" si="64"/>
        <v>41614.645833333336</v>
      </c>
      <c r="I372" s="8">
        <v>41611.645833333336</v>
      </c>
      <c r="J372" s="8">
        <v>41614.583333333336</v>
      </c>
      <c r="K372" s="8" t="str">
        <f t="shared" ca="1" si="66"/>
        <v>Resuelto a Tiempo</v>
      </c>
      <c r="O372">
        <v>-69.2</v>
      </c>
      <c r="W372" t="s">
        <v>1667</v>
      </c>
      <c r="X372" s="2">
        <f t="shared" si="59"/>
        <v>41614</v>
      </c>
      <c r="Y372" t="str">
        <f ca="1">"-"&amp;COUNTIFS($X$1:X372,DATE(YEAR($H372),MONTH($H372),DAY($H372)),$K$1:K372,"Pendiente")</f>
        <v>-0</v>
      </c>
      <c r="AB372" t="e">
        <f>VLOOKUP(C372,'Clasi x Modulo'!B:C,2,FALSE)</f>
        <v>#N/A</v>
      </c>
      <c r="AF372">
        <f t="shared" si="60"/>
        <v>12</v>
      </c>
    </row>
    <row r="373" spans="1:32" x14ac:dyDescent="0.25">
      <c r="A373" t="str">
        <f t="shared" ca="1" si="58"/>
        <v>41626-0</v>
      </c>
      <c r="B373" s="7" t="s">
        <v>1171</v>
      </c>
      <c r="C373" s="7" t="s">
        <v>1831</v>
      </c>
      <c r="D373" s="8">
        <v>41612.333333333336</v>
      </c>
      <c r="E373" s="32" t="s">
        <v>513</v>
      </c>
      <c r="F373" s="32" t="s">
        <v>513</v>
      </c>
      <c r="G373" s="32">
        <f>VLOOKUP(F373&amp;WEEKDAY(D373,2),Hoja3!A:B,2,FALSE)*24</f>
        <v>1056</v>
      </c>
      <c r="H373" s="8">
        <v>41626.333333333336</v>
      </c>
      <c r="I373" s="8">
        <v>41612.645833333336</v>
      </c>
      <c r="J373" s="8">
        <v>41626.3125</v>
      </c>
      <c r="K373" s="8" t="str">
        <f t="shared" ca="1" si="66"/>
        <v>Resuelto a Tiempo</v>
      </c>
      <c r="O373">
        <v>-28.15</v>
      </c>
      <c r="W373" t="s">
        <v>1147</v>
      </c>
      <c r="X373" s="2">
        <f t="shared" si="59"/>
        <v>41626</v>
      </c>
      <c r="Y373" t="str">
        <f ca="1">"-"&amp;COUNTIFS($X$1:X373,DATE(YEAR($H373),MONTH($H373),DAY($H373)),$K$1:K373,"Pendiente")</f>
        <v>-0</v>
      </c>
      <c r="AB373" t="e">
        <f>VLOOKUP(C373,'Clasi x Modulo'!B:C,2,FALSE)</f>
        <v>#N/A</v>
      </c>
      <c r="AF373">
        <f t="shared" si="60"/>
        <v>12</v>
      </c>
    </row>
    <row r="374" spans="1:32" x14ac:dyDescent="0.25">
      <c r="A374" t="str">
        <f t="shared" ca="1" si="58"/>
        <v>41614-0</v>
      </c>
      <c r="B374" s="7" t="s">
        <v>1172</v>
      </c>
      <c r="C374" s="7" t="s">
        <v>1831</v>
      </c>
      <c r="D374" s="8">
        <v>41613.416666666664</v>
      </c>
      <c r="E374" s="32" t="s">
        <v>425</v>
      </c>
      <c r="F374" s="32" t="s">
        <v>10</v>
      </c>
      <c r="G374" s="32">
        <f>VLOOKUP(F374&amp;WEEKDAY(D374,2),Hoja3!A:B,2,FALSE)*24</f>
        <v>24</v>
      </c>
      <c r="H374" s="8">
        <f t="shared" ref="H374:H418" si="67">D374+G374/24</f>
        <v>41614.416666666664</v>
      </c>
      <c r="I374" s="8">
        <v>41613.416666666664</v>
      </c>
      <c r="J374" s="8">
        <v>41613.541666666664</v>
      </c>
      <c r="K374" s="8" t="str">
        <f t="shared" ca="1" si="66"/>
        <v>Resuelto a Tiempo</v>
      </c>
      <c r="O374">
        <v>-22.2</v>
      </c>
      <c r="W374" t="s">
        <v>1667</v>
      </c>
      <c r="X374" s="2">
        <f t="shared" si="59"/>
        <v>41614</v>
      </c>
      <c r="Y374" t="str">
        <f ca="1">"-"&amp;COUNTIFS($X$1:X374,DATE(YEAR($H374),MONTH($H374),DAY($H374)),$K$1:K374,"Pendiente")</f>
        <v>-0</v>
      </c>
      <c r="AB374" t="e">
        <f>VLOOKUP(C374,'Clasi x Modulo'!B:C,2,FALSE)</f>
        <v>#N/A</v>
      </c>
      <c r="AF374">
        <f t="shared" si="60"/>
        <v>12</v>
      </c>
    </row>
    <row r="375" spans="1:32" x14ac:dyDescent="0.25">
      <c r="A375" t="str">
        <f t="shared" ca="1" si="58"/>
        <v>41614-0</v>
      </c>
      <c r="B375" s="7" t="s">
        <v>1173</v>
      </c>
      <c r="C375" s="7" t="s">
        <v>1831</v>
      </c>
      <c r="D375" s="8">
        <v>41613.416666666664</v>
      </c>
      <c r="E375" s="32" t="s">
        <v>10</v>
      </c>
      <c r="F375" s="32" t="s">
        <v>10</v>
      </c>
      <c r="G375" s="32">
        <f>VLOOKUP(F375&amp;WEEKDAY(D375,2),Hoja3!A:B,2,FALSE)*24</f>
        <v>24</v>
      </c>
      <c r="H375" s="8">
        <f t="shared" si="67"/>
        <v>41614.416666666664</v>
      </c>
      <c r="I375" s="8">
        <v>41613.416666666664</v>
      </c>
      <c r="J375" s="8">
        <v>41613.645833333336</v>
      </c>
      <c r="K375" s="8" t="str">
        <f t="shared" ca="1" si="66"/>
        <v>Resuelto a Tiempo</v>
      </c>
      <c r="O375">
        <v>-21.24</v>
      </c>
      <c r="W375" t="s">
        <v>1803</v>
      </c>
      <c r="X375" s="2">
        <f t="shared" si="59"/>
        <v>41614</v>
      </c>
      <c r="Y375" t="str">
        <f ca="1">"-"&amp;COUNTIFS($X$1:X375,DATE(YEAR($H375),MONTH($H375),DAY($H375)),$K$1:K375,"Pendiente")</f>
        <v>-0</v>
      </c>
      <c r="AB375" t="e">
        <f>VLOOKUP(C375,'Clasi x Modulo'!B:C,2,FALSE)</f>
        <v>#N/A</v>
      </c>
      <c r="AF375">
        <f t="shared" si="60"/>
        <v>12</v>
      </c>
    </row>
    <row r="376" spans="1:32" x14ac:dyDescent="0.25">
      <c r="A376" t="str">
        <f t="shared" ca="1" si="58"/>
        <v>41613-0</v>
      </c>
      <c r="B376" s="3" t="s">
        <v>1174</v>
      </c>
      <c r="C376" s="7" t="s">
        <v>1831</v>
      </c>
      <c r="D376" s="4">
        <v>41613.583333333336</v>
      </c>
      <c r="E376" s="35" t="s">
        <v>15</v>
      </c>
      <c r="F376" s="35" t="s">
        <v>15</v>
      </c>
      <c r="G376" s="35">
        <f>VLOOKUP(F376&amp;WEEKDAY(D376,2),Hoja3!A:B,2,FALSE)*24</f>
        <v>4</v>
      </c>
      <c r="H376" s="4">
        <f t="shared" si="67"/>
        <v>41613.75</v>
      </c>
      <c r="I376" s="4">
        <v>41613.583333333336</v>
      </c>
      <c r="J376" s="4">
        <v>41618.495138888888</v>
      </c>
      <c r="K376" s="4" t="s">
        <v>1122</v>
      </c>
      <c r="M376" s="53">
        <v>41613.645833333336</v>
      </c>
      <c r="O376">
        <v>-2.41</v>
      </c>
      <c r="W376" t="s">
        <v>1814</v>
      </c>
      <c r="X376" s="2">
        <f t="shared" si="59"/>
        <v>41613</v>
      </c>
      <c r="Y376" t="str">
        <f ca="1">"-"&amp;COUNTIFS($X$1:X376,DATE(YEAR($H376),MONTH($H376),DAY($H376)),$K$1:K376,"Pendiente")</f>
        <v>-0</v>
      </c>
      <c r="AB376" t="e">
        <f>VLOOKUP(C376,'Clasi x Modulo'!B:C,2,FALSE)</f>
        <v>#N/A</v>
      </c>
      <c r="AF376">
        <f t="shared" si="60"/>
        <v>12</v>
      </c>
    </row>
    <row r="377" spans="1:32" x14ac:dyDescent="0.25">
      <c r="A377" t="str">
        <f t="shared" ca="1" si="58"/>
        <v>41614-0</v>
      </c>
      <c r="B377" s="3" t="s">
        <v>1175</v>
      </c>
      <c r="C377" s="7" t="s">
        <v>1831</v>
      </c>
      <c r="D377" s="4">
        <v>41613.666666666664</v>
      </c>
      <c r="E377" s="35" t="s">
        <v>15</v>
      </c>
      <c r="F377" s="35" t="s">
        <v>10</v>
      </c>
      <c r="G377" s="35">
        <f>VLOOKUP(F377&amp;WEEKDAY(D377,2),Hoja3!A:B,2,FALSE)*24</f>
        <v>24</v>
      </c>
      <c r="H377" s="4">
        <f t="shared" si="67"/>
        <v>41614.666666666664</v>
      </c>
      <c r="I377" s="4">
        <v>41613.666666666664</v>
      </c>
      <c r="J377" s="4">
        <v>41617.458333333336</v>
      </c>
      <c r="K377" s="4" t="s">
        <v>1158</v>
      </c>
      <c r="R377" t="s">
        <v>1064</v>
      </c>
      <c r="S377" s="1">
        <v>41618.5</v>
      </c>
      <c r="W377" t="s">
        <v>1709</v>
      </c>
      <c r="X377" s="2">
        <f t="shared" si="59"/>
        <v>41614</v>
      </c>
      <c r="Y377" t="str">
        <f ca="1">"-"&amp;COUNTIFS($X$1:X377,DATE(YEAR($H377),MONTH($H377),DAY($H377)),$K$1:K377,"Pendiente")</f>
        <v>-0</v>
      </c>
      <c r="AB377" t="e">
        <f>VLOOKUP(C377,'Clasi x Modulo'!B:C,2,FALSE)</f>
        <v>#N/A</v>
      </c>
      <c r="AF377">
        <f t="shared" si="60"/>
        <v>12</v>
      </c>
    </row>
    <row r="378" spans="1:32" x14ac:dyDescent="0.25">
      <c r="A378" t="str">
        <f t="shared" ca="1" si="58"/>
        <v>41619-0</v>
      </c>
      <c r="B378" s="7" t="s">
        <v>1176</v>
      </c>
      <c r="C378" s="7" t="s">
        <v>1831</v>
      </c>
      <c r="D378" s="8">
        <v>41614.333333333336</v>
      </c>
      <c r="E378" s="32" t="s">
        <v>52</v>
      </c>
      <c r="F378" s="32" t="s">
        <v>52</v>
      </c>
      <c r="G378" s="32">
        <f>VLOOKUP(F378&amp;WEEKDAY(D378,2),Hoja3!A:B,2,FALSE)*24</f>
        <v>120</v>
      </c>
      <c r="H378" s="8">
        <f t="shared" si="67"/>
        <v>41619.333333333336</v>
      </c>
      <c r="I378" s="8">
        <v>41614.333333333336</v>
      </c>
      <c r="J378" s="8">
        <v>41614.625</v>
      </c>
      <c r="K378" s="8" t="str">
        <f ca="1">IF(J378="",IF(NOW()&gt;H378,"Retrasado","Pendiente"),IF(J378&lt;H378,"Resuelto a Tiempo","Resuelto NO a Tiempo"))</f>
        <v>Resuelto a Tiempo</v>
      </c>
      <c r="O378">
        <v>-118.37</v>
      </c>
      <c r="W378" t="s">
        <v>1667</v>
      </c>
      <c r="X378" s="2">
        <f t="shared" si="59"/>
        <v>41619</v>
      </c>
      <c r="Y378" t="str">
        <f ca="1">"-"&amp;COUNTIFS($X$1:X378,DATE(YEAR($H378),MONTH($H378),DAY($H378)),$K$1:K378,"Pendiente")</f>
        <v>-0</v>
      </c>
      <c r="AB378" t="e">
        <f>VLOOKUP(C378,'Clasi x Modulo'!B:C,2,FALSE)</f>
        <v>#N/A</v>
      </c>
      <c r="AF378">
        <f t="shared" si="60"/>
        <v>12</v>
      </c>
    </row>
    <row r="379" spans="1:32" x14ac:dyDescent="0.25">
      <c r="A379" t="str">
        <f t="shared" ca="1" si="58"/>
        <v>41615-0</v>
      </c>
      <c r="B379" s="7" t="s">
        <v>1179</v>
      </c>
      <c r="C379" s="7" t="s">
        <v>1831</v>
      </c>
      <c r="D379" s="8">
        <v>41614.604166666664</v>
      </c>
      <c r="E379" s="32" t="s">
        <v>10</v>
      </c>
      <c r="F379" s="32" t="s">
        <v>10</v>
      </c>
      <c r="G379" s="32">
        <f>VLOOKUP(F379&amp;WEEKDAY(D379,2),Hoja3!A:B,2,FALSE)*24</f>
        <v>24</v>
      </c>
      <c r="H379" s="8">
        <f t="shared" si="67"/>
        <v>41615.604166666664</v>
      </c>
      <c r="I379" s="8">
        <v>41614.604166666664</v>
      </c>
      <c r="J379" s="8">
        <v>41614.708333333336</v>
      </c>
      <c r="K379" s="8" t="str">
        <f ca="1">IF(J379="",IF(NOW()&gt;H379,"Retrasado","Pendiente"),IF(J379&lt;H379,"Resuelto a Tiempo","Resuelto NO a Tiempo"))</f>
        <v>Resuelto a Tiempo</v>
      </c>
      <c r="O379">
        <v>-21.25</v>
      </c>
      <c r="W379" t="s">
        <v>1150</v>
      </c>
      <c r="X379" s="2">
        <f t="shared" si="59"/>
        <v>41615</v>
      </c>
      <c r="Y379" t="str">
        <f ca="1">"-"&amp;COUNTIFS($X$1:X379,DATE(YEAR($H379),MONTH($H379),DAY($H379)),$K$1:K379,"Pendiente")</f>
        <v>-0</v>
      </c>
      <c r="AB379" t="e">
        <f>VLOOKUP(C379,'Clasi x Modulo'!B:C,2,FALSE)</f>
        <v>#N/A</v>
      </c>
      <c r="AF379">
        <f t="shared" si="60"/>
        <v>12</v>
      </c>
    </row>
    <row r="380" spans="1:32" x14ac:dyDescent="0.25">
      <c r="A380" t="str">
        <f t="shared" ca="1" si="58"/>
        <v>41619-0</v>
      </c>
      <c r="B380" s="7" t="s">
        <v>1177</v>
      </c>
      <c r="C380" s="7" t="s">
        <v>1831</v>
      </c>
      <c r="D380" s="8">
        <v>41614.458333333336</v>
      </c>
      <c r="E380" s="32" t="s">
        <v>15</v>
      </c>
      <c r="F380" s="32" t="s">
        <v>52</v>
      </c>
      <c r="G380" s="32">
        <f>VLOOKUP(F380&amp;WEEKDAY(D380,2),Hoja3!A:B,2,FALSE)*24</f>
        <v>120</v>
      </c>
      <c r="H380" s="8">
        <f t="shared" si="67"/>
        <v>41619.458333333336</v>
      </c>
      <c r="I380" s="8">
        <v>41614.458333333336</v>
      </c>
      <c r="J380" s="8">
        <v>41614.65625</v>
      </c>
      <c r="K380" s="8" t="str">
        <f ca="1">IF(J380="",IF(NOW()&gt;H380,"Retrasado","Pendiente"),IF(J380&lt;H380,"Resuelto a Tiempo","Resuelto NO a Tiempo"))</f>
        <v>Resuelto a Tiempo</v>
      </c>
      <c r="O380">
        <v>-120.32</v>
      </c>
      <c r="W380" t="s">
        <v>1667</v>
      </c>
      <c r="X380" s="2">
        <f t="shared" si="59"/>
        <v>41619</v>
      </c>
      <c r="Y380" t="str">
        <f ca="1">"-"&amp;COUNTIFS($X$1:X380,DATE(YEAR($H380),MONTH($H380),DAY($H380)),$K$1:K380,"Pendiente")</f>
        <v>-0</v>
      </c>
      <c r="AB380" t="e">
        <f>VLOOKUP(C380,'Clasi x Modulo'!B:C,2,FALSE)</f>
        <v>#N/A</v>
      </c>
      <c r="AF380">
        <f t="shared" si="60"/>
        <v>12</v>
      </c>
    </row>
    <row r="381" spans="1:32" x14ac:dyDescent="0.25">
      <c r="A381" t="str">
        <f t="shared" ca="1" si="58"/>
        <v>41615-0</v>
      </c>
      <c r="B381" s="7" t="s">
        <v>1178</v>
      </c>
      <c r="C381" s="7" t="s">
        <v>1831</v>
      </c>
      <c r="D381" s="8">
        <v>41614.604166666664</v>
      </c>
      <c r="E381" s="32" t="s">
        <v>15</v>
      </c>
      <c r="F381" s="32" t="s">
        <v>10</v>
      </c>
      <c r="G381" s="32">
        <f>VLOOKUP(F381&amp;WEEKDAY(D381,2),Hoja3!A:B,2,FALSE)*24</f>
        <v>24</v>
      </c>
      <c r="H381" s="8">
        <f t="shared" si="67"/>
        <v>41615.604166666664</v>
      </c>
      <c r="I381" s="8">
        <v>41614.583333333336</v>
      </c>
      <c r="J381" s="8">
        <v>41617.708333333336</v>
      </c>
      <c r="K381" s="8" t="s">
        <v>1158</v>
      </c>
      <c r="O381">
        <v>-2.52</v>
      </c>
      <c r="R381" t="s">
        <v>1064</v>
      </c>
      <c r="S381" s="1">
        <v>41615.75</v>
      </c>
      <c r="W381" t="s">
        <v>1150</v>
      </c>
      <c r="X381" s="2">
        <f t="shared" si="59"/>
        <v>41615</v>
      </c>
      <c r="Y381" t="str">
        <f ca="1">"-"&amp;COUNTIFS($X$1:X381,DATE(YEAR($H381),MONTH($H381),DAY($H381)),$K$1:K381,"Pendiente")</f>
        <v>-0</v>
      </c>
      <c r="AB381" t="e">
        <f>VLOOKUP(C381,'Clasi x Modulo'!B:C,2,FALSE)</f>
        <v>#N/A</v>
      </c>
      <c r="AF381">
        <f t="shared" si="60"/>
        <v>12</v>
      </c>
    </row>
    <row r="382" spans="1:32" x14ac:dyDescent="0.25">
      <c r="A382" t="str">
        <f t="shared" ca="1" si="58"/>
        <v>41619-0</v>
      </c>
      <c r="B382" s="7" t="s">
        <v>1180</v>
      </c>
      <c r="C382" s="7" t="s">
        <v>1831</v>
      </c>
      <c r="D382" s="8">
        <v>41614.666666666664</v>
      </c>
      <c r="E382" s="32" t="s">
        <v>15</v>
      </c>
      <c r="F382" s="32" t="s">
        <v>52</v>
      </c>
      <c r="G382" s="32">
        <f>VLOOKUP(F382&amp;WEEKDAY(D382,2),Hoja3!A:B,2,FALSE)*24</f>
        <v>120</v>
      </c>
      <c r="H382" s="8">
        <f t="shared" si="67"/>
        <v>41619.666666666664</v>
      </c>
      <c r="I382" s="8">
        <v>41614.666666666664</v>
      </c>
      <c r="J382" s="8">
        <v>41614.729166666664</v>
      </c>
      <c r="K382" s="8" t="str">
        <f t="shared" ref="K382:K387" ca="1" si="68">IF(J382="",IF(NOW()&gt;H382,"Retrasado","Pendiente"),IF(J382&lt;H382,"Resuelto a Tiempo","Resuelto NO a Tiempo"))</f>
        <v>Resuelto a Tiempo</v>
      </c>
      <c r="O382">
        <v>-2.35</v>
      </c>
      <c r="W382" t="s">
        <v>1147</v>
      </c>
      <c r="X382" s="2">
        <f t="shared" si="59"/>
        <v>41619</v>
      </c>
      <c r="Y382" t="str">
        <f ca="1">"-"&amp;COUNTIFS($X$1:X382,DATE(YEAR($H382),MONTH($H382),DAY($H382)),$K$1:K382,"Pendiente")</f>
        <v>-0</v>
      </c>
      <c r="AB382" t="e">
        <f>VLOOKUP(C382,'Clasi x Modulo'!B:C,2,FALSE)</f>
        <v>#N/A</v>
      </c>
      <c r="AF382">
        <f t="shared" si="60"/>
        <v>12</v>
      </c>
    </row>
    <row r="383" spans="1:32" x14ac:dyDescent="0.25">
      <c r="A383" t="str">
        <f t="shared" ca="1" si="58"/>
        <v>41620-0</v>
      </c>
      <c r="B383" s="7" t="s">
        <v>1182</v>
      </c>
      <c r="C383" s="7" t="s">
        <v>1831</v>
      </c>
      <c r="D383" s="8">
        <v>41615.333333333336</v>
      </c>
      <c r="E383" s="32" t="s">
        <v>52</v>
      </c>
      <c r="F383" s="32" t="s">
        <v>52</v>
      </c>
      <c r="G383" s="32">
        <f>VLOOKUP(F383&amp;WEEKDAY(D383,2),Hoja3!A:B,2,FALSE)*24</f>
        <v>120</v>
      </c>
      <c r="H383" s="8">
        <f t="shared" si="67"/>
        <v>41620.333333333336</v>
      </c>
      <c r="I383" s="8">
        <v>41617.333333333336</v>
      </c>
      <c r="J383" s="8">
        <v>41618.395833333336</v>
      </c>
      <c r="K383" s="8" t="str">
        <f t="shared" ca="1" si="68"/>
        <v>Resuelto a Tiempo</v>
      </c>
      <c r="O383">
        <v>-50.05</v>
      </c>
      <c r="W383" t="s">
        <v>1667</v>
      </c>
      <c r="X383" s="2">
        <f t="shared" si="59"/>
        <v>41620</v>
      </c>
      <c r="Y383" t="str">
        <f ca="1">"-"&amp;COUNTIFS($X$1:X383,DATE(YEAR($H383),MONTH($H383),DAY($H383)),$K$1:K383,"Pendiente")</f>
        <v>-0</v>
      </c>
      <c r="AB383" t="e">
        <f>VLOOKUP(C383,'Clasi x Modulo'!B:C,2,FALSE)</f>
        <v>#N/A</v>
      </c>
      <c r="AE383" t="s">
        <v>101</v>
      </c>
      <c r="AF383">
        <f t="shared" si="60"/>
        <v>12</v>
      </c>
    </row>
    <row r="384" spans="1:32" x14ac:dyDescent="0.25">
      <c r="A384" t="str">
        <f t="shared" ca="1" si="58"/>
        <v>41620-0</v>
      </c>
      <c r="B384" s="7" t="s">
        <v>1181</v>
      </c>
      <c r="C384" s="7" t="s">
        <v>1831</v>
      </c>
      <c r="D384" s="8">
        <v>41615.333333333336</v>
      </c>
      <c r="E384" s="32" t="s">
        <v>52</v>
      </c>
      <c r="F384" s="32" t="s">
        <v>52</v>
      </c>
      <c r="G384" s="32">
        <f>VLOOKUP(F384&amp;WEEKDAY(D384,2),Hoja3!A:B,2,FALSE)*24</f>
        <v>120</v>
      </c>
      <c r="H384" s="8">
        <f t="shared" si="67"/>
        <v>41620.333333333336</v>
      </c>
      <c r="I384" s="8">
        <v>41617.333333333336</v>
      </c>
      <c r="J384" s="8">
        <v>41617.458333333336</v>
      </c>
      <c r="K384" s="8" t="str">
        <f t="shared" ca="1" si="68"/>
        <v>Resuelto a Tiempo</v>
      </c>
      <c r="O384">
        <v>-50.01</v>
      </c>
      <c r="W384" t="s">
        <v>1667</v>
      </c>
      <c r="X384" s="2">
        <f t="shared" si="59"/>
        <v>41620</v>
      </c>
      <c r="Y384" t="str">
        <f ca="1">"-"&amp;COUNTIFS($X$1:X384,DATE(YEAR($H384),MONTH($H384),DAY($H384)),$K$1:K384,"Pendiente")</f>
        <v>-0</v>
      </c>
      <c r="AB384" t="e">
        <f>VLOOKUP(C384,'Clasi x Modulo'!B:C,2,FALSE)</f>
        <v>#N/A</v>
      </c>
      <c r="AE384" t="s">
        <v>101</v>
      </c>
      <c r="AF384">
        <f t="shared" si="60"/>
        <v>12</v>
      </c>
    </row>
    <row r="385" spans="1:32" x14ac:dyDescent="0.25">
      <c r="A385" t="str">
        <f t="shared" ca="1" si="58"/>
        <v>41620-0</v>
      </c>
      <c r="B385" s="7" t="s">
        <v>1184</v>
      </c>
      <c r="C385" s="7" t="s">
        <v>1831</v>
      </c>
      <c r="D385" s="8">
        <v>41617.375</v>
      </c>
      <c r="E385" s="32" t="s">
        <v>52</v>
      </c>
      <c r="F385" s="32" t="s">
        <v>52</v>
      </c>
      <c r="G385" s="32">
        <f>VLOOKUP(F385&amp;WEEKDAY(D385,2),Hoja3!A:B,2,FALSE)*24</f>
        <v>72</v>
      </c>
      <c r="H385" s="8">
        <f t="shared" si="67"/>
        <v>41620.375</v>
      </c>
      <c r="I385" s="8">
        <v>41617.375</v>
      </c>
      <c r="J385" s="8">
        <v>41618.479166666664</v>
      </c>
      <c r="K385" s="8" t="str">
        <f t="shared" ca="1" si="68"/>
        <v>Resuelto a Tiempo</v>
      </c>
      <c r="O385">
        <v>-49.37</v>
      </c>
      <c r="W385" t="s">
        <v>1667</v>
      </c>
      <c r="X385" s="2">
        <f t="shared" si="59"/>
        <v>41620</v>
      </c>
      <c r="Y385" t="str">
        <f ca="1">"-"&amp;COUNTIFS($X$1:X385,DATE(YEAR($H385),MONTH($H385),DAY($H385)),$K$1:K385,"Pendiente")</f>
        <v>-0</v>
      </c>
      <c r="AB385" t="e">
        <f>VLOOKUP(C385,'Clasi x Modulo'!B:C,2,FALSE)</f>
        <v>#N/A</v>
      </c>
      <c r="AE385" t="s">
        <v>101</v>
      </c>
      <c r="AF385">
        <f t="shared" si="60"/>
        <v>12</v>
      </c>
    </row>
    <row r="386" spans="1:32" x14ac:dyDescent="0.25">
      <c r="A386" t="str">
        <f t="shared" ref="A386:A449" ca="1" si="69">X386&amp;Y386</f>
        <v>41620-0</v>
      </c>
      <c r="B386" s="7" t="s">
        <v>1185</v>
      </c>
      <c r="C386" s="7" t="s">
        <v>1831</v>
      </c>
      <c r="D386" s="8">
        <v>41617.375</v>
      </c>
      <c r="E386" s="32" t="s">
        <v>52</v>
      </c>
      <c r="F386" s="32" t="s">
        <v>52</v>
      </c>
      <c r="G386" s="32">
        <f>VLOOKUP(F386&amp;WEEKDAY(D386,2),Hoja3!A:B,2,FALSE)*24</f>
        <v>72</v>
      </c>
      <c r="H386" s="8">
        <f t="shared" si="67"/>
        <v>41620.375</v>
      </c>
      <c r="I386" s="8">
        <v>41617.375</v>
      </c>
      <c r="J386" s="8">
        <v>41618.458333333336</v>
      </c>
      <c r="K386" s="8" t="str">
        <f t="shared" ca="1" si="68"/>
        <v>Resuelto a Tiempo</v>
      </c>
      <c r="O386">
        <v>-49.45</v>
      </c>
      <c r="W386" t="s">
        <v>1667</v>
      </c>
      <c r="X386" s="2">
        <f t="shared" ref="X386:X449" si="70">DATE(YEAR($H386),MONTH($H386),DAY($H386))</f>
        <v>41620</v>
      </c>
      <c r="Y386" t="str">
        <f ca="1">"-"&amp;COUNTIFS($X$1:X386,DATE(YEAR($H386),MONTH($H386),DAY($H386)),$K$1:K386,"Pendiente")</f>
        <v>-0</v>
      </c>
      <c r="AB386" t="e">
        <f>VLOOKUP(C386,'Clasi x Modulo'!B:C,2,FALSE)</f>
        <v>#N/A</v>
      </c>
      <c r="AE386" t="s">
        <v>101</v>
      </c>
      <c r="AF386">
        <f t="shared" ref="AF386:AF449" si="71">MONTH(D386)</f>
        <v>12</v>
      </c>
    </row>
    <row r="387" spans="1:32" x14ac:dyDescent="0.25">
      <c r="A387" t="str">
        <f t="shared" ca="1" si="69"/>
        <v>41620-0</v>
      </c>
      <c r="B387" s="7" t="s">
        <v>1186</v>
      </c>
      <c r="C387" s="7" t="s">
        <v>1831</v>
      </c>
      <c r="D387" s="8">
        <v>41617.375</v>
      </c>
      <c r="E387" s="32" t="s">
        <v>52</v>
      </c>
      <c r="F387" s="32" t="s">
        <v>52</v>
      </c>
      <c r="G387" s="32">
        <f>VLOOKUP(F387&amp;WEEKDAY(D387,2),Hoja3!A:B,2,FALSE)*24</f>
        <v>72</v>
      </c>
      <c r="H387" s="8">
        <f t="shared" si="67"/>
        <v>41620.375</v>
      </c>
      <c r="I387" s="8">
        <v>41617.375</v>
      </c>
      <c r="J387" s="8">
        <v>41618.46875</v>
      </c>
      <c r="K387" s="8" t="str">
        <f t="shared" ca="1" si="68"/>
        <v>Resuelto a Tiempo</v>
      </c>
      <c r="O387">
        <v>-49.41</v>
      </c>
      <c r="W387" t="s">
        <v>1667</v>
      </c>
      <c r="X387" s="2">
        <f t="shared" si="70"/>
        <v>41620</v>
      </c>
      <c r="Y387" t="str">
        <f ca="1">"-"&amp;COUNTIFS($X$1:X387,DATE(YEAR($H387),MONTH($H387),DAY($H387)),$K$1:K387,"Pendiente")</f>
        <v>-0</v>
      </c>
      <c r="AB387" t="e">
        <f>VLOOKUP(C387,'Clasi x Modulo'!B:C,2,FALSE)</f>
        <v>#N/A</v>
      </c>
      <c r="AE387" t="s">
        <v>1206</v>
      </c>
      <c r="AF387">
        <f t="shared" si="71"/>
        <v>12</v>
      </c>
    </row>
    <row r="388" spans="1:32" x14ac:dyDescent="0.25">
      <c r="A388" t="str">
        <f t="shared" si="69"/>
        <v>41618-0</v>
      </c>
      <c r="B388" s="3" t="s">
        <v>1183</v>
      </c>
      <c r="C388" s="7" t="s">
        <v>1831</v>
      </c>
      <c r="D388" s="4">
        <v>41617.375</v>
      </c>
      <c r="E388" s="35" t="s">
        <v>10</v>
      </c>
      <c r="F388" s="35" t="s">
        <v>10</v>
      </c>
      <c r="G388" s="35">
        <f>VLOOKUP(F388&amp;WEEKDAY(D388,2),Hoja3!A:B,2,FALSE)*24</f>
        <v>24</v>
      </c>
      <c r="H388" s="4">
        <f t="shared" si="67"/>
        <v>41618.375</v>
      </c>
      <c r="I388" s="4">
        <v>41617.375</v>
      </c>
      <c r="J388" s="4">
        <v>41621.493055555555</v>
      </c>
      <c r="K388" s="4" t="s">
        <v>1158</v>
      </c>
      <c r="R388" t="s">
        <v>1064</v>
      </c>
      <c r="S388" s="1">
        <v>41621.5</v>
      </c>
      <c r="W388" t="s">
        <v>1149</v>
      </c>
      <c r="X388" s="2">
        <f t="shared" si="70"/>
        <v>41618</v>
      </c>
      <c r="Y388" t="str">
        <f>"-"&amp;COUNTIFS($X$1:X388,DATE(YEAR($H388),MONTH($H388),DAY($H388)),$K$1:K388,"Pendiente")</f>
        <v>-0</v>
      </c>
      <c r="AB388" t="e">
        <f>VLOOKUP(C388,'Clasi x Modulo'!B:C,2,FALSE)</f>
        <v>#N/A</v>
      </c>
      <c r="AE388" t="s">
        <v>101</v>
      </c>
      <c r="AF388">
        <f t="shared" si="71"/>
        <v>12</v>
      </c>
    </row>
    <row r="389" spans="1:32" x14ac:dyDescent="0.25">
      <c r="A389" t="str">
        <f t="shared" si="69"/>
        <v>41618-0</v>
      </c>
      <c r="B389" s="7" t="s">
        <v>1187</v>
      </c>
      <c r="C389" s="7" t="s">
        <v>1831</v>
      </c>
      <c r="D389" s="8">
        <v>41617.5</v>
      </c>
      <c r="E389" s="32" t="s">
        <v>10</v>
      </c>
      <c r="F389" s="32" t="s">
        <v>10</v>
      </c>
      <c r="G389" s="32">
        <f>VLOOKUP(F389&amp;WEEKDAY(D389,2),Hoja3!A:B,2,FALSE)*24</f>
        <v>24</v>
      </c>
      <c r="H389" s="8">
        <f t="shared" si="67"/>
        <v>41618.5</v>
      </c>
      <c r="I389" s="8">
        <v>41617.458333333336</v>
      </c>
      <c r="J389" s="8">
        <v>41620.520833333336</v>
      </c>
      <c r="K389" s="8" t="s">
        <v>1158</v>
      </c>
      <c r="M389" s="53">
        <v>41617.833333333336</v>
      </c>
      <c r="N389" s="69">
        <v>41619</v>
      </c>
      <c r="O389">
        <v>17.43</v>
      </c>
      <c r="R389" t="s">
        <v>1064</v>
      </c>
      <c r="S389" s="1">
        <v>41620.166666666664</v>
      </c>
      <c r="W389" t="s">
        <v>1150</v>
      </c>
      <c r="X389" s="2">
        <f t="shared" si="70"/>
        <v>41618</v>
      </c>
      <c r="Y389" t="str">
        <f>"-"&amp;COUNTIFS($X$1:X389,DATE(YEAR($H389),MONTH($H389),DAY($H389)),$K$1:K389,"Pendiente")</f>
        <v>-0</v>
      </c>
      <c r="AB389" t="e">
        <f>VLOOKUP(C389,'Clasi x Modulo'!B:C,2,FALSE)</f>
        <v>#N/A</v>
      </c>
      <c r="AE389" t="s">
        <v>1206</v>
      </c>
      <c r="AF389">
        <f t="shared" si="71"/>
        <v>12</v>
      </c>
    </row>
    <row r="390" spans="1:32" x14ac:dyDescent="0.25">
      <c r="A390" t="str">
        <f t="shared" ca="1" si="69"/>
        <v>41619-0</v>
      </c>
      <c r="B390" s="7" t="s">
        <v>1188</v>
      </c>
      <c r="C390" s="7" t="s">
        <v>1831</v>
      </c>
      <c r="D390" s="8">
        <v>41618.458333333336</v>
      </c>
      <c r="E390" s="32" t="s">
        <v>10</v>
      </c>
      <c r="F390" s="32" t="s">
        <v>10</v>
      </c>
      <c r="G390" s="32">
        <f>VLOOKUP(F390&amp;WEEKDAY(D390,2),Hoja3!A:B,2,FALSE)*24</f>
        <v>24</v>
      </c>
      <c r="H390" s="8">
        <f t="shared" si="67"/>
        <v>41619.458333333336</v>
      </c>
      <c r="I390" s="8">
        <v>41617.375</v>
      </c>
      <c r="J390" s="8">
        <v>41618.625</v>
      </c>
      <c r="K390" s="8" t="str">
        <f ca="1">IF(J390="",IF(NOW()&gt;H390,"Retrasado","Pendiente"),IF(J390&lt;H390,"Resuelto a Tiempo","Resuelto NO a Tiempo"))</f>
        <v>Resuelto a Tiempo</v>
      </c>
      <c r="O390">
        <v>-20.5</v>
      </c>
      <c r="W390" t="s">
        <v>1667</v>
      </c>
      <c r="X390" s="2">
        <f t="shared" si="70"/>
        <v>41619</v>
      </c>
      <c r="Y390" t="str">
        <f ca="1">"-"&amp;COUNTIFS($X$1:X390,DATE(YEAR($H390),MONTH($H390),DAY($H390)),$K$1:K390,"Pendiente")</f>
        <v>-0</v>
      </c>
      <c r="AB390" t="e">
        <f>VLOOKUP(C390,'Clasi x Modulo'!B:C,2,FALSE)</f>
        <v>#N/A</v>
      </c>
      <c r="AE390" t="s">
        <v>1207</v>
      </c>
      <c r="AF390">
        <f t="shared" si="71"/>
        <v>12</v>
      </c>
    </row>
    <row r="391" spans="1:32" x14ac:dyDescent="0.25">
      <c r="A391" t="str">
        <f t="shared" ca="1" si="69"/>
        <v>41624-0</v>
      </c>
      <c r="B391" s="7" t="s">
        <v>1189</v>
      </c>
      <c r="C391" s="7" t="s">
        <v>1831</v>
      </c>
      <c r="D391" s="8">
        <v>41619.333333333336</v>
      </c>
      <c r="E391" s="32" t="s">
        <v>15</v>
      </c>
      <c r="F391" s="32" t="s">
        <v>52</v>
      </c>
      <c r="G391" s="32">
        <f>VLOOKUP(F391&amp;WEEKDAY(D391,2),Hoja3!A:B,2,FALSE)*24</f>
        <v>120</v>
      </c>
      <c r="H391" s="8">
        <f t="shared" si="67"/>
        <v>41624.333333333336</v>
      </c>
      <c r="I391" s="7" t="s">
        <v>1190</v>
      </c>
      <c r="J391" s="8">
        <v>41619.458333333336</v>
      </c>
      <c r="K391" s="8" t="str">
        <f ca="1">IF(J391="",IF(NOW()&gt;H391,"Retrasado","Pendiente"),IF(J391&lt;H391,"Resuelto a Tiempo","Resuelto NO a Tiempo"))</f>
        <v>Resuelto a Tiempo</v>
      </c>
      <c r="O391">
        <v>-1.49</v>
      </c>
      <c r="W391" t="s">
        <v>1667</v>
      </c>
      <c r="X391" s="2">
        <f t="shared" si="70"/>
        <v>41624</v>
      </c>
      <c r="Y391" t="str">
        <f ca="1">"-"&amp;COUNTIFS($X$1:X391,DATE(YEAR($H391),MONTH($H391),DAY($H391)),$K$1:K391,"Pendiente")</f>
        <v>-0</v>
      </c>
      <c r="AB391" t="e">
        <f>VLOOKUP(C391,'Clasi x Modulo'!B:C,2,FALSE)</f>
        <v>#N/A</v>
      </c>
      <c r="AE391" t="s">
        <v>1207</v>
      </c>
      <c r="AF391">
        <f t="shared" si="71"/>
        <v>12</v>
      </c>
    </row>
    <row r="392" spans="1:32" x14ac:dyDescent="0.25">
      <c r="A392" t="str">
        <f t="shared" ca="1" si="69"/>
        <v>41624-0</v>
      </c>
      <c r="B392" s="7" t="s">
        <v>1191</v>
      </c>
      <c r="C392" s="7" t="s">
        <v>1831</v>
      </c>
      <c r="D392" s="8">
        <v>41619.416666666664</v>
      </c>
      <c r="E392" s="32" t="s">
        <v>52</v>
      </c>
      <c r="F392" s="32" t="s">
        <v>52</v>
      </c>
      <c r="G392" s="32">
        <f>VLOOKUP(F392&amp;WEEKDAY(D392,2),Hoja3!A:B,2,FALSE)*24</f>
        <v>120</v>
      </c>
      <c r="H392" s="8">
        <f t="shared" si="67"/>
        <v>41624.416666666664</v>
      </c>
      <c r="I392" s="8">
        <v>41619.416666666664</v>
      </c>
      <c r="J392" s="8">
        <v>41621.625</v>
      </c>
      <c r="K392" s="8" t="str">
        <f ca="1">IF(J392="",IF(NOW()&gt;H392,"Retrasado","Pendiente"),IF(J392&lt;H392,"Resuelto a Tiempo","Resuelto NO a Tiempo"))</f>
        <v>Resuelto a Tiempo</v>
      </c>
      <c r="O392">
        <v>-71.48</v>
      </c>
      <c r="W392" t="s">
        <v>1150</v>
      </c>
      <c r="X392" s="2">
        <f t="shared" si="70"/>
        <v>41624</v>
      </c>
      <c r="Y392" t="str">
        <f ca="1">"-"&amp;COUNTIFS($X$1:X392,DATE(YEAR($H392),MONTH($H392),DAY($H392)),$K$1:K392,"Pendiente")</f>
        <v>-0</v>
      </c>
      <c r="AB392" t="e">
        <f>VLOOKUP(C392,'Clasi x Modulo'!B:C,2,FALSE)</f>
        <v>#N/A</v>
      </c>
      <c r="AE392" t="s">
        <v>1206</v>
      </c>
      <c r="AF392">
        <f t="shared" si="71"/>
        <v>12</v>
      </c>
    </row>
    <row r="393" spans="1:32" x14ac:dyDescent="0.25">
      <c r="A393" t="str">
        <f t="shared" ca="1" si="69"/>
        <v>41620-0</v>
      </c>
      <c r="B393" s="3" t="s">
        <v>1193</v>
      </c>
      <c r="C393" s="7" t="s">
        <v>1831</v>
      </c>
      <c r="D393" s="4">
        <v>41619.666666666664</v>
      </c>
      <c r="E393" s="35" t="s">
        <v>10</v>
      </c>
      <c r="F393" s="35" t="s">
        <v>10</v>
      </c>
      <c r="G393" s="35">
        <f>VLOOKUP(F393&amp;WEEKDAY(D393,2),Hoja3!A:B,2,FALSE)*24</f>
        <v>24</v>
      </c>
      <c r="H393" s="4">
        <f t="shared" si="67"/>
        <v>41620.666666666664</v>
      </c>
      <c r="I393" s="4">
        <v>41619.666666666664</v>
      </c>
      <c r="J393" s="4">
        <v>41624.475694444445</v>
      </c>
      <c r="K393" s="4" t="s">
        <v>1158</v>
      </c>
      <c r="M393" s="53">
        <v>41620.458333333336</v>
      </c>
      <c r="N393" s="53">
        <v>41620.583333333336</v>
      </c>
      <c r="O393">
        <v>5.0599999999999996</v>
      </c>
      <c r="R393" t="s">
        <v>1064</v>
      </c>
      <c r="S393" s="1">
        <v>41625.5</v>
      </c>
      <c r="W393" t="s">
        <v>1803</v>
      </c>
      <c r="X393" s="2">
        <f t="shared" si="70"/>
        <v>41620</v>
      </c>
      <c r="Y393" t="str">
        <f ca="1">"-"&amp;COUNTIFS($X$1:X393,DATE(YEAR($H393),MONTH($H393),DAY($H393)),$K$1:K393,"Pendiente")</f>
        <v>-0</v>
      </c>
      <c r="AB393" t="e">
        <f>VLOOKUP(C393,'Clasi x Modulo'!B:C,2,FALSE)</f>
        <v>#N/A</v>
      </c>
      <c r="AE393" t="s">
        <v>1206</v>
      </c>
      <c r="AF393">
        <f t="shared" si="71"/>
        <v>12</v>
      </c>
    </row>
    <row r="394" spans="1:32" x14ac:dyDescent="0.25">
      <c r="A394" t="str">
        <f t="shared" ca="1" si="69"/>
        <v>41625-0</v>
      </c>
      <c r="B394" s="7" t="s">
        <v>1194</v>
      </c>
      <c r="C394" s="7" t="s">
        <v>1831</v>
      </c>
      <c r="D394" s="8">
        <v>41620.375</v>
      </c>
      <c r="E394" s="32" t="s">
        <v>52</v>
      </c>
      <c r="F394" s="32" t="s">
        <v>52</v>
      </c>
      <c r="G394" s="32">
        <f>VLOOKUP(F394&amp;WEEKDAY(D394,2),Hoja3!A:B,2,FALSE)*24</f>
        <v>120</v>
      </c>
      <c r="H394" s="8">
        <f t="shared" si="67"/>
        <v>41625.375</v>
      </c>
      <c r="I394" s="8">
        <v>41620.375</v>
      </c>
      <c r="J394" s="8">
        <v>41624.333333333336</v>
      </c>
      <c r="K394" s="8" t="str">
        <f t="shared" ref="K394:K399" ca="1" si="72">IF(J394="",IF(NOW()&gt;H394,"Retrasado","Pendiente"),IF(J394&lt;H394,"Resuelto a Tiempo","Resuelto NO a Tiempo"))</f>
        <v>Resuelto a Tiempo</v>
      </c>
      <c r="O394">
        <v>-29.37</v>
      </c>
      <c r="W394" t="s">
        <v>1709</v>
      </c>
      <c r="X394" s="2">
        <f t="shared" si="70"/>
        <v>41625</v>
      </c>
      <c r="Y394" t="str">
        <f ca="1">"-"&amp;COUNTIFS($X$1:X394,DATE(YEAR($H394),MONTH($H394),DAY($H394)),$K$1:K394,"Pendiente")</f>
        <v>-0</v>
      </c>
      <c r="AB394" t="e">
        <f>VLOOKUP(C394,'Clasi x Modulo'!B:C,2,FALSE)</f>
        <v>#N/A</v>
      </c>
      <c r="AE394" t="s">
        <v>1207</v>
      </c>
      <c r="AF394">
        <f t="shared" si="71"/>
        <v>12</v>
      </c>
    </row>
    <row r="395" spans="1:32" x14ac:dyDescent="0.25">
      <c r="A395" t="str">
        <f t="shared" ca="1" si="69"/>
        <v>41622-0</v>
      </c>
      <c r="B395" s="7" t="s">
        <v>1195</v>
      </c>
      <c r="C395" s="7" t="s">
        <v>1831</v>
      </c>
      <c r="D395" s="8">
        <v>41621.416666666664</v>
      </c>
      <c r="E395" s="32" t="s">
        <v>10</v>
      </c>
      <c r="F395" s="32" t="s">
        <v>10</v>
      </c>
      <c r="G395" s="32">
        <f>VLOOKUP(F395&amp;WEEKDAY(D395,2),Hoja3!A:B,2,FALSE)*24</f>
        <v>24</v>
      </c>
      <c r="H395" s="8">
        <f t="shared" si="67"/>
        <v>41622.416666666664</v>
      </c>
      <c r="I395" s="8">
        <v>41621.416666666664</v>
      </c>
      <c r="J395" s="8">
        <v>41621.493055555555</v>
      </c>
      <c r="K395" s="8" t="str">
        <f t="shared" ca="1" si="72"/>
        <v>Resuelto a Tiempo</v>
      </c>
      <c r="O395">
        <v>-24.27</v>
      </c>
      <c r="W395" t="s">
        <v>1709</v>
      </c>
      <c r="X395" s="2">
        <f t="shared" si="70"/>
        <v>41622</v>
      </c>
      <c r="Y395" t="str">
        <f ca="1">"-"&amp;COUNTIFS($X$1:X395,DATE(YEAR($H395),MONTH($H395),DAY($H395)),$K$1:K395,"Pendiente")</f>
        <v>-0</v>
      </c>
      <c r="AB395" t="e">
        <f>VLOOKUP(C395,'Clasi x Modulo'!B:C,2,FALSE)</f>
        <v>#N/A</v>
      </c>
      <c r="AE395" t="s">
        <v>101</v>
      </c>
      <c r="AF395">
        <f t="shared" si="71"/>
        <v>12</v>
      </c>
    </row>
    <row r="396" spans="1:32" x14ac:dyDescent="0.25">
      <c r="A396" t="str">
        <f t="shared" ca="1" si="69"/>
        <v>41627-0</v>
      </c>
      <c r="B396" s="7" t="s">
        <v>1197</v>
      </c>
      <c r="C396" s="7" t="s">
        <v>1831</v>
      </c>
      <c r="D396" s="8">
        <v>41624.333333333336</v>
      </c>
      <c r="E396" s="32" t="s">
        <v>52</v>
      </c>
      <c r="F396" s="32" t="s">
        <v>52</v>
      </c>
      <c r="G396" s="32">
        <f>VLOOKUP(F396&amp;WEEKDAY(D396,2),Hoja3!A:B,2,FALSE)*24</f>
        <v>72</v>
      </c>
      <c r="H396" s="8">
        <f t="shared" si="67"/>
        <v>41627.333333333336</v>
      </c>
      <c r="I396" s="8">
        <v>41624.333333333336</v>
      </c>
      <c r="J396" s="8">
        <v>41626.541666666664</v>
      </c>
      <c r="K396" s="8" t="str">
        <f t="shared" ca="1" si="72"/>
        <v>Resuelto a Tiempo</v>
      </c>
      <c r="O396">
        <v>-22.5</v>
      </c>
      <c r="W396" t="s">
        <v>1667</v>
      </c>
      <c r="X396" s="2">
        <f t="shared" si="70"/>
        <v>41627</v>
      </c>
      <c r="Y396" t="str">
        <f ca="1">"-"&amp;COUNTIFS($X$1:X396,DATE(YEAR($H396),MONTH($H396),DAY($H396)),$K$1:K396,"Pendiente")</f>
        <v>-0</v>
      </c>
      <c r="AB396" t="e">
        <f>VLOOKUP(C396,'Clasi x Modulo'!B:C,2,FALSE)</f>
        <v>#N/A</v>
      </c>
      <c r="AE396" t="s">
        <v>1207</v>
      </c>
      <c r="AF396">
        <f t="shared" si="71"/>
        <v>12</v>
      </c>
    </row>
    <row r="397" spans="1:32" x14ac:dyDescent="0.25">
      <c r="A397" t="str">
        <f t="shared" ca="1" si="69"/>
        <v>41627-0</v>
      </c>
      <c r="B397" s="7" t="s">
        <v>1200</v>
      </c>
      <c r="C397" s="7" t="s">
        <v>1831</v>
      </c>
      <c r="D397" s="8">
        <v>41624.375</v>
      </c>
      <c r="E397" s="32" t="s">
        <v>52</v>
      </c>
      <c r="F397" s="32" t="s">
        <v>52</v>
      </c>
      <c r="G397" s="32">
        <f>VLOOKUP(F397&amp;WEEKDAY(D397,2),Hoja3!A:B,2,FALSE)*24</f>
        <v>72</v>
      </c>
      <c r="H397" s="8">
        <f t="shared" si="67"/>
        <v>41627.375</v>
      </c>
      <c r="I397" s="8">
        <v>41624.333333333336</v>
      </c>
      <c r="J397" s="8">
        <v>41626.604166666664</v>
      </c>
      <c r="K397" s="8" t="str">
        <f t="shared" ca="1" si="72"/>
        <v>Resuelto a Tiempo</v>
      </c>
      <c r="O397">
        <v>-22.15</v>
      </c>
      <c r="W397" t="s">
        <v>1667</v>
      </c>
      <c r="X397" s="2">
        <f t="shared" si="70"/>
        <v>41627</v>
      </c>
      <c r="Y397" t="str">
        <f ca="1">"-"&amp;COUNTIFS($X$1:X397,DATE(YEAR($H397),MONTH($H397),DAY($H397)),$K$1:K397,"Pendiente")</f>
        <v>-0</v>
      </c>
      <c r="AB397" t="e">
        <f>VLOOKUP(C397,'Clasi x Modulo'!B:C,2,FALSE)</f>
        <v>#N/A</v>
      </c>
      <c r="AF397">
        <f t="shared" si="71"/>
        <v>12</v>
      </c>
    </row>
    <row r="398" spans="1:32" x14ac:dyDescent="0.25">
      <c r="A398" t="str">
        <f t="shared" ca="1" si="69"/>
        <v>41627-0</v>
      </c>
      <c r="B398" s="7" t="s">
        <v>1201</v>
      </c>
      <c r="C398" s="7" t="s">
        <v>1831</v>
      </c>
      <c r="D398" s="8">
        <v>41624.375</v>
      </c>
      <c r="E398" s="32" t="s">
        <v>52</v>
      </c>
      <c r="F398" s="32" t="s">
        <v>52</v>
      </c>
      <c r="G398" s="32">
        <f>VLOOKUP(F398&amp;WEEKDAY(D398,2),Hoja3!A:B,2,FALSE)*24</f>
        <v>72</v>
      </c>
      <c r="H398" s="8">
        <f t="shared" si="67"/>
        <v>41627.375</v>
      </c>
      <c r="I398" s="8">
        <v>41624.375</v>
      </c>
      <c r="J398" s="8">
        <v>41626.708333333336</v>
      </c>
      <c r="K398" s="8" t="str">
        <f t="shared" ca="1" si="72"/>
        <v>Resuelto a Tiempo</v>
      </c>
      <c r="O398">
        <v>-19.170000000000002</v>
      </c>
      <c r="W398" t="s">
        <v>1667</v>
      </c>
      <c r="X398" s="2">
        <f t="shared" si="70"/>
        <v>41627</v>
      </c>
      <c r="Y398" t="str">
        <f ca="1">"-"&amp;COUNTIFS($X$1:X398,DATE(YEAR($H398),MONTH($H398),DAY($H398)),$K$1:K398,"Pendiente")</f>
        <v>-0</v>
      </c>
      <c r="AB398" t="e">
        <f>VLOOKUP(C398,'Clasi x Modulo'!B:C,2,FALSE)</f>
        <v>#N/A</v>
      </c>
      <c r="AF398">
        <f t="shared" si="71"/>
        <v>12</v>
      </c>
    </row>
    <row r="399" spans="1:32" x14ac:dyDescent="0.25">
      <c r="A399" t="str">
        <f t="shared" ca="1" si="69"/>
        <v>41625-0</v>
      </c>
      <c r="B399" s="7" t="s">
        <v>1196</v>
      </c>
      <c r="C399" s="7" t="s">
        <v>1831</v>
      </c>
      <c r="D399" s="8">
        <v>41624.333333333336</v>
      </c>
      <c r="E399" s="32" t="s">
        <v>10</v>
      </c>
      <c r="F399" s="32" t="s">
        <v>10</v>
      </c>
      <c r="G399" s="32">
        <f>VLOOKUP(F399&amp;WEEKDAY(D399,2),Hoja3!A:B,2,FALSE)*24</f>
        <v>24</v>
      </c>
      <c r="H399" s="8">
        <f t="shared" si="67"/>
        <v>41625.333333333336</v>
      </c>
      <c r="I399" s="8">
        <v>41624.333333333336</v>
      </c>
      <c r="J399" s="8">
        <v>41624.6875</v>
      </c>
      <c r="K399" s="8" t="str">
        <f t="shared" ca="1" si="72"/>
        <v>Resuelto a Tiempo</v>
      </c>
      <c r="O399">
        <v>-17.260000000000002</v>
      </c>
      <c r="W399" t="s">
        <v>1803</v>
      </c>
      <c r="X399" s="2">
        <f t="shared" si="70"/>
        <v>41625</v>
      </c>
      <c r="Y399" t="str">
        <f ca="1">"-"&amp;COUNTIFS($X$1:X399,DATE(YEAR($H399),MONTH($H399),DAY($H399)),$K$1:K399,"Pendiente")</f>
        <v>-0</v>
      </c>
      <c r="AB399" t="e">
        <f>VLOOKUP(C399,'Clasi x Modulo'!B:C,2,FALSE)</f>
        <v>#N/A</v>
      </c>
      <c r="AF399">
        <f t="shared" si="71"/>
        <v>12</v>
      </c>
    </row>
    <row r="400" spans="1:32" x14ac:dyDescent="0.25">
      <c r="A400" t="str">
        <f t="shared" ca="1" si="69"/>
        <v>41625-0</v>
      </c>
      <c r="B400" s="3" t="s">
        <v>1202</v>
      </c>
      <c r="C400" s="7" t="s">
        <v>1831</v>
      </c>
      <c r="D400" s="4">
        <v>41624.416666666664</v>
      </c>
      <c r="E400" s="35" t="s">
        <v>10</v>
      </c>
      <c r="F400" s="35" t="s">
        <v>10</v>
      </c>
      <c r="G400" s="35">
        <f>VLOOKUP(F400&amp;WEEKDAY(D400,2),Hoja3!A:B,2,FALSE)*24</f>
        <v>24</v>
      </c>
      <c r="H400" s="4">
        <f t="shared" si="67"/>
        <v>41625.416666666664</v>
      </c>
      <c r="I400" s="4">
        <v>41624.416666666664</v>
      </c>
      <c r="J400" s="4">
        <v>41701.607638888891</v>
      </c>
      <c r="K400" s="4" t="s">
        <v>1122</v>
      </c>
      <c r="M400" s="53">
        <v>41626.791666666664</v>
      </c>
      <c r="O400">
        <v>1825</v>
      </c>
      <c r="R400" t="s">
        <v>1064</v>
      </c>
      <c r="S400" s="1">
        <v>41628.458333333336</v>
      </c>
      <c r="W400" t="s">
        <v>1625</v>
      </c>
      <c r="X400" s="2">
        <f t="shared" si="70"/>
        <v>41625</v>
      </c>
      <c r="Y400" t="str">
        <f ca="1">"-"&amp;COUNTIFS($X$1:X400,DATE(YEAR($H400),MONTH($H400),DAY($H400)),$K$1:K400,"Pendiente")</f>
        <v>-0</v>
      </c>
      <c r="AB400" t="e">
        <f>VLOOKUP(C400,'Clasi x Modulo'!B:C,2,FALSE)</f>
        <v>#N/A</v>
      </c>
      <c r="AE400" t="s">
        <v>1207</v>
      </c>
      <c r="AF400">
        <f t="shared" si="71"/>
        <v>12</v>
      </c>
    </row>
    <row r="401" spans="1:32" x14ac:dyDescent="0.25">
      <c r="A401" t="str">
        <f t="shared" ca="1" si="69"/>
        <v>41627-0</v>
      </c>
      <c r="B401" s="7" t="s">
        <v>1203</v>
      </c>
      <c r="C401" s="7" t="s">
        <v>1831</v>
      </c>
      <c r="D401" s="8">
        <v>41624.666666666664</v>
      </c>
      <c r="E401" s="32" t="s">
        <v>52</v>
      </c>
      <c r="F401" s="32" t="s">
        <v>52</v>
      </c>
      <c r="G401" s="32">
        <f>VLOOKUP(F401&amp;WEEKDAY(D401,2),Hoja3!A:B,2,FALSE)*24</f>
        <v>72</v>
      </c>
      <c r="H401" s="8">
        <f t="shared" si="67"/>
        <v>41627.666666666664</v>
      </c>
      <c r="I401" s="8">
        <v>41627.458333333336</v>
      </c>
      <c r="J401" s="8">
        <v>41627.645833333336</v>
      </c>
      <c r="K401" s="8" t="str">
        <f ca="1">IF(J401="",IF(NOW()&gt;H401,"Retrasado","Pendiente"),IF(J401&lt;H401,"Resuelto a Tiempo","Resuelto NO a Tiempo"))</f>
        <v>Resuelto a Tiempo</v>
      </c>
      <c r="O401">
        <v>-0.1</v>
      </c>
      <c r="W401" t="s">
        <v>1781</v>
      </c>
      <c r="X401" s="2">
        <f t="shared" si="70"/>
        <v>41627</v>
      </c>
      <c r="Y401" t="str">
        <f ca="1">"-"&amp;COUNTIFS($X$1:X401,DATE(YEAR($H401),MONTH($H401),DAY($H401)),$K$1:K401,"Pendiente")</f>
        <v>-0</v>
      </c>
      <c r="AB401" t="e">
        <f>VLOOKUP(C401,'Clasi x Modulo'!B:C,2,FALSE)</f>
        <v>#N/A</v>
      </c>
      <c r="AF401">
        <f t="shared" si="71"/>
        <v>12</v>
      </c>
    </row>
    <row r="402" spans="1:32" x14ac:dyDescent="0.25">
      <c r="A402" t="str">
        <f t="shared" ca="1" si="69"/>
        <v>41627-0</v>
      </c>
      <c r="B402" s="3" t="s">
        <v>1204</v>
      </c>
      <c r="C402" s="7" t="s">
        <v>1831</v>
      </c>
      <c r="D402" s="4">
        <v>41624.479166666664</v>
      </c>
      <c r="E402" s="35" t="s">
        <v>10</v>
      </c>
      <c r="F402" s="35" t="s">
        <v>52</v>
      </c>
      <c r="G402" s="35">
        <f>VLOOKUP(F402&amp;WEEKDAY(D402,2),Hoja3!A:B,2,FALSE)*24</f>
        <v>72</v>
      </c>
      <c r="H402" s="4">
        <f t="shared" si="67"/>
        <v>41627.479166666664</v>
      </c>
      <c r="I402" s="4">
        <v>41624.479166666664</v>
      </c>
      <c r="J402" s="4">
        <v>41694.5</v>
      </c>
      <c r="K402" s="4" t="s">
        <v>1122</v>
      </c>
      <c r="M402" s="53">
        <v>41627.645833333336</v>
      </c>
      <c r="W402" t="s">
        <v>1803</v>
      </c>
      <c r="X402" s="2">
        <f t="shared" si="70"/>
        <v>41627</v>
      </c>
      <c r="Y402" t="str">
        <f ca="1">"-"&amp;COUNTIFS($X$1:X402,DATE(YEAR($H402),MONTH($H402),DAY($H402)),$K$1:K402,"Pendiente")</f>
        <v>-0</v>
      </c>
      <c r="AB402" t="s">
        <v>1207</v>
      </c>
      <c r="AF402">
        <f t="shared" si="71"/>
        <v>12</v>
      </c>
    </row>
    <row r="403" spans="1:32" x14ac:dyDescent="0.25">
      <c r="A403" t="str">
        <f t="shared" ca="1" si="69"/>
        <v>41627-0</v>
      </c>
      <c r="B403" s="7" t="s">
        <v>1205</v>
      </c>
      <c r="C403" s="7" t="s">
        <v>1831</v>
      </c>
      <c r="D403" s="8">
        <v>41624.604166666664</v>
      </c>
      <c r="E403" s="32" t="s">
        <v>15</v>
      </c>
      <c r="F403" s="32" t="s">
        <v>52</v>
      </c>
      <c r="G403" s="32">
        <f>VLOOKUP(F403&amp;WEEKDAY(D403,2),Hoja3!A:B,2,FALSE)*24</f>
        <v>72</v>
      </c>
      <c r="H403" s="8">
        <f t="shared" si="67"/>
        <v>41627.604166666664</v>
      </c>
      <c r="I403" s="8">
        <v>41624.604166666664</v>
      </c>
      <c r="J403" s="8">
        <v>41626.708333333336</v>
      </c>
      <c r="K403" s="8" t="str">
        <f ca="1">IF(J403="",IF(NOW()&gt;H403,"Retrasado","Pendiente"),IF(J403&lt;H403,"Resuelto a Tiempo","Resuelto NO a Tiempo"))</f>
        <v>Resuelto a Tiempo</v>
      </c>
      <c r="O403">
        <v>-41.06</v>
      </c>
      <c r="W403" t="s">
        <v>1667</v>
      </c>
      <c r="X403" s="2">
        <f t="shared" si="70"/>
        <v>41627</v>
      </c>
      <c r="Y403" t="str">
        <f ca="1">"-"&amp;COUNTIFS($X$1:X403,DATE(YEAR($H403),MONTH($H403),DAY($H403)),$K$1:K403,"Pendiente")</f>
        <v>-0</v>
      </c>
      <c r="AB403" t="e">
        <f>VLOOKUP(C403,'Clasi x Modulo'!B:C,2,FALSE)</f>
        <v>#N/A</v>
      </c>
      <c r="AF403">
        <f t="shared" si="71"/>
        <v>12</v>
      </c>
    </row>
    <row r="404" spans="1:32" x14ac:dyDescent="0.25">
      <c r="A404" t="str">
        <f t="shared" ca="1" si="69"/>
        <v>41627-0</v>
      </c>
      <c r="B404" s="7" t="s">
        <v>1208</v>
      </c>
      <c r="C404" s="7" t="s">
        <v>1831</v>
      </c>
      <c r="D404" s="8">
        <v>41624.666666666664</v>
      </c>
      <c r="E404" s="32" t="s">
        <v>15</v>
      </c>
      <c r="F404" s="32" t="s">
        <v>52</v>
      </c>
      <c r="G404" s="32">
        <f>VLOOKUP(F404&amp;WEEKDAY(D404,2),Hoja3!A:B,2,FALSE)*24</f>
        <v>72</v>
      </c>
      <c r="H404" s="8">
        <f t="shared" si="67"/>
        <v>41627.666666666664</v>
      </c>
      <c r="I404" s="8">
        <v>41624.666666666664</v>
      </c>
      <c r="J404" s="8">
        <v>41626.75</v>
      </c>
      <c r="K404" s="8" t="str">
        <f ca="1">IF(J404="",IF(NOW()&gt;H404,"Retrasado","Pendiente"),IF(J404&lt;H404,"Resuelto a Tiempo","Resuelto NO a Tiempo"))</f>
        <v>Resuelto a Tiempo</v>
      </c>
      <c r="O404">
        <v>-42.09</v>
      </c>
      <c r="W404" t="s">
        <v>1709</v>
      </c>
      <c r="X404" s="2">
        <f t="shared" si="70"/>
        <v>41627</v>
      </c>
      <c r="Y404" t="str">
        <f ca="1">"-"&amp;COUNTIFS($X$1:X404,DATE(YEAR($H404),MONTH($H404),DAY($H404)),$K$1:K404,"Pendiente")</f>
        <v>-0</v>
      </c>
      <c r="AB404" t="e">
        <f>VLOOKUP(C404,'Clasi x Modulo'!B:C,2,FALSE)</f>
        <v>#N/A</v>
      </c>
      <c r="AE404" t="s">
        <v>1207</v>
      </c>
      <c r="AF404">
        <f t="shared" si="71"/>
        <v>12</v>
      </c>
    </row>
    <row r="405" spans="1:32" x14ac:dyDescent="0.25">
      <c r="A405" t="str">
        <f t="shared" ca="1" si="69"/>
        <v>41626-0</v>
      </c>
      <c r="B405" s="3" t="s">
        <v>1209</v>
      </c>
      <c r="C405" s="7" t="s">
        <v>1831</v>
      </c>
      <c r="D405" s="4">
        <v>41625.458333333336</v>
      </c>
      <c r="E405" s="35" t="s">
        <v>10</v>
      </c>
      <c r="F405" s="35" t="s">
        <v>10</v>
      </c>
      <c r="G405" s="35">
        <f>VLOOKUP(F405&amp;WEEKDAY(D405,2),Hoja3!A:B,2,FALSE)*24</f>
        <v>24</v>
      </c>
      <c r="H405" s="4">
        <f t="shared" si="67"/>
        <v>41626.458333333336</v>
      </c>
      <c r="I405" s="4">
        <v>41625.458333333336</v>
      </c>
      <c r="J405" s="4">
        <v>41695.479166666664</v>
      </c>
      <c r="K405" s="4" t="s">
        <v>1122</v>
      </c>
      <c r="M405" s="53">
        <v>41626.486111111109</v>
      </c>
      <c r="W405" t="s">
        <v>1717</v>
      </c>
      <c r="X405" s="2">
        <f t="shared" si="70"/>
        <v>41626</v>
      </c>
      <c r="Y405" t="str">
        <f ca="1">"-"&amp;COUNTIFS($X$1:X405,DATE(YEAR($H405),MONTH($H405),DAY($H405)),$K$1:K405,"Pendiente")</f>
        <v>-0</v>
      </c>
      <c r="AB405" t="e">
        <f>VLOOKUP(C405,'Clasi x Modulo'!B:C,2,FALSE)</f>
        <v>#N/A</v>
      </c>
      <c r="AF405">
        <f t="shared" si="71"/>
        <v>12</v>
      </c>
    </row>
    <row r="406" spans="1:32" x14ac:dyDescent="0.25">
      <c r="A406" t="str">
        <f t="shared" ca="1" si="69"/>
        <v>41628-0</v>
      </c>
      <c r="B406" s="7" t="s">
        <v>1211</v>
      </c>
      <c r="C406" s="7" t="s">
        <v>1831</v>
      </c>
      <c r="D406" s="8">
        <v>41625.458333333336</v>
      </c>
      <c r="E406" s="32" t="s">
        <v>15</v>
      </c>
      <c r="F406" s="32" t="s">
        <v>52</v>
      </c>
      <c r="G406" s="32">
        <f>VLOOKUP(F406&amp;WEEKDAY(D406,2),Hoja3!A:B,2,FALSE)*24</f>
        <v>72</v>
      </c>
      <c r="H406" s="8">
        <f t="shared" si="67"/>
        <v>41628.458333333336</v>
      </c>
      <c r="I406" s="8">
        <v>41625.458333333336</v>
      </c>
      <c r="J406" s="8">
        <v>41627.645833333336</v>
      </c>
      <c r="K406" s="8" t="str">
        <f t="shared" ref="K406:K414" ca="1" si="73">IF(J406="",IF(NOW()&gt;H406,"Retrasado","Pendiente"),IF(J406&lt;H406,"Resuelto a Tiempo","Resuelto NO a Tiempo"))</f>
        <v>Resuelto a Tiempo</v>
      </c>
      <c r="O406">
        <v>-24.1</v>
      </c>
      <c r="W406" t="s">
        <v>1147</v>
      </c>
      <c r="X406" s="2">
        <f t="shared" si="70"/>
        <v>41628</v>
      </c>
      <c r="Y406" t="str">
        <f ca="1">"-"&amp;COUNTIFS($X$1:X406,DATE(YEAR($H406),MONTH($H406),DAY($H406)),$K$1:K406,"Pendiente")</f>
        <v>-0</v>
      </c>
      <c r="AB406" t="e">
        <f>VLOOKUP(C406,'Clasi x Modulo'!B:C,2,FALSE)</f>
        <v>#N/A</v>
      </c>
      <c r="AE406" t="s">
        <v>1206</v>
      </c>
      <c r="AF406">
        <f t="shared" si="71"/>
        <v>12</v>
      </c>
    </row>
    <row r="407" spans="1:32" x14ac:dyDescent="0.25">
      <c r="A407" t="str">
        <f t="shared" ca="1" si="69"/>
        <v>41626-0</v>
      </c>
      <c r="B407" s="7" t="s">
        <v>1210</v>
      </c>
      <c r="C407" s="7" t="s">
        <v>1831</v>
      </c>
      <c r="D407" s="8">
        <v>41625.458333333336</v>
      </c>
      <c r="E407" s="32" t="s">
        <v>10</v>
      </c>
      <c r="F407" s="32" t="s">
        <v>10</v>
      </c>
      <c r="G407" s="32">
        <f>VLOOKUP(F407&amp;WEEKDAY(D407,2),Hoja3!A:B,2,FALSE)*24</f>
        <v>24</v>
      </c>
      <c r="H407" s="8">
        <f t="shared" si="67"/>
        <v>41626.458333333336</v>
      </c>
      <c r="I407" s="8">
        <v>41625.458333333336</v>
      </c>
      <c r="J407" s="8">
        <v>41626.4375</v>
      </c>
      <c r="K407" s="8" t="str">
        <f t="shared" ca="1" si="73"/>
        <v>Resuelto a Tiempo</v>
      </c>
      <c r="O407">
        <v>-2.0099999999999998</v>
      </c>
      <c r="W407" t="s">
        <v>1593</v>
      </c>
      <c r="X407" s="2">
        <f t="shared" si="70"/>
        <v>41626</v>
      </c>
      <c r="Y407" t="str">
        <f ca="1">"-"&amp;COUNTIFS($X$1:X407,DATE(YEAR($H407),MONTH($H407),DAY($H407)),$K$1:K407,"Pendiente")</f>
        <v>-0</v>
      </c>
      <c r="AB407" t="e">
        <f>VLOOKUP(C407,'Clasi x Modulo'!B:C,2,FALSE)</f>
        <v>#N/A</v>
      </c>
      <c r="AE407" t="s">
        <v>101</v>
      </c>
      <c r="AF407">
        <f t="shared" si="71"/>
        <v>12</v>
      </c>
    </row>
    <row r="408" spans="1:32" x14ac:dyDescent="0.25">
      <c r="A408" t="str">
        <f t="shared" ca="1" si="69"/>
        <v>41628-0</v>
      </c>
      <c r="B408" s="7" t="s">
        <v>1213</v>
      </c>
      <c r="C408" s="7" t="s">
        <v>1831</v>
      </c>
      <c r="D408" s="8">
        <v>41625.458333333336</v>
      </c>
      <c r="E408" s="32" t="s">
        <v>15</v>
      </c>
      <c r="F408" s="32" t="s">
        <v>52</v>
      </c>
      <c r="G408" s="32">
        <f>VLOOKUP(F408&amp;WEEKDAY(D408,2),Hoja3!A:B,2,FALSE)*24</f>
        <v>72</v>
      </c>
      <c r="H408" s="8">
        <f t="shared" si="67"/>
        <v>41628.458333333336</v>
      </c>
      <c r="I408" s="8">
        <v>41625.458333333336</v>
      </c>
      <c r="J408" s="8">
        <v>41625.645833333336</v>
      </c>
      <c r="K408" s="8" t="str">
        <f t="shared" ca="1" si="73"/>
        <v>Resuelto a Tiempo</v>
      </c>
      <c r="O408">
        <v>-41.1</v>
      </c>
      <c r="W408" t="s">
        <v>1667</v>
      </c>
      <c r="X408" s="2">
        <f t="shared" si="70"/>
        <v>41628</v>
      </c>
      <c r="Y408" t="str">
        <f ca="1">"-"&amp;COUNTIFS($X$1:X408,DATE(YEAR($H408),MONTH($H408),DAY($H408)),$K$1:K408,"Pendiente")</f>
        <v>-0</v>
      </c>
      <c r="AB408" t="s">
        <v>1148</v>
      </c>
      <c r="AE408" t="s">
        <v>1207</v>
      </c>
      <c r="AF408">
        <f t="shared" si="71"/>
        <v>12</v>
      </c>
    </row>
    <row r="409" spans="1:32" x14ac:dyDescent="0.25">
      <c r="A409" t="str">
        <f t="shared" ca="1" si="69"/>
        <v>41628-0</v>
      </c>
      <c r="B409" s="7" t="s">
        <v>1212</v>
      </c>
      <c r="C409" s="7" t="s">
        <v>1831</v>
      </c>
      <c r="D409" s="8">
        <v>41625.458333333336</v>
      </c>
      <c r="E409" s="32" t="s">
        <v>52</v>
      </c>
      <c r="F409" s="32" t="s">
        <v>52</v>
      </c>
      <c r="G409" s="32">
        <f>VLOOKUP(F409&amp;WEEKDAY(D409,2),Hoja3!A:B,2,FALSE)*24</f>
        <v>72</v>
      </c>
      <c r="H409" s="8">
        <f t="shared" si="67"/>
        <v>41628.458333333336</v>
      </c>
      <c r="I409" s="8">
        <v>41625.458333333336</v>
      </c>
      <c r="J409" s="8">
        <v>41324.666666666664</v>
      </c>
      <c r="K409" s="8" t="str">
        <f t="shared" ca="1" si="73"/>
        <v>Resuelto a Tiempo</v>
      </c>
      <c r="O409">
        <v>-24.54</v>
      </c>
      <c r="W409" t="s">
        <v>1150</v>
      </c>
      <c r="X409" s="2">
        <f t="shared" si="70"/>
        <v>41628</v>
      </c>
      <c r="Y409" t="str">
        <f ca="1">"-"&amp;COUNTIFS($X$1:X409,DATE(YEAR($H409),MONTH($H409),DAY($H409)),$K$1:K409,"Pendiente")</f>
        <v>-0</v>
      </c>
      <c r="AB409" t="e">
        <f>VLOOKUP(C409,'Clasi x Modulo'!B:C,2,FALSE)</f>
        <v>#N/A</v>
      </c>
      <c r="AF409">
        <f t="shared" si="71"/>
        <v>12</v>
      </c>
    </row>
    <row r="410" spans="1:32" x14ac:dyDescent="0.25">
      <c r="A410" t="str">
        <f t="shared" ca="1" si="69"/>
        <v>41628-0</v>
      </c>
      <c r="B410" s="7" t="s">
        <v>1215</v>
      </c>
      <c r="C410" s="7" t="s">
        <v>1831</v>
      </c>
      <c r="D410" s="8">
        <v>41625.541666666664</v>
      </c>
      <c r="E410" s="32" t="s">
        <v>52</v>
      </c>
      <c r="F410" s="32" t="s">
        <v>52</v>
      </c>
      <c r="G410" s="32">
        <f>VLOOKUP(F410&amp;WEEKDAY(D410,2),Hoja3!A:B,2,FALSE)*24</f>
        <v>72</v>
      </c>
      <c r="H410" s="8">
        <f t="shared" si="67"/>
        <v>41628.541666666664</v>
      </c>
      <c r="I410" s="8">
        <v>41625.541666666664</v>
      </c>
      <c r="J410" s="8">
        <v>41628.46875</v>
      </c>
      <c r="K410" s="8" t="str">
        <f t="shared" ca="1" si="73"/>
        <v>Resuelto a Tiempo</v>
      </c>
      <c r="O410">
        <v>-70.38</v>
      </c>
      <c r="W410" t="s">
        <v>1667</v>
      </c>
      <c r="X410" s="2">
        <f t="shared" si="70"/>
        <v>41628</v>
      </c>
      <c r="Y410" t="str">
        <f ca="1">"-"&amp;COUNTIFS($X$1:X410,DATE(YEAR($H410),MONTH($H410),DAY($H410)),$K$1:K410,"Pendiente")</f>
        <v>-0</v>
      </c>
      <c r="AB410" t="e">
        <f>VLOOKUP(C410,'Clasi x Modulo'!B:C,2,FALSE)</f>
        <v>#N/A</v>
      </c>
      <c r="AF410">
        <f t="shared" si="71"/>
        <v>12</v>
      </c>
    </row>
    <row r="411" spans="1:32" x14ac:dyDescent="0.25">
      <c r="A411" t="str">
        <f t="shared" ca="1" si="69"/>
        <v>41628-0</v>
      </c>
      <c r="B411" s="7" t="s">
        <v>1214</v>
      </c>
      <c r="C411" s="7" t="s">
        <v>1831</v>
      </c>
      <c r="D411" s="8">
        <v>41625.541666666664</v>
      </c>
      <c r="E411" s="32" t="s">
        <v>52</v>
      </c>
      <c r="F411" s="32" t="s">
        <v>52</v>
      </c>
      <c r="G411" s="32">
        <f>VLOOKUP(F411&amp;WEEKDAY(D411,2),Hoja3!A:B,2,FALSE)*24</f>
        <v>72</v>
      </c>
      <c r="H411" s="8">
        <f t="shared" si="67"/>
        <v>41628.541666666664</v>
      </c>
      <c r="I411" s="8">
        <v>41625.541666666664</v>
      </c>
      <c r="J411" s="8">
        <v>41628.458333333336</v>
      </c>
      <c r="K411" s="8" t="str">
        <f t="shared" ca="1" si="73"/>
        <v>Resuelto a Tiempo</v>
      </c>
      <c r="O411">
        <v>-70.41</v>
      </c>
      <c r="W411" t="s">
        <v>1667</v>
      </c>
      <c r="X411" s="2">
        <f t="shared" si="70"/>
        <v>41628</v>
      </c>
      <c r="Y411" t="str">
        <f ca="1">"-"&amp;COUNTIFS($X$1:X411,DATE(YEAR($H411),MONTH($H411),DAY($H411)),$K$1:K411,"Pendiente")</f>
        <v>-0</v>
      </c>
      <c r="AB411" t="e">
        <f>VLOOKUP(C411,'Clasi x Modulo'!B:C,2,FALSE)</f>
        <v>#N/A</v>
      </c>
      <c r="AF411">
        <f t="shared" si="71"/>
        <v>12</v>
      </c>
    </row>
    <row r="412" spans="1:32" x14ac:dyDescent="0.25">
      <c r="A412" t="str">
        <f t="shared" ca="1" si="69"/>
        <v>41628-0</v>
      </c>
      <c r="B412" s="7" t="s">
        <v>1216</v>
      </c>
      <c r="C412" s="7" t="s">
        <v>1831</v>
      </c>
      <c r="D412" s="8">
        <v>41625.583333333336</v>
      </c>
      <c r="E412" s="32" t="s">
        <v>52</v>
      </c>
      <c r="F412" s="32" t="s">
        <v>52</v>
      </c>
      <c r="G412" s="32">
        <f>VLOOKUP(F412&amp;WEEKDAY(D412,2),Hoja3!A:B,2,FALSE)*24</f>
        <v>72</v>
      </c>
      <c r="H412" s="8">
        <f t="shared" si="67"/>
        <v>41628.583333333336</v>
      </c>
      <c r="I412" s="8">
        <v>41625.583333333336</v>
      </c>
      <c r="J412" s="8">
        <v>41626.729166666664</v>
      </c>
      <c r="K412" s="8" t="str">
        <f t="shared" ca="1" si="73"/>
        <v>Resuelto a Tiempo</v>
      </c>
      <c r="O412">
        <v>-112.53</v>
      </c>
      <c r="W412" t="s">
        <v>1667</v>
      </c>
      <c r="X412" s="2">
        <f t="shared" si="70"/>
        <v>41628</v>
      </c>
      <c r="Y412" t="str">
        <f ca="1">"-"&amp;COUNTIFS($X$1:X412,DATE(YEAR($H412),MONTH($H412),DAY($H412)),$K$1:K412,"Pendiente")</f>
        <v>-0</v>
      </c>
      <c r="AB412" t="e">
        <f>VLOOKUP(C412,'Clasi x Modulo'!B:C,2,FALSE)</f>
        <v>#N/A</v>
      </c>
      <c r="AF412">
        <f t="shared" si="71"/>
        <v>12</v>
      </c>
    </row>
    <row r="413" spans="1:32" x14ac:dyDescent="0.25">
      <c r="A413" t="str">
        <f t="shared" ca="1" si="69"/>
        <v>370347-0</v>
      </c>
      <c r="B413" s="7" t="s">
        <v>1217</v>
      </c>
      <c r="C413" s="7" t="s">
        <v>1831</v>
      </c>
      <c r="D413" s="8">
        <v>370343.625</v>
      </c>
      <c r="E413" s="32" t="s">
        <v>15</v>
      </c>
      <c r="F413" s="32" t="s">
        <v>52</v>
      </c>
      <c r="G413" s="32">
        <f>VLOOKUP(F413&amp;WEEKDAY(D413,2),Hoja3!A:B,2,FALSE)*24</f>
        <v>96</v>
      </c>
      <c r="H413" s="8">
        <f t="shared" si="67"/>
        <v>370347.625</v>
      </c>
      <c r="I413" s="8">
        <v>41625.625</v>
      </c>
      <c r="J413" s="8">
        <v>41625.686111111114</v>
      </c>
      <c r="K413" s="8" t="str">
        <f t="shared" ca="1" si="73"/>
        <v>Resuelto a Tiempo</v>
      </c>
      <c r="O413">
        <v>-2.38</v>
      </c>
      <c r="W413" t="s">
        <v>1667</v>
      </c>
      <c r="X413" s="2">
        <f t="shared" si="70"/>
        <v>370347</v>
      </c>
      <c r="Y413" t="str">
        <f ca="1">"-"&amp;COUNTIFS($X$1:X413,DATE(YEAR($H413),MONTH($H413),DAY($H413)),$K$1:K413,"Pendiente")</f>
        <v>-0</v>
      </c>
      <c r="AB413" t="e">
        <f>VLOOKUP(C413,'Clasi x Modulo'!B:C,2,FALSE)</f>
        <v>#N/A</v>
      </c>
      <c r="AF413">
        <f t="shared" si="71"/>
        <v>12</v>
      </c>
    </row>
    <row r="414" spans="1:32" x14ac:dyDescent="0.25">
      <c r="A414" t="str">
        <f t="shared" ca="1" si="69"/>
        <v>41628-0</v>
      </c>
      <c r="B414" s="7" t="s">
        <v>1218</v>
      </c>
      <c r="C414" s="7" t="s">
        <v>1831</v>
      </c>
      <c r="D414" s="8">
        <v>41625.625</v>
      </c>
      <c r="E414" s="32" t="s">
        <v>52</v>
      </c>
      <c r="F414" s="32" t="s">
        <v>52</v>
      </c>
      <c r="G414" s="32">
        <f>VLOOKUP(F414&amp;WEEKDAY(D414,2),Hoja3!A:B,2,FALSE)*24</f>
        <v>72</v>
      </c>
      <c r="H414" s="8">
        <f t="shared" si="67"/>
        <v>41628.625</v>
      </c>
      <c r="I414" s="8">
        <v>41625.625</v>
      </c>
      <c r="J414" s="8">
        <v>41628.4375</v>
      </c>
      <c r="K414" s="8" t="str">
        <f t="shared" ca="1" si="73"/>
        <v>Resuelto a Tiempo</v>
      </c>
      <c r="O414">
        <v>-0.1</v>
      </c>
      <c r="W414" t="s">
        <v>1150</v>
      </c>
      <c r="X414" s="2">
        <f t="shared" si="70"/>
        <v>41628</v>
      </c>
      <c r="Y414" t="str">
        <f ca="1">"-"&amp;COUNTIFS($X$1:X414,DATE(YEAR($H414),MONTH($H414),DAY($H414)),$K$1:K414,"Pendiente")</f>
        <v>-0</v>
      </c>
      <c r="AB414" t="e">
        <f>VLOOKUP(C414,'Clasi x Modulo'!B:C,2,FALSE)</f>
        <v>#N/A</v>
      </c>
      <c r="AF414">
        <f t="shared" si="71"/>
        <v>12</v>
      </c>
    </row>
    <row r="415" spans="1:32" x14ac:dyDescent="0.25">
      <c r="A415" t="str">
        <f t="shared" ca="1" si="69"/>
        <v>41625-0</v>
      </c>
      <c r="B415" s="3" t="s">
        <v>1220</v>
      </c>
      <c r="C415" s="7" t="s">
        <v>1831</v>
      </c>
      <c r="D415" s="4">
        <v>41625.604166666664</v>
      </c>
      <c r="E415" s="35" t="s">
        <v>15</v>
      </c>
      <c r="F415" s="35" t="s">
        <v>15</v>
      </c>
      <c r="G415" s="35">
        <f>VLOOKUP(F415&amp;WEEKDAY(D415,2),Hoja3!A:B,2,FALSE)*24</f>
        <v>4</v>
      </c>
      <c r="H415" s="4">
        <f t="shared" si="67"/>
        <v>41625.770833333328</v>
      </c>
      <c r="I415" s="4">
        <v>41625.694444444445</v>
      </c>
      <c r="J415" s="4">
        <v>41694.416666666664</v>
      </c>
      <c r="K415" s="4" t="s">
        <v>1122</v>
      </c>
      <c r="M415" s="53">
        <v>41627.375</v>
      </c>
      <c r="R415" t="s">
        <v>1064</v>
      </c>
      <c r="S415" s="1">
        <v>41627.458333333336</v>
      </c>
      <c r="W415" t="s">
        <v>1625</v>
      </c>
      <c r="X415" s="2">
        <f t="shared" si="70"/>
        <v>41625</v>
      </c>
      <c r="Y415" t="str">
        <f ca="1">"-"&amp;COUNTIFS($X$1:X415,DATE(YEAR($H415),MONTH($H415),DAY($H415)),$K$1:K415,"Pendiente")</f>
        <v>-0</v>
      </c>
      <c r="AB415" t="e">
        <f>VLOOKUP(C415,'Clasi x Modulo'!B:C,2,FALSE)</f>
        <v>#N/A</v>
      </c>
      <c r="AF415">
        <f t="shared" si="71"/>
        <v>12</v>
      </c>
    </row>
    <row r="416" spans="1:32" x14ac:dyDescent="0.25">
      <c r="A416" t="str">
        <f t="shared" ca="1" si="69"/>
        <v>41627-0</v>
      </c>
      <c r="B416" s="7" t="s">
        <v>1219</v>
      </c>
      <c r="C416" s="7" t="s">
        <v>1831</v>
      </c>
      <c r="D416" s="8">
        <v>41626.5</v>
      </c>
      <c r="E416" s="32" t="s">
        <v>10</v>
      </c>
      <c r="F416" s="32" t="s">
        <v>10</v>
      </c>
      <c r="G416" s="32">
        <f>VLOOKUP(F416&amp;WEEKDAY(D416,2),Hoja3!A:B,2,FALSE)*24</f>
        <v>24</v>
      </c>
      <c r="H416" s="8">
        <f t="shared" si="67"/>
        <v>41627.5</v>
      </c>
      <c r="I416" s="8">
        <v>41626.5</v>
      </c>
      <c r="J416" s="8">
        <v>41627.46875</v>
      </c>
      <c r="K416" s="8" t="str">
        <f ca="1">IF(J416="",IF(NOW()&gt;H416,"Retrasado","Pendiente"),IF(J416&lt;H416,"Resuelto a Tiempo","Resuelto NO a Tiempo"))</f>
        <v>Resuelto a Tiempo</v>
      </c>
      <c r="O416">
        <v>-2.2000000000000002</v>
      </c>
      <c r="W416" t="s">
        <v>1709</v>
      </c>
      <c r="X416" s="2">
        <f t="shared" si="70"/>
        <v>41627</v>
      </c>
      <c r="Y416" t="str">
        <f ca="1">"-"&amp;COUNTIFS($X$1:X416,DATE(YEAR($H416),MONTH($H416),DAY($H416)),$K$1:K416,"Pendiente")</f>
        <v>-0</v>
      </c>
      <c r="AB416" t="e">
        <f>VLOOKUP(C416,'Clasi x Modulo'!B:C,2,FALSE)</f>
        <v>#N/A</v>
      </c>
      <c r="AF416">
        <f t="shared" si="71"/>
        <v>12</v>
      </c>
    </row>
    <row r="417" spans="1:32" x14ac:dyDescent="0.25">
      <c r="A417" t="str">
        <f t="shared" ca="1" si="69"/>
        <v>41627-0</v>
      </c>
      <c r="B417" s="3" t="s">
        <v>1223</v>
      </c>
      <c r="C417" s="7" t="s">
        <v>1831</v>
      </c>
      <c r="D417" s="4">
        <v>41626.645833333336</v>
      </c>
      <c r="E417" s="35" t="s">
        <v>15</v>
      </c>
      <c r="F417" s="35" t="s">
        <v>10</v>
      </c>
      <c r="G417" s="35">
        <f>VLOOKUP(F417&amp;WEEKDAY(D417,2),Hoja3!A:B,2,FALSE)*24</f>
        <v>24</v>
      </c>
      <c r="H417" s="4">
        <f t="shared" si="67"/>
        <v>41627.645833333336</v>
      </c>
      <c r="I417" s="4">
        <v>41626.8125</v>
      </c>
      <c r="J417" s="4">
        <v>41688.447916666664</v>
      </c>
      <c r="K417" s="4" t="s">
        <v>1122</v>
      </c>
      <c r="M417" s="53">
        <v>41626.729166666664</v>
      </c>
      <c r="W417" t="s">
        <v>1147</v>
      </c>
      <c r="X417" s="2">
        <f t="shared" si="70"/>
        <v>41627</v>
      </c>
      <c r="Y417" t="str">
        <f ca="1">"-"&amp;COUNTIFS($X$1:X417,DATE(YEAR($H417),MONTH($H417),DAY($H417)),$K$1:K417,"Pendiente")</f>
        <v>-0</v>
      </c>
      <c r="AB417" t="e">
        <f>VLOOKUP(C417,'Clasi x Modulo'!B:C,2,FALSE)</f>
        <v>#N/A</v>
      </c>
      <c r="AF417">
        <f t="shared" si="71"/>
        <v>12</v>
      </c>
    </row>
    <row r="418" spans="1:32" x14ac:dyDescent="0.25">
      <c r="A418" t="str">
        <f t="shared" si="69"/>
        <v>41631-0</v>
      </c>
      <c r="B418" s="3" t="s">
        <v>1221</v>
      </c>
      <c r="C418" s="7" t="s">
        <v>1831</v>
      </c>
      <c r="D418" s="4">
        <v>41626.5625</v>
      </c>
      <c r="E418" s="35" t="s">
        <v>15</v>
      </c>
      <c r="F418" s="35" t="s">
        <v>52</v>
      </c>
      <c r="G418" s="35">
        <f>VLOOKUP(F418&amp;WEEKDAY(D418,2),Hoja3!A:B,2,FALSE)*24</f>
        <v>120</v>
      </c>
      <c r="H418" s="4">
        <f t="shared" si="67"/>
        <v>41631.5625</v>
      </c>
      <c r="I418" s="4">
        <v>41626.5625</v>
      </c>
      <c r="J418" s="4">
        <v>41632.458333333336</v>
      </c>
      <c r="K418" s="4" t="s">
        <v>977</v>
      </c>
      <c r="M418" s="53">
        <v>41626.666666666664</v>
      </c>
      <c r="N418" s="53">
        <v>41632.395833333336</v>
      </c>
      <c r="W418" t="s">
        <v>1147</v>
      </c>
      <c r="X418" s="2">
        <f t="shared" si="70"/>
        <v>41631</v>
      </c>
      <c r="Y418" t="str">
        <f>"-"&amp;COUNTIFS($X$1:X418,DATE(YEAR($H418),MONTH($H418),DAY($H418)),$K$1:K418,"Pendiente")</f>
        <v>-0</v>
      </c>
      <c r="AB418" t="e">
        <f>VLOOKUP(C418,'Clasi x Modulo'!B:C,2,FALSE)</f>
        <v>#N/A</v>
      </c>
      <c r="AF418">
        <f t="shared" si="71"/>
        <v>12</v>
      </c>
    </row>
    <row r="419" spans="1:32" x14ac:dyDescent="0.25">
      <c r="A419" t="str">
        <f t="shared" si="69"/>
        <v>41654-0</v>
      </c>
      <c r="B419" s="7" t="s">
        <v>1222</v>
      </c>
      <c r="C419" s="7" t="s">
        <v>1831</v>
      </c>
      <c r="D419" s="8">
        <v>41626.625</v>
      </c>
      <c r="E419" s="32" t="s">
        <v>52</v>
      </c>
      <c r="F419" s="32" t="s">
        <v>52</v>
      </c>
      <c r="G419" s="32">
        <f>VLOOKUP(F419&amp;WEEKDAY(D419,2),Hoja3!A:B,2,FALSE)*24</f>
        <v>120</v>
      </c>
      <c r="H419" s="8">
        <f>IF(R419="Si",S419,D419+G419/24)</f>
        <v>41654.541666666664</v>
      </c>
      <c r="I419" s="8">
        <v>41626.625</v>
      </c>
      <c r="J419" s="8">
        <v>41655.604166666664</v>
      </c>
      <c r="K419" s="8" t="s">
        <v>1122</v>
      </c>
      <c r="M419" s="53">
        <v>41654.444444444445</v>
      </c>
      <c r="N419" s="53">
        <v>41290.375</v>
      </c>
      <c r="R419" t="s">
        <v>1064</v>
      </c>
      <c r="S419" s="1">
        <v>41654.541666666664</v>
      </c>
      <c r="W419" t="s">
        <v>1150</v>
      </c>
      <c r="X419" s="2">
        <f t="shared" si="70"/>
        <v>41654</v>
      </c>
      <c r="Y419" t="str">
        <f>"-"&amp;COUNTIFS($X$1:X419,DATE(YEAR($H419),MONTH($H419),DAY($H419)),$K$1:K419,"Pendiente")</f>
        <v>-0</v>
      </c>
      <c r="AB419" t="e">
        <f>VLOOKUP(C419,'Clasi x Modulo'!B:C,2,FALSE)</f>
        <v>#N/A</v>
      </c>
      <c r="AF419">
        <f t="shared" si="71"/>
        <v>12</v>
      </c>
    </row>
    <row r="420" spans="1:32" x14ac:dyDescent="0.25">
      <c r="A420" t="str">
        <f t="shared" ca="1" si="69"/>
        <v>41632-0</v>
      </c>
      <c r="B420" s="7" t="s">
        <v>1224</v>
      </c>
      <c r="C420" s="7" t="s">
        <v>1831</v>
      </c>
      <c r="D420" s="8">
        <v>41627.333333333336</v>
      </c>
      <c r="E420" s="32" t="s">
        <v>52</v>
      </c>
      <c r="F420" s="32" t="s">
        <v>52</v>
      </c>
      <c r="G420" s="32">
        <f>VLOOKUP(F420&amp;WEEKDAY(D420,2),Hoja3!A:B,2,FALSE)*24</f>
        <v>120</v>
      </c>
      <c r="H420" s="8">
        <f t="shared" ref="H420:H483" si="74">D420+G420/24</f>
        <v>41632.333333333336</v>
      </c>
      <c r="I420" s="8">
        <v>41627.333333333336</v>
      </c>
      <c r="J420" s="8">
        <v>41628.479166666664</v>
      </c>
      <c r="K420" s="8" t="str">
        <f t="shared" ref="K420:K432" ca="1" si="75">IF(J420="",IF(NOW()&gt;H420,"Retrasado","Pendiente"),IF(J420&lt;H420,"Resuelto a Tiempo","Resuelto NO a Tiempo"))</f>
        <v>Resuelto a Tiempo</v>
      </c>
      <c r="O420">
        <v>-97.47</v>
      </c>
      <c r="W420" t="s">
        <v>1667</v>
      </c>
      <c r="X420" s="2">
        <f t="shared" si="70"/>
        <v>41632</v>
      </c>
      <c r="Y420" t="str">
        <f ca="1">"-"&amp;COUNTIFS($X$1:X420,DATE(YEAR($H420),MONTH($H420),DAY($H420)),$K$1:K420,"Pendiente")</f>
        <v>-0</v>
      </c>
      <c r="AB420" t="e">
        <f>VLOOKUP(C420,'Clasi x Modulo'!B:C,2,FALSE)</f>
        <v>#N/A</v>
      </c>
      <c r="AF420">
        <f t="shared" si="71"/>
        <v>12</v>
      </c>
    </row>
    <row r="421" spans="1:32" x14ac:dyDescent="0.25">
      <c r="A421" t="str">
        <f t="shared" ca="1" si="69"/>
        <v>41632-0</v>
      </c>
      <c r="B421" s="7" t="s">
        <v>1225</v>
      </c>
      <c r="C421" s="7" t="s">
        <v>1831</v>
      </c>
      <c r="D421" s="8">
        <v>41627.416666666664</v>
      </c>
      <c r="E421" s="32" t="s">
        <v>10</v>
      </c>
      <c r="F421" s="32" t="s">
        <v>52</v>
      </c>
      <c r="G421" s="32">
        <f>VLOOKUP(F421&amp;WEEKDAY(D421,2),Hoja3!A:B,2,FALSE)*24</f>
        <v>120</v>
      </c>
      <c r="H421" s="8">
        <f t="shared" si="74"/>
        <v>41632.416666666664</v>
      </c>
      <c r="I421" s="8">
        <v>41627.416666666664</v>
      </c>
      <c r="J421" s="8">
        <v>41628.690972222219</v>
      </c>
      <c r="K421" s="8" t="str">
        <f t="shared" ca="1" si="75"/>
        <v>Resuelto a Tiempo</v>
      </c>
      <c r="O421">
        <v>5.25</v>
      </c>
      <c r="W421" t="s">
        <v>1147</v>
      </c>
      <c r="X421" s="2">
        <f t="shared" si="70"/>
        <v>41632</v>
      </c>
      <c r="Y421" t="str">
        <f ca="1">"-"&amp;COUNTIFS($X$1:X421,DATE(YEAR($H421),MONTH($H421),DAY($H421)),$K$1:K421,"Pendiente")</f>
        <v>-0</v>
      </c>
      <c r="AB421" t="e">
        <f>VLOOKUP(C421,'Clasi x Modulo'!B:C,2,FALSE)</f>
        <v>#N/A</v>
      </c>
      <c r="AF421">
        <f t="shared" si="71"/>
        <v>12</v>
      </c>
    </row>
    <row r="422" spans="1:32" x14ac:dyDescent="0.25">
      <c r="A422" t="str">
        <f t="shared" ca="1" si="69"/>
        <v>41632-0</v>
      </c>
      <c r="B422" s="7" t="s">
        <v>1226</v>
      </c>
      <c r="C422" s="7" t="s">
        <v>1831</v>
      </c>
      <c r="D422" s="8">
        <v>41627.416666666664</v>
      </c>
      <c r="E422" s="32" t="s">
        <v>52</v>
      </c>
      <c r="F422" s="32" t="s">
        <v>52</v>
      </c>
      <c r="G422" s="32">
        <f>VLOOKUP(F422&amp;WEEKDAY(D422,2),Hoja3!A:B,2,FALSE)*24</f>
        <v>120</v>
      </c>
      <c r="H422" s="8">
        <f t="shared" si="74"/>
        <v>41632.416666666664</v>
      </c>
      <c r="I422" s="8">
        <v>41627.416666666664</v>
      </c>
      <c r="J422" s="8">
        <v>41628.489583333336</v>
      </c>
      <c r="K422" s="8" t="str">
        <f t="shared" ca="1" si="75"/>
        <v>Resuelto a Tiempo</v>
      </c>
      <c r="O422">
        <v>-98.3</v>
      </c>
      <c r="W422" t="s">
        <v>1667</v>
      </c>
      <c r="X422" s="2">
        <f t="shared" si="70"/>
        <v>41632</v>
      </c>
      <c r="Y422" t="str">
        <f ca="1">"-"&amp;COUNTIFS($X$1:X422,DATE(YEAR($H422),MONTH($H422),DAY($H422)),$K$1:K422,"Pendiente")</f>
        <v>-0</v>
      </c>
      <c r="AB422" t="e">
        <f>VLOOKUP(C422,'Clasi x Modulo'!B:C,2,FALSE)</f>
        <v>#N/A</v>
      </c>
      <c r="AF422">
        <f t="shared" si="71"/>
        <v>12</v>
      </c>
    </row>
    <row r="423" spans="1:32" x14ac:dyDescent="0.25">
      <c r="A423" t="str">
        <f t="shared" ca="1" si="69"/>
        <v>41632-0</v>
      </c>
      <c r="B423" s="7" t="s">
        <v>1227</v>
      </c>
      <c r="C423" s="7" t="s">
        <v>1831</v>
      </c>
      <c r="D423" s="8">
        <v>41627.416666666664</v>
      </c>
      <c r="E423" s="32" t="s">
        <v>52</v>
      </c>
      <c r="F423" s="32" t="s">
        <v>52</v>
      </c>
      <c r="G423" s="32">
        <f>VLOOKUP(F423&amp;WEEKDAY(D423,2),Hoja3!A:B,2,FALSE)*24</f>
        <v>120</v>
      </c>
      <c r="H423" s="8">
        <f t="shared" si="74"/>
        <v>41632.416666666664</v>
      </c>
      <c r="I423" s="8">
        <v>41627.416666666664</v>
      </c>
      <c r="J423" s="8">
        <v>41628.493055555555</v>
      </c>
      <c r="K423" s="8" t="str">
        <f t="shared" ca="1" si="75"/>
        <v>Resuelto a Tiempo</v>
      </c>
      <c r="O423">
        <v>-99.07</v>
      </c>
      <c r="W423" t="s">
        <v>1667</v>
      </c>
      <c r="X423" s="2">
        <f t="shared" si="70"/>
        <v>41632</v>
      </c>
      <c r="Y423" t="str">
        <f ca="1">"-"&amp;COUNTIFS($X$1:X423,DATE(YEAR($H423),MONTH($H423),DAY($H423)),$K$1:K423,"Pendiente")</f>
        <v>-0</v>
      </c>
      <c r="AB423" t="e">
        <f>VLOOKUP(C423,'Clasi x Modulo'!B:C,2,FALSE)</f>
        <v>#N/A</v>
      </c>
      <c r="AF423">
        <f t="shared" si="71"/>
        <v>12</v>
      </c>
    </row>
    <row r="424" spans="1:32" x14ac:dyDescent="0.25">
      <c r="A424" t="str">
        <f t="shared" ca="1" si="69"/>
        <v>41632-0</v>
      </c>
      <c r="B424" s="7" t="s">
        <v>1228</v>
      </c>
      <c r="C424" s="7" t="s">
        <v>1831</v>
      </c>
      <c r="D424" s="8">
        <v>41627.416666666664</v>
      </c>
      <c r="E424" s="32" t="s">
        <v>52</v>
      </c>
      <c r="F424" s="32" t="s">
        <v>52</v>
      </c>
      <c r="G424" s="32">
        <f>VLOOKUP(F424&amp;WEEKDAY(D424,2),Hoja3!A:B,2,FALSE)*24</f>
        <v>120</v>
      </c>
      <c r="H424" s="8">
        <f t="shared" si="74"/>
        <v>41632.416666666664</v>
      </c>
      <c r="I424" s="8">
        <v>41627.416666666664</v>
      </c>
      <c r="J424" s="8">
        <v>41628.763888888891</v>
      </c>
      <c r="K424" s="8" t="str">
        <f t="shared" ca="1" si="75"/>
        <v>Resuelto a Tiempo</v>
      </c>
      <c r="O424">
        <v>27.41</v>
      </c>
      <c r="W424" t="s">
        <v>1667</v>
      </c>
      <c r="X424" s="2">
        <f t="shared" si="70"/>
        <v>41632</v>
      </c>
      <c r="Y424" t="str">
        <f ca="1">"-"&amp;COUNTIFS($X$1:X424,DATE(YEAR($H424),MONTH($H424),DAY($H424)),$K$1:K424,"Pendiente")</f>
        <v>-0</v>
      </c>
      <c r="AB424" t="e">
        <f>VLOOKUP(C424,'Clasi x Modulo'!B:C,2,FALSE)</f>
        <v>#N/A</v>
      </c>
      <c r="AF424">
        <f t="shared" si="71"/>
        <v>12</v>
      </c>
    </row>
    <row r="425" spans="1:32" x14ac:dyDescent="0.25">
      <c r="A425" t="str">
        <f t="shared" ca="1" si="69"/>
        <v>41632-0</v>
      </c>
      <c r="B425" s="7" t="s">
        <v>1229</v>
      </c>
      <c r="C425" s="7" t="s">
        <v>1831</v>
      </c>
      <c r="D425" s="8">
        <v>41627.458333333336</v>
      </c>
      <c r="E425" s="32" t="s">
        <v>52</v>
      </c>
      <c r="F425" s="32" t="s">
        <v>52</v>
      </c>
      <c r="G425" s="32">
        <f>VLOOKUP(F425&amp;WEEKDAY(D425,2),Hoja3!A:B,2,FALSE)*24</f>
        <v>120</v>
      </c>
      <c r="H425" s="8">
        <f t="shared" si="74"/>
        <v>41632.458333333336</v>
      </c>
      <c r="I425" s="8">
        <v>41627.458333333336</v>
      </c>
      <c r="J425" s="8">
        <v>41628.604166666664</v>
      </c>
      <c r="K425" s="8" t="str">
        <f t="shared" ca="1" si="75"/>
        <v>Resuelto a Tiempo</v>
      </c>
      <c r="O425">
        <v>-97.3</v>
      </c>
      <c r="W425" t="s">
        <v>1667</v>
      </c>
      <c r="X425" s="2">
        <f t="shared" si="70"/>
        <v>41632</v>
      </c>
      <c r="Y425" t="str">
        <f ca="1">"-"&amp;COUNTIFS($X$1:X425,DATE(YEAR($H425),MONTH($H425),DAY($H425)),$K$1:K425,"Pendiente")</f>
        <v>-0</v>
      </c>
      <c r="AB425" t="e">
        <f>VLOOKUP(C425,'Clasi x Modulo'!B:C,2,FALSE)</f>
        <v>#N/A</v>
      </c>
      <c r="AF425">
        <f t="shared" si="71"/>
        <v>12</v>
      </c>
    </row>
    <row r="426" spans="1:32" x14ac:dyDescent="0.25">
      <c r="A426" t="str">
        <f t="shared" ca="1" si="69"/>
        <v>41633-0</v>
      </c>
      <c r="B426" s="7" t="s">
        <v>1230</v>
      </c>
      <c r="C426" s="7" t="s">
        <v>1831</v>
      </c>
      <c r="D426" s="8">
        <v>41628.541666666664</v>
      </c>
      <c r="E426" s="32" t="s">
        <v>52</v>
      </c>
      <c r="F426" s="32" t="s">
        <v>52</v>
      </c>
      <c r="G426" s="32">
        <f>VLOOKUP(F426&amp;WEEKDAY(D426,2),Hoja3!A:B,2,FALSE)*24</f>
        <v>120</v>
      </c>
      <c r="H426" s="8">
        <f t="shared" si="74"/>
        <v>41633.541666666664</v>
      </c>
      <c r="I426" s="8">
        <v>41628.458333333336</v>
      </c>
      <c r="J426" s="8">
        <v>41628.614583333336</v>
      </c>
      <c r="K426" s="8" t="str">
        <f t="shared" ca="1" si="75"/>
        <v>Resuelto a Tiempo</v>
      </c>
      <c r="O426">
        <v>-145.51</v>
      </c>
      <c r="W426" t="s">
        <v>1667</v>
      </c>
      <c r="X426" s="2">
        <f t="shared" si="70"/>
        <v>41633</v>
      </c>
      <c r="Y426" t="str">
        <f ca="1">"-"&amp;COUNTIFS($X$1:X426,DATE(YEAR($H426),MONTH($H426),DAY($H426)),$K$1:K426,"Pendiente")</f>
        <v>-0</v>
      </c>
      <c r="AB426" t="e">
        <f>VLOOKUP(C426,'Clasi x Modulo'!B:C,2,FALSE)</f>
        <v>#N/A</v>
      </c>
      <c r="AF426">
        <f t="shared" si="71"/>
        <v>12</v>
      </c>
    </row>
    <row r="427" spans="1:32" x14ac:dyDescent="0.25">
      <c r="A427" t="str">
        <f t="shared" ca="1" si="69"/>
        <v>41633-0</v>
      </c>
      <c r="B427" s="7" t="s">
        <v>1231</v>
      </c>
      <c r="C427" s="7" t="s">
        <v>1831</v>
      </c>
      <c r="D427" s="8">
        <v>41628.541666666664</v>
      </c>
      <c r="E427" s="32" t="s">
        <v>52</v>
      </c>
      <c r="F427" s="32" t="s">
        <v>52</v>
      </c>
      <c r="G427" s="32">
        <f>VLOOKUP(F427&amp;WEEKDAY(D427,2),Hoja3!A:B,2,FALSE)*24</f>
        <v>120</v>
      </c>
      <c r="H427" s="8">
        <f t="shared" si="74"/>
        <v>41633.541666666664</v>
      </c>
      <c r="I427" s="8">
        <v>41628.458333333336</v>
      </c>
      <c r="J427" s="8">
        <v>41628.770833333336</v>
      </c>
      <c r="K427" s="8" t="str">
        <f t="shared" ca="1" si="75"/>
        <v>Resuelto a Tiempo</v>
      </c>
      <c r="O427">
        <v>-142.07</v>
      </c>
      <c r="W427" t="s">
        <v>1667</v>
      </c>
      <c r="X427" s="2">
        <f t="shared" si="70"/>
        <v>41633</v>
      </c>
      <c r="Y427" t="str">
        <f ca="1">"-"&amp;COUNTIFS($X$1:X427,DATE(YEAR($H427),MONTH($H427),DAY($H427)),$K$1:K427,"Pendiente")</f>
        <v>-0</v>
      </c>
      <c r="AB427" t="e">
        <f>VLOOKUP(C427,'Clasi x Modulo'!B:C,2,FALSE)</f>
        <v>#N/A</v>
      </c>
      <c r="AF427">
        <f t="shared" si="71"/>
        <v>12</v>
      </c>
    </row>
    <row r="428" spans="1:32" x14ac:dyDescent="0.25">
      <c r="A428" t="str">
        <f t="shared" ca="1" si="69"/>
        <v>41629-0</v>
      </c>
      <c r="B428" s="7" t="s">
        <v>1232</v>
      </c>
      <c r="C428" s="7" t="s">
        <v>1831</v>
      </c>
      <c r="D428" s="8">
        <v>41628.625</v>
      </c>
      <c r="E428" s="32" t="s">
        <v>10</v>
      </c>
      <c r="F428" s="32" t="s">
        <v>10</v>
      </c>
      <c r="G428" s="32">
        <f>VLOOKUP(F428&amp;WEEKDAY(D428,2),Hoja3!A:B,2,FALSE)*24</f>
        <v>24</v>
      </c>
      <c r="H428" s="8">
        <f t="shared" si="74"/>
        <v>41629.625</v>
      </c>
      <c r="I428" s="8">
        <v>41628.625</v>
      </c>
      <c r="J428" s="8">
        <v>41628.625</v>
      </c>
      <c r="K428" s="8" t="str">
        <f t="shared" ca="1" si="75"/>
        <v>Resuelto a Tiempo</v>
      </c>
      <c r="O428">
        <v>-25.2</v>
      </c>
      <c r="W428" t="s">
        <v>1709</v>
      </c>
      <c r="X428" s="2">
        <f t="shared" si="70"/>
        <v>41629</v>
      </c>
      <c r="Y428" t="str">
        <f ca="1">"-"&amp;COUNTIFS($X$1:X428,DATE(YEAR($H428),MONTH($H428),DAY($H428)),$K$1:K428,"Pendiente")</f>
        <v>-0</v>
      </c>
      <c r="AB428" t="e">
        <f>VLOOKUP(C428,'Clasi x Modulo'!B:C,2,FALSE)</f>
        <v>#N/A</v>
      </c>
      <c r="AF428">
        <f t="shared" si="71"/>
        <v>12</v>
      </c>
    </row>
    <row r="429" spans="1:32" x14ac:dyDescent="0.25">
      <c r="A429" t="str">
        <f t="shared" ca="1" si="69"/>
        <v>41646-0</v>
      </c>
      <c r="B429" s="7" t="s">
        <v>1236</v>
      </c>
      <c r="C429" s="7" t="s">
        <v>1831</v>
      </c>
      <c r="D429" s="8">
        <v>41641.416666666664</v>
      </c>
      <c r="E429" s="32" t="s">
        <v>52</v>
      </c>
      <c r="F429" s="32" t="s">
        <v>52</v>
      </c>
      <c r="G429" s="32">
        <f>VLOOKUP(F429&amp;WEEKDAY(D429,2),Hoja3!A:B,2,FALSE)*24</f>
        <v>120</v>
      </c>
      <c r="H429" s="8">
        <f t="shared" si="74"/>
        <v>41646.416666666664</v>
      </c>
      <c r="I429" s="8">
        <v>41672.416666666664</v>
      </c>
      <c r="J429" s="8">
        <v>41277.458333333336</v>
      </c>
      <c r="K429" s="8" t="str">
        <f t="shared" ca="1" si="75"/>
        <v>Resuelto a Tiempo</v>
      </c>
      <c r="O429">
        <v>-68.2</v>
      </c>
      <c r="W429" t="s">
        <v>1709</v>
      </c>
      <c r="X429" s="2">
        <f t="shared" si="70"/>
        <v>41646</v>
      </c>
      <c r="Y429" t="str">
        <f ca="1">"-"&amp;COUNTIFS($X$1:X429,DATE(YEAR($H429),MONTH($H429),DAY($H429)),$K$1:K429,"Pendiente")</f>
        <v>-0</v>
      </c>
      <c r="AB429" t="e">
        <f>VLOOKUP(C429,'Clasi x Modulo'!B:C,2,FALSE)</f>
        <v>#N/A</v>
      </c>
      <c r="AF429">
        <f t="shared" si="71"/>
        <v>1</v>
      </c>
    </row>
    <row r="430" spans="1:32" x14ac:dyDescent="0.25">
      <c r="A430" t="str">
        <f t="shared" ca="1" si="69"/>
        <v>41635-0</v>
      </c>
      <c r="B430" s="7" t="s">
        <v>1233</v>
      </c>
      <c r="C430" s="7" t="s">
        <v>1831</v>
      </c>
      <c r="D430" s="8">
        <v>41634.666666666664</v>
      </c>
      <c r="E430" s="32" t="s">
        <v>10</v>
      </c>
      <c r="F430" s="32" t="s">
        <v>10</v>
      </c>
      <c r="G430" s="32">
        <f>VLOOKUP(F430&amp;WEEKDAY(D430,2),Hoja3!A:B,2,FALSE)*24</f>
        <v>24</v>
      </c>
      <c r="H430" s="8">
        <f t="shared" si="74"/>
        <v>41635.666666666664</v>
      </c>
      <c r="I430" s="8">
        <v>41634.666666666664</v>
      </c>
      <c r="J430" s="8">
        <v>41635.458333333336</v>
      </c>
      <c r="K430" s="8" t="str">
        <f t="shared" ca="1" si="75"/>
        <v>Resuelto a Tiempo</v>
      </c>
      <c r="O430">
        <v>-7.3</v>
      </c>
      <c r="W430" t="s">
        <v>1781</v>
      </c>
      <c r="X430" s="2">
        <f t="shared" si="70"/>
        <v>41635</v>
      </c>
      <c r="Y430" t="str">
        <f ca="1">"-"&amp;COUNTIFS($X$1:X430,DATE(YEAR($H430),MONTH($H430),DAY($H430)),$K$1:K430,"Pendiente")</f>
        <v>-0</v>
      </c>
      <c r="AB430" t="e">
        <f>VLOOKUP(C430,'Clasi x Modulo'!B:C,2,FALSE)</f>
        <v>#N/A</v>
      </c>
      <c r="AF430">
        <f t="shared" si="71"/>
        <v>12</v>
      </c>
    </row>
    <row r="431" spans="1:32" x14ac:dyDescent="0.25">
      <c r="A431" t="str">
        <f t="shared" ca="1" si="69"/>
        <v>41640-0</v>
      </c>
      <c r="B431" s="15" t="s">
        <v>1234</v>
      </c>
      <c r="C431" s="7" t="s">
        <v>1831</v>
      </c>
      <c r="D431" s="8">
        <v>41635.625</v>
      </c>
      <c r="E431" s="32" t="s">
        <v>15</v>
      </c>
      <c r="F431" s="32" t="s">
        <v>52</v>
      </c>
      <c r="G431" s="32">
        <f>VLOOKUP(F431&amp;WEEKDAY(D431,2),Hoja3!A:B,2,FALSE)*24</f>
        <v>120</v>
      </c>
      <c r="H431" s="8">
        <f t="shared" si="74"/>
        <v>41640.625</v>
      </c>
      <c r="I431" s="8">
        <v>41635.666666608799</v>
      </c>
      <c r="J431" s="8">
        <v>41638.479166666664</v>
      </c>
      <c r="K431" s="8" t="str">
        <f t="shared" ca="1" si="75"/>
        <v>Resuelto a Tiempo</v>
      </c>
      <c r="M431" s="53">
        <v>41635.697916666664</v>
      </c>
      <c r="N431" s="53">
        <v>41636.4375</v>
      </c>
      <c r="O431">
        <v>-2</v>
      </c>
      <c r="W431" t="s">
        <v>1147</v>
      </c>
      <c r="X431" s="2">
        <f t="shared" si="70"/>
        <v>41640</v>
      </c>
      <c r="Y431" t="str">
        <f ca="1">"-"&amp;COUNTIFS($X$1:X431,DATE(YEAR($H431),MONTH($H431),DAY($H431)),$K$1:K431,"Pendiente")</f>
        <v>-0</v>
      </c>
      <c r="AB431" t="e">
        <f>VLOOKUP(C431,'Clasi x Modulo'!B:C,2,FALSE)</f>
        <v>#N/A</v>
      </c>
      <c r="AF431">
        <f t="shared" si="71"/>
        <v>12</v>
      </c>
    </row>
    <row r="432" spans="1:32" x14ac:dyDescent="0.25">
      <c r="A432" t="str">
        <f t="shared" ca="1" si="69"/>
        <v>41643-0</v>
      </c>
      <c r="B432" s="7" t="s">
        <v>1237</v>
      </c>
      <c r="C432" s="7" t="s">
        <v>1831</v>
      </c>
      <c r="D432" s="8">
        <v>41642.583333333336</v>
      </c>
      <c r="E432" s="32" t="s">
        <v>10</v>
      </c>
      <c r="F432" s="32" t="s">
        <v>10</v>
      </c>
      <c r="G432" s="32">
        <f>VLOOKUP(F432&amp;WEEKDAY(D432,2),Hoja3!A:B,2,FALSE)*24</f>
        <v>24</v>
      </c>
      <c r="H432" s="8">
        <f t="shared" si="74"/>
        <v>41643.583333333336</v>
      </c>
      <c r="I432" s="8">
        <v>41642.583333333336</v>
      </c>
      <c r="J432" s="8">
        <v>41642.625</v>
      </c>
      <c r="K432" s="8" t="str">
        <f t="shared" ca="1" si="75"/>
        <v>Resuelto a Tiempo</v>
      </c>
      <c r="O432">
        <v>-22.15</v>
      </c>
      <c r="W432" t="s">
        <v>1150</v>
      </c>
      <c r="X432" s="2">
        <f t="shared" si="70"/>
        <v>41643</v>
      </c>
      <c r="Y432" t="str">
        <f ca="1">"-"&amp;COUNTIFS($X$1:X432,DATE(YEAR($H432),MONTH($H432),DAY($H432)),$K$1:K432,"Pendiente")</f>
        <v>-0</v>
      </c>
      <c r="AB432" t="e">
        <f>VLOOKUP(C432,'Clasi x Modulo'!B:C,2,FALSE)</f>
        <v>#N/A</v>
      </c>
      <c r="AF432">
        <f t="shared" si="71"/>
        <v>1</v>
      </c>
    </row>
    <row r="433" spans="1:32" x14ac:dyDescent="0.25">
      <c r="A433" t="str">
        <f t="shared" ca="1" si="69"/>
        <v>41646-0</v>
      </c>
      <c r="B433" s="7" t="s">
        <v>1238</v>
      </c>
      <c r="C433" s="7" t="s">
        <v>1831</v>
      </c>
      <c r="D433" s="8">
        <v>41645.444444444445</v>
      </c>
      <c r="E433" s="32" t="s">
        <v>10</v>
      </c>
      <c r="F433" s="32" t="s">
        <v>10</v>
      </c>
      <c r="G433" s="32">
        <f>VLOOKUP(F433&amp;WEEKDAY(D433,2),Hoja3!A:B,2,FALSE)*24</f>
        <v>24</v>
      </c>
      <c r="H433" s="8">
        <f t="shared" si="74"/>
        <v>41646.444444444445</v>
      </c>
      <c r="I433" s="8">
        <v>41645.493055555555</v>
      </c>
      <c r="J433" s="8">
        <v>41645.520833333336</v>
      </c>
      <c r="K433" s="8" t="s">
        <v>977</v>
      </c>
      <c r="W433" t="s">
        <v>1149</v>
      </c>
      <c r="X433" s="2">
        <f t="shared" si="70"/>
        <v>41646</v>
      </c>
      <c r="Y433" t="str">
        <f ca="1">"-"&amp;COUNTIFS($X$1:X433,DATE(YEAR($H433),MONTH($H433),DAY($H433)),$K$1:K433,"Pendiente")</f>
        <v>-0</v>
      </c>
      <c r="AB433" t="e">
        <f>VLOOKUP(C433,'Clasi x Modulo'!B:C,2,FALSE)</f>
        <v>#N/A</v>
      </c>
      <c r="AF433">
        <f t="shared" si="71"/>
        <v>1</v>
      </c>
    </row>
    <row r="434" spans="1:32" x14ac:dyDescent="0.25">
      <c r="A434" t="str">
        <f t="shared" ca="1" si="69"/>
        <v>41648-0</v>
      </c>
      <c r="B434" s="7" t="s">
        <v>1239</v>
      </c>
      <c r="C434" s="7" t="s">
        <v>1831</v>
      </c>
      <c r="D434" s="8">
        <v>41645.645833333336</v>
      </c>
      <c r="E434" s="32" t="s">
        <v>52</v>
      </c>
      <c r="F434" s="32" t="s">
        <v>52</v>
      </c>
      <c r="G434" s="32">
        <f>VLOOKUP(F434&amp;WEEKDAY(D434,2),Hoja3!A:B,2,FALSE)*24</f>
        <v>72</v>
      </c>
      <c r="H434" s="8">
        <f t="shared" si="74"/>
        <v>41648.645833333336</v>
      </c>
      <c r="I434" s="8">
        <v>41645.666666666664</v>
      </c>
      <c r="J434" s="8">
        <v>41645.704861111109</v>
      </c>
      <c r="K434" s="8" t="str">
        <f ca="1">IF(J434="",IF(NOW()&gt;H434,"Retrasado","Pendiente"),IF(J434&lt;H434,"Resuelto a Tiempo","Resuelto NO a Tiempo"))</f>
        <v>Resuelto a Tiempo</v>
      </c>
      <c r="O434" s="64">
        <f>(J434-H434)*24</f>
        <v>-70.583333333430346</v>
      </c>
      <c r="W434" t="s">
        <v>1667</v>
      </c>
      <c r="X434" s="2">
        <f t="shared" si="70"/>
        <v>41648</v>
      </c>
      <c r="Y434" t="str">
        <f ca="1">"-"&amp;COUNTIFS($X$1:X434,DATE(YEAR($H434),MONTH($H434),DAY($H434)),$K$1:K434,"Pendiente")</f>
        <v>-0</v>
      </c>
      <c r="AB434" t="e">
        <f>VLOOKUP(C434,'Clasi x Modulo'!B:C,2,FALSE)</f>
        <v>#N/A</v>
      </c>
      <c r="AF434">
        <f t="shared" si="71"/>
        <v>1</v>
      </c>
    </row>
    <row r="435" spans="1:32" x14ac:dyDescent="0.25">
      <c r="A435" t="str">
        <f t="shared" ca="1" si="69"/>
        <v>41646-0</v>
      </c>
      <c r="B435" s="7" t="s">
        <v>1241</v>
      </c>
      <c r="C435" s="7" t="s">
        <v>1831</v>
      </c>
      <c r="D435" s="8">
        <v>41645.694444444445</v>
      </c>
      <c r="E435" s="32" t="s">
        <v>10</v>
      </c>
      <c r="F435" s="32" t="s">
        <v>10</v>
      </c>
      <c r="G435" s="32">
        <f>VLOOKUP(F435&amp;WEEKDAY(D435,2),Hoja3!A:B,2,FALSE)*24</f>
        <v>24</v>
      </c>
      <c r="H435" s="8">
        <f t="shared" si="74"/>
        <v>41646.694444444445</v>
      </c>
      <c r="I435" s="8">
        <v>41645.694444444445</v>
      </c>
      <c r="J435" s="8">
        <v>41646.4375</v>
      </c>
      <c r="K435" s="8" t="str">
        <f ca="1">IF(J435="",IF(NOW()&gt;H435,"Retrasado","Pendiente"),IF(J435&lt;H435,"Resuelto a Tiempo","Resuelto NO a Tiempo"))</f>
        <v>Resuelto a Tiempo</v>
      </c>
      <c r="O435" s="64">
        <f>(J435-H435)*24</f>
        <v>-6.1666666666860692</v>
      </c>
      <c r="W435" t="s">
        <v>1593</v>
      </c>
      <c r="X435" s="2">
        <f t="shared" si="70"/>
        <v>41646</v>
      </c>
      <c r="Y435" t="str">
        <f ca="1">"-"&amp;COUNTIFS($X$1:X435,DATE(YEAR($H435),MONTH($H435),DAY($H435)),$K$1:K435,"Pendiente")</f>
        <v>-0</v>
      </c>
      <c r="AB435" t="e">
        <f>VLOOKUP(C435,'Clasi x Modulo'!B:C,2,FALSE)</f>
        <v>#N/A</v>
      </c>
      <c r="AF435">
        <f t="shared" si="71"/>
        <v>1</v>
      </c>
    </row>
    <row r="436" spans="1:32" x14ac:dyDescent="0.25">
      <c r="A436" t="str">
        <f t="shared" si="69"/>
        <v>41647-0</v>
      </c>
      <c r="B436" s="3" t="s">
        <v>1249</v>
      </c>
      <c r="C436" s="7" t="s">
        <v>1831</v>
      </c>
      <c r="D436" s="4">
        <v>41646.395833333336</v>
      </c>
      <c r="E436" s="35" t="s">
        <v>10</v>
      </c>
      <c r="F436" s="35" t="s">
        <v>10</v>
      </c>
      <c r="G436" s="35">
        <f>VLOOKUP(F436&amp;WEEKDAY(D436,2),Hoja3!A:B,2,FALSE)*24</f>
        <v>24</v>
      </c>
      <c r="H436" s="4">
        <f t="shared" si="74"/>
        <v>41647.395833333336</v>
      </c>
      <c r="I436" s="4">
        <v>41646.395833333336</v>
      </c>
      <c r="J436" s="4">
        <v>41694.416666666664</v>
      </c>
      <c r="K436" s="4" t="s">
        <v>1122</v>
      </c>
      <c r="M436" s="1">
        <v>41646.784722222219</v>
      </c>
      <c r="W436" t="s">
        <v>1710</v>
      </c>
      <c r="X436" s="2">
        <f t="shared" si="70"/>
        <v>41647</v>
      </c>
      <c r="Y436" t="str">
        <f>"-"&amp;COUNTIFS($X$1:X436,DATE(YEAR($H436),MONTH($H436),DAY($H436)),$K$1:K436,"Pendiente")</f>
        <v>-0</v>
      </c>
      <c r="AF436">
        <f t="shared" si="71"/>
        <v>1</v>
      </c>
    </row>
    <row r="437" spans="1:32" x14ac:dyDescent="0.25">
      <c r="A437" t="str">
        <f t="shared" ca="1" si="69"/>
        <v>41649-0</v>
      </c>
      <c r="B437" s="7" t="s">
        <v>1243</v>
      </c>
      <c r="C437" s="7" t="s">
        <v>1831</v>
      </c>
      <c r="D437" s="8">
        <v>41646.4375</v>
      </c>
      <c r="E437" s="32" t="s">
        <v>52</v>
      </c>
      <c r="F437" s="32" t="s">
        <v>52</v>
      </c>
      <c r="G437" s="32">
        <f>VLOOKUP(F437&amp;WEEKDAY(D437,2),Hoja3!A:B,2,FALSE)*24</f>
        <v>72</v>
      </c>
      <c r="H437" s="8">
        <f t="shared" si="74"/>
        <v>41649.4375</v>
      </c>
      <c r="I437" s="8">
        <v>41646.4375</v>
      </c>
      <c r="J437" s="8">
        <v>41646.625</v>
      </c>
      <c r="K437" s="8" t="str">
        <f ca="1">IF(J437="",IF(NOW()&gt;H437,"Retrasado","Pendiente"),IF(J437&lt;H437,"Resuelto a Tiempo","Resuelto NO a Tiempo"))</f>
        <v>Resuelto a Tiempo</v>
      </c>
      <c r="W437" t="s">
        <v>1667</v>
      </c>
      <c r="X437" s="2">
        <f t="shared" si="70"/>
        <v>41649</v>
      </c>
      <c r="Y437" t="str">
        <f ca="1">"-"&amp;COUNTIFS($X$1:X437,DATE(YEAR($H437),MONTH($H437),DAY($H437)),$K$1:K437,"Pendiente")</f>
        <v>-0</v>
      </c>
      <c r="AF437">
        <f t="shared" si="71"/>
        <v>1</v>
      </c>
    </row>
    <row r="438" spans="1:32" x14ac:dyDescent="0.25">
      <c r="A438" t="str">
        <f t="shared" si="69"/>
        <v>41650-0</v>
      </c>
      <c r="B438" s="3" t="s">
        <v>1264</v>
      </c>
      <c r="C438" s="7" t="s">
        <v>1831</v>
      </c>
      <c r="D438" s="4">
        <v>41649.416666666664</v>
      </c>
      <c r="E438" s="35" t="s">
        <v>10</v>
      </c>
      <c r="F438" s="35" t="s">
        <v>10</v>
      </c>
      <c r="G438" s="35">
        <f>VLOOKUP(F438&amp;WEEKDAY(D438,2),Hoja3!A:B,2,FALSE)*24</f>
        <v>24</v>
      </c>
      <c r="H438" s="4">
        <f t="shared" si="74"/>
        <v>41650.416666666664</v>
      </c>
      <c r="I438" s="4">
        <f>D438</f>
        <v>41649.416666666664</v>
      </c>
      <c r="J438" s="4">
        <v>41662.354166666664</v>
      </c>
      <c r="K438" s="4" t="s">
        <v>1158</v>
      </c>
      <c r="O438">
        <v>171.49</v>
      </c>
      <c r="R438" t="s">
        <v>1064</v>
      </c>
      <c r="S438" s="1" t="s">
        <v>1311</v>
      </c>
      <c r="W438" t="s">
        <v>1147</v>
      </c>
      <c r="X438" s="2">
        <f t="shared" si="70"/>
        <v>41650</v>
      </c>
      <c r="Y438" t="str">
        <f>"-"&amp;COUNTIFS($X$1:X438,DATE(YEAR($H438),MONTH($H438),DAY($H438)),$K$1:K438,"Pendiente")</f>
        <v>-0</v>
      </c>
      <c r="AF438">
        <f t="shared" si="71"/>
        <v>1</v>
      </c>
    </row>
    <row r="439" spans="1:32" x14ac:dyDescent="0.25">
      <c r="A439" t="str">
        <f t="shared" ca="1" si="69"/>
        <v>41649-0</v>
      </c>
      <c r="B439" s="7" t="s">
        <v>1242</v>
      </c>
      <c r="C439" s="7" t="s">
        <v>1831</v>
      </c>
      <c r="D439" s="8">
        <v>41646.604166666664</v>
      </c>
      <c r="E439" s="32" t="s">
        <v>52</v>
      </c>
      <c r="F439" s="32" t="s">
        <v>52</v>
      </c>
      <c r="G439" s="32">
        <f>VLOOKUP(F439&amp;WEEKDAY(D439,2),Hoja3!A:B,2,FALSE)*24</f>
        <v>72</v>
      </c>
      <c r="H439" s="8">
        <f t="shared" si="74"/>
        <v>41649.604166666664</v>
      </c>
      <c r="I439" s="8">
        <v>41646.604166666664</v>
      </c>
      <c r="J439" s="8">
        <v>41646.638888888891</v>
      </c>
      <c r="K439" s="8" t="str">
        <f ca="1">IF(J439="",IF(NOW()&gt;H439,"Retrasado","Pendiente"),IF(J439&lt;H439,"Resuelto a Tiempo","Resuelto NO a Tiempo"))</f>
        <v>Resuelto a Tiempo</v>
      </c>
      <c r="W439" t="s">
        <v>1667</v>
      </c>
      <c r="X439" s="2">
        <f t="shared" si="70"/>
        <v>41649</v>
      </c>
      <c r="Y439" t="str">
        <f ca="1">"-"&amp;COUNTIFS($X$1:X439,DATE(YEAR($H439),MONTH($H439),DAY($H439)),$K$1:K439,"Pendiente")</f>
        <v>-0</v>
      </c>
      <c r="AB439" t="e">
        <f>VLOOKUP(C439,'Clasi x Modulo'!B:C,2,FALSE)</f>
        <v>#N/A</v>
      </c>
      <c r="AF439">
        <f t="shared" si="71"/>
        <v>1</v>
      </c>
    </row>
    <row r="440" spans="1:32" x14ac:dyDescent="0.25">
      <c r="A440" t="str">
        <f t="shared" ca="1" si="69"/>
        <v>41649-0</v>
      </c>
      <c r="B440" s="7" t="s">
        <v>1244</v>
      </c>
      <c r="C440" s="7" t="s">
        <v>1831</v>
      </c>
      <c r="D440" s="8">
        <v>41646.614583333336</v>
      </c>
      <c r="E440" s="32" t="s">
        <v>52</v>
      </c>
      <c r="F440" s="32" t="s">
        <v>52</v>
      </c>
      <c r="G440" s="32">
        <f>VLOOKUP(F440&amp;WEEKDAY(D440,2),Hoja3!A:B,2,FALSE)*24</f>
        <v>72</v>
      </c>
      <c r="H440" s="8">
        <f t="shared" si="74"/>
        <v>41649.614583333336</v>
      </c>
      <c r="I440" s="8">
        <v>41646.614583333336</v>
      </c>
      <c r="J440" s="8">
        <v>41646.638888888891</v>
      </c>
      <c r="K440" s="8" t="str">
        <f ca="1">IF(J440="",IF(NOW()&gt;H440,"Retrasado","Pendiente"),IF(J440&lt;H440,"Resuelto a Tiempo","Resuelto NO a Tiempo"))</f>
        <v>Resuelto a Tiempo</v>
      </c>
      <c r="W440" t="s">
        <v>1667</v>
      </c>
      <c r="X440" s="2">
        <f t="shared" si="70"/>
        <v>41649</v>
      </c>
      <c r="Y440" t="str">
        <f ca="1">"-"&amp;COUNTIFS($X$1:X440,DATE(YEAR($H440),MONTH($H440),DAY($H440)),$K$1:K440,"Pendiente")</f>
        <v>-0</v>
      </c>
      <c r="AF440">
        <f t="shared" si="71"/>
        <v>1</v>
      </c>
    </row>
    <row r="441" spans="1:32" x14ac:dyDescent="0.25">
      <c r="A441" t="str">
        <f t="shared" ca="1" si="69"/>
        <v>41649-0</v>
      </c>
      <c r="B441" s="3" t="s">
        <v>1245</v>
      </c>
      <c r="C441" s="7" t="s">
        <v>1831</v>
      </c>
      <c r="D441" s="4">
        <v>41646.614583333336</v>
      </c>
      <c r="E441" s="35" t="s">
        <v>52</v>
      </c>
      <c r="F441" s="35" t="s">
        <v>52</v>
      </c>
      <c r="G441" s="35">
        <f>VLOOKUP(F441&amp;WEEKDAY(D441,2),Hoja3!A:B,2,FALSE)*24</f>
        <v>72</v>
      </c>
      <c r="H441" s="4">
        <f t="shared" si="74"/>
        <v>41649.614583333336</v>
      </c>
      <c r="I441" s="4">
        <v>41646.614583333336</v>
      </c>
      <c r="J441" s="4">
        <v>41768.611111111109</v>
      </c>
      <c r="K441" s="4" t="s">
        <v>1122</v>
      </c>
      <c r="M441" s="1">
        <v>41647.395833333336</v>
      </c>
      <c r="W441" t="s">
        <v>1150</v>
      </c>
      <c r="X441" s="2">
        <f t="shared" si="70"/>
        <v>41649</v>
      </c>
      <c r="Y441" t="str">
        <f ca="1">"-"&amp;COUNTIFS($X$1:X441,DATE(YEAR($H441),MONTH($H441),DAY($H441)),$K$1:K441,"Pendiente")</f>
        <v>-0</v>
      </c>
      <c r="AF441">
        <f t="shared" si="71"/>
        <v>1</v>
      </c>
    </row>
    <row r="442" spans="1:32" x14ac:dyDescent="0.25">
      <c r="A442" t="str">
        <f t="shared" ca="1" si="69"/>
        <v>41649-0</v>
      </c>
      <c r="B442" s="7" t="s">
        <v>1248</v>
      </c>
      <c r="C442" s="7" t="s">
        <v>1831</v>
      </c>
      <c r="D442" s="8">
        <v>41646.625</v>
      </c>
      <c r="E442" s="32" t="s">
        <v>52</v>
      </c>
      <c r="F442" s="32" t="s">
        <v>52</v>
      </c>
      <c r="G442" s="32">
        <f>VLOOKUP(F442&amp;WEEKDAY(D442,2),Hoja3!A:B,2,FALSE)*24</f>
        <v>72</v>
      </c>
      <c r="H442" s="8">
        <f t="shared" si="74"/>
        <v>41649.625</v>
      </c>
      <c r="I442" s="8">
        <v>41646.625</v>
      </c>
      <c r="J442" s="8">
        <v>41646.770833333336</v>
      </c>
      <c r="K442" s="8" t="str">
        <f ca="1">IF(J442="",IF(NOW()&gt;H442,"Retrasado","Pendiente"),IF(J442&lt;H442,"Resuelto a Tiempo","Resuelto NO a Tiempo"))</f>
        <v>Resuelto a Tiempo</v>
      </c>
      <c r="W442" t="s">
        <v>1710</v>
      </c>
      <c r="X442" s="2">
        <f t="shared" si="70"/>
        <v>41649</v>
      </c>
      <c r="Y442" t="str">
        <f ca="1">"-"&amp;COUNTIFS($X$1:X442,DATE(YEAR($H442),MONTH($H442),DAY($H442)),$K$1:K442,"Pendiente")</f>
        <v>-0</v>
      </c>
      <c r="AF442">
        <f t="shared" si="71"/>
        <v>1</v>
      </c>
    </row>
    <row r="443" spans="1:32" x14ac:dyDescent="0.25">
      <c r="A443" t="str">
        <f t="shared" ca="1" si="69"/>
        <v>41649-0</v>
      </c>
      <c r="B443" s="7" t="s">
        <v>1247</v>
      </c>
      <c r="C443" s="7" t="s">
        <v>1831</v>
      </c>
      <c r="D443" s="8">
        <v>41646.631944444445</v>
      </c>
      <c r="E443" s="32" t="s">
        <v>52</v>
      </c>
      <c r="F443" s="32" t="s">
        <v>52</v>
      </c>
      <c r="G443" s="32">
        <f>VLOOKUP(F443&amp;WEEKDAY(D443,2),Hoja3!A:B,2,FALSE)*24</f>
        <v>72</v>
      </c>
      <c r="H443" s="8">
        <f t="shared" si="74"/>
        <v>41649.631944444445</v>
      </c>
      <c r="I443" s="8">
        <v>41646.631944444445</v>
      </c>
      <c r="J443" s="8">
        <v>41647.645833333336</v>
      </c>
      <c r="K443" s="8" t="str">
        <f ca="1">IF(J443="",IF(NOW()&gt;H443,"Retrasado","Pendiente"),IF(J443&lt;H443,"Resuelto a Tiempo","Resuelto NO a Tiempo"))</f>
        <v>Resuelto a Tiempo</v>
      </c>
      <c r="W443" t="s">
        <v>1667</v>
      </c>
      <c r="X443" s="2">
        <f t="shared" si="70"/>
        <v>41649</v>
      </c>
      <c r="Y443" t="str">
        <f ca="1">"-"&amp;COUNTIFS($X$1:X443,DATE(YEAR($H443),MONTH($H443),DAY($H443)),$K$1:K443,"Pendiente")</f>
        <v>-0</v>
      </c>
      <c r="AF443">
        <f t="shared" si="71"/>
        <v>1</v>
      </c>
    </row>
    <row r="444" spans="1:32" x14ac:dyDescent="0.25">
      <c r="A444" t="str">
        <f t="shared" ca="1" si="69"/>
        <v>41652-0</v>
      </c>
      <c r="B444" s="7" t="s">
        <v>1251</v>
      </c>
      <c r="C444" s="7" t="s">
        <v>1831</v>
      </c>
      <c r="D444" s="8">
        <v>41647.340277777781</v>
      </c>
      <c r="E444" s="32" t="s">
        <v>10</v>
      </c>
      <c r="F444" s="32" t="s">
        <v>52</v>
      </c>
      <c r="G444" s="32">
        <f>VLOOKUP(F444&amp;WEEKDAY(D444,2),Hoja3!A:B,2,FALSE)*24</f>
        <v>120</v>
      </c>
      <c r="H444" s="8">
        <f t="shared" si="74"/>
        <v>41652.340277777781</v>
      </c>
      <c r="I444" s="8">
        <v>41647.340277777781</v>
      </c>
      <c r="J444" s="8">
        <v>41648.625</v>
      </c>
      <c r="K444" s="8" t="str">
        <f ca="1">IF(J444="",IF(NOW()&gt;H444,"Retrasado","Pendiente"),IF(J444&lt;H444,"Resuelto a Tiempo","Resuelto NO a Tiempo"))</f>
        <v>Resuelto a Tiempo</v>
      </c>
      <c r="W444" t="s">
        <v>1147</v>
      </c>
      <c r="X444" s="2">
        <f t="shared" si="70"/>
        <v>41652</v>
      </c>
      <c r="Y444" t="str">
        <f ca="1">"-"&amp;COUNTIFS($X$1:X444,DATE(YEAR($H444),MONTH($H444),DAY($H444)),$K$1:K444,"Pendiente")</f>
        <v>-0</v>
      </c>
      <c r="AF444">
        <f t="shared" si="71"/>
        <v>1</v>
      </c>
    </row>
    <row r="445" spans="1:32" x14ac:dyDescent="0.25">
      <c r="A445" t="str">
        <f t="shared" ca="1" si="69"/>
        <v>41649-0</v>
      </c>
      <c r="B445" s="7" t="s">
        <v>1246</v>
      </c>
      <c r="C445" s="7" t="s">
        <v>1831</v>
      </c>
      <c r="D445" s="8">
        <v>41646.65625</v>
      </c>
      <c r="E445" s="32" t="s">
        <v>52</v>
      </c>
      <c r="F445" s="32" t="s">
        <v>52</v>
      </c>
      <c r="G445" s="32">
        <f>VLOOKUP(F445&amp;WEEKDAY(D445,2),Hoja3!A:B,2,FALSE)*24</f>
        <v>72</v>
      </c>
      <c r="H445" s="8">
        <f t="shared" si="74"/>
        <v>41649.65625</v>
      </c>
      <c r="I445" s="8">
        <v>41646.65625</v>
      </c>
      <c r="J445" s="8">
        <v>41646.791666666664</v>
      </c>
      <c r="K445" s="8" t="str">
        <f ca="1">IF(J445="",IF(NOW()&gt;H445,"Retrasado","Pendiente"),IF(J445&lt;H445,"Resuelto a Tiempo","Resuelto NO a Tiempo"))</f>
        <v>Resuelto a Tiempo</v>
      </c>
      <c r="W445" t="s">
        <v>1667</v>
      </c>
      <c r="X445" s="2">
        <f t="shared" si="70"/>
        <v>41649</v>
      </c>
      <c r="Y445" t="str">
        <f ca="1">"-"&amp;COUNTIFS($X$1:X445,DATE(YEAR($H445),MONTH($H445),DAY($H445)),$K$1:K445,"Pendiente")</f>
        <v>-0</v>
      </c>
      <c r="AF445">
        <f t="shared" si="71"/>
        <v>1</v>
      </c>
    </row>
    <row r="446" spans="1:32" x14ac:dyDescent="0.25">
      <c r="A446" t="str">
        <f t="shared" ca="1" si="69"/>
        <v>41648-0</v>
      </c>
      <c r="B446" s="3" t="s">
        <v>1254</v>
      </c>
      <c r="C446" s="7" t="s">
        <v>1831</v>
      </c>
      <c r="D446" s="4">
        <v>41647.5625</v>
      </c>
      <c r="E446" s="35" t="s">
        <v>10</v>
      </c>
      <c r="F446" s="35" t="s">
        <v>10</v>
      </c>
      <c r="G446" s="35">
        <f>VLOOKUP(F446&amp;WEEKDAY(D446,2),Hoja3!A:B,2,FALSE)*24</f>
        <v>24</v>
      </c>
      <c r="H446" s="4">
        <f t="shared" si="74"/>
        <v>41648.5625</v>
      </c>
      <c r="I446" s="4">
        <f>D446</f>
        <v>41647.5625</v>
      </c>
      <c r="J446" s="4">
        <v>41662.375</v>
      </c>
      <c r="K446" s="4" t="s">
        <v>1158</v>
      </c>
      <c r="O446">
        <v>329.2</v>
      </c>
      <c r="R446" t="s">
        <v>1263</v>
      </c>
      <c r="S446" s="1">
        <v>41662.458333333336</v>
      </c>
      <c r="W446" t="s">
        <v>1717</v>
      </c>
      <c r="X446" s="2">
        <f t="shared" si="70"/>
        <v>41648</v>
      </c>
      <c r="Y446" t="str">
        <f ca="1">"-"&amp;COUNTIFS($X$1:X446,DATE(YEAR($H446),MONTH($H446),DAY($H446)),$K$1:K446,"Pendiente")</f>
        <v>-0</v>
      </c>
      <c r="AF446">
        <f t="shared" si="71"/>
        <v>1</v>
      </c>
    </row>
    <row r="447" spans="1:32" x14ac:dyDescent="0.25">
      <c r="A447" t="str">
        <f t="shared" ca="1" si="69"/>
        <v>41652-0</v>
      </c>
      <c r="B447" s="7" t="s">
        <v>1250</v>
      </c>
      <c r="C447" s="7" t="s">
        <v>1831</v>
      </c>
      <c r="D447" s="8">
        <v>41647.347222222219</v>
      </c>
      <c r="E447" s="32" t="s">
        <v>15</v>
      </c>
      <c r="F447" s="32" t="s">
        <v>52</v>
      </c>
      <c r="G447" s="32">
        <f>VLOOKUP(F447&amp;WEEKDAY(D447,2),Hoja3!A:B,2,FALSE)*24</f>
        <v>120</v>
      </c>
      <c r="H447" s="8">
        <f t="shared" si="74"/>
        <v>41652.347222222219</v>
      </c>
      <c r="I447" s="8">
        <v>41647.347222222219</v>
      </c>
      <c r="J447" s="8">
        <v>41648.625</v>
      </c>
      <c r="K447" s="8" t="str">
        <f ca="1">IF(J447="",IF(NOW()&gt;H447,"Retrasado","Pendiente"),IF(J447&lt;H447,"Resuelto a Tiempo","Resuelto NO a Tiempo"))</f>
        <v>Resuelto a Tiempo</v>
      </c>
      <c r="W447" t="s">
        <v>1147</v>
      </c>
      <c r="X447" s="2">
        <f t="shared" si="70"/>
        <v>41652</v>
      </c>
      <c r="Y447" t="str">
        <f ca="1">"-"&amp;COUNTIFS($X$1:X447,DATE(YEAR($H447),MONTH($H447),DAY($H447)),$K$1:K447,"Pendiente")</f>
        <v>-0</v>
      </c>
      <c r="AF447">
        <f t="shared" si="71"/>
        <v>1</v>
      </c>
    </row>
    <row r="448" spans="1:32" x14ac:dyDescent="0.25">
      <c r="A448" t="str">
        <f t="shared" ca="1" si="69"/>
        <v>41648-0</v>
      </c>
      <c r="B448" s="7" t="s">
        <v>1252</v>
      </c>
      <c r="C448" s="7" t="s">
        <v>1831</v>
      </c>
      <c r="D448" s="8">
        <v>41647.409722222219</v>
      </c>
      <c r="E448" s="32" t="s">
        <v>10</v>
      </c>
      <c r="F448" s="32" t="s">
        <v>10</v>
      </c>
      <c r="G448" s="32">
        <f>VLOOKUP(F448&amp;WEEKDAY(D448,2),Hoja3!A:B,2,FALSE)*24</f>
        <v>24</v>
      </c>
      <c r="H448" s="8">
        <f t="shared" si="74"/>
        <v>41648.409722222219</v>
      </c>
      <c r="I448" s="8">
        <f t="shared" ref="I448:I462" si="76">D448</f>
        <v>41647.409722222219</v>
      </c>
      <c r="J448" s="8">
        <v>41647.708333333336</v>
      </c>
      <c r="K448" s="8" t="str">
        <f ca="1">IF(J448="",IF(NOW()&gt;H448,"Retrasado","Pendiente"),IF(J448&lt;H448,"Resuelto a Tiempo","Resuelto NO a Tiempo"))</f>
        <v>Resuelto a Tiempo</v>
      </c>
      <c r="W448" t="s">
        <v>1667</v>
      </c>
      <c r="X448" s="2">
        <f t="shared" si="70"/>
        <v>41648</v>
      </c>
      <c r="Y448" t="str">
        <f ca="1">"-"&amp;COUNTIFS($X$1:X448,DATE(YEAR($H448),MONTH($H448),DAY($H448)),$K$1:K448,"Pendiente")</f>
        <v>-0</v>
      </c>
      <c r="AF448">
        <f t="shared" si="71"/>
        <v>1</v>
      </c>
    </row>
    <row r="449" spans="1:32" x14ac:dyDescent="0.25">
      <c r="A449" t="str">
        <f t="shared" ca="1" si="69"/>
        <v>41648-0</v>
      </c>
      <c r="B449" s="7" t="s">
        <v>1253</v>
      </c>
      <c r="C449" s="7" t="s">
        <v>1831</v>
      </c>
      <c r="D449" s="8">
        <v>41647.472222222219</v>
      </c>
      <c r="E449" s="32" t="s">
        <v>10</v>
      </c>
      <c r="F449" s="32" t="s">
        <v>10</v>
      </c>
      <c r="G449" s="32">
        <f>VLOOKUP(F449&amp;WEEKDAY(D449,2),Hoja3!A:B,2,FALSE)*24</f>
        <v>24</v>
      </c>
      <c r="H449" s="8">
        <f t="shared" si="74"/>
        <v>41648.472222222219</v>
      </c>
      <c r="I449" s="8">
        <f t="shared" si="76"/>
        <v>41647.472222222219</v>
      </c>
      <c r="J449" s="8">
        <v>41649.423611111109</v>
      </c>
      <c r="K449" s="8" t="s">
        <v>977</v>
      </c>
      <c r="M449" s="1">
        <v>41647.708333333336</v>
      </c>
      <c r="W449" t="s">
        <v>1710</v>
      </c>
      <c r="X449" s="2">
        <f t="shared" si="70"/>
        <v>41648</v>
      </c>
      <c r="Y449" t="str">
        <f ca="1">"-"&amp;COUNTIFS($X$1:X449,DATE(YEAR($H449),MONTH($H449),DAY($H449)),$K$1:K449,"Pendiente")</f>
        <v>-0</v>
      </c>
      <c r="AF449">
        <f t="shared" si="71"/>
        <v>1</v>
      </c>
    </row>
    <row r="450" spans="1:32" x14ac:dyDescent="0.25">
      <c r="A450" t="str">
        <f t="shared" ref="A450:A513" ca="1" si="77">X450&amp;Y450</f>
        <v>41652-0</v>
      </c>
      <c r="B450" s="7" t="s">
        <v>1255</v>
      </c>
      <c r="C450" s="7" t="s">
        <v>1831</v>
      </c>
      <c r="D450" s="8">
        <v>41647.673611111109</v>
      </c>
      <c r="E450" s="32" t="s">
        <v>52</v>
      </c>
      <c r="F450" s="32" t="s">
        <v>52</v>
      </c>
      <c r="G450" s="32">
        <f>VLOOKUP(F450&amp;WEEKDAY(D450,2),Hoja3!A:B,2,FALSE)*24</f>
        <v>120</v>
      </c>
      <c r="H450" s="8">
        <f t="shared" si="74"/>
        <v>41652.673611111109</v>
      </c>
      <c r="I450" s="8">
        <f t="shared" si="76"/>
        <v>41647.673611111109</v>
      </c>
      <c r="J450" s="8">
        <v>41648.479166666664</v>
      </c>
      <c r="K450" s="8" t="str">
        <f t="shared" ref="K450:K455" ca="1" si="78">IF(J450="",IF(NOW()&gt;H450,"Retrasado","Pendiente"),IF(J450&lt;H450,"Resuelto a Tiempo","Resuelto NO a Tiempo"))</f>
        <v>Resuelto a Tiempo</v>
      </c>
      <c r="W450" t="s">
        <v>1667</v>
      </c>
      <c r="X450" s="2">
        <f t="shared" ref="X450:X513" si="79">DATE(YEAR($H450),MONTH($H450),DAY($H450))</f>
        <v>41652</v>
      </c>
      <c r="Y450" t="str">
        <f ca="1">"-"&amp;COUNTIFS($X$1:X450,DATE(YEAR($H450),MONTH($H450),DAY($H450)),$K$1:K450,"Pendiente")</f>
        <v>-0</v>
      </c>
      <c r="AE450" t="s">
        <v>1270</v>
      </c>
      <c r="AF450">
        <f t="shared" ref="AF450:AF513" si="80">MONTH(D450)</f>
        <v>1</v>
      </c>
    </row>
    <row r="451" spans="1:32" x14ac:dyDescent="0.25">
      <c r="A451" t="str">
        <f t="shared" ca="1" si="77"/>
        <v>41652-0</v>
      </c>
      <c r="B451" s="7" t="s">
        <v>1256</v>
      </c>
      <c r="C451" s="7" t="s">
        <v>1831</v>
      </c>
      <c r="D451" s="8">
        <v>41647.680555555555</v>
      </c>
      <c r="E451" s="32" t="s">
        <v>52</v>
      </c>
      <c r="F451" s="32" t="s">
        <v>52</v>
      </c>
      <c r="G451" s="32">
        <f>VLOOKUP(F451&amp;WEEKDAY(D451,2),Hoja3!A:B,2,FALSE)*24</f>
        <v>120</v>
      </c>
      <c r="H451" s="8">
        <f t="shared" si="74"/>
        <v>41652.680555555555</v>
      </c>
      <c r="I451" s="8">
        <f t="shared" si="76"/>
        <v>41647.680555555555</v>
      </c>
      <c r="J451" s="8">
        <v>41648.479166666664</v>
      </c>
      <c r="K451" s="8" t="str">
        <f t="shared" ca="1" si="78"/>
        <v>Resuelto a Tiempo</v>
      </c>
      <c r="W451" t="s">
        <v>1667</v>
      </c>
      <c r="X451" s="2">
        <f t="shared" si="79"/>
        <v>41652</v>
      </c>
      <c r="Y451" t="str">
        <f ca="1">"-"&amp;COUNTIFS($X$1:X451,DATE(YEAR($H451),MONTH($H451),DAY($H451)),$K$1:K451,"Pendiente")</f>
        <v>-0</v>
      </c>
      <c r="AF451">
        <f t="shared" si="80"/>
        <v>1</v>
      </c>
    </row>
    <row r="452" spans="1:32" x14ac:dyDescent="0.25">
      <c r="A452" t="str">
        <f t="shared" ca="1" si="77"/>
        <v>41652-0</v>
      </c>
      <c r="B452" s="7" t="s">
        <v>1257</v>
      </c>
      <c r="C452" s="7" t="s">
        <v>1831</v>
      </c>
      <c r="D452" s="8">
        <v>41647.729166666664</v>
      </c>
      <c r="E452" s="32" t="s">
        <v>52</v>
      </c>
      <c r="F452" s="32" t="s">
        <v>52</v>
      </c>
      <c r="G452" s="32">
        <f>VLOOKUP(F452&amp;WEEKDAY(D452,2),Hoja3!A:B,2,FALSE)*24</f>
        <v>120</v>
      </c>
      <c r="H452" s="8">
        <f t="shared" si="74"/>
        <v>41652.729166666664</v>
      </c>
      <c r="I452" s="8">
        <f t="shared" si="76"/>
        <v>41647.729166666664</v>
      </c>
      <c r="J452" s="8">
        <v>41648.479166666664</v>
      </c>
      <c r="K452" s="8" t="str">
        <f t="shared" ca="1" si="78"/>
        <v>Resuelto a Tiempo</v>
      </c>
      <c r="W452" t="s">
        <v>1667</v>
      </c>
      <c r="X452" s="2">
        <f t="shared" si="79"/>
        <v>41652</v>
      </c>
      <c r="Y452" t="str">
        <f ca="1">"-"&amp;COUNTIFS($X$1:X452,DATE(YEAR($H452),MONTH($H452),DAY($H452)),$K$1:K452,"Pendiente")</f>
        <v>-0</v>
      </c>
      <c r="AF452">
        <f t="shared" si="80"/>
        <v>1</v>
      </c>
    </row>
    <row r="453" spans="1:32" x14ac:dyDescent="0.25">
      <c r="A453" t="str">
        <f t="shared" ca="1" si="77"/>
        <v>41652-0</v>
      </c>
      <c r="B453" s="7" t="s">
        <v>1258</v>
      </c>
      <c r="C453" s="7" t="s">
        <v>1831</v>
      </c>
      <c r="D453" s="8">
        <v>41647.75</v>
      </c>
      <c r="E453" s="32" t="s">
        <v>52</v>
      </c>
      <c r="F453" s="32" t="s">
        <v>52</v>
      </c>
      <c r="G453" s="32">
        <f>VLOOKUP(F453&amp;WEEKDAY(D453,2),Hoja3!A:B,2,FALSE)*24</f>
        <v>120</v>
      </c>
      <c r="H453" s="8">
        <f t="shared" si="74"/>
        <v>41652.75</v>
      </c>
      <c r="I453" s="8">
        <f t="shared" si="76"/>
        <v>41647.75</v>
      </c>
      <c r="J453" s="8">
        <v>41648.520833333336</v>
      </c>
      <c r="K453" s="8" t="str">
        <f t="shared" ca="1" si="78"/>
        <v>Resuelto a Tiempo</v>
      </c>
      <c r="O453">
        <v>-22.1</v>
      </c>
      <c r="W453" t="s">
        <v>1667</v>
      </c>
      <c r="X453" s="2">
        <f t="shared" si="79"/>
        <v>41652</v>
      </c>
      <c r="Y453" t="str">
        <f ca="1">"-"&amp;COUNTIFS($X$1:X453,DATE(YEAR($H453),MONTH($H453),DAY($H453)),$K$1:K453,"Pendiente")</f>
        <v>-0</v>
      </c>
      <c r="AF453">
        <f t="shared" si="80"/>
        <v>1</v>
      </c>
    </row>
    <row r="454" spans="1:32" x14ac:dyDescent="0.25">
      <c r="A454" t="str">
        <f t="shared" ca="1" si="77"/>
        <v>41653-0</v>
      </c>
      <c r="B454" s="7" t="s">
        <v>1259</v>
      </c>
      <c r="C454" s="7" t="s">
        <v>1831</v>
      </c>
      <c r="D454" s="8">
        <v>41648.319444444445</v>
      </c>
      <c r="E454" s="32" t="s">
        <v>52</v>
      </c>
      <c r="F454" s="32" t="s">
        <v>52</v>
      </c>
      <c r="G454" s="32">
        <f>VLOOKUP(F454&amp;WEEKDAY(D454,2),Hoja3!A:B,2,FALSE)*24</f>
        <v>120</v>
      </c>
      <c r="H454" s="8">
        <f t="shared" si="74"/>
        <v>41653.319444444445</v>
      </c>
      <c r="I454" s="8">
        <f t="shared" si="76"/>
        <v>41648.319444444445</v>
      </c>
      <c r="J454" s="8">
        <v>41652.430555555555</v>
      </c>
      <c r="K454" s="8" t="str">
        <f t="shared" ca="1" si="78"/>
        <v>Resuelto a Tiempo</v>
      </c>
      <c r="O454">
        <v>-23.2</v>
      </c>
      <c r="W454" t="s">
        <v>1667</v>
      </c>
      <c r="X454" s="2">
        <f t="shared" si="79"/>
        <v>41653</v>
      </c>
      <c r="Y454" t="str">
        <f ca="1">"-"&amp;COUNTIFS($X$1:X454,DATE(YEAR($H454),MONTH($H454),DAY($H454)),$K$1:K454,"Pendiente")</f>
        <v>-0</v>
      </c>
      <c r="AF454">
        <f t="shared" si="80"/>
        <v>1</v>
      </c>
    </row>
    <row r="455" spans="1:32" x14ac:dyDescent="0.25">
      <c r="A455" t="str">
        <f t="shared" ca="1" si="77"/>
        <v>41653-0</v>
      </c>
      <c r="B455" s="7" t="s">
        <v>1260</v>
      </c>
      <c r="C455" s="7" t="s">
        <v>1831</v>
      </c>
      <c r="D455" s="8">
        <v>41648.5</v>
      </c>
      <c r="E455" s="32" t="s">
        <v>52</v>
      </c>
      <c r="F455" s="32" t="s">
        <v>52</v>
      </c>
      <c r="G455" s="32">
        <f>VLOOKUP(F455&amp;WEEKDAY(D455,2),Hoja3!A:B,2,FALSE)*24</f>
        <v>120</v>
      </c>
      <c r="H455" s="8">
        <f t="shared" si="74"/>
        <v>41653.5</v>
      </c>
      <c r="I455" s="8">
        <f t="shared" si="76"/>
        <v>41648.5</v>
      </c>
      <c r="J455" s="8">
        <v>41652.4375</v>
      </c>
      <c r="K455" s="8" t="str">
        <f t="shared" ca="1" si="78"/>
        <v>Resuelto a Tiempo</v>
      </c>
      <c r="W455" t="s">
        <v>1667</v>
      </c>
      <c r="X455" s="2">
        <f t="shared" si="79"/>
        <v>41653</v>
      </c>
      <c r="Y455" t="str">
        <f ca="1">"-"&amp;COUNTIFS($X$1:X455,DATE(YEAR($H455),MONTH($H455),DAY($H455)),$K$1:K455,"Pendiente")</f>
        <v>-0</v>
      </c>
      <c r="AF455">
        <f t="shared" si="80"/>
        <v>1</v>
      </c>
    </row>
    <row r="456" spans="1:32" x14ac:dyDescent="0.25">
      <c r="A456" t="str">
        <f t="shared" ca="1" si="77"/>
        <v>41649-0</v>
      </c>
      <c r="B456" s="7" t="s">
        <v>1261</v>
      </c>
      <c r="C456" s="7" t="s">
        <v>1831</v>
      </c>
      <c r="D456" s="8">
        <v>41648.583333333336</v>
      </c>
      <c r="E456" s="32" t="s">
        <v>10</v>
      </c>
      <c r="F456" s="32" t="s">
        <v>10</v>
      </c>
      <c r="G456" s="32">
        <f>VLOOKUP(F456&amp;WEEKDAY(D456,2),Hoja3!A:B,2,FALSE)*24</f>
        <v>24</v>
      </c>
      <c r="H456" s="8">
        <f t="shared" si="74"/>
        <v>41649.583333333336</v>
      </c>
      <c r="I456" s="8">
        <f t="shared" si="76"/>
        <v>41648.583333333336</v>
      </c>
      <c r="J456" s="8">
        <v>41666.6875</v>
      </c>
      <c r="K456" s="8" t="s">
        <v>977</v>
      </c>
      <c r="M456" s="1">
        <v>41648.78125</v>
      </c>
      <c r="N456" s="53">
        <v>41666.666666666664</v>
      </c>
      <c r="O456">
        <v>-2.4</v>
      </c>
      <c r="W456" t="s">
        <v>1667</v>
      </c>
      <c r="X456" s="2">
        <f t="shared" si="79"/>
        <v>41649</v>
      </c>
      <c r="Y456" t="str">
        <f ca="1">"-"&amp;COUNTIFS($X$1:X456,DATE(YEAR($H456),MONTH($H456),DAY($H456)),$K$1:K456,"Pendiente")</f>
        <v>-0</v>
      </c>
      <c r="AF456">
        <f t="shared" si="80"/>
        <v>1</v>
      </c>
    </row>
    <row r="457" spans="1:32" x14ac:dyDescent="0.25">
      <c r="A457" t="str">
        <f t="shared" ca="1" si="77"/>
        <v>41653-0</v>
      </c>
      <c r="B457" s="7" t="s">
        <v>1262</v>
      </c>
      <c r="C457" s="7" t="s">
        <v>1831</v>
      </c>
      <c r="D457" s="8">
        <v>41648.583333333336</v>
      </c>
      <c r="E457" s="32" t="s">
        <v>52</v>
      </c>
      <c r="F457" s="32" t="s">
        <v>52</v>
      </c>
      <c r="G457" s="32">
        <f>VLOOKUP(F457&amp;WEEKDAY(D457,2),Hoja3!A:B,2,FALSE)*24</f>
        <v>120</v>
      </c>
      <c r="H457" s="8">
        <f t="shared" si="74"/>
        <v>41653.583333333336</v>
      </c>
      <c r="I457" s="8">
        <f t="shared" si="76"/>
        <v>41648.583333333336</v>
      </c>
      <c r="J457" s="8">
        <v>41652.473611111112</v>
      </c>
      <c r="K457" s="8" t="str">
        <f ca="1">IF(J457="",IF(NOW()&gt;H457,"Retrasado","Pendiente"),IF(J457&lt;H457,"Resuelto a Tiempo","Resuelto NO a Tiempo"))</f>
        <v>Resuelto a Tiempo</v>
      </c>
      <c r="M457" s="1">
        <v>41648.729166666664</v>
      </c>
      <c r="O457">
        <v>-47.51</v>
      </c>
      <c r="W457" t="s">
        <v>1667</v>
      </c>
      <c r="X457" s="2">
        <f t="shared" si="79"/>
        <v>41653</v>
      </c>
      <c r="Y457" t="str">
        <f ca="1">"-"&amp;COUNTIFS($X$1:X457,DATE(YEAR($H457),MONTH($H457),DAY($H457)),$K$1:K457,"Pendiente")</f>
        <v>-0</v>
      </c>
      <c r="AF457">
        <f t="shared" si="80"/>
        <v>1</v>
      </c>
    </row>
    <row r="458" spans="1:32" x14ac:dyDescent="0.25">
      <c r="A458" t="str">
        <f t="shared" ca="1" si="77"/>
        <v>41653-0</v>
      </c>
      <c r="B458" s="7" t="s">
        <v>1269</v>
      </c>
      <c r="C458" s="7" t="s">
        <v>1831</v>
      </c>
      <c r="D458" s="8">
        <v>41648.416666666664</v>
      </c>
      <c r="E458" s="32" t="s">
        <v>52</v>
      </c>
      <c r="F458" s="32" t="s">
        <v>52</v>
      </c>
      <c r="G458" s="32">
        <f>VLOOKUP(F458&amp;WEEKDAY(D458,2),Hoja3!A:B,2,FALSE)*24</f>
        <v>120</v>
      </c>
      <c r="H458" s="8">
        <f t="shared" si="74"/>
        <v>41653.416666666664</v>
      </c>
      <c r="I458" s="8">
        <f t="shared" si="76"/>
        <v>41648.416666666664</v>
      </c>
      <c r="J458" s="8">
        <v>41652.5625</v>
      </c>
      <c r="K458" s="8" t="str">
        <f ca="1">IF(J458="",IF(NOW()&gt;H458,"Retrasado","Pendiente"),IF(J458&lt;H458,"Resuelto a Tiempo","Resuelto NO a Tiempo"))</f>
        <v>Resuelto a Tiempo</v>
      </c>
      <c r="O458">
        <v>-45.2</v>
      </c>
      <c r="W458" t="s">
        <v>1667</v>
      </c>
      <c r="X458" s="2">
        <f t="shared" si="79"/>
        <v>41653</v>
      </c>
      <c r="Y458" t="str">
        <f ca="1">"-"&amp;COUNTIFS($X$1:X458,DATE(YEAR($H458),MONTH($H458),DAY($H458)),$K$1:K458,"Pendiente")</f>
        <v>-0</v>
      </c>
      <c r="AF458">
        <f t="shared" si="80"/>
        <v>1</v>
      </c>
    </row>
    <row r="459" spans="1:32" x14ac:dyDescent="0.25">
      <c r="A459" t="str">
        <f t="shared" si="77"/>
        <v>41650-0</v>
      </c>
      <c r="B459" s="3" t="s">
        <v>1266</v>
      </c>
      <c r="C459" s="7" t="s">
        <v>1831</v>
      </c>
      <c r="D459" s="4">
        <v>41649.5</v>
      </c>
      <c r="E459" s="35" t="s">
        <v>15</v>
      </c>
      <c r="F459" s="35" t="s">
        <v>10</v>
      </c>
      <c r="G459" s="35">
        <f>VLOOKUP(F459&amp;WEEKDAY(D459,2),Hoja3!A:B,2,FALSE)*24</f>
        <v>24</v>
      </c>
      <c r="H459" s="4">
        <f t="shared" si="74"/>
        <v>41650.5</v>
      </c>
      <c r="I459" s="4">
        <f t="shared" si="76"/>
        <v>41649.5</v>
      </c>
      <c r="J459" s="4">
        <v>41652.479166666664</v>
      </c>
      <c r="K459" s="4" t="s">
        <v>1122</v>
      </c>
      <c r="M459" s="1">
        <v>41649.590277777781</v>
      </c>
      <c r="N459" s="53">
        <v>41649.69027777778</v>
      </c>
      <c r="W459" t="s">
        <v>1147</v>
      </c>
      <c r="X459" s="2">
        <f t="shared" si="79"/>
        <v>41650</v>
      </c>
      <c r="Y459" t="str">
        <f>"-"&amp;COUNTIFS($X$1:X459,DATE(YEAR($H459),MONTH($H459),DAY($H459)),$K$1:K459,"Pendiente")</f>
        <v>-0</v>
      </c>
      <c r="AF459">
        <f t="shared" si="80"/>
        <v>1</v>
      </c>
    </row>
    <row r="460" spans="1:32" x14ac:dyDescent="0.25">
      <c r="A460" t="str">
        <f t="shared" ca="1" si="77"/>
        <v>41654-0</v>
      </c>
      <c r="B460" s="7" t="s">
        <v>1265</v>
      </c>
      <c r="C460" s="7" t="s">
        <v>1831</v>
      </c>
      <c r="D460" s="8">
        <v>41649.458333333336</v>
      </c>
      <c r="E460" s="32" t="s">
        <v>52</v>
      </c>
      <c r="F460" s="32" t="s">
        <v>52</v>
      </c>
      <c r="G460" s="32">
        <f>VLOOKUP(F460&amp;WEEKDAY(D460,2),Hoja3!A:B,2,FALSE)*24</f>
        <v>120</v>
      </c>
      <c r="H460" s="8">
        <f t="shared" si="74"/>
        <v>41654.458333333336</v>
      </c>
      <c r="I460" s="8">
        <f t="shared" si="76"/>
        <v>41649.458333333336</v>
      </c>
      <c r="J460" s="8">
        <v>41652.489583333336</v>
      </c>
      <c r="K460" s="8" t="str">
        <f ca="1">IF(J460="",IF(NOW()&gt;H460,"Retrasado","Pendiente"),IF(J460&lt;H460,"Resuelto a Tiempo","Resuelto NO a Tiempo"))</f>
        <v>Resuelto a Tiempo</v>
      </c>
      <c r="O460">
        <v>-52.32</v>
      </c>
      <c r="W460" t="s">
        <v>1667</v>
      </c>
      <c r="X460" s="2">
        <f t="shared" si="79"/>
        <v>41654</v>
      </c>
      <c r="Y460" t="str">
        <f ca="1">"-"&amp;COUNTIFS($X$1:X460,DATE(YEAR($H460),MONTH($H460),DAY($H460)),$K$1:K460,"Pendiente")</f>
        <v>-0</v>
      </c>
      <c r="AE460" t="s">
        <v>1207</v>
      </c>
      <c r="AF460">
        <f t="shared" si="80"/>
        <v>1</v>
      </c>
    </row>
    <row r="461" spans="1:32" x14ac:dyDescent="0.25">
      <c r="A461" t="str">
        <f t="shared" ca="1" si="77"/>
        <v>41654-0</v>
      </c>
      <c r="B461" s="7" t="s">
        <v>1267</v>
      </c>
      <c r="C461" s="7" t="s">
        <v>1831</v>
      </c>
      <c r="D461" s="8">
        <v>41649.576388888891</v>
      </c>
      <c r="E461" s="32" t="s">
        <v>15</v>
      </c>
      <c r="F461" s="32" t="s">
        <v>52</v>
      </c>
      <c r="G461" s="32">
        <f>VLOOKUP(F461&amp;WEEKDAY(D461,2),Hoja3!A:B,2,FALSE)*24</f>
        <v>120</v>
      </c>
      <c r="H461" s="8">
        <f t="shared" si="74"/>
        <v>41654.576388888891</v>
      </c>
      <c r="I461" s="8">
        <f t="shared" si="76"/>
        <v>41649.576388888891</v>
      </c>
      <c r="J461" s="8">
        <v>41649.586805555555</v>
      </c>
      <c r="K461" s="8" t="str">
        <f ca="1">IF(J461="",IF(NOW()&gt;H461,"Retrasado","Pendiente"),IF(J461&lt;H461,"Resuelto a Tiempo","Resuelto NO a Tiempo"))</f>
        <v>Resuelto a Tiempo</v>
      </c>
      <c r="W461" t="s">
        <v>1147</v>
      </c>
      <c r="X461" s="2">
        <f t="shared" si="79"/>
        <v>41654</v>
      </c>
      <c r="Y461" t="str">
        <f ca="1">"-"&amp;COUNTIFS($X$1:X461,DATE(YEAR($H461),MONTH($H461),DAY($H461)),$K$1:K461,"Pendiente")</f>
        <v>-0</v>
      </c>
      <c r="AF461">
        <f t="shared" si="80"/>
        <v>1</v>
      </c>
    </row>
    <row r="462" spans="1:32" x14ac:dyDescent="0.25">
      <c r="A462" t="str">
        <f t="shared" ca="1" si="77"/>
        <v>41654-0</v>
      </c>
      <c r="B462" s="7" t="s">
        <v>1268</v>
      </c>
      <c r="C462" s="7" t="s">
        <v>1831</v>
      </c>
      <c r="D462" s="8">
        <v>41649.625</v>
      </c>
      <c r="E462" s="32" t="s">
        <v>15</v>
      </c>
      <c r="F462" s="32" t="s">
        <v>52</v>
      </c>
      <c r="G462" s="32">
        <f>VLOOKUP(F462&amp;WEEKDAY(D462,2),Hoja3!A:B,2,FALSE)*24</f>
        <v>120</v>
      </c>
      <c r="H462" s="8">
        <f t="shared" si="74"/>
        <v>41654.625</v>
      </c>
      <c r="I462" s="8">
        <f t="shared" si="76"/>
        <v>41649.625</v>
      </c>
      <c r="J462" s="8">
        <v>41652.4375</v>
      </c>
      <c r="K462" s="8" t="str">
        <f ca="1">IF(J462="",IF(NOW()&gt;H462,"Retrasado","Pendiente"),IF(J462&lt;H462,"Resuelto a Tiempo","Resuelto NO a Tiempo"))</f>
        <v>Resuelto a Tiempo</v>
      </c>
      <c r="W462" t="s">
        <v>1147</v>
      </c>
      <c r="X462" s="2">
        <f t="shared" si="79"/>
        <v>41654</v>
      </c>
      <c r="Y462" t="str">
        <f ca="1">"-"&amp;COUNTIFS($X$1:X462,DATE(YEAR($H462),MONTH($H462),DAY($H462)),$K$1:K462,"Pendiente")</f>
        <v>-0</v>
      </c>
      <c r="AF462">
        <f t="shared" si="80"/>
        <v>1</v>
      </c>
    </row>
    <row r="463" spans="1:32" x14ac:dyDescent="0.25">
      <c r="A463" t="str">
        <f t="shared" ca="1" si="77"/>
        <v>41655-0</v>
      </c>
      <c r="B463" s="7" t="s">
        <v>1271</v>
      </c>
      <c r="C463" s="7" t="s">
        <v>1831</v>
      </c>
      <c r="D463" s="8">
        <v>41652.833333333336</v>
      </c>
      <c r="E463" s="32" t="s">
        <v>52</v>
      </c>
      <c r="F463" s="32" t="s">
        <v>52</v>
      </c>
      <c r="G463" s="32">
        <f>VLOOKUP(F463&amp;WEEKDAY(D463,2),Hoja3!A:B,2,FALSE)*24</f>
        <v>72</v>
      </c>
      <c r="H463" s="8">
        <f t="shared" si="74"/>
        <v>41655.833333333336</v>
      </c>
      <c r="I463" s="8">
        <v>41652.541666666664</v>
      </c>
      <c r="J463" s="8">
        <v>41655.8125</v>
      </c>
      <c r="K463" s="8" t="str">
        <f ca="1">IF(J463="",IF(NOW()&gt;H463,"Retrasado","Pendiente"),IF(J463&lt;H463,"Resuelto a Tiempo","Resuelto NO a Tiempo"))</f>
        <v>Resuelto a Tiempo</v>
      </c>
      <c r="O463">
        <v>-13.45</v>
      </c>
      <c r="W463" t="s">
        <v>1593</v>
      </c>
      <c r="X463" s="2">
        <f t="shared" si="79"/>
        <v>41655</v>
      </c>
      <c r="Y463" t="str">
        <f ca="1">"-"&amp;COUNTIFS($X$1:X463,DATE(YEAR($H463),MONTH($H463),DAY($H463)),$K$1:K463,"Pendiente")</f>
        <v>-0</v>
      </c>
      <c r="AF463">
        <f t="shared" si="80"/>
        <v>1</v>
      </c>
    </row>
    <row r="464" spans="1:32" x14ac:dyDescent="0.25">
      <c r="A464" t="str">
        <f t="shared" si="77"/>
        <v>41666-0</v>
      </c>
      <c r="B464" s="3" t="s">
        <v>1320</v>
      </c>
      <c r="C464" s="7" t="s">
        <v>1831</v>
      </c>
      <c r="D464" s="4">
        <v>41661.625</v>
      </c>
      <c r="E464" s="35" t="s">
        <v>52</v>
      </c>
      <c r="F464" s="35" t="s">
        <v>52</v>
      </c>
      <c r="G464" s="35">
        <f>VLOOKUP(F464&amp;WEEKDAY(D464,2),Hoja3!A:B,2,FALSE)*24</f>
        <v>120</v>
      </c>
      <c r="H464" s="4">
        <f t="shared" si="74"/>
        <v>41666.625</v>
      </c>
      <c r="I464" s="4">
        <v>41661.625</v>
      </c>
      <c r="J464" s="4">
        <v>41733.486111111109</v>
      </c>
      <c r="K464" s="4" t="s">
        <v>1158</v>
      </c>
      <c r="M464" s="53">
        <v>41698.666666666664</v>
      </c>
      <c r="R464" t="s">
        <v>1064</v>
      </c>
      <c r="S464" s="1">
        <v>41733.625</v>
      </c>
      <c r="W464" t="s">
        <v>1595</v>
      </c>
      <c r="X464" s="2">
        <f t="shared" si="79"/>
        <v>41666</v>
      </c>
      <c r="Y464" t="str">
        <f>"-"&amp;COUNTIFS($X$1:X464,DATE(YEAR($H464),MONTH($H464),DAY($H464)),$K$1:K464,"Pendiente")</f>
        <v>-0</v>
      </c>
      <c r="AF464">
        <f t="shared" si="80"/>
        <v>1</v>
      </c>
    </row>
    <row r="465" spans="1:32" x14ac:dyDescent="0.25">
      <c r="A465" t="str">
        <f t="shared" ca="1" si="77"/>
        <v>41654-0</v>
      </c>
      <c r="B465" s="7" t="s">
        <v>1273</v>
      </c>
      <c r="C465" s="7" t="s">
        <v>1831</v>
      </c>
      <c r="D465" s="8">
        <v>41653.416666666664</v>
      </c>
      <c r="E465" s="32" t="s">
        <v>10</v>
      </c>
      <c r="F465" s="32" t="s">
        <v>10</v>
      </c>
      <c r="G465" s="32">
        <f>VLOOKUP(F465&amp;WEEKDAY(D465,2),Hoja3!A:B,2,FALSE)*24</f>
        <v>24</v>
      </c>
      <c r="H465" s="8">
        <f t="shared" si="74"/>
        <v>41654.416666666664</v>
      </c>
      <c r="I465" s="8">
        <v>41653.416666666664</v>
      </c>
      <c r="J465" s="8">
        <v>41653.458333333336</v>
      </c>
      <c r="K465" s="8" t="str">
        <f ca="1">IF(J465="",IF(NOW()&gt;H465,"Retrasado","Pendiente"),IF(J465&lt;H465,"Resuelto a Tiempo","Resuelto NO a Tiempo"))</f>
        <v>Resuelto a Tiempo</v>
      </c>
      <c r="O465">
        <v>-24.5</v>
      </c>
      <c r="W465" t="s">
        <v>1595</v>
      </c>
      <c r="X465" s="2">
        <f t="shared" si="79"/>
        <v>41654</v>
      </c>
      <c r="Y465" t="str">
        <f ca="1">"-"&amp;COUNTIFS($X$1:X465,DATE(YEAR($H465),MONTH($H465),DAY($H465)),$K$1:K465,"Pendiente")</f>
        <v>-0</v>
      </c>
      <c r="AF465">
        <f t="shared" si="80"/>
        <v>1</v>
      </c>
    </row>
    <row r="466" spans="1:32" x14ac:dyDescent="0.25">
      <c r="A466" t="str">
        <f t="shared" ca="1" si="77"/>
        <v>41654-0</v>
      </c>
      <c r="B466" s="7" t="s">
        <v>1272</v>
      </c>
      <c r="C466" s="7" t="s">
        <v>1831</v>
      </c>
      <c r="D466" s="8">
        <v>41653.4375</v>
      </c>
      <c r="E466" s="32" t="s">
        <v>10</v>
      </c>
      <c r="F466" s="32" t="s">
        <v>10</v>
      </c>
      <c r="G466" s="32">
        <f>VLOOKUP(F466&amp;WEEKDAY(D466,2),Hoja3!A:B,2,FALSE)*24</f>
        <v>24</v>
      </c>
      <c r="H466" s="8">
        <f t="shared" si="74"/>
        <v>41654.4375</v>
      </c>
      <c r="I466" s="8">
        <v>41653.4375</v>
      </c>
      <c r="J466" s="8">
        <v>41653.625</v>
      </c>
      <c r="K466" s="8" t="str">
        <f ca="1">IF(J466="",IF(NOW()&gt;H466,"Retrasado","Pendiente"),IF(J466&lt;H466,"Resuelto a Tiempo","Resuelto NO a Tiempo"))</f>
        <v>Resuelto a Tiempo</v>
      </c>
      <c r="O466">
        <v>-21.22</v>
      </c>
      <c r="W466" t="s">
        <v>1667</v>
      </c>
      <c r="X466" s="2">
        <f t="shared" si="79"/>
        <v>41654</v>
      </c>
      <c r="Y466" t="str">
        <f ca="1">"-"&amp;COUNTIFS($X$1:X466,DATE(YEAR($H466),MONTH($H466),DAY($H466)),$K$1:K466,"Pendiente")</f>
        <v>-0</v>
      </c>
      <c r="AF466">
        <f t="shared" si="80"/>
        <v>1</v>
      </c>
    </row>
    <row r="467" spans="1:32" x14ac:dyDescent="0.25">
      <c r="A467" t="str">
        <f t="shared" ca="1" si="77"/>
        <v>41656-0</v>
      </c>
      <c r="B467" s="7" t="s">
        <v>1274</v>
      </c>
      <c r="C467" s="7" t="s">
        <v>1831</v>
      </c>
      <c r="D467" s="8">
        <v>41653.5</v>
      </c>
      <c r="E467" s="32" t="s">
        <v>15</v>
      </c>
      <c r="F467" s="32" t="s">
        <v>52</v>
      </c>
      <c r="G467" s="32">
        <f>VLOOKUP(F467&amp;WEEKDAY(D467,2),Hoja3!A:B,2,FALSE)*24</f>
        <v>72</v>
      </c>
      <c r="H467" s="8">
        <f t="shared" si="74"/>
        <v>41656.5</v>
      </c>
      <c r="I467" s="8">
        <v>41653.5</v>
      </c>
      <c r="J467" s="8">
        <v>41654.28125</v>
      </c>
      <c r="K467" s="8" t="str">
        <f ca="1">IF(J467="",IF(NOW()&gt;H467,"Retrasado","Pendiente"),IF(J467&lt;H467,"Resuelto a Tiempo","Resuelto NO a Tiempo"))</f>
        <v>Resuelto a Tiempo</v>
      </c>
      <c r="O467">
        <v>-58.2</v>
      </c>
      <c r="W467" t="s">
        <v>1147</v>
      </c>
      <c r="X467" s="2">
        <f t="shared" si="79"/>
        <v>41656</v>
      </c>
      <c r="Y467" t="str">
        <f ca="1">"-"&amp;COUNTIFS($X$1:X467,DATE(YEAR($H467),MONTH($H467),DAY($H467)),$K$1:K467,"Pendiente")</f>
        <v>-0</v>
      </c>
      <c r="AF467">
        <f t="shared" si="80"/>
        <v>1</v>
      </c>
    </row>
    <row r="468" spans="1:32" x14ac:dyDescent="0.25">
      <c r="A468" t="str">
        <f t="shared" si="77"/>
        <v>41659-0</v>
      </c>
      <c r="B468" s="3" t="s">
        <v>1276</v>
      </c>
      <c r="C468" s="7" t="s">
        <v>1831</v>
      </c>
      <c r="D468" s="4">
        <v>41654.375</v>
      </c>
      <c r="E468" s="35" t="s">
        <v>52</v>
      </c>
      <c r="F468" s="35" t="s">
        <v>52</v>
      </c>
      <c r="G468" s="35">
        <f>VLOOKUP(F468&amp;WEEKDAY(D468,2),Hoja3!A:B,2,FALSE)*24</f>
        <v>120</v>
      </c>
      <c r="H468" s="4">
        <f t="shared" si="74"/>
        <v>41659.375</v>
      </c>
      <c r="I468" s="4">
        <v>41654.375</v>
      </c>
      <c r="J468" s="4">
        <v>41662.416666666664</v>
      </c>
      <c r="K468" s="4" t="s">
        <v>1158</v>
      </c>
      <c r="O468">
        <v>78.34</v>
      </c>
      <c r="R468" t="s">
        <v>1064</v>
      </c>
      <c r="S468" s="1">
        <v>41663.625</v>
      </c>
      <c r="W468" t="s">
        <v>1709</v>
      </c>
      <c r="X468" s="2">
        <f t="shared" si="79"/>
        <v>41659</v>
      </c>
      <c r="Y468" t="str">
        <f>"-"&amp;COUNTIFS($X$1:X468,DATE(YEAR($H468),MONTH($H468),DAY($H468)),$K$1:K468,"Pendiente")</f>
        <v>-0</v>
      </c>
      <c r="AF468">
        <f t="shared" si="80"/>
        <v>1</v>
      </c>
    </row>
    <row r="469" spans="1:32" x14ac:dyDescent="0.25">
      <c r="A469" t="str">
        <f t="shared" ca="1" si="77"/>
        <v>41654-0</v>
      </c>
      <c r="B469" s="3" t="s">
        <v>1275</v>
      </c>
      <c r="C469" s="7" t="s">
        <v>1831</v>
      </c>
      <c r="D469" s="4">
        <v>41653.666666666664</v>
      </c>
      <c r="E469" s="35" t="s">
        <v>10</v>
      </c>
      <c r="F469" s="35" t="s">
        <v>10</v>
      </c>
      <c r="G469" s="35">
        <f>VLOOKUP(F469&amp;WEEKDAY(D469,2),Hoja3!A:B,2,FALSE)*24</f>
        <v>24</v>
      </c>
      <c r="H469" s="4">
        <f t="shared" si="74"/>
        <v>41654.666666666664</v>
      </c>
      <c r="I469" s="4">
        <v>41653.666666666664</v>
      </c>
      <c r="J469" s="4">
        <v>41662.625</v>
      </c>
      <c r="K469" s="4" t="s">
        <v>1158</v>
      </c>
      <c r="O469">
        <v>189.21</v>
      </c>
      <c r="R469" t="s">
        <v>1064</v>
      </c>
      <c r="S469" s="1">
        <v>41663.583333333336</v>
      </c>
      <c r="W469" t="s">
        <v>1150</v>
      </c>
      <c r="X469" s="2">
        <f t="shared" si="79"/>
        <v>41654</v>
      </c>
      <c r="Y469" t="str">
        <f ca="1">"-"&amp;COUNTIFS($X$1:X469,DATE(YEAR($H469),MONTH($H469),DAY($H469)),$K$1:K469,"Pendiente")</f>
        <v>-0</v>
      </c>
      <c r="AF469">
        <f t="shared" si="80"/>
        <v>1</v>
      </c>
    </row>
    <row r="470" spans="1:32" x14ac:dyDescent="0.25">
      <c r="A470" t="str">
        <f t="shared" ca="1" si="77"/>
        <v>41660-0</v>
      </c>
      <c r="B470" s="7" t="s">
        <v>1278</v>
      </c>
      <c r="C470" s="7" t="s">
        <v>1831</v>
      </c>
      <c r="D470" s="8">
        <v>41655.354166666664</v>
      </c>
      <c r="E470" s="32" t="s">
        <v>52</v>
      </c>
      <c r="F470" s="32" t="s">
        <v>52</v>
      </c>
      <c r="G470" s="32">
        <f>VLOOKUP(F470&amp;WEEKDAY(D470,2),Hoja3!A:B,2,FALSE)*24</f>
        <v>120</v>
      </c>
      <c r="H470" s="8">
        <f t="shared" si="74"/>
        <v>41660.354166666664</v>
      </c>
      <c r="I470" s="8">
        <v>41655.354166666664</v>
      </c>
      <c r="J470" s="8">
        <v>41656.479166666664</v>
      </c>
      <c r="K470" s="8" t="str">
        <f t="shared" ref="K470:K476" ca="1" si="81">IF(J470="",IF(NOW()&gt;H470,"Retrasado","Pendiente"),IF(J470&lt;H470,"Resuelto a Tiempo","Resuelto NO a Tiempo"))</f>
        <v>Resuelto a Tiempo</v>
      </c>
      <c r="O470">
        <v>-98.5</v>
      </c>
      <c r="W470" t="s">
        <v>1709</v>
      </c>
      <c r="X470" s="2">
        <f t="shared" si="79"/>
        <v>41660</v>
      </c>
      <c r="Y470" t="str">
        <f ca="1">"-"&amp;COUNTIFS($X$1:X470,DATE(YEAR($H470),MONTH($H470),DAY($H470)),$K$1:K470,"Pendiente")</f>
        <v>-0</v>
      </c>
      <c r="AF470">
        <f t="shared" si="80"/>
        <v>1</v>
      </c>
    </row>
    <row r="471" spans="1:32" x14ac:dyDescent="0.25">
      <c r="A471" t="str">
        <f t="shared" ca="1" si="77"/>
        <v>41660-0</v>
      </c>
      <c r="B471" s="7" t="s">
        <v>1277</v>
      </c>
      <c r="C471" s="7" t="s">
        <v>1831</v>
      </c>
      <c r="D471" s="8">
        <v>41655.354166666664</v>
      </c>
      <c r="E471" s="32" t="s">
        <v>15</v>
      </c>
      <c r="F471" s="32" t="s">
        <v>52</v>
      </c>
      <c r="G471" s="32">
        <f>VLOOKUP(F471&amp;WEEKDAY(D471,2),Hoja3!A:B,2,FALSE)*24</f>
        <v>120</v>
      </c>
      <c r="H471" s="8">
        <f t="shared" si="74"/>
        <v>41660.354166666664</v>
      </c>
      <c r="I471" s="8">
        <v>41655.354166666664</v>
      </c>
      <c r="J471" s="8">
        <v>41655.458333333336</v>
      </c>
      <c r="K471" s="8" t="str">
        <f t="shared" ca="1" si="81"/>
        <v>Resuelto a Tiempo</v>
      </c>
      <c r="O471">
        <v>-122.11</v>
      </c>
      <c r="W471" t="s">
        <v>1709</v>
      </c>
      <c r="X471" s="2">
        <f t="shared" si="79"/>
        <v>41660</v>
      </c>
      <c r="Y471" t="str">
        <f ca="1">"-"&amp;COUNTIFS($X$1:X471,DATE(YEAR($H471),MONTH($H471),DAY($H471)),$K$1:K471,"Pendiente")</f>
        <v>-0</v>
      </c>
      <c r="AF471">
        <f t="shared" si="80"/>
        <v>1</v>
      </c>
    </row>
    <row r="472" spans="1:32" x14ac:dyDescent="0.25">
      <c r="A472" t="str">
        <f t="shared" ca="1" si="77"/>
        <v>41660-0</v>
      </c>
      <c r="B472" s="7" t="s">
        <v>1279</v>
      </c>
      <c r="C472" s="7" t="s">
        <v>1831</v>
      </c>
      <c r="D472" s="8">
        <v>41655.395833333336</v>
      </c>
      <c r="E472" s="32" t="s">
        <v>15</v>
      </c>
      <c r="F472" s="32" t="s">
        <v>52</v>
      </c>
      <c r="G472" s="32">
        <f>VLOOKUP(F472&amp;WEEKDAY(D472,2),Hoja3!A:B,2,FALSE)*24</f>
        <v>120</v>
      </c>
      <c r="H472" s="8">
        <f t="shared" si="74"/>
        <v>41660.395833333336</v>
      </c>
      <c r="I472" s="8">
        <v>41655.4375</v>
      </c>
      <c r="J472" s="8">
        <v>41659.694444444445</v>
      </c>
      <c r="K472" s="8" t="str">
        <f t="shared" ca="1" si="81"/>
        <v>Resuelto a Tiempo</v>
      </c>
      <c r="O472">
        <v>-21.12</v>
      </c>
      <c r="R472" t="s">
        <v>1064</v>
      </c>
      <c r="S472" s="1">
        <v>41656.625</v>
      </c>
      <c r="W472" t="s">
        <v>1822</v>
      </c>
      <c r="X472" s="2">
        <f t="shared" si="79"/>
        <v>41660</v>
      </c>
      <c r="Y472" t="str">
        <f ca="1">"-"&amp;COUNTIFS($X$1:X472,DATE(YEAR($H472),MONTH($H472),DAY($H472)),$K$1:K472,"Pendiente")</f>
        <v>-0</v>
      </c>
      <c r="AF472">
        <f t="shared" si="80"/>
        <v>1</v>
      </c>
    </row>
    <row r="473" spans="1:32" x14ac:dyDescent="0.25">
      <c r="A473" t="str">
        <f t="shared" ca="1" si="77"/>
        <v>41656-0</v>
      </c>
      <c r="B473" s="7" t="s">
        <v>1280</v>
      </c>
      <c r="C473" s="7" t="s">
        <v>1831</v>
      </c>
      <c r="D473" s="8">
        <v>41655.395833333336</v>
      </c>
      <c r="E473" s="32" t="s">
        <v>15</v>
      </c>
      <c r="F473" s="32" t="s">
        <v>10</v>
      </c>
      <c r="G473" s="32">
        <f>VLOOKUP(F473&amp;WEEKDAY(D473,2),Hoja3!A:B,2,FALSE)*24</f>
        <v>24</v>
      </c>
      <c r="H473" s="8">
        <f t="shared" si="74"/>
        <v>41656.395833333336</v>
      </c>
      <c r="I473" s="8">
        <v>41655.458333333336</v>
      </c>
      <c r="J473" s="8">
        <v>41655.852777777778</v>
      </c>
      <c r="K473" s="8" t="str">
        <f t="shared" ca="1" si="81"/>
        <v>Resuelto a Tiempo</v>
      </c>
      <c r="O473">
        <v>-15.07</v>
      </c>
      <c r="R473" t="s">
        <v>1064</v>
      </c>
      <c r="S473" s="1">
        <v>41656.645833333336</v>
      </c>
      <c r="W473" t="s">
        <v>1822</v>
      </c>
      <c r="X473" s="2">
        <f t="shared" si="79"/>
        <v>41656</v>
      </c>
      <c r="Y473" t="str">
        <f ca="1">"-"&amp;COUNTIFS($X$1:X473,DATE(YEAR($H473),MONTH($H473),DAY($H473)),$K$1:K473,"Pendiente")</f>
        <v>-0</v>
      </c>
      <c r="AF473">
        <f t="shared" si="80"/>
        <v>1</v>
      </c>
    </row>
    <row r="474" spans="1:32" x14ac:dyDescent="0.25">
      <c r="A474" t="str">
        <f t="shared" ca="1" si="77"/>
        <v>41660-0</v>
      </c>
      <c r="B474" s="7" t="s">
        <v>1281</v>
      </c>
      <c r="C474" s="7" t="s">
        <v>1831</v>
      </c>
      <c r="D474" s="8">
        <v>41655.375</v>
      </c>
      <c r="E474" s="32" t="s">
        <v>52</v>
      </c>
      <c r="F474" s="32" t="s">
        <v>52</v>
      </c>
      <c r="G474" s="32">
        <f>VLOOKUP(F474&amp;WEEKDAY(D474,2),Hoja3!A:B,2,FALSE)*24</f>
        <v>120</v>
      </c>
      <c r="H474" s="8">
        <f t="shared" si="74"/>
        <v>41660.375</v>
      </c>
      <c r="I474" s="8">
        <v>41655.375</v>
      </c>
      <c r="J474" s="8">
        <v>41656.5</v>
      </c>
      <c r="K474" s="8" t="str">
        <f t="shared" ca="1" si="81"/>
        <v>Resuelto a Tiempo</v>
      </c>
      <c r="O474">
        <v>-93.52</v>
      </c>
      <c r="W474" t="s">
        <v>1667</v>
      </c>
      <c r="X474" s="2">
        <f t="shared" si="79"/>
        <v>41660</v>
      </c>
      <c r="Y474" t="str">
        <f ca="1">"-"&amp;COUNTIFS($X$1:X474,DATE(YEAR($H474),MONTH($H474),DAY($H474)),$K$1:K474,"Pendiente")</f>
        <v>-0</v>
      </c>
      <c r="AF474">
        <f t="shared" si="80"/>
        <v>1</v>
      </c>
    </row>
    <row r="475" spans="1:32" x14ac:dyDescent="0.25">
      <c r="A475" t="str">
        <f t="shared" ca="1" si="77"/>
        <v>41660-0</v>
      </c>
      <c r="B475" s="7" t="s">
        <v>1282</v>
      </c>
      <c r="C475" s="7" t="s">
        <v>1831</v>
      </c>
      <c r="D475" s="8">
        <v>41655.375</v>
      </c>
      <c r="E475" s="32" t="s">
        <v>52</v>
      </c>
      <c r="F475" s="32" t="s">
        <v>52</v>
      </c>
      <c r="G475" s="32">
        <f>VLOOKUP(F475&amp;WEEKDAY(D475,2),Hoja3!A:B,2,FALSE)*24</f>
        <v>120</v>
      </c>
      <c r="H475" s="8">
        <f t="shared" si="74"/>
        <v>41660.375</v>
      </c>
      <c r="I475" s="8">
        <v>41655.375</v>
      </c>
      <c r="J475" s="8">
        <v>41656.604166666664</v>
      </c>
      <c r="K475" s="8" t="str">
        <f t="shared" ca="1" si="81"/>
        <v>Resuelto a Tiempo</v>
      </c>
      <c r="O475">
        <v>-96.24</v>
      </c>
      <c r="W475" t="s">
        <v>1667</v>
      </c>
      <c r="X475" s="2">
        <f t="shared" si="79"/>
        <v>41660</v>
      </c>
      <c r="Y475" t="str">
        <f ca="1">"-"&amp;COUNTIFS($X$1:X475,DATE(YEAR($H475),MONTH($H475),DAY($H475)),$K$1:K475,"Pendiente")</f>
        <v>-0</v>
      </c>
      <c r="AF475">
        <f t="shared" si="80"/>
        <v>1</v>
      </c>
    </row>
    <row r="476" spans="1:32" x14ac:dyDescent="0.25">
      <c r="A476" t="str">
        <f t="shared" ca="1" si="77"/>
        <v>41660-0</v>
      </c>
      <c r="B476" s="7" t="s">
        <v>1283</v>
      </c>
      <c r="C476" s="7" t="s">
        <v>1831</v>
      </c>
      <c r="D476" s="8">
        <v>41655.375</v>
      </c>
      <c r="E476" s="32" t="s">
        <v>52</v>
      </c>
      <c r="F476" s="32" t="s">
        <v>52</v>
      </c>
      <c r="G476" s="32">
        <f>VLOOKUP(F476&amp;WEEKDAY(D476,2),Hoja3!A:B,2,FALSE)*24</f>
        <v>120</v>
      </c>
      <c r="H476" s="8">
        <f t="shared" si="74"/>
        <v>41660.375</v>
      </c>
      <c r="I476" s="8">
        <v>41655.375</v>
      </c>
      <c r="J476" s="8">
        <v>41656.611111111109</v>
      </c>
      <c r="K476" s="8" t="str">
        <f t="shared" ca="1" si="81"/>
        <v>Resuelto a Tiempo</v>
      </c>
      <c r="O476">
        <v>-96.38</v>
      </c>
      <c r="W476" t="s">
        <v>1667</v>
      </c>
      <c r="X476" s="2">
        <f t="shared" si="79"/>
        <v>41660</v>
      </c>
      <c r="Y476" t="str">
        <f ca="1">"-"&amp;COUNTIFS($X$1:X476,DATE(YEAR($H476),MONTH($H476),DAY($H476)),$K$1:K476,"Pendiente")</f>
        <v>-0</v>
      </c>
      <c r="AF476">
        <f t="shared" si="80"/>
        <v>1</v>
      </c>
    </row>
    <row r="477" spans="1:32" x14ac:dyDescent="0.25">
      <c r="A477" t="str">
        <f t="shared" ca="1" si="77"/>
        <v>41656-0</v>
      </c>
      <c r="B477" s="3" t="s">
        <v>1284</v>
      </c>
      <c r="C477" s="7" t="s">
        <v>1831</v>
      </c>
      <c r="D477" s="4">
        <v>41655.5625</v>
      </c>
      <c r="E477" s="35" t="s">
        <v>15</v>
      </c>
      <c r="F477" s="35" t="s">
        <v>10</v>
      </c>
      <c r="G477" s="35">
        <f>VLOOKUP(F477&amp;WEEKDAY(D477,2),Hoja3!A:B,2,FALSE)*24</f>
        <v>24</v>
      </c>
      <c r="H477" s="4">
        <f t="shared" si="74"/>
        <v>41656.5625</v>
      </c>
      <c r="I477" s="4">
        <v>41655.5625</v>
      </c>
      <c r="J477" s="4">
        <v>41668.416666666664</v>
      </c>
      <c r="K477" s="4" t="s">
        <v>1122</v>
      </c>
      <c r="M477" s="53">
        <v>41655.863194444442</v>
      </c>
      <c r="O477">
        <v>-18.52</v>
      </c>
      <c r="W477" t="s">
        <v>1822</v>
      </c>
      <c r="X477" s="2">
        <f t="shared" si="79"/>
        <v>41656</v>
      </c>
      <c r="Y477" t="str">
        <f ca="1">"-"&amp;COUNTIFS($X$1:X477,DATE(YEAR($H477),MONTH($H477),DAY($H477)),$K$1:K477,"Pendiente")</f>
        <v>-0</v>
      </c>
      <c r="AF477">
        <f t="shared" si="80"/>
        <v>1</v>
      </c>
    </row>
    <row r="478" spans="1:32" x14ac:dyDescent="0.25">
      <c r="A478" t="str">
        <f t="shared" ca="1" si="77"/>
        <v>41660-0</v>
      </c>
      <c r="B478" s="7" t="s">
        <v>1285</v>
      </c>
      <c r="C478" s="7" t="s">
        <v>1831</v>
      </c>
      <c r="D478" s="8">
        <v>41655.645833333336</v>
      </c>
      <c r="E478" s="32" t="s">
        <v>52</v>
      </c>
      <c r="F478" s="32" t="s">
        <v>52</v>
      </c>
      <c r="G478" s="32">
        <f>VLOOKUP(F478&amp;WEEKDAY(D478,2),Hoja3!A:B,2,FALSE)*24</f>
        <v>120</v>
      </c>
      <c r="H478" s="8">
        <f t="shared" si="74"/>
        <v>41660.645833333336</v>
      </c>
      <c r="I478" s="8">
        <v>41655.645833333336</v>
      </c>
      <c r="J478" s="8">
        <v>41656.604166666664</v>
      </c>
      <c r="K478" s="8" t="str">
        <f t="shared" ref="K478:K484" ca="1" si="82">IF(J478="",IF(NOW()&gt;H478,"Retrasado","Pendiente"),IF(J478&lt;H478,"Resuelto a Tiempo","Resuelto NO a Tiempo"))</f>
        <v>Resuelto a Tiempo</v>
      </c>
      <c r="O478">
        <v>-116.47</v>
      </c>
      <c r="W478" t="s">
        <v>1667</v>
      </c>
      <c r="X478" s="2">
        <f t="shared" si="79"/>
        <v>41660</v>
      </c>
      <c r="Y478" t="str">
        <f ca="1">"-"&amp;COUNTIFS($X$1:X478,DATE(YEAR($H478),MONTH($H478),DAY($H478)),$K$1:K478,"Pendiente")</f>
        <v>-0</v>
      </c>
      <c r="AF478">
        <f t="shared" si="80"/>
        <v>1</v>
      </c>
    </row>
    <row r="479" spans="1:32" x14ac:dyDescent="0.25">
      <c r="A479" t="str">
        <f t="shared" ca="1" si="77"/>
        <v>41660-0</v>
      </c>
      <c r="B479" s="7" t="s">
        <v>1300</v>
      </c>
      <c r="C479" s="7" t="s">
        <v>1831</v>
      </c>
      <c r="D479" s="8">
        <v>41655.652777777781</v>
      </c>
      <c r="E479" s="32" t="s">
        <v>52</v>
      </c>
      <c r="F479" s="32" t="s">
        <v>52</v>
      </c>
      <c r="G479" s="32">
        <f>VLOOKUP(F479&amp;WEEKDAY(D479,2),Hoja3!A:B,2,FALSE)*24</f>
        <v>120</v>
      </c>
      <c r="H479" s="8">
        <f t="shared" si="74"/>
        <v>41660.652777777781</v>
      </c>
      <c r="I479" s="8">
        <v>41655.652777777781</v>
      </c>
      <c r="J479" s="8">
        <v>41656.618055555555</v>
      </c>
      <c r="K479" s="8" t="str">
        <f t="shared" ca="1" si="82"/>
        <v>Resuelto a Tiempo</v>
      </c>
      <c r="O479">
        <v>-116.1</v>
      </c>
      <c r="W479" t="s">
        <v>1667</v>
      </c>
      <c r="X479" s="2">
        <f t="shared" si="79"/>
        <v>41660</v>
      </c>
      <c r="Y479" t="str">
        <f ca="1">"-"&amp;COUNTIFS($X$1:X479,DATE(YEAR($H479),MONTH($H479),DAY($H479)),$K$1:K479,"Pendiente")</f>
        <v>-0</v>
      </c>
      <c r="AF479">
        <f t="shared" si="80"/>
        <v>1</v>
      </c>
    </row>
    <row r="480" spans="1:32" x14ac:dyDescent="0.25">
      <c r="A480" t="str">
        <f t="shared" ca="1" si="77"/>
        <v>41660-0</v>
      </c>
      <c r="B480" s="7" t="s">
        <v>1287</v>
      </c>
      <c r="C480" s="7" t="s">
        <v>1831</v>
      </c>
      <c r="D480" s="8">
        <v>41655.652777777781</v>
      </c>
      <c r="E480" s="32" t="s">
        <v>52</v>
      </c>
      <c r="F480" s="32" t="s">
        <v>52</v>
      </c>
      <c r="G480" s="32">
        <f>VLOOKUP(F480&amp;WEEKDAY(D480,2),Hoja3!A:B,2,FALSE)*24</f>
        <v>120</v>
      </c>
      <c r="H480" s="8">
        <f t="shared" si="74"/>
        <v>41660.652777777781</v>
      </c>
      <c r="I480" s="8">
        <v>41655.652777777781</v>
      </c>
      <c r="J480" s="8">
        <v>41656.619444444441</v>
      </c>
      <c r="K480" s="8" t="str">
        <f t="shared" ca="1" si="82"/>
        <v>Resuelto a Tiempo</v>
      </c>
      <c r="O480">
        <v>-116.47</v>
      </c>
      <c r="W480" t="s">
        <v>1667</v>
      </c>
      <c r="X480" s="2">
        <f t="shared" si="79"/>
        <v>41660</v>
      </c>
      <c r="Y480" t="str">
        <f ca="1">"-"&amp;COUNTIFS($X$1:X480,DATE(YEAR($H480),MONTH($H480),DAY($H480)),$K$1:K480,"Pendiente")</f>
        <v>-0</v>
      </c>
      <c r="AF480">
        <f t="shared" si="80"/>
        <v>1</v>
      </c>
    </row>
    <row r="481" spans="1:32" x14ac:dyDescent="0.25">
      <c r="A481" t="str">
        <f t="shared" ca="1" si="77"/>
        <v>41660-0</v>
      </c>
      <c r="B481" s="7" t="s">
        <v>1288</v>
      </c>
      <c r="C481" s="7" t="s">
        <v>1831</v>
      </c>
      <c r="D481" s="8">
        <v>41655.652777777781</v>
      </c>
      <c r="E481" s="32" t="s">
        <v>52</v>
      </c>
      <c r="F481" s="32" t="s">
        <v>52</v>
      </c>
      <c r="G481" s="32">
        <f>VLOOKUP(F481&amp;WEEKDAY(D481,2),Hoja3!A:B,2,FALSE)*24</f>
        <v>120</v>
      </c>
      <c r="H481" s="8">
        <f t="shared" si="74"/>
        <v>41660.652777777781</v>
      </c>
      <c r="I481" s="8">
        <v>41655.652777777781</v>
      </c>
      <c r="J481" s="8">
        <v>41656.625</v>
      </c>
      <c r="K481" s="8" t="str">
        <f t="shared" ca="1" si="82"/>
        <v>Resuelto a Tiempo</v>
      </c>
      <c r="O481">
        <v>-116.44</v>
      </c>
      <c r="W481" t="s">
        <v>1667</v>
      </c>
      <c r="X481" s="2">
        <f t="shared" si="79"/>
        <v>41660</v>
      </c>
      <c r="Y481" t="str">
        <f ca="1">"-"&amp;COUNTIFS($X$1:X481,DATE(YEAR($H481),MONTH($H481),DAY($H481)),$K$1:K481,"Pendiente")</f>
        <v>-0</v>
      </c>
      <c r="AF481">
        <f t="shared" si="80"/>
        <v>1</v>
      </c>
    </row>
    <row r="482" spans="1:32" x14ac:dyDescent="0.25">
      <c r="A482" t="str">
        <f t="shared" ca="1" si="77"/>
        <v>41660-0</v>
      </c>
      <c r="B482" s="7" t="s">
        <v>1289</v>
      </c>
      <c r="C482" s="7" t="s">
        <v>1831</v>
      </c>
      <c r="D482" s="8">
        <v>41655.659722222219</v>
      </c>
      <c r="E482" s="32" t="s">
        <v>52</v>
      </c>
      <c r="F482" s="32" t="s">
        <v>52</v>
      </c>
      <c r="G482" s="32">
        <f>VLOOKUP(F482&amp;WEEKDAY(D482,2),Hoja3!A:B,2,FALSE)*24</f>
        <v>120</v>
      </c>
      <c r="H482" s="8">
        <f t="shared" si="74"/>
        <v>41660.659722222219</v>
      </c>
      <c r="I482" s="8">
        <v>41655.659722222219</v>
      </c>
      <c r="J482" s="8">
        <v>41656.583333333336</v>
      </c>
      <c r="K482" s="8" t="str">
        <f t="shared" ca="1" si="82"/>
        <v>Resuelto a Tiempo</v>
      </c>
      <c r="O482">
        <v>-63.27</v>
      </c>
      <c r="W482" t="s">
        <v>1667</v>
      </c>
      <c r="X482" s="2">
        <f t="shared" si="79"/>
        <v>41660</v>
      </c>
      <c r="Y482" t="str">
        <f ca="1">"-"&amp;COUNTIFS($X$1:X482,DATE(YEAR($H482),MONTH($H482),DAY($H482)),$K$1:K482,"Pendiente")</f>
        <v>-0</v>
      </c>
      <c r="AF482">
        <f t="shared" si="80"/>
        <v>1</v>
      </c>
    </row>
    <row r="483" spans="1:32" x14ac:dyDescent="0.25">
      <c r="A483" t="str">
        <f t="shared" ca="1" si="77"/>
        <v>41660-0</v>
      </c>
      <c r="B483" s="7" t="s">
        <v>1290</v>
      </c>
      <c r="C483" s="7" t="s">
        <v>1831</v>
      </c>
      <c r="D483" s="8">
        <v>41655.666666666664</v>
      </c>
      <c r="E483" s="32" t="s">
        <v>52</v>
      </c>
      <c r="F483" s="32" t="s">
        <v>52</v>
      </c>
      <c r="G483" s="32">
        <f>VLOOKUP(F483&amp;WEEKDAY(D483,2),Hoja3!A:B,2,FALSE)*24</f>
        <v>120</v>
      </c>
      <c r="H483" s="8">
        <f t="shared" si="74"/>
        <v>41660.666666666664</v>
      </c>
      <c r="I483" s="8">
        <v>41655.666666666664</v>
      </c>
      <c r="J483" s="8">
        <v>41656.618055555555</v>
      </c>
      <c r="K483" s="8" t="str">
        <f t="shared" ca="1" si="82"/>
        <v>Resuelto a Tiempo</v>
      </c>
      <c r="O483">
        <v>-68.400000000000006</v>
      </c>
      <c r="W483" t="s">
        <v>1667</v>
      </c>
      <c r="X483" s="2">
        <f t="shared" si="79"/>
        <v>41660</v>
      </c>
      <c r="Y483" t="str">
        <f ca="1">"-"&amp;COUNTIFS($X$1:X483,DATE(YEAR($H483),MONTH($H483),DAY($H483)),$K$1:K483,"Pendiente")</f>
        <v>-0</v>
      </c>
      <c r="AF483">
        <f t="shared" si="80"/>
        <v>1</v>
      </c>
    </row>
    <row r="484" spans="1:32" x14ac:dyDescent="0.25">
      <c r="A484" t="str">
        <f t="shared" ca="1" si="77"/>
        <v>41660-0</v>
      </c>
      <c r="B484" s="7" t="s">
        <v>1291</v>
      </c>
      <c r="C484" s="7" t="s">
        <v>1831</v>
      </c>
      <c r="D484" s="8">
        <v>41655.666666666664</v>
      </c>
      <c r="E484" s="32" t="s">
        <v>52</v>
      </c>
      <c r="F484" s="32" t="s">
        <v>52</v>
      </c>
      <c r="G484" s="32">
        <f>VLOOKUP(F484&amp;WEEKDAY(D484,2),Hoja3!A:B,2,FALSE)*24</f>
        <v>120</v>
      </c>
      <c r="H484" s="8">
        <f t="shared" ref="H484:H547" si="83">D484+G484/24</f>
        <v>41660.666666666664</v>
      </c>
      <c r="I484" s="8">
        <v>41655.666666666664</v>
      </c>
      <c r="J484" s="8">
        <v>41659.597222222219</v>
      </c>
      <c r="K484" s="8" t="str">
        <f t="shared" ca="1" si="82"/>
        <v>Resuelto a Tiempo</v>
      </c>
      <c r="O484">
        <v>-45.46</v>
      </c>
      <c r="W484" t="s">
        <v>1667</v>
      </c>
      <c r="X484" s="2">
        <f t="shared" si="79"/>
        <v>41660</v>
      </c>
      <c r="Y484" t="str">
        <f ca="1">"-"&amp;COUNTIFS($X$1:X484,DATE(YEAR($H484),MONTH($H484),DAY($H484)),$K$1:K484,"Pendiente")</f>
        <v>-0</v>
      </c>
      <c r="AF484">
        <f t="shared" si="80"/>
        <v>1</v>
      </c>
    </row>
    <row r="485" spans="1:32" x14ac:dyDescent="0.25">
      <c r="A485" t="str">
        <f t="shared" ca="1" si="77"/>
        <v>41655-0</v>
      </c>
      <c r="B485" s="3" t="s">
        <v>1296</v>
      </c>
      <c r="C485" s="7" t="s">
        <v>1831</v>
      </c>
      <c r="D485" s="4">
        <v>41655.706944444442</v>
      </c>
      <c r="E485" s="35" t="s">
        <v>15</v>
      </c>
      <c r="F485" s="35" t="s">
        <v>15</v>
      </c>
      <c r="G485" s="35">
        <f>VLOOKUP(F485&amp;WEEKDAY(D485,2),Hoja3!A:B,2,FALSE)*24</f>
        <v>4</v>
      </c>
      <c r="H485" s="4">
        <f t="shared" si="83"/>
        <v>41655.873611111107</v>
      </c>
      <c r="I485" s="4">
        <v>41655.729166666664</v>
      </c>
      <c r="J485" s="4">
        <v>41656.663194444445</v>
      </c>
      <c r="K485" s="4" t="s">
        <v>1158</v>
      </c>
      <c r="R485" t="s">
        <v>1064</v>
      </c>
      <c r="S485" s="1">
        <v>41656.625</v>
      </c>
      <c r="W485" t="s">
        <v>1710</v>
      </c>
      <c r="X485" s="2">
        <f t="shared" si="79"/>
        <v>41655</v>
      </c>
      <c r="Y485" t="str">
        <f ca="1">"-"&amp;COUNTIFS($X$1:X485,DATE(YEAR($H485),MONTH($H485),DAY($H485)),$K$1:K485,"Pendiente")</f>
        <v>-0</v>
      </c>
      <c r="AF485">
        <f t="shared" si="80"/>
        <v>1</v>
      </c>
    </row>
    <row r="486" spans="1:32" x14ac:dyDescent="0.25">
      <c r="A486" t="str">
        <f t="shared" ca="1" si="77"/>
        <v>41660-0</v>
      </c>
      <c r="B486" s="7" t="s">
        <v>1292</v>
      </c>
      <c r="C486" s="7" t="s">
        <v>1831</v>
      </c>
      <c r="D486" s="8">
        <v>41655.666666666664</v>
      </c>
      <c r="E486" s="32" t="s">
        <v>52</v>
      </c>
      <c r="F486" s="32" t="s">
        <v>52</v>
      </c>
      <c r="G486" s="32">
        <f>VLOOKUP(F486&amp;WEEKDAY(D486,2),Hoja3!A:B,2,FALSE)*24</f>
        <v>120</v>
      </c>
      <c r="H486" s="8">
        <f t="shared" si="83"/>
        <v>41660.666666666664</v>
      </c>
      <c r="I486" s="8">
        <v>41655.666666666664</v>
      </c>
      <c r="J486" s="8">
        <v>41659.583333333336</v>
      </c>
      <c r="K486" s="8" t="str">
        <f t="shared" ref="K486:K498" ca="1" si="84">IF(J486="",IF(NOW()&gt;H486,"Retrasado","Pendiente"),IF(J486&lt;H486,"Resuelto a Tiempo","Resuelto NO a Tiempo"))</f>
        <v>Resuelto a Tiempo</v>
      </c>
      <c r="O486">
        <v>-45.2</v>
      </c>
      <c r="W486" t="s">
        <v>1667</v>
      </c>
      <c r="X486" s="2">
        <f t="shared" si="79"/>
        <v>41660</v>
      </c>
      <c r="Y486" t="str">
        <f ca="1">"-"&amp;COUNTIFS($X$1:X486,DATE(YEAR($H486),MONTH($H486),DAY($H486)),$K$1:K486,"Pendiente")</f>
        <v>-0</v>
      </c>
      <c r="AF486">
        <f t="shared" si="80"/>
        <v>1</v>
      </c>
    </row>
    <row r="487" spans="1:32" x14ac:dyDescent="0.25">
      <c r="A487" t="str">
        <f t="shared" ca="1" si="77"/>
        <v>41660-0</v>
      </c>
      <c r="B487" s="7" t="s">
        <v>1293</v>
      </c>
      <c r="C487" s="7" t="s">
        <v>1831</v>
      </c>
      <c r="D487" s="8">
        <v>41655.666666666664</v>
      </c>
      <c r="E487" s="32" t="s">
        <v>52</v>
      </c>
      <c r="F487" s="32" t="s">
        <v>52</v>
      </c>
      <c r="G487" s="32">
        <f>VLOOKUP(F487&amp;WEEKDAY(D487,2),Hoja3!A:B,2,FALSE)*24</f>
        <v>120</v>
      </c>
      <c r="H487" s="8">
        <f t="shared" si="83"/>
        <v>41660.666666666664</v>
      </c>
      <c r="I487" s="8">
        <v>41655.666666666664</v>
      </c>
      <c r="J487" s="8">
        <v>41659.576388888891</v>
      </c>
      <c r="K487" s="8" t="str">
        <f t="shared" ca="1" si="84"/>
        <v>Resuelto a Tiempo</v>
      </c>
      <c r="O487">
        <v>-46.34</v>
      </c>
      <c r="W487" t="s">
        <v>1667</v>
      </c>
      <c r="X487" s="2">
        <f t="shared" si="79"/>
        <v>41660</v>
      </c>
      <c r="Y487" t="str">
        <f ca="1">"-"&amp;COUNTIFS($X$1:X487,DATE(YEAR($H487),MONTH($H487),DAY($H487)),$K$1:K487,"Pendiente")</f>
        <v>-0</v>
      </c>
      <c r="AF487">
        <f t="shared" si="80"/>
        <v>1</v>
      </c>
    </row>
    <row r="488" spans="1:32" x14ac:dyDescent="0.25">
      <c r="A488" t="str">
        <f t="shared" ca="1" si="77"/>
        <v>41660-0</v>
      </c>
      <c r="B488" s="7" t="s">
        <v>1294</v>
      </c>
      <c r="C488" s="7" t="s">
        <v>1831</v>
      </c>
      <c r="D488" s="8">
        <v>41655.666666666664</v>
      </c>
      <c r="E488" s="32" t="s">
        <v>52</v>
      </c>
      <c r="F488" s="32" t="s">
        <v>52</v>
      </c>
      <c r="G488" s="32">
        <f>VLOOKUP(F488&amp;WEEKDAY(D488,2),Hoja3!A:B,2,FALSE)*24</f>
        <v>120</v>
      </c>
      <c r="H488" s="8">
        <f t="shared" si="83"/>
        <v>41660.666666666664</v>
      </c>
      <c r="I488" s="8">
        <v>41655.666666666664</v>
      </c>
      <c r="J488" s="8">
        <v>41659.572916666664</v>
      </c>
      <c r="K488" s="8" t="str">
        <f t="shared" ca="1" si="84"/>
        <v>Resuelto a Tiempo</v>
      </c>
      <c r="O488">
        <v>-45.38</v>
      </c>
      <c r="W488" t="s">
        <v>1667</v>
      </c>
      <c r="X488" s="2">
        <f t="shared" si="79"/>
        <v>41660</v>
      </c>
      <c r="Y488" t="str">
        <f ca="1">"-"&amp;COUNTIFS($X$1:X488,DATE(YEAR($H488),MONTH($H488),DAY($H488)),$K$1:K488,"Pendiente")</f>
        <v>-0</v>
      </c>
      <c r="AF488">
        <f t="shared" si="80"/>
        <v>1</v>
      </c>
    </row>
    <row r="489" spans="1:32" x14ac:dyDescent="0.25">
      <c r="A489" t="str">
        <f t="shared" ca="1" si="77"/>
        <v>41660-0</v>
      </c>
      <c r="B489" s="7" t="s">
        <v>1295</v>
      </c>
      <c r="C489" s="7" t="s">
        <v>1831</v>
      </c>
      <c r="D489" s="8">
        <v>41655.666666666664</v>
      </c>
      <c r="E489" s="32" t="s">
        <v>52</v>
      </c>
      <c r="F489" s="32" t="s">
        <v>52</v>
      </c>
      <c r="G489" s="32">
        <f>VLOOKUP(F489&amp;WEEKDAY(D489,2),Hoja3!A:B,2,FALSE)*24</f>
        <v>120</v>
      </c>
      <c r="H489" s="8">
        <f t="shared" si="83"/>
        <v>41660.666666666664</v>
      </c>
      <c r="I489" s="8">
        <v>41655.666666666664</v>
      </c>
      <c r="J489" s="8">
        <v>41659.569444444445</v>
      </c>
      <c r="K489" s="8" t="str">
        <f t="shared" ca="1" si="84"/>
        <v>Resuelto a Tiempo</v>
      </c>
      <c r="O489">
        <v>-46.34</v>
      </c>
      <c r="W489" t="s">
        <v>1667</v>
      </c>
      <c r="X489" s="2">
        <f t="shared" si="79"/>
        <v>41660</v>
      </c>
      <c r="Y489" t="str">
        <f ca="1">"-"&amp;COUNTIFS($X$1:X489,DATE(YEAR($H489),MONTH($H489),DAY($H489)),$K$1:K489,"Pendiente")</f>
        <v>-0</v>
      </c>
      <c r="AF489">
        <f t="shared" si="80"/>
        <v>1</v>
      </c>
    </row>
    <row r="490" spans="1:32" x14ac:dyDescent="0.25">
      <c r="A490" t="str">
        <f t="shared" ca="1" si="77"/>
        <v>41661-0</v>
      </c>
      <c r="B490" s="7" t="s">
        <v>1297</v>
      </c>
      <c r="C490" s="7" t="s">
        <v>1831</v>
      </c>
      <c r="D490" s="8">
        <v>41656.375</v>
      </c>
      <c r="E490" s="32" t="s">
        <v>52</v>
      </c>
      <c r="F490" s="32" t="s">
        <v>52</v>
      </c>
      <c r="G490" s="32">
        <f>VLOOKUP(F490&amp;WEEKDAY(D490,2),Hoja3!A:B,2,FALSE)*24</f>
        <v>120</v>
      </c>
      <c r="H490" s="8">
        <f t="shared" si="83"/>
        <v>41661.375</v>
      </c>
      <c r="I490" s="8">
        <v>41656.375</v>
      </c>
      <c r="J490" s="8">
        <v>41656.458333333336</v>
      </c>
      <c r="K490" s="8" t="str">
        <f t="shared" ca="1" si="84"/>
        <v>Resuelto a Tiempo</v>
      </c>
      <c r="O490">
        <v>-121.5</v>
      </c>
      <c r="W490" t="s">
        <v>1667</v>
      </c>
      <c r="X490" s="2">
        <f t="shared" si="79"/>
        <v>41661</v>
      </c>
      <c r="Y490" t="str">
        <f ca="1">"-"&amp;COUNTIFS($X$1:X490,DATE(YEAR($H490),MONTH($H490),DAY($H490)),$K$1:K490,"Pendiente")</f>
        <v>-0</v>
      </c>
      <c r="AF490">
        <f t="shared" si="80"/>
        <v>1</v>
      </c>
    </row>
    <row r="491" spans="1:32" x14ac:dyDescent="0.25">
      <c r="A491" t="str">
        <f t="shared" ca="1" si="77"/>
        <v>41661-0</v>
      </c>
      <c r="B491" s="7" t="s">
        <v>1298</v>
      </c>
      <c r="C491" s="7" t="s">
        <v>1831</v>
      </c>
      <c r="D491" s="8">
        <v>41656.458333333336</v>
      </c>
      <c r="E491" s="32" t="s">
        <v>52</v>
      </c>
      <c r="F491" s="32" t="s">
        <v>52</v>
      </c>
      <c r="G491" s="32">
        <f>VLOOKUP(F491&amp;WEEKDAY(D491,2),Hoja3!A:B,2,FALSE)*24</f>
        <v>120</v>
      </c>
      <c r="H491" s="8">
        <f t="shared" si="83"/>
        <v>41661.458333333336</v>
      </c>
      <c r="I491" s="8">
        <v>41656.458333333336</v>
      </c>
      <c r="J491" s="8">
        <v>41656.541666666664</v>
      </c>
      <c r="K491" s="8" t="str">
        <f t="shared" ca="1" si="84"/>
        <v>Resuelto a Tiempo</v>
      </c>
      <c r="O491">
        <v>-121.38</v>
      </c>
      <c r="W491" t="s">
        <v>1667</v>
      </c>
      <c r="X491" s="2">
        <f t="shared" si="79"/>
        <v>41661</v>
      </c>
      <c r="Y491" t="str">
        <f ca="1">"-"&amp;COUNTIFS($X$1:X491,DATE(YEAR($H491),MONTH($H491),DAY($H491)),$K$1:K491,"Pendiente")</f>
        <v>-0</v>
      </c>
      <c r="AF491">
        <f t="shared" si="80"/>
        <v>1</v>
      </c>
    </row>
    <row r="492" spans="1:32" x14ac:dyDescent="0.25">
      <c r="A492" t="str">
        <f t="shared" ca="1" si="77"/>
        <v>41661-0</v>
      </c>
      <c r="B492" s="7" t="s">
        <v>1299</v>
      </c>
      <c r="C492" s="7" t="s">
        <v>1831</v>
      </c>
      <c r="D492" s="8">
        <v>41656.458333333336</v>
      </c>
      <c r="E492" s="32" t="s">
        <v>52</v>
      </c>
      <c r="F492" s="32" t="s">
        <v>52</v>
      </c>
      <c r="G492" s="32">
        <f>VLOOKUP(F492&amp;WEEKDAY(D492,2),Hoja3!A:B,2,FALSE)*24</f>
        <v>120</v>
      </c>
      <c r="H492" s="8">
        <f t="shared" si="83"/>
        <v>41661.458333333336</v>
      </c>
      <c r="I492" s="8">
        <v>41656.458333333336</v>
      </c>
      <c r="J492" s="8">
        <v>41659.604166666664</v>
      </c>
      <c r="K492" s="8" t="str">
        <f t="shared" ca="1" si="84"/>
        <v>Resuelto a Tiempo</v>
      </c>
      <c r="O492">
        <v>-66.41</v>
      </c>
      <c r="W492" t="s">
        <v>1603</v>
      </c>
      <c r="X492" s="2">
        <f t="shared" si="79"/>
        <v>41661</v>
      </c>
      <c r="Y492" t="str">
        <f ca="1">"-"&amp;COUNTIFS($X$1:X492,DATE(YEAR($H492),MONTH($H492),DAY($H492)),$K$1:K492,"Pendiente")</f>
        <v>-0</v>
      </c>
      <c r="AF492">
        <f t="shared" si="80"/>
        <v>1</v>
      </c>
    </row>
    <row r="493" spans="1:32" x14ac:dyDescent="0.25">
      <c r="A493" t="str">
        <f t="shared" ca="1" si="77"/>
        <v>41610-0</v>
      </c>
      <c r="B493" s="7" t="s">
        <v>1140</v>
      </c>
      <c r="C493" s="7" t="s">
        <v>1831</v>
      </c>
      <c r="D493" s="8">
        <v>41605.583333333336</v>
      </c>
      <c r="E493" s="32" t="s">
        <v>52</v>
      </c>
      <c r="F493" s="32" t="s">
        <v>52</v>
      </c>
      <c r="G493" s="32">
        <f>VLOOKUP(F493&amp;WEEKDAY(D493,2),Hoja3!A:B,2,FALSE)*24</f>
        <v>120</v>
      </c>
      <c r="H493" s="8">
        <f t="shared" si="83"/>
        <v>41610.583333333336</v>
      </c>
      <c r="I493" s="8">
        <v>41605.583333333336</v>
      </c>
      <c r="J493" s="8">
        <v>41606.541666666664</v>
      </c>
      <c r="K493" s="8" t="str">
        <f t="shared" ca="1" si="84"/>
        <v>Resuelto a Tiempo</v>
      </c>
      <c r="O493">
        <v>-117.39</v>
      </c>
      <c r="V493" t="s">
        <v>1148</v>
      </c>
      <c r="W493" t="s">
        <v>1667</v>
      </c>
      <c r="X493" s="2">
        <f t="shared" si="79"/>
        <v>41610</v>
      </c>
      <c r="Y493" t="str">
        <f ca="1">"-"&amp;COUNTIFS($X$1:X493,DATE(YEAR($H493),MONTH($H493),DAY($H493)),$K$1:K493,"Pendiente")</f>
        <v>-0</v>
      </c>
      <c r="AB493" t="e">
        <f>VLOOKUP(C493,'Clasi x Modulo'!B:C,2,FALSE)</f>
        <v>#N/A</v>
      </c>
      <c r="AF493">
        <f t="shared" si="80"/>
        <v>11</v>
      </c>
    </row>
    <row r="494" spans="1:32" x14ac:dyDescent="0.25">
      <c r="A494" t="str">
        <f t="shared" ca="1" si="77"/>
        <v>41661-0</v>
      </c>
      <c r="B494" s="7" t="s">
        <v>1301</v>
      </c>
      <c r="C494" s="7" t="s">
        <v>1831</v>
      </c>
      <c r="D494" s="8">
        <v>41656.625</v>
      </c>
      <c r="E494" s="32" t="s">
        <v>52</v>
      </c>
      <c r="F494" s="32" t="s">
        <v>52</v>
      </c>
      <c r="G494" s="32">
        <f>VLOOKUP(F494&amp;WEEKDAY(D494,2),Hoja3!A:B,2,FALSE)*24</f>
        <v>120</v>
      </c>
      <c r="H494" s="8">
        <f t="shared" si="83"/>
        <v>41661.625</v>
      </c>
      <c r="I494" s="8">
        <v>41656.625</v>
      </c>
      <c r="J494" s="8">
        <v>41659.604166666664</v>
      </c>
      <c r="K494" s="8" t="str">
        <f t="shared" ca="1" si="84"/>
        <v>Resuelto a Tiempo</v>
      </c>
      <c r="O494">
        <v>-68.41</v>
      </c>
      <c r="W494" t="s">
        <v>1667</v>
      </c>
      <c r="X494" s="2">
        <f t="shared" si="79"/>
        <v>41661</v>
      </c>
      <c r="Y494" t="str">
        <f ca="1">"-"&amp;COUNTIFS($X$1:X494,DATE(YEAR($H494),MONTH($H494),DAY($H494)),$K$1:K494,"Pendiente")</f>
        <v>-0</v>
      </c>
      <c r="AF494">
        <f t="shared" si="80"/>
        <v>1</v>
      </c>
    </row>
    <row r="495" spans="1:32" x14ac:dyDescent="0.25">
      <c r="A495" t="str">
        <f t="shared" ca="1" si="77"/>
        <v>41661-0</v>
      </c>
      <c r="B495" s="7" t="s">
        <v>1302</v>
      </c>
      <c r="C495" s="7" t="s">
        <v>1831</v>
      </c>
      <c r="D495" s="8">
        <v>41656.625</v>
      </c>
      <c r="E495" s="32" t="s">
        <v>52</v>
      </c>
      <c r="F495" s="32" t="s">
        <v>52</v>
      </c>
      <c r="G495" s="32">
        <f>VLOOKUP(F495&amp;WEEKDAY(D495,2),Hoja3!A:B,2,FALSE)*24</f>
        <v>120</v>
      </c>
      <c r="H495" s="8">
        <f t="shared" si="83"/>
        <v>41661.625</v>
      </c>
      <c r="I495" s="8">
        <v>41656.625</v>
      </c>
      <c r="J495" s="8">
        <v>41656.698611111111</v>
      </c>
      <c r="K495" s="8" t="str">
        <f t="shared" ca="1" si="84"/>
        <v>Resuelto a Tiempo</v>
      </c>
      <c r="O495">
        <v>-121.24</v>
      </c>
      <c r="W495" t="s">
        <v>1667</v>
      </c>
      <c r="X495" s="2">
        <f t="shared" si="79"/>
        <v>41661</v>
      </c>
      <c r="Y495" t="str">
        <f ca="1">"-"&amp;COUNTIFS($X$1:X495,DATE(YEAR($H495),MONTH($H495),DAY($H495)),$K$1:K495,"Pendiente")</f>
        <v>-0</v>
      </c>
      <c r="AF495">
        <f t="shared" si="80"/>
        <v>1</v>
      </c>
    </row>
    <row r="496" spans="1:32" x14ac:dyDescent="0.25">
      <c r="A496" t="str">
        <f t="shared" ca="1" si="77"/>
        <v>41661-0</v>
      </c>
      <c r="B496" s="15" t="s">
        <v>1303</v>
      </c>
      <c r="C496" s="7" t="s">
        <v>1831</v>
      </c>
      <c r="D496" s="8">
        <v>41656.688194444447</v>
      </c>
      <c r="E496" s="32" t="s">
        <v>52</v>
      </c>
      <c r="F496" s="32" t="s">
        <v>52</v>
      </c>
      <c r="G496" s="32">
        <f>VLOOKUP(F496&amp;WEEKDAY(D496,2),Hoja3!A:B,2,FALSE)*24</f>
        <v>120</v>
      </c>
      <c r="H496" s="8">
        <f t="shared" si="83"/>
        <v>41661.688194444447</v>
      </c>
      <c r="I496" s="8">
        <v>41656.666666666664</v>
      </c>
      <c r="J496" s="8">
        <v>41659.625</v>
      </c>
      <c r="K496" s="8" t="str">
        <f t="shared" ca="1" si="84"/>
        <v>Resuelto a Tiempo</v>
      </c>
      <c r="O496">
        <v>-69.319999999999993</v>
      </c>
      <c r="W496" t="s">
        <v>1803</v>
      </c>
      <c r="X496" s="2">
        <f t="shared" si="79"/>
        <v>41661</v>
      </c>
      <c r="Y496" t="str">
        <f ca="1">"-"&amp;COUNTIFS($X$1:X496,DATE(YEAR($H496),MONTH($H496),DAY($H496)),$K$1:K496,"Pendiente")</f>
        <v>-0</v>
      </c>
      <c r="AF496">
        <f t="shared" si="80"/>
        <v>1</v>
      </c>
    </row>
    <row r="497" spans="1:32" x14ac:dyDescent="0.25">
      <c r="A497" t="str">
        <f t="shared" ca="1" si="77"/>
        <v>41662-0</v>
      </c>
      <c r="B497" s="7" t="s">
        <v>1304</v>
      </c>
      <c r="C497" s="7" t="s">
        <v>1831</v>
      </c>
      <c r="D497" s="8">
        <v>41657.472222222219</v>
      </c>
      <c r="E497" s="32" t="s">
        <v>10</v>
      </c>
      <c r="F497" s="32" t="s">
        <v>52</v>
      </c>
      <c r="G497" s="32">
        <f>VLOOKUP(F497&amp;WEEKDAY(D497,2),Hoja3!A:B,2,FALSE)*24</f>
        <v>120</v>
      </c>
      <c r="H497" s="8">
        <f t="shared" si="83"/>
        <v>41662.472222222219</v>
      </c>
      <c r="I497" s="8">
        <v>41659.5</v>
      </c>
      <c r="J497" s="8">
        <v>41660.548611111109</v>
      </c>
      <c r="K497" s="8" t="str">
        <f t="shared" ca="1" si="84"/>
        <v>Resuelto a Tiempo</v>
      </c>
      <c r="O497">
        <v>-47.2</v>
      </c>
      <c r="W497" t="s">
        <v>1667</v>
      </c>
      <c r="X497" s="2">
        <f t="shared" si="79"/>
        <v>41662</v>
      </c>
      <c r="Y497" t="str">
        <f ca="1">"-"&amp;COUNTIFS($X$1:X497,DATE(YEAR($H497),MONTH($H497),DAY($H497)),$K$1:K497,"Pendiente")</f>
        <v>-0</v>
      </c>
      <c r="AF497">
        <f t="shared" si="80"/>
        <v>1</v>
      </c>
    </row>
    <row r="498" spans="1:32" x14ac:dyDescent="0.25">
      <c r="A498" t="str">
        <f t="shared" ca="1" si="77"/>
        <v>41662-0</v>
      </c>
      <c r="B498" s="7" t="s">
        <v>1305</v>
      </c>
      <c r="C498" s="7" t="s">
        <v>1831</v>
      </c>
      <c r="D498" s="8">
        <v>41659.416666666664</v>
      </c>
      <c r="E498" s="32" t="s">
        <v>52</v>
      </c>
      <c r="F498" s="32" t="s">
        <v>52</v>
      </c>
      <c r="G498" s="32">
        <f>VLOOKUP(F498&amp;WEEKDAY(D498,2),Hoja3!A:B,2,FALSE)*24</f>
        <v>72</v>
      </c>
      <c r="H498" s="8">
        <f t="shared" si="83"/>
        <v>41662.416666666664</v>
      </c>
      <c r="I498" s="8">
        <v>41659.416666666664</v>
      </c>
      <c r="J498" s="8">
        <v>41660.572916666664</v>
      </c>
      <c r="K498" s="8" t="str">
        <f t="shared" ca="1" si="84"/>
        <v>Resuelto a Tiempo</v>
      </c>
      <c r="O498">
        <v>-48.03</v>
      </c>
      <c r="W498" t="s">
        <v>1667</v>
      </c>
      <c r="X498" s="2">
        <f t="shared" si="79"/>
        <v>41662</v>
      </c>
      <c r="Y498" t="str">
        <f ca="1">"-"&amp;COUNTIFS($X$1:X498,DATE(YEAR($H498),MONTH($H498),DAY($H498)),$K$1:K498,"Pendiente")</f>
        <v>-0</v>
      </c>
      <c r="AF498">
        <f t="shared" si="80"/>
        <v>1</v>
      </c>
    </row>
    <row r="499" spans="1:32" x14ac:dyDescent="0.25">
      <c r="A499" t="str">
        <f t="shared" ca="1" si="77"/>
        <v>41662-0</v>
      </c>
      <c r="B499" s="3" t="s">
        <v>1306</v>
      </c>
      <c r="C499" s="7" t="s">
        <v>1831</v>
      </c>
      <c r="D499" s="4">
        <v>41659.416666666664</v>
      </c>
      <c r="E499" s="35" t="s">
        <v>15</v>
      </c>
      <c r="F499" s="35" t="s">
        <v>52</v>
      </c>
      <c r="G499" s="35">
        <f>VLOOKUP(F499&amp;WEEKDAY(D499,2),Hoja3!A:B,2,FALSE)*24</f>
        <v>72</v>
      </c>
      <c r="H499" s="4">
        <f t="shared" si="83"/>
        <v>41662.416666666664</v>
      </c>
      <c r="I499" s="4">
        <v>41659.416666666664</v>
      </c>
      <c r="J499" s="4">
        <v>41666.597222222219</v>
      </c>
      <c r="K499" s="4" t="s">
        <v>1158</v>
      </c>
      <c r="O499">
        <v>95.23</v>
      </c>
      <c r="R499" t="s">
        <v>1064</v>
      </c>
      <c r="S499" s="1">
        <v>41666.625</v>
      </c>
      <c r="W499" t="s">
        <v>1147</v>
      </c>
      <c r="X499" s="2">
        <f t="shared" si="79"/>
        <v>41662</v>
      </c>
      <c r="Y499" t="str">
        <f ca="1">"-"&amp;COUNTIFS($X$1:X499,DATE(YEAR($H499),MONTH($H499),DAY($H499)),$K$1:K499,"Pendiente")</f>
        <v>-0</v>
      </c>
      <c r="AF499">
        <f t="shared" si="80"/>
        <v>1</v>
      </c>
    </row>
    <row r="500" spans="1:32" x14ac:dyDescent="0.25">
      <c r="A500" t="str">
        <f t="shared" ca="1" si="77"/>
        <v>41660-0</v>
      </c>
      <c r="B500" s="3" t="s">
        <v>1307</v>
      </c>
      <c r="C500" s="7" t="s">
        <v>1831</v>
      </c>
      <c r="D500" s="4">
        <v>41659.458333333336</v>
      </c>
      <c r="E500" s="35" t="s">
        <v>15</v>
      </c>
      <c r="F500" s="35" t="s">
        <v>10</v>
      </c>
      <c r="G500" s="35">
        <f>VLOOKUP(F500&amp;WEEKDAY(D500,2),Hoja3!A:B,2,FALSE)*24</f>
        <v>24</v>
      </c>
      <c r="H500" s="4">
        <f t="shared" si="83"/>
        <v>41660.458333333336</v>
      </c>
      <c r="I500" s="4">
        <v>41294.479166666664</v>
      </c>
      <c r="J500" s="4">
        <v>41662.583333333336</v>
      </c>
      <c r="K500" s="4" t="s">
        <v>1158</v>
      </c>
      <c r="O500">
        <v>49.22</v>
      </c>
      <c r="R500" t="s">
        <v>1064</v>
      </c>
      <c r="S500" s="2">
        <v>41662</v>
      </c>
      <c r="W500" t="s">
        <v>1667</v>
      </c>
      <c r="X500" s="2">
        <f t="shared" si="79"/>
        <v>41660</v>
      </c>
      <c r="Y500" t="str">
        <f ca="1">"-"&amp;COUNTIFS($X$1:X500,DATE(YEAR($H500),MONTH($H500),DAY($H500)),$K$1:K500,"Pendiente")</f>
        <v>-0</v>
      </c>
      <c r="AF500">
        <f t="shared" si="80"/>
        <v>1</v>
      </c>
    </row>
    <row r="501" spans="1:32" x14ac:dyDescent="0.25">
      <c r="A501" t="str">
        <f t="shared" ca="1" si="77"/>
        <v>41662-0</v>
      </c>
      <c r="B501" s="7" t="s">
        <v>1308</v>
      </c>
      <c r="C501" s="7" t="s">
        <v>1831</v>
      </c>
      <c r="D501" s="8">
        <v>41659.458333333336</v>
      </c>
      <c r="E501" s="32" t="s">
        <v>52</v>
      </c>
      <c r="F501" s="32" t="s">
        <v>52</v>
      </c>
      <c r="G501" s="32">
        <f>VLOOKUP(F501&amp;WEEKDAY(D501,2),Hoja3!A:B,2,FALSE)*24</f>
        <v>72</v>
      </c>
      <c r="H501" s="8">
        <f t="shared" si="83"/>
        <v>41662.458333333336</v>
      </c>
      <c r="I501" s="8">
        <v>41659.458333333336</v>
      </c>
      <c r="J501" s="8">
        <v>41660.541666666664</v>
      </c>
      <c r="K501" s="8" t="str">
        <f ca="1">IF(J501="",IF(NOW()&gt;H501,"Retrasado","Pendiente"),IF(J501&lt;H501,"Resuelto a Tiempo","Resuelto NO a Tiempo"))</f>
        <v>Resuelto a Tiempo</v>
      </c>
      <c r="O501">
        <v>-51.21</v>
      </c>
      <c r="W501" t="s">
        <v>1667</v>
      </c>
      <c r="X501" s="2">
        <f t="shared" si="79"/>
        <v>41662</v>
      </c>
      <c r="Y501" t="str">
        <f ca="1">"-"&amp;COUNTIFS($X$1:X501,DATE(YEAR($H501),MONTH($H501),DAY($H501)),$K$1:K501,"Pendiente")</f>
        <v>-0</v>
      </c>
      <c r="AF501">
        <f t="shared" si="80"/>
        <v>1</v>
      </c>
    </row>
    <row r="502" spans="1:32" x14ac:dyDescent="0.25">
      <c r="A502" t="str">
        <f t="shared" ca="1" si="77"/>
        <v>41662-0</v>
      </c>
      <c r="B502" s="7" t="s">
        <v>1309</v>
      </c>
      <c r="C502" s="7" t="s">
        <v>1831</v>
      </c>
      <c r="D502" s="8">
        <v>41659.5</v>
      </c>
      <c r="E502" s="32" t="s">
        <v>52</v>
      </c>
      <c r="F502" s="32" t="s">
        <v>52</v>
      </c>
      <c r="G502" s="32">
        <f>VLOOKUP(F502&amp;WEEKDAY(D502,2),Hoja3!A:B,2,FALSE)*24</f>
        <v>72</v>
      </c>
      <c r="H502" s="8">
        <f t="shared" si="83"/>
        <v>41662.5</v>
      </c>
      <c r="I502" s="8">
        <v>41659.5</v>
      </c>
      <c r="J502" s="8">
        <v>41660.677083333336</v>
      </c>
      <c r="K502" s="8" t="str">
        <f ca="1">IF(J502="",IF(NOW()&gt;H502,"Retrasado","Pendiente"),IF(J502&lt;H502,"Resuelto a Tiempo","Resuelto NO a Tiempo"))</f>
        <v>Resuelto a Tiempo</v>
      </c>
      <c r="O502">
        <v>-65.02</v>
      </c>
      <c r="W502" t="s">
        <v>1667</v>
      </c>
      <c r="X502" s="2">
        <f t="shared" si="79"/>
        <v>41662</v>
      </c>
      <c r="Y502" t="str">
        <f ca="1">"-"&amp;COUNTIFS($X$1:X502,DATE(YEAR($H502),MONTH($H502),DAY($H502)),$K$1:K502,"Pendiente")</f>
        <v>-0</v>
      </c>
      <c r="AF502">
        <f t="shared" si="80"/>
        <v>1</v>
      </c>
    </row>
    <row r="503" spans="1:32" x14ac:dyDescent="0.25">
      <c r="A503" t="str">
        <f t="shared" ca="1" si="77"/>
        <v>41662-0</v>
      </c>
      <c r="B503" s="7" t="s">
        <v>1310</v>
      </c>
      <c r="C503" s="7" t="s">
        <v>1831</v>
      </c>
      <c r="D503" s="8">
        <v>41659.583333333336</v>
      </c>
      <c r="E503" s="32" t="s">
        <v>52</v>
      </c>
      <c r="F503" s="32" t="s">
        <v>52</v>
      </c>
      <c r="G503" s="32">
        <f>VLOOKUP(F503&amp;WEEKDAY(D503,2),Hoja3!A:B,2,FALSE)*24</f>
        <v>72</v>
      </c>
      <c r="H503" s="8">
        <f t="shared" si="83"/>
        <v>41662.583333333336</v>
      </c>
      <c r="I503" s="8">
        <v>41659.583333333336</v>
      </c>
      <c r="J503" s="8">
        <v>41660.541666666664</v>
      </c>
      <c r="K503" s="8" t="str">
        <f ca="1">IF(J503="",IF(NOW()&gt;H503,"Retrasado","Pendiente"),IF(J503&lt;H503,"Resuelto a Tiempo","Resuelto NO a Tiempo"))</f>
        <v>Resuelto a Tiempo</v>
      </c>
      <c r="O503">
        <v>-69.23</v>
      </c>
      <c r="W503" t="s">
        <v>1667</v>
      </c>
      <c r="X503" s="2">
        <f t="shared" si="79"/>
        <v>41662</v>
      </c>
      <c r="Y503" t="str">
        <f ca="1">"-"&amp;COUNTIFS($X$1:X503,DATE(YEAR($H503),MONTH($H503),DAY($H503)),$K$1:K503,"Pendiente")</f>
        <v>-0</v>
      </c>
      <c r="AF503">
        <f t="shared" si="80"/>
        <v>1</v>
      </c>
    </row>
    <row r="504" spans="1:32" x14ac:dyDescent="0.25">
      <c r="A504" t="str">
        <f t="shared" si="77"/>
        <v>41663-0</v>
      </c>
      <c r="B504" s="3" t="s">
        <v>1312</v>
      </c>
      <c r="C504" s="7" t="s">
        <v>1831</v>
      </c>
      <c r="D504" s="4">
        <v>41660.333333333336</v>
      </c>
      <c r="E504" s="35" t="s">
        <v>15</v>
      </c>
      <c r="F504" s="35" t="s">
        <v>52</v>
      </c>
      <c r="G504" s="35">
        <f>VLOOKUP(F504&amp;WEEKDAY(D504,2),Hoja3!A:B,2,FALSE)*24</f>
        <v>72</v>
      </c>
      <c r="H504" s="4">
        <f t="shared" si="83"/>
        <v>41663.333333333336</v>
      </c>
      <c r="I504" s="4">
        <v>41660.333333333336</v>
      </c>
      <c r="J504" s="4">
        <v>41668.4375</v>
      </c>
      <c r="K504" s="4" t="s">
        <v>1158</v>
      </c>
      <c r="O504">
        <v>189.5</v>
      </c>
      <c r="R504" t="s">
        <v>1064</v>
      </c>
      <c r="S504" s="1">
        <v>41670.583333333336</v>
      </c>
      <c r="W504" t="s">
        <v>1150</v>
      </c>
      <c r="X504" s="2">
        <f t="shared" si="79"/>
        <v>41663</v>
      </c>
      <c r="Y504" t="str">
        <f>"-"&amp;COUNTIFS($X$1:X504,DATE(YEAR($H504),MONTH($H504),DAY($H504)),$K$1:K504,"Pendiente")</f>
        <v>-0</v>
      </c>
      <c r="AF504">
        <f t="shared" si="80"/>
        <v>1</v>
      </c>
    </row>
    <row r="505" spans="1:32" x14ac:dyDescent="0.25">
      <c r="A505" t="str">
        <f t="shared" ca="1" si="77"/>
        <v>41663-0</v>
      </c>
      <c r="B505" s="7" t="s">
        <v>1314</v>
      </c>
      <c r="C505" s="7" t="s">
        <v>1831</v>
      </c>
      <c r="D505" s="8">
        <v>41660.416666666664</v>
      </c>
      <c r="E505" s="32" t="s">
        <v>52</v>
      </c>
      <c r="F505" s="32" t="s">
        <v>52</v>
      </c>
      <c r="G505" s="32">
        <f>VLOOKUP(F505&amp;WEEKDAY(D505,2),Hoja3!A:B,2,FALSE)*24</f>
        <v>72</v>
      </c>
      <c r="H505" s="8">
        <f t="shared" si="83"/>
        <v>41663.416666666664</v>
      </c>
      <c r="I505" s="8">
        <v>41660.416666666664</v>
      </c>
      <c r="J505" s="8">
        <v>41661.354166666664</v>
      </c>
      <c r="K505" s="8" t="str">
        <f t="shared" ref="K505:K510" ca="1" si="85">IF(J505="",IF(NOW()&gt;H505,"Retrasado","Pendiente"),IF(J505&lt;H505,"Resuelto a Tiempo","Resuelto NO a Tiempo"))</f>
        <v>Resuelto a Tiempo</v>
      </c>
      <c r="O505">
        <v>-48.4</v>
      </c>
      <c r="W505" t="s">
        <v>1667</v>
      </c>
      <c r="X505" s="2">
        <f t="shared" si="79"/>
        <v>41663</v>
      </c>
      <c r="Y505" t="str">
        <f ca="1">"-"&amp;COUNTIFS($X$1:X505,DATE(YEAR($H505),MONTH($H505),DAY($H505)),$K$1:K505,"Pendiente")</f>
        <v>-0</v>
      </c>
      <c r="AF505">
        <f t="shared" si="80"/>
        <v>1</v>
      </c>
    </row>
    <row r="506" spans="1:32" x14ac:dyDescent="0.25">
      <c r="A506" t="str">
        <f t="shared" ca="1" si="77"/>
        <v>41663-0</v>
      </c>
      <c r="B506" s="7" t="s">
        <v>1313</v>
      </c>
      <c r="C506" s="7" t="s">
        <v>1831</v>
      </c>
      <c r="D506" s="8">
        <v>41660.416666666664</v>
      </c>
      <c r="E506" s="32" t="s">
        <v>52</v>
      </c>
      <c r="F506" s="32" t="s">
        <v>52</v>
      </c>
      <c r="G506" s="32">
        <f>VLOOKUP(F506&amp;WEEKDAY(D506,2),Hoja3!A:B,2,FALSE)*24</f>
        <v>72</v>
      </c>
      <c r="H506" s="8">
        <f t="shared" si="83"/>
        <v>41663.416666666664</v>
      </c>
      <c r="I506" s="8">
        <v>41660.416666666664</v>
      </c>
      <c r="J506" s="8">
        <v>41661.354166666664</v>
      </c>
      <c r="K506" s="8" t="str">
        <f t="shared" ca="1" si="85"/>
        <v>Resuelto a Tiempo</v>
      </c>
      <c r="O506">
        <v>-48.45</v>
      </c>
      <c r="W506" t="s">
        <v>1667</v>
      </c>
      <c r="X506" s="2">
        <f t="shared" si="79"/>
        <v>41663</v>
      </c>
      <c r="Y506" t="str">
        <f ca="1">"-"&amp;COUNTIFS($X$1:X506,DATE(YEAR($H506),MONTH($H506),DAY($H506)),$K$1:K506,"Pendiente")</f>
        <v>-0</v>
      </c>
      <c r="AF506">
        <f t="shared" si="80"/>
        <v>1</v>
      </c>
    </row>
    <row r="507" spans="1:32" x14ac:dyDescent="0.25">
      <c r="A507" t="str">
        <f t="shared" ca="1" si="77"/>
        <v>41661-0</v>
      </c>
      <c r="B507" s="7" t="s">
        <v>1315</v>
      </c>
      <c r="C507" s="7" t="s">
        <v>1831</v>
      </c>
      <c r="D507" s="8">
        <v>41660.416666666664</v>
      </c>
      <c r="E507" s="32" t="s">
        <v>15</v>
      </c>
      <c r="F507" s="32" t="s">
        <v>10</v>
      </c>
      <c r="G507" s="32">
        <f>VLOOKUP(F507&amp;WEEKDAY(D507,2),Hoja3!A:B,2,FALSE)*24</f>
        <v>24</v>
      </c>
      <c r="H507" s="8">
        <f t="shared" si="83"/>
        <v>41661.416666666664</v>
      </c>
      <c r="I507" s="8">
        <v>41660.416666666664</v>
      </c>
      <c r="J507" s="8">
        <v>41661.354166666664</v>
      </c>
      <c r="K507" s="8" t="str">
        <f t="shared" ca="1" si="85"/>
        <v>Resuelto a Tiempo</v>
      </c>
      <c r="O507">
        <v>-4.18</v>
      </c>
      <c r="W507" t="s">
        <v>1823</v>
      </c>
      <c r="X507" s="2">
        <f t="shared" si="79"/>
        <v>41661</v>
      </c>
      <c r="Y507" t="str">
        <f ca="1">"-"&amp;COUNTIFS($X$1:X507,DATE(YEAR($H507),MONTH($H507),DAY($H507)),$K$1:K507,"Pendiente")</f>
        <v>-0</v>
      </c>
      <c r="AF507">
        <f t="shared" si="80"/>
        <v>1</v>
      </c>
    </row>
    <row r="508" spans="1:32" x14ac:dyDescent="0.25">
      <c r="A508" t="str">
        <f t="shared" ca="1" si="77"/>
        <v>41666-0</v>
      </c>
      <c r="B508" s="7" t="s">
        <v>1316</v>
      </c>
      <c r="C508" s="7" t="s">
        <v>1831</v>
      </c>
      <c r="D508" s="8">
        <v>41661.333333333336</v>
      </c>
      <c r="E508" s="32" t="s">
        <v>52</v>
      </c>
      <c r="F508" s="32" t="s">
        <v>52</v>
      </c>
      <c r="G508" s="32">
        <f>VLOOKUP(F508&amp;WEEKDAY(D508,2),Hoja3!A:B,2,FALSE)*24</f>
        <v>120</v>
      </c>
      <c r="H508" s="8">
        <f t="shared" si="83"/>
        <v>41666.333333333336</v>
      </c>
      <c r="I508" s="8">
        <v>41661.333333333336</v>
      </c>
      <c r="J508" s="8">
        <v>41661.625</v>
      </c>
      <c r="K508" s="8" t="str">
        <f t="shared" ca="1" si="85"/>
        <v>Resuelto a Tiempo</v>
      </c>
      <c r="O508">
        <v>-119.11</v>
      </c>
      <c r="W508" t="s">
        <v>1667</v>
      </c>
      <c r="X508" s="2">
        <f t="shared" si="79"/>
        <v>41666</v>
      </c>
      <c r="Y508" t="str">
        <f ca="1">"-"&amp;COUNTIFS($X$1:X508,DATE(YEAR($H508),MONTH($H508),DAY($H508)),$K$1:K508,"Pendiente")</f>
        <v>-0</v>
      </c>
      <c r="AF508">
        <f t="shared" si="80"/>
        <v>1</v>
      </c>
    </row>
    <row r="509" spans="1:32" x14ac:dyDescent="0.25">
      <c r="A509" t="str">
        <f t="shared" ca="1" si="77"/>
        <v>41666-0</v>
      </c>
      <c r="B509" s="7" t="s">
        <v>1317</v>
      </c>
      <c r="C509" s="7" t="s">
        <v>1831</v>
      </c>
      <c r="D509" s="8">
        <v>41661.333333333336</v>
      </c>
      <c r="E509" s="32" t="s">
        <v>52</v>
      </c>
      <c r="F509" s="32" t="s">
        <v>52</v>
      </c>
      <c r="G509" s="32">
        <f>VLOOKUP(F509&amp;WEEKDAY(D509,2),Hoja3!A:B,2,FALSE)*24</f>
        <v>120</v>
      </c>
      <c r="H509" s="8">
        <f t="shared" si="83"/>
        <v>41666.333333333336</v>
      </c>
      <c r="I509" s="8">
        <v>41661.333333333336</v>
      </c>
      <c r="J509" s="8">
        <v>41662.458333333336</v>
      </c>
      <c r="K509" s="8" t="str">
        <f t="shared" ca="1" si="85"/>
        <v>Resuelto a Tiempo</v>
      </c>
      <c r="O509">
        <v>-97.19</v>
      </c>
      <c r="W509" t="s">
        <v>1667</v>
      </c>
      <c r="X509" s="2">
        <f t="shared" si="79"/>
        <v>41666</v>
      </c>
      <c r="Y509" t="str">
        <f ca="1">"-"&amp;COUNTIFS($X$1:X509,DATE(YEAR($H509),MONTH($H509),DAY($H509)),$K$1:K509,"Pendiente")</f>
        <v>-0</v>
      </c>
      <c r="AF509">
        <f t="shared" si="80"/>
        <v>1</v>
      </c>
    </row>
    <row r="510" spans="1:32" x14ac:dyDescent="0.25">
      <c r="A510" t="str">
        <f t="shared" ca="1" si="77"/>
        <v>41666-0</v>
      </c>
      <c r="B510" s="7" t="s">
        <v>1318</v>
      </c>
      <c r="C510" s="7" t="s">
        <v>1831</v>
      </c>
      <c r="D510" s="8">
        <v>41661.333333333336</v>
      </c>
      <c r="E510" s="32" t="s">
        <v>52</v>
      </c>
      <c r="F510" s="32" t="s">
        <v>52</v>
      </c>
      <c r="G510" s="32">
        <f>VLOOKUP(F510&amp;WEEKDAY(D510,2),Hoja3!A:B,2,FALSE)*24</f>
        <v>120</v>
      </c>
      <c r="H510" s="8">
        <f t="shared" si="83"/>
        <v>41666.333333333336</v>
      </c>
      <c r="I510" s="8">
        <v>41661.333333333336</v>
      </c>
      <c r="J510" s="8">
        <v>41661.479166666664</v>
      </c>
      <c r="K510" s="8" t="str">
        <f t="shared" ca="1" si="85"/>
        <v>Resuelto a Tiempo</v>
      </c>
      <c r="O510">
        <v>-121.31</v>
      </c>
      <c r="W510" t="s">
        <v>1667</v>
      </c>
      <c r="X510" s="2">
        <f t="shared" si="79"/>
        <v>41666</v>
      </c>
      <c r="Y510" t="str">
        <f ca="1">"-"&amp;COUNTIFS($X$1:X510,DATE(YEAR($H510),MONTH($H510),DAY($H510)),$K$1:K510,"Pendiente")</f>
        <v>-0</v>
      </c>
      <c r="AF510">
        <f t="shared" si="80"/>
        <v>1</v>
      </c>
    </row>
    <row r="511" spans="1:32" x14ac:dyDescent="0.25">
      <c r="A511" t="str">
        <f t="shared" ca="1" si="77"/>
        <v>41666-0</v>
      </c>
      <c r="B511" s="3" t="s">
        <v>1319</v>
      </c>
      <c r="C511" s="7" t="s">
        <v>1831</v>
      </c>
      <c r="D511" s="4">
        <v>41661.5</v>
      </c>
      <c r="E511" s="35" t="s">
        <v>15</v>
      </c>
      <c r="F511" s="35" t="s">
        <v>52</v>
      </c>
      <c r="G511" s="35">
        <f>VLOOKUP(F511&amp;WEEKDAY(D511,2),Hoja3!A:B,2,FALSE)*24</f>
        <v>120</v>
      </c>
      <c r="H511" s="4">
        <f t="shared" si="83"/>
        <v>41666.5</v>
      </c>
      <c r="I511" s="4">
        <v>41661.5</v>
      </c>
      <c r="J511" s="4">
        <v>41667.444444444445</v>
      </c>
      <c r="K511" s="4" t="s">
        <v>1158</v>
      </c>
      <c r="O511">
        <v>136.53</v>
      </c>
      <c r="R511" t="s">
        <v>1064</v>
      </c>
      <c r="S511" s="1">
        <v>41670.625</v>
      </c>
      <c r="W511" t="s">
        <v>1150</v>
      </c>
      <c r="X511" s="2">
        <f t="shared" si="79"/>
        <v>41666</v>
      </c>
      <c r="Y511" t="str">
        <f ca="1">"-"&amp;COUNTIFS($X$1:X511,DATE(YEAR($H511),MONTH($H511),DAY($H511)),$K$1:K511,"Pendiente")</f>
        <v>-0</v>
      </c>
      <c r="AF511">
        <f t="shared" si="80"/>
        <v>1</v>
      </c>
    </row>
    <row r="512" spans="1:32" x14ac:dyDescent="0.25">
      <c r="A512" t="str">
        <f t="shared" ca="1" si="77"/>
        <v>41667-0</v>
      </c>
      <c r="B512" s="7" t="s">
        <v>1321</v>
      </c>
      <c r="C512" s="7" t="s">
        <v>1831</v>
      </c>
      <c r="D512" s="8">
        <v>41662.333333333336</v>
      </c>
      <c r="E512" s="32" t="s">
        <v>52</v>
      </c>
      <c r="F512" s="32" t="s">
        <v>52</v>
      </c>
      <c r="G512" s="32">
        <f>VLOOKUP(F512&amp;WEEKDAY(D512,2),Hoja3!A:B,2,FALSE)*24</f>
        <v>120</v>
      </c>
      <c r="H512" s="8">
        <f t="shared" si="83"/>
        <v>41667.333333333336</v>
      </c>
      <c r="I512" s="8">
        <v>41662.333333333336</v>
      </c>
      <c r="J512" s="8">
        <v>41662.6875</v>
      </c>
      <c r="K512" s="8" t="str">
        <f t="shared" ref="K512:K523" ca="1" si="86">IF(J512="",IF(NOW()&gt;H512,"Retrasado","Pendiente"),IF(J512&lt;H512,"Resuelto a Tiempo","Resuelto NO a Tiempo"))</f>
        <v>Resuelto a Tiempo</v>
      </c>
      <c r="O512">
        <v>-116.33</v>
      </c>
      <c r="W512" t="s">
        <v>1667</v>
      </c>
      <c r="X512" s="2">
        <f t="shared" si="79"/>
        <v>41667</v>
      </c>
      <c r="Y512" t="str">
        <f ca="1">"-"&amp;COUNTIFS($X$1:X512,DATE(YEAR($H512),MONTH($H512),DAY($H512)),$K$1:K512,"Pendiente")</f>
        <v>-0</v>
      </c>
      <c r="AF512">
        <f t="shared" si="80"/>
        <v>1</v>
      </c>
    </row>
    <row r="513" spans="1:32" x14ac:dyDescent="0.25">
      <c r="A513" t="str">
        <f t="shared" ca="1" si="77"/>
        <v>41667-0</v>
      </c>
      <c r="B513" s="7" t="s">
        <v>1323</v>
      </c>
      <c r="C513" s="7" t="s">
        <v>1831</v>
      </c>
      <c r="D513" s="8">
        <v>41662.333333333336</v>
      </c>
      <c r="E513" s="32" t="s">
        <v>52</v>
      </c>
      <c r="F513" s="32" t="s">
        <v>52</v>
      </c>
      <c r="G513" s="32">
        <f>VLOOKUP(F513&amp;WEEKDAY(D513,2),Hoja3!A:B,2,FALSE)*24</f>
        <v>120</v>
      </c>
      <c r="H513" s="8">
        <f t="shared" si="83"/>
        <v>41667.333333333336</v>
      </c>
      <c r="I513" s="8">
        <v>41662.333333333336</v>
      </c>
      <c r="J513" s="8">
        <v>41663.375</v>
      </c>
      <c r="K513" s="8" t="str">
        <f t="shared" ca="1" si="86"/>
        <v>Resuelto a Tiempo</v>
      </c>
      <c r="O513">
        <v>-100.21</v>
      </c>
      <c r="W513" t="s">
        <v>1667</v>
      </c>
      <c r="X513" s="2">
        <f t="shared" si="79"/>
        <v>41667</v>
      </c>
      <c r="Y513" t="str">
        <f ca="1">"-"&amp;COUNTIFS($X$1:X513,DATE(YEAR($H513),MONTH($H513),DAY($H513)),$K$1:K513,"Pendiente")</f>
        <v>-0</v>
      </c>
      <c r="AF513">
        <f t="shared" si="80"/>
        <v>1</v>
      </c>
    </row>
    <row r="514" spans="1:32" x14ac:dyDescent="0.25">
      <c r="A514" t="str">
        <f t="shared" ref="A514:A577" ca="1" si="87">X514&amp;Y514</f>
        <v>41667-0</v>
      </c>
      <c r="B514" s="7" t="s">
        <v>1322</v>
      </c>
      <c r="C514" s="7" t="s">
        <v>1831</v>
      </c>
      <c r="D514" s="8">
        <v>41662.333333333336</v>
      </c>
      <c r="E514" s="32" t="s">
        <v>15</v>
      </c>
      <c r="F514" s="32" t="s">
        <v>52</v>
      </c>
      <c r="G514" s="32">
        <f>VLOOKUP(F514&amp;WEEKDAY(D514,2),Hoja3!A:B,2,FALSE)*24</f>
        <v>120</v>
      </c>
      <c r="H514" s="8">
        <f t="shared" si="83"/>
        <v>41667.333333333336</v>
      </c>
      <c r="I514" s="8">
        <v>41662.375</v>
      </c>
      <c r="J514" s="8">
        <v>41663.40625</v>
      </c>
      <c r="K514" s="8" t="str">
        <f t="shared" ca="1" si="86"/>
        <v>Resuelto a Tiempo</v>
      </c>
      <c r="O514">
        <v>20.46</v>
      </c>
      <c r="W514" t="s">
        <v>1667</v>
      </c>
      <c r="X514" s="2">
        <f t="shared" ref="X514:X577" si="88">DATE(YEAR($H514),MONTH($H514),DAY($H514))</f>
        <v>41667</v>
      </c>
      <c r="Y514" t="str">
        <f ca="1">"-"&amp;COUNTIFS($X$1:X514,DATE(YEAR($H514),MONTH($H514),DAY($H514)),$K$1:K514,"Pendiente")</f>
        <v>-0</v>
      </c>
      <c r="AF514">
        <f t="shared" ref="AF514:AF577" si="89">MONTH(D514)</f>
        <v>1</v>
      </c>
    </row>
    <row r="515" spans="1:32" x14ac:dyDescent="0.25">
      <c r="A515" t="str">
        <f t="shared" ca="1" si="87"/>
        <v>41663-0</v>
      </c>
      <c r="B515" s="7" t="s">
        <v>1324</v>
      </c>
      <c r="C515" s="7" t="s">
        <v>1831</v>
      </c>
      <c r="D515" s="8">
        <v>41662.416666666664</v>
      </c>
      <c r="E515" s="32" t="s">
        <v>10</v>
      </c>
      <c r="F515" s="32" t="s">
        <v>10</v>
      </c>
      <c r="G515" s="32">
        <f>VLOOKUP(F515&amp;WEEKDAY(D515,2),Hoja3!A:B,2,FALSE)*24</f>
        <v>24</v>
      </c>
      <c r="H515" s="8">
        <f t="shared" si="83"/>
        <v>41663.416666666664</v>
      </c>
      <c r="I515" s="8">
        <v>41662.416666666664</v>
      </c>
      <c r="J515" s="8">
        <v>41662.6875</v>
      </c>
      <c r="K515" s="8" t="str">
        <f t="shared" ca="1" si="86"/>
        <v>Resuelto a Tiempo</v>
      </c>
      <c r="O515">
        <v>-19.5</v>
      </c>
      <c r="W515" t="s">
        <v>1667</v>
      </c>
      <c r="X515" s="2">
        <f t="shared" si="88"/>
        <v>41663</v>
      </c>
      <c r="Y515" t="str">
        <f ca="1">"-"&amp;COUNTIFS($X$1:X515,DATE(YEAR($H515),MONTH($H515),DAY($H515)),$K$1:K515,"Pendiente")</f>
        <v>-0</v>
      </c>
      <c r="AF515">
        <f t="shared" si="89"/>
        <v>1</v>
      </c>
    </row>
    <row r="516" spans="1:32" x14ac:dyDescent="0.25">
      <c r="A516" t="str">
        <f t="shared" ca="1" si="87"/>
        <v>41668-0</v>
      </c>
      <c r="B516" s="7" t="s">
        <v>1325</v>
      </c>
      <c r="C516" s="7" t="s">
        <v>1831</v>
      </c>
      <c r="D516" s="8">
        <v>41663.416666666664</v>
      </c>
      <c r="E516" s="32" t="s">
        <v>15</v>
      </c>
      <c r="F516" s="32" t="s">
        <v>52</v>
      </c>
      <c r="G516" s="32">
        <f>VLOOKUP(F516&amp;WEEKDAY(D516,2),Hoja3!A:B,2,FALSE)*24</f>
        <v>120</v>
      </c>
      <c r="H516" s="8">
        <f t="shared" si="83"/>
        <v>41668.416666666664</v>
      </c>
      <c r="I516" s="8">
        <v>41663.416666666664</v>
      </c>
      <c r="J516" s="8">
        <v>41663.583333333336</v>
      </c>
      <c r="K516" s="8" t="str">
        <f t="shared" ca="1" si="86"/>
        <v>Resuelto a Tiempo</v>
      </c>
      <c r="O516">
        <v>-1.55</v>
      </c>
      <c r="W516" t="s">
        <v>1667</v>
      </c>
      <c r="X516" s="2">
        <f t="shared" si="88"/>
        <v>41668</v>
      </c>
      <c r="Y516" t="str">
        <f ca="1">"-"&amp;COUNTIFS($X$1:X516,DATE(YEAR($H516),MONTH($H516),DAY($H516)),$K$1:K516,"Pendiente")</f>
        <v>-0</v>
      </c>
      <c r="AF516">
        <f t="shared" si="89"/>
        <v>1</v>
      </c>
    </row>
    <row r="517" spans="1:32" x14ac:dyDescent="0.25">
      <c r="A517" t="str">
        <f t="shared" ca="1" si="87"/>
        <v>41680-0</v>
      </c>
      <c r="B517" s="7" t="s">
        <v>1360</v>
      </c>
      <c r="C517" s="7" t="s">
        <v>1831</v>
      </c>
      <c r="D517" s="8">
        <v>41675.583333333336</v>
      </c>
      <c r="E517" s="32" t="s">
        <v>52</v>
      </c>
      <c r="F517" s="32" t="s">
        <v>52</v>
      </c>
      <c r="G517" s="32">
        <f>VLOOKUP(F517&amp;WEEKDAY(D517,2),Hoja3!A:B,2,FALSE)*24</f>
        <v>120</v>
      </c>
      <c r="H517" s="8">
        <f t="shared" si="83"/>
        <v>41680.583333333336</v>
      </c>
      <c r="I517" s="8">
        <v>41675.583333333336</v>
      </c>
      <c r="J517" s="8">
        <v>41676.375</v>
      </c>
      <c r="K517" s="8" t="str">
        <f t="shared" ca="1" si="86"/>
        <v>Resuelto a Tiempo</v>
      </c>
      <c r="O517">
        <v>-119.15</v>
      </c>
      <c r="W517" t="s">
        <v>1709</v>
      </c>
      <c r="X517" s="2">
        <f t="shared" si="88"/>
        <v>41680</v>
      </c>
      <c r="Y517" t="str">
        <f ca="1">"-"&amp;COUNTIFS($X$1:X517,DATE(YEAR($H517),MONTH($H517),DAY($H517)),$K$1:K517,"Pendiente")</f>
        <v>-0</v>
      </c>
      <c r="AF517">
        <f t="shared" si="89"/>
        <v>2</v>
      </c>
    </row>
    <row r="518" spans="1:32" x14ac:dyDescent="0.25">
      <c r="A518" t="str">
        <f t="shared" ca="1" si="87"/>
        <v>41669-0</v>
      </c>
      <c r="B518" s="7" t="s">
        <v>1326</v>
      </c>
      <c r="C518" s="7" t="s">
        <v>1831</v>
      </c>
      <c r="D518" s="8">
        <v>41666.333333333336</v>
      </c>
      <c r="E518" s="32" t="s">
        <v>52</v>
      </c>
      <c r="F518" s="32" t="s">
        <v>52</v>
      </c>
      <c r="G518" s="32">
        <f>VLOOKUP(F518&amp;WEEKDAY(D518,2),Hoja3!A:B,2,FALSE)*24</f>
        <v>72</v>
      </c>
      <c r="H518" s="8">
        <f t="shared" si="83"/>
        <v>41669.333333333336</v>
      </c>
      <c r="I518" s="8">
        <v>41666.333333333336</v>
      </c>
      <c r="J518" s="8">
        <v>41666.677083333336</v>
      </c>
      <c r="K518" s="8" t="str">
        <f t="shared" ca="1" si="86"/>
        <v>Resuelto a Tiempo</v>
      </c>
      <c r="O518">
        <v>-68.5</v>
      </c>
      <c r="W518" t="s">
        <v>1667</v>
      </c>
      <c r="X518" s="2">
        <f t="shared" si="88"/>
        <v>41669</v>
      </c>
      <c r="Y518" t="str">
        <f ca="1">"-"&amp;COUNTIFS($X$1:X518,DATE(YEAR($H518),MONTH($H518),DAY($H518)),$K$1:K518,"Pendiente")</f>
        <v>-0</v>
      </c>
      <c r="AF518">
        <f t="shared" si="89"/>
        <v>1</v>
      </c>
    </row>
    <row r="519" spans="1:32" x14ac:dyDescent="0.25">
      <c r="A519" t="str">
        <f t="shared" ca="1" si="87"/>
        <v>41669-0</v>
      </c>
      <c r="B519" s="7" t="s">
        <v>1327</v>
      </c>
      <c r="C519" s="7" t="s">
        <v>1831</v>
      </c>
      <c r="D519" s="8">
        <v>41666.541666666664</v>
      </c>
      <c r="E519" s="32" t="s">
        <v>52</v>
      </c>
      <c r="F519" s="32" t="s">
        <v>52</v>
      </c>
      <c r="G519" s="32">
        <f>VLOOKUP(F519&amp;WEEKDAY(D519,2),Hoja3!A:B,2,FALSE)*24</f>
        <v>72</v>
      </c>
      <c r="H519" s="8">
        <f t="shared" si="83"/>
        <v>41669.541666666664</v>
      </c>
      <c r="I519" s="8">
        <v>41301.541666666664</v>
      </c>
      <c r="J519" s="8">
        <v>41666.694444444445</v>
      </c>
      <c r="K519" s="8" t="str">
        <f t="shared" ca="1" si="86"/>
        <v>Resuelto a Tiempo</v>
      </c>
      <c r="O519">
        <v>-89.13</v>
      </c>
      <c r="W519" t="s">
        <v>1667</v>
      </c>
      <c r="X519" s="2">
        <f t="shared" si="88"/>
        <v>41669</v>
      </c>
      <c r="Y519" t="str">
        <f ca="1">"-"&amp;COUNTIFS($X$1:X519,DATE(YEAR($H519),MONTH($H519),DAY($H519)),$K$1:K519,"Pendiente")</f>
        <v>-0</v>
      </c>
      <c r="AF519">
        <f t="shared" si="89"/>
        <v>1</v>
      </c>
    </row>
    <row r="520" spans="1:32" x14ac:dyDescent="0.25">
      <c r="A520" t="str">
        <f t="shared" ca="1" si="87"/>
        <v>41669-0</v>
      </c>
      <c r="B520" s="7" t="s">
        <v>1328</v>
      </c>
      <c r="C520" s="7" t="s">
        <v>1831</v>
      </c>
      <c r="D520" s="8">
        <v>41666.541666666664</v>
      </c>
      <c r="E520" s="32" t="s">
        <v>52</v>
      </c>
      <c r="F520" s="32" t="s">
        <v>52</v>
      </c>
      <c r="G520" s="32">
        <f>VLOOKUP(F520&amp;WEEKDAY(D520,2),Hoja3!A:B,2,FALSE)*24</f>
        <v>72</v>
      </c>
      <c r="H520" s="8">
        <f t="shared" si="83"/>
        <v>41669.541666666664</v>
      </c>
      <c r="I520" s="8">
        <v>41301.541666666664</v>
      </c>
      <c r="J520" s="8">
        <v>41667.375</v>
      </c>
      <c r="K520" s="8" t="str">
        <f t="shared" ca="1" si="86"/>
        <v>Resuelto a Tiempo</v>
      </c>
      <c r="O520">
        <v>-73.27</v>
      </c>
      <c r="W520" t="s">
        <v>1667</v>
      </c>
      <c r="X520" s="2">
        <f t="shared" si="88"/>
        <v>41669</v>
      </c>
      <c r="Y520" t="str">
        <f ca="1">"-"&amp;COUNTIFS($X$1:X520,DATE(YEAR($H520),MONTH($H520),DAY($H520)),$K$1:K520,"Pendiente")</f>
        <v>-0</v>
      </c>
      <c r="AF520">
        <f t="shared" si="89"/>
        <v>1</v>
      </c>
    </row>
    <row r="521" spans="1:32" x14ac:dyDescent="0.25">
      <c r="A521" t="str">
        <f t="shared" ca="1" si="87"/>
        <v>41669-0</v>
      </c>
      <c r="B521" s="7" t="s">
        <v>1329</v>
      </c>
      <c r="C521" s="7" t="s">
        <v>1831</v>
      </c>
      <c r="D521" s="8">
        <v>41666.541666666664</v>
      </c>
      <c r="E521" s="32" t="s">
        <v>52</v>
      </c>
      <c r="F521" s="32" t="s">
        <v>52</v>
      </c>
      <c r="G521" s="32">
        <f>VLOOKUP(F521&amp;WEEKDAY(D521,2),Hoja3!A:B,2,FALSE)*24</f>
        <v>72</v>
      </c>
      <c r="H521" s="8">
        <f t="shared" si="83"/>
        <v>41669.541666666664</v>
      </c>
      <c r="I521" s="8">
        <v>41301.541666666664</v>
      </c>
      <c r="J521" s="8">
        <v>41667.375</v>
      </c>
      <c r="K521" s="8" t="str">
        <f t="shared" ca="1" si="86"/>
        <v>Resuelto a Tiempo</v>
      </c>
      <c r="O521">
        <v>-73.180000000000007</v>
      </c>
      <c r="W521" t="s">
        <v>1667</v>
      </c>
      <c r="X521" s="2">
        <f t="shared" si="88"/>
        <v>41669</v>
      </c>
      <c r="Y521" t="str">
        <f ca="1">"-"&amp;COUNTIFS($X$1:X521,DATE(YEAR($H521),MONTH($H521),DAY($H521)),$K$1:K521,"Pendiente")</f>
        <v>-0</v>
      </c>
      <c r="AF521">
        <f t="shared" si="89"/>
        <v>1</v>
      </c>
    </row>
    <row r="522" spans="1:32" x14ac:dyDescent="0.25">
      <c r="A522" t="str">
        <f t="shared" ca="1" si="87"/>
        <v>41669-0</v>
      </c>
      <c r="B522" s="7" t="s">
        <v>1330</v>
      </c>
      <c r="C522" s="7" t="s">
        <v>1831</v>
      </c>
      <c r="D522" s="8">
        <v>41666.541666666664</v>
      </c>
      <c r="E522" s="32" t="s">
        <v>15</v>
      </c>
      <c r="F522" s="32" t="s">
        <v>52</v>
      </c>
      <c r="G522" s="32">
        <f>VLOOKUP(F522&amp;WEEKDAY(D522,2),Hoja3!A:B,2,FALSE)*24</f>
        <v>72</v>
      </c>
      <c r="H522" s="8">
        <f t="shared" si="83"/>
        <v>41669.541666666664</v>
      </c>
      <c r="I522" s="8">
        <v>41301.541666666664</v>
      </c>
      <c r="J522" s="8">
        <v>41667.458333333336</v>
      </c>
      <c r="K522" s="8" t="str">
        <f t="shared" ca="1" si="86"/>
        <v>Resuelto a Tiempo</v>
      </c>
      <c r="O522">
        <v>15.44</v>
      </c>
      <c r="W522" t="s">
        <v>1667</v>
      </c>
      <c r="X522" s="2">
        <f t="shared" si="88"/>
        <v>41669</v>
      </c>
      <c r="Y522" t="str">
        <f ca="1">"-"&amp;COUNTIFS($X$1:X522,DATE(YEAR($H522),MONTH($H522),DAY($H522)),$K$1:K522,"Pendiente")</f>
        <v>-0</v>
      </c>
      <c r="AF522">
        <f t="shared" si="89"/>
        <v>1</v>
      </c>
    </row>
    <row r="523" spans="1:32" x14ac:dyDescent="0.25">
      <c r="A523" t="str">
        <f t="shared" ca="1" si="87"/>
        <v>41670-0</v>
      </c>
      <c r="B523" s="7" t="s">
        <v>1331</v>
      </c>
      <c r="C523" s="7" t="s">
        <v>1831</v>
      </c>
      <c r="D523" s="8">
        <v>41667.333333333336</v>
      </c>
      <c r="E523" s="32" t="s">
        <v>52</v>
      </c>
      <c r="F523" s="32" t="s">
        <v>52</v>
      </c>
      <c r="G523" s="32">
        <f>VLOOKUP(F523&amp;WEEKDAY(D523,2),Hoja3!A:B,2,FALSE)*24</f>
        <v>72</v>
      </c>
      <c r="H523" s="8">
        <f t="shared" si="83"/>
        <v>41670.333333333336</v>
      </c>
      <c r="I523" s="8">
        <v>41667.333333333336</v>
      </c>
      <c r="J523" s="8">
        <v>41667.458333333336</v>
      </c>
      <c r="K523" s="8" t="str">
        <f t="shared" ca="1" si="86"/>
        <v>Resuelto a Tiempo</v>
      </c>
      <c r="O523">
        <v>-74.2</v>
      </c>
      <c r="W523" t="s">
        <v>1667</v>
      </c>
      <c r="X523" s="2">
        <f t="shared" si="88"/>
        <v>41670</v>
      </c>
      <c r="Y523" t="str">
        <f ca="1">"-"&amp;COUNTIFS($X$1:X523,DATE(YEAR($H523),MONTH($H523),DAY($H523)),$K$1:K523,"Pendiente")</f>
        <v>-0</v>
      </c>
      <c r="AF523">
        <f t="shared" si="89"/>
        <v>1</v>
      </c>
    </row>
    <row r="524" spans="1:32" x14ac:dyDescent="0.25">
      <c r="A524" t="str">
        <f t="shared" ca="1" si="87"/>
        <v>41669-0</v>
      </c>
      <c r="B524" s="3" t="s">
        <v>1337</v>
      </c>
      <c r="C524" s="7" t="s">
        <v>1831</v>
      </c>
      <c r="D524" s="4">
        <v>41668.375</v>
      </c>
      <c r="E524" s="35" t="s">
        <v>10</v>
      </c>
      <c r="F524" s="35" t="s">
        <v>10</v>
      </c>
      <c r="G524" s="35">
        <f>VLOOKUP(F524&amp;WEEKDAY(D524,2),Hoja3!A:B,2,FALSE)*24</f>
        <v>24</v>
      </c>
      <c r="H524" s="4">
        <f t="shared" si="83"/>
        <v>41669.375</v>
      </c>
      <c r="I524" s="4">
        <v>41668.375</v>
      </c>
      <c r="J524" s="4">
        <v>41673.701388888891</v>
      </c>
      <c r="K524" s="4" t="s">
        <v>1122</v>
      </c>
      <c r="M524" s="53">
        <v>41669.46875</v>
      </c>
      <c r="O524">
        <v>-23.07</v>
      </c>
      <c r="W524" t="s">
        <v>1710</v>
      </c>
      <c r="X524" s="2">
        <f t="shared" si="88"/>
        <v>41669</v>
      </c>
      <c r="Y524" t="str">
        <f ca="1">"-"&amp;COUNTIFS($X$1:X524,DATE(YEAR($H524),MONTH($H524),DAY($H524)),$K$1:K524,"Pendiente")</f>
        <v>-0</v>
      </c>
      <c r="AF524">
        <f t="shared" si="89"/>
        <v>1</v>
      </c>
    </row>
    <row r="525" spans="1:32" x14ac:dyDescent="0.25">
      <c r="A525" t="str">
        <f t="shared" ca="1" si="87"/>
        <v>41670-0</v>
      </c>
      <c r="B525" s="7" t="s">
        <v>1332</v>
      </c>
      <c r="C525" s="7" t="s">
        <v>1831</v>
      </c>
      <c r="D525" s="8">
        <v>41667.416666666664</v>
      </c>
      <c r="E525" s="32" t="s">
        <v>52</v>
      </c>
      <c r="F525" s="32" t="s">
        <v>52</v>
      </c>
      <c r="G525" s="32">
        <f>VLOOKUP(F525&amp;WEEKDAY(D525,2),Hoja3!A:B,2,FALSE)*24</f>
        <v>72</v>
      </c>
      <c r="H525" s="8">
        <f t="shared" si="83"/>
        <v>41670.416666666664</v>
      </c>
      <c r="I525" s="8">
        <v>41667.5</v>
      </c>
      <c r="J525" s="8">
        <v>41667.583333333336</v>
      </c>
      <c r="K525" s="8" t="str">
        <f ca="1">IF(J525="",IF(NOW()&gt;H525,"Retrasado","Pendiente"),IF(J525&lt;H525,"Resuelto a Tiempo","Resuelto NO a Tiempo"))</f>
        <v>Resuelto a Tiempo</v>
      </c>
      <c r="O525">
        <v>-74.12</v>
      </c>
      <c r="W525" t="s">
        <v>1667</v>
      </c>
      <c r="X525" s="2">
        <f t="shared" si="88"/>
        <v>41670</v>
      </c>
      <c r="Y525" t="str">
        <f ca="1">"-"&amp;COUNTIFS($X$1:X525,DATE(YEAR($H525),MONTH($H525),DAY($H525)),$K$1:K525,"Pendiente")</f>
        <v>-0</v>
      </c>
      <c r="AF525">
        <f t="shared" si="89"/>
        <v>1</v>
      </c>
    </row>
    <row r="526" spans="1:32" x14ac:dyDescent="0.25">
      <c r="A526" t="str">
        <f t="shared" ca="1" si="87"/>
        <v>41668-0</v>
      </c>
      <c r="B526" s="3" t="s">
        <v>1333</v>
      </c>
      <c r="C526" s="7" t="s">
        <v>1831</v>
      </c>
      <c r="D526" s="4">
        <v>41667.416666666664</v>
      </c>
      <c r="E526" s="35" t="s">
        <v>15</v>
      </c>
      <c r="F526" s="35" t="s">
        <v>10</v>
      </c>
      <c r="G526" s="35">
        <f>VLOOKUP(F526&amp;WEEKDAY(D526,2),Hoja3!A:B,2,FALSE)*24</f>
        <v>24</v>
      </c>
      <c r="H526" s="4">
        <f t="shared" si="83"/>
        <v>41668.416666666664</v>
      </c>
      <c r="I526" s="4">
        <v>41667.5</v>
      </c>
      <c r="J526" s="4">
        <v>41669.583333333336</v>
      </c>
      <c r="K526" s="4" t="s">
        <v>1158</v>
      </c>
      <c r="O526">
        <v>24.2</v>
      </c>
      <c r="R526" t="s">
        <v>1064</v>
      </c>
      <c r="S526" s="1">
        <v>41673.625</v>
      </c>
      <c r="W526" t="s">
        <v>1824</v>
      </c>
      <c r="X526" s="2">
        <f t="shared" si="88"/>
        <v>41668</v>
      </c>
      <c r="Y526" t="str">
        <f ca="1">"-"&amp;COUNTIFS($X$1:X526,DATE(YEAR($H526),MONTH($H526),DAY($H526)),$K$1:K526,"Pendiente")</f>
        <v>-0</v>
      </c>
      <c r="AF526">
        <f t="shared" si="89"/>
        <v>1</v>
      </c>
    </row>
    <row r="527" spans="1:32" x14ac:dyDescent="0.25">
      <c r="A527" t="str">
        <f t="shared" ca="1" si="87"/>
        <v>41668-0</v>
      </c>
      <c r="B527" s="3" t="s">
        <v>1334</v>
      </c>
      <c r="C527" s="7" t="s">
        <v>1831</v>
      </c>
      <c r="D527" s="4">
        <v>41667.416666666664</v>
      </c>
      <c r="E527" s="35" t="s">
        <v>15</v>
      </c>
      <c r="F527" s="35" t="s">
        <v>10</v>
      </c>
      <c r="G527" s="35">
        <f>VLOOKUP(F527&amp;WEEKDAY(D527,2),Hoja3!A:B,2,FALSE)*24</f>
        <v>24</v>
      </c>
      <c r="H527" s="4">
        <f t="shared" si="83"/>
        <v>41668.416666666664</v>
      </c>
      <c r="I527" s="4">
        <v>41667.5</v>
      </c>
      <c r="J527" s="4">
        <v>41669.666666666664</v>
      </c>
      <c r="K527" s="4" t="s">
        <v>1158</v>
      </c>
      <c r="O527">
        <v>26.14</v>
      </c>
      <c r="R527" t="s">
        <v>1064</v>
      </c>
      <c r="S527" s="1">
        <v>41673.625</v>
      </c>
      <c r="W527" t="s">
        <v>1824</v>
      </c>
      <c r="X527" s="2">
        <f t="shared" si="88"/>
        <v>41668</v>
      </c>
      <c r="Y527" t="str">
        <f ca="1">"-"&amp;COUNTIFS($X$1:X527,DATE(YEAR($H527),MONTH($H527),DAY($H527)),$K$1:K527,"Pendiente")</f>
        <v>-0</v>
      </c>
      <c r="AF527">
        <f t="shared" si="89"/>
        <v>1</v>
      </c>
    </row>
    <row r="528" spans="1:32" x14ac:dyDescent="0.25">
      <c r="A528" t="str">
        <f t="shared" ca="1" si="87"/>
        <v>41668-0</v>
      </c>
      <c r="B528" s="3" t="s">
        <v>1335</v>
      </c>
      <c r="C528" s="7" t="s">
        <v>1831</v>
      </c>
      <c r="D528" s="4">
        <v>41667.416666666664</v>
      </c>
      <c r="E528" s="35" t="s">
        <v>15</v>
      </c>
      <c r="F528" s="35" t="s">
        <v>10</v>
      </c>
      <c r="G528" s="35">
        <f>VLOOKUP(F528&amp;WEEKDAY(D528,2),Hoja3!A:B,2,FALSE)*24</f>
        <v>24</v>
      </c>
      <c r="H528" s="4">
        <f t="shared" si="83"/>
        <v>41668.416666666664</v>
      </c>
      <c r="I528" s="4">
        <v>41667.5</v>
      </c>
      <c r="J528" s="4">
        <v>41669.583333333336</v>
      </c>
      <c r="K528" s="4" t="s">
        <v>1158</v>
      </c>
      <c r="O528">
        <v>22.34</v>
      </c>
      <c r="R528" t="s">
        <v>1064</v>
      </c>
      <c r="S528" s="1">
        <v>41673.666666666664</v>
      </c>
      <c r="W528" t="s">
        <v>1824</v>
      </c>
      <c r="X528" s="2">
        <f t="shared" si="88"/>
        <v>41668</v>
      </c>
      <c r="Y528" t="str">
        <f ca="1">"-"&amp;COUNTIFS($X$1:X528,DATE(YEAR($H528),MONTH($H528),DAY($H528)),$K$1:K528,"Pendiente")</f>
        <v>-0</v>
      </c>
      <c r="AF528">
        <f t="shared" si="89"/>
        <v>1</v>
      </c>
    </row>
    <row r="529" spans="1:32" x14ac:dyDescent="0.25">
      <c r="A529" t="str">
        <f t="shared" ca="1" si="87"/>
        <v>41673-0</v>
      </c>
      <c r="B529" s="7" t="s">
        <v>1336</v>
      </c>
      <c r="C529" s="7" t="s">
        <v>1831</v>
      </c>
      <c r="D529" s="8">
        <v>41668.333333333336</v>
      </c>
      <c r="E529" s="32" t="s">
        <v>52</v>
      </c>
      <c r="F529" s="32" t="s">
        <v>52</v>
      </c>
      <c r="G529" s="32">
        <f>VLOOKUP(F529&amp;WEEKDAY(D529,2),Hoja3!A:B,2,FALSE)*24</f>
        <v>120</v>
      </c>
      <c r="H529" s="8">
        <f t="shared" si="83"/>
        <v>41673.333333333336</v>
      </c>
      <c r="I529" s="8">
        <v>41668.333333333336</v>
      </c>
      <c r="J529" s="8">
        <v>41668.479166666664</v>
      </c>
      <c r="K529" s="8" t="str">
        <f t="shared" ref="K529:K535" ca="1" si="90">IF(J529="",IF(NOW()&gt;H529,"Retrasado","Pendiente"),IF(J529&lt;H529,"Resuelto a Tiempo","Resuelto NO a Tiempo"))</f>
        <v>Resuelto a Tiempo</v>
      </c>
      <c r="O529">
        <f>-121-14</f>
        <v>-135</v>
      </c>
      <c r="W529" t="s">
        <v>1667</v>
      </c>
      <c r="X529" s="2">
        <f t="shared" si="88"/>
        <v>41673</v>
      </c>
      <c r="Y529" t="str">
        <f ca="1">"-"&amp;COUNTIFS($X$1:X529,DATE(YEAR($H529),MONTH($H529),DAY($H529)),$K$1:K529,"Pendiente")</f>
        <v>-0</v>
      </c>
      <c r="AF529">
        <f t="shared" si="89"/>
        <v>1</v>
      </c>
    </row>
    <row r="530" spans="1:32" x14ac:dyDescent="0.25">
      <c r="A530" t="str">
        <f t="shared" ca="1" si="87"/>
        <v>41669-0</v>
      </c>
      <c r="B530" s="7" t="s">
        <v>1338</v>
      </c>
      <c r="C530" s="7" t="s">
        <v>1831</v>
      </c>
      <c r="D530" s="8">
        <v>41668.458333333336</v>
      </c>
      <c r="E530" s="32" t="s">
        <v>15</v>
      </c>
      <c r="F530" s="32" t="s">
        <v>10</v>
      </c>
      <c r="G530" s="32">
        <f>VLOOKUP(F530&amp;WEEKDAY(D530,2),Hoja3!A:B,2,FALSE)*24</f>
        <v>24</v>
      </c>
      <c r="H530" s="8">
        <f t="shared" si="83"/>
        <v>41669.458333333336</v>
      </c>
      <c r="I530" s="8">
        <v>41668.458333333336</v>
      </c>
      <c r="J530" s="8">
        <v>41668.677083333336</v>
      </c>
      <c r="K530" s="8" t="str">
        <f t="shared" ca="1" si="90"/>
        <v>Resuelto a Tiempo</v>
      </c>
      <c r="O530">
        <v>-20.5</v>
      </c>
      <c r="W530" t="s">
        <v>1147</v>
      </c>
      <c r="X530" s="2">
        <f t="shared" si="88"/>
        <v>41669</v>
      </c>
      <c r="Y530" t="str">
        <f ca="1">"-"&amp;COUNTIFS($X$1:X530,DATE(YEAR($H530),MONTH($H530),DAY($H530)),$K$1:K530,"Pendiente")</f>
        <v>-0</v>
      </c>
      <c r="AF530">
        <f t="shared" si="89"/>
        <v>1</v>
      </c>
    </row>
    <row r="531" spans="1:32" x14ac:dyDescent="0.25">
      <c r="A531" t="str">
        <f t="shared" ca="1" si="87"/>
        <v>41674-0</v>
      </c>
      <c r="B531" s="7" t="s">
        <v>1339</v>
      </c>
      <c r="C531" s="7" t="s">
        <v>1831</v>
      </c>
      <c r="D531" s="8">
        <v>41669.333333333336</v>
      </c>
      <c r="E531" s="32" t="s">
        <v>52</v>
      </c>
      <c r="F531" s="32" t="s">
        <v>52</v>
      </c>
      <c r="G531" s="32">
        <f>VLOOKUP(F531&amp;WEEKDAY(D531,2),Hoja3!A:B,2,FALSE)*24</f>
        <v>120</v>
      </c>
      <c r="H531" s="8">
        <f t="shared" si="83"/>
        <v>41674.333333333336</v>
      </c>
      <c r="I531" s="8">
        <v>41304.333333333336</v>
      </c>
      <c r="J531" s="8">
        <v>41669.583333333336</v>
      </c>
      <c r="K531" s="8" t="str">
        <f t="shared" ca="1" si="90"/>
        <v>Resuelto a Tiempo</v>
      </c>
      <c r="O531">
        <v>-119.27</v>
      </c>
      <c r="W531" t="s">
        <v>1667</v>
      </c>
      <c r="X531" s="2">
        <f t="shared" si="88"/>
        <v>41674</v>
      </c>
      <c r="Y531" t="str">
        <f ca="1">"-"&amp;COUNTIFS($X$1:X531,DATE(YEAR($H531),MONTH($H531),DAY($H531)),$K$1:K531,"Pendiente")</f>
        <v>-0</v>
      </c>
      <c r="AF531">
        <f t="shared" si="89"/>
        <v>1</v>
      </c>
    </row>
    <row r="532" spans="1:32" x14ac:dyDescent="0.25">
      <c r="A532" t="str">
        <f t="shared" ca="1" si="87"/>
        <v>41674-0</v>
      </c>
      <c r="B532" s="7" t="s">
        <v>1340</v>
      </c>
      <c r="C532" s="7" t="s">
        <v>1831</v>
      </c>
      <c r="D532" s="8">
        <v>41669.333333333336</v>
      </c>
      <c r="E532" s="32" t="s">
        <v>52</v>
      </c>
      <c r="F532" s="32" t="s">
        <v>52</v>
      </c>
      <c r="G532" s="32">
        <f>VLOOKUP(F532&amp;WEEKDAY(D532,2),Hoja3!A:B,2,FALSE)*24</f>
        <v>120</v>
      </c>
      <c r="H532" s="8">
        <f t="shared" si="83"/>
        <v>41674.333333333336</v>
      </c>
      <c r="I532" s="8">
        <v>41304.333333333336</v>
      </c>
      <c r="J532" s="8">
        <v>41669.604166666664</v>
      </c>
      <c r="K532" s="8" t="str">
        <f t="shared" ca="1" si="90"/>
        <v>Resuelto a Tiempo</v>
      </c>
      <c r="O532">
        <v>-118.2</v>
      </c>
      <c r="W532" t="s">
        <v>1667</v>
      </c>
      <c r="X532" s="2">
        <f t="shared" si="88"/>
        <v>41674</v>
      </c>
      <c r="Y532" t="str">
        <f ca="1">"-"&amp;COUNTIFS($X$1:X532,DATE(YEAR($H532),MONTH($H532),DAY($H532)),$K$1:K532,"Pendiente")</f>
        <v>-0</v>
      </c>
      <c r="AF532">
        <f t="shared" si="89"/>
        <v>1</v>
      </c>
    </row>
    <row r="533" spans="1:32" x14ac:dyDescent="0.25">
      <c r="A533" t="str">
        <f t="shared" ca="1" si="87"/>
        <v>41674-0</v>
      </c>
      <c r="B533" s="7" t="s">
        <v>1341</v>
      </c>
      <c r="C533" s="7" t="s">
        <v>1831</v>
      </c>
      <c r="D533" s="8">
        <v>41669.375</v>
      </c>
      <c r="E533" s="32" t="s">
        <v>52</v>
      </c>
      <c r="F533" s="32" t="s">
        <v>52</v>
      </c>
      <c r="G533" s="32">
        <f>VLOOKUP(F533&amp;WEEKDAY(D533,2),Hoja3!A:B,2,FALSE)*24</f>
        <v>120</v>
      </c>
      <c r="H533" s="8">
        <f t="shared" si="83"/>
        <v>41674.375</v>
      </c>
      <c r="I533" s="8">
        <v>41669.375</v>
      </c>
      <c r="J533" s="8">
        <v>41669.604166666664</v>
      </c>
      <c r="K533" s="8" t="str">
        <f t="shared" ca="1" si="90"/>
        <v>Resuelto a Tiempo</v>
      </c>
      <c r="O533">
        <v>-119.47</v>
      </c>
      <c r="W533" t="s">
        <v>1667</v>
      </c>
      <c r="X533" s="2">
        <f t="shared" si="88"/>
        <v>41674</v>
      </c>
      <c r="Y533" t="str">
        <f ca="1">"-"&amp;COUNTIFS($X$1:X533,DATE(YEAR($H533),MONTH($H533),DAY($H533)),$K$1:K533,"Pendiente")</f>
        <v>-0</v>
      </c>
      <c r="AF533">
        <f t="shared" si="89"/>
        <v>1</v>
      </c>
    </row>
    <row r="534" spans="1:32" x14ac:dyDescent="0.25">
      <c r="A534" t="str">
        <f t="shared" ca="1" si="87"/>
        <v>41670-0</v>
      </c>
      <c r="B534" s="7" t="s">
        <v>1342</v>
      </c>
      <c r="C534" s="7" t="s">
        <v>1831</v>
      </c>
      <c r="D534" s="8">
        <v>41669.375</v>
      </c>
      <c r="E534" s="32" t="s">
        <v>10</v>
      </c>
      <c r="F534" s="32" t="s">
        <v>10</v>
      </c>
      <c r="G534" s="32">
        <f>VLOOKUP(F534&amp;WEEKDAY(D534,2),Hoja3!A:B,2,FALSE)*24</f>
        <v>24</v>
      </c>
      <c r="H534" s="8">
        <f t="shared" si="83"/>
        <v>41670.375</v>
      </c>
      <c r="I534" s="8">
        <v>41669.375</v>
      </c>
      <c r="J534" s="8">
        <v>41669.666666666664</v>
      </c>
      <c r="K534" s="8" t="str">
        <f t="shared" ca="1" si="90"/>
        <v>Resuelto a Tiempo</v>
      </c>
      <c r="O534">
        <v>-21.35</v>
      </c>
      <c r="W534" t="s">
        <v>1667</v>
      </c>
      <c r="X534" s="2">
        <f t="shared" si="88"/>
        <v>41670</v>
      </c>
      <c r="Y534" t="str">
        <f ca="1">"-"&amp;COUNTIFS($X$1:X534,DATE(YEAR($H534),MONTH($H534),DAY($H534)),$K$1:K534,"Pendiente")</f>
        <v>-0</v>
      </c>
      <c r="AF534">
        <f t="shared" si="89"/>
        <v>1</v>
      </c>
    </row>
    <row r="535" spans="1:32" x14ac:dyDescent="0.25">
      <c r="A535" t="str">
        <f t="shared" ca="1" si="87"/>
        <v>41674-0</v>
      </c>
      <c r="B535" s="7" t="s">
        <v>1343</v>
      </c>
      <c r="C535" s="7" t="s">
        <v>1831</v>
      </c>
      <c r="D535" s="8">
        <v>41669.583333333336</v>
      </c>
      <c r="E535" s="32" t="s">
        <v>52</v>
      </c>
      <c r="F535" s="32" t="s">
        <v>52</v>
      </c>
      <c r="G535" s="32">
        <f>VLOOKUP(F535&amp;WEEKDAY(D535,2),Hoja3!A:B,2,FALSE)*24</f>
        <v>120</v>
      </c>
      <c r="H535" s="8">
        <f t="shared" si="83"/>
        <v>41674.583333333336</v>
      </c>
      <c r="I535" s="8">
        <v>41669.583333333336</v>
      </c>
      <c r="J535" s="8">
        <v>41669.659722222219</v>
      </c>
      <c r="K535" s="8" t="str">
        <f t="shared" ca="1" si="90"/>
        <v>Resuelto a Tiempo</v>
      </c>
      <c r="O535">
        <v>-137.35</v>
      </c>
      <c r="W535" t="s">
        <v>1667</v>
      </c>
      <c r="X535" s="2">
        <f t="shared" si="88"/>
        <v>41674</v>
      </c>
      <c r="Y535" t="str">
        <f ca="1">"-"&amp;COUNTIFS($X$1:X535,DATE(YEAR($H535),MONTH($H535),DAY($H535)),$K$1:K535,"Pendiente")</f>
        <v>-0</v>
      </c>
      <c r="AF535">
        <f t="shared" si="89"/>
        <v>1</v>
      </c>
    </row>
    <row r="536" spans="1:32" x14ac:dyDescent="0.25">
      <c r="A536" t="str">
        <f t="shared" si="87"/>
        <v>41671-0</v>
      </c>
      <c r="B536" s="3" t="s">
        <v>1344</v>
      </c>
      <c r="C536" s="7" t="s">
        <v>1831</v>
      </c>
      <c r="D536" s="4">
        <v>41670.583333333336</v>
      </c>
      <c r="E536" s="35" t="s">
        <v>10</v>
      </c>
      <c r="F536" s="35" t="s">
        <v>10</v>
      </c>
      <c r="G536" s="35">
        <f>VLOOKUP(F536&amp;WEEKDAY(D536,2),Hoja3!A:B,2,FALSE)*24</f>
        <v>24</v>
      </c>
      <c r="H536" s="4">
        <f t="shared" si="83"/>
        <v>41671.583333333336</v>
      </c>
      <c r="I536" s="4">
        <v>41670.583333333336</v>
      </c>
      <c r="J536" s="4">
        <v>41674.416666666664</v>
      </c>
      <c r="K536" s="4" t="s">
        <v>1122</v>
      </c>
      <c r="O536">
        <v>-7.33</v>
      </c>
      <c r="W536" t="s">
        <v>1814</v>
      </c>
      <c r="X536" s="2">
        <f t="shared" si="88"/>
        <v>41671</v>
      </c>
      <c r="Y536" t="str">
        <f>"-"&amp;COUNTIFS($X$1:X536,DATE(YEAR($H536),MONTH($H536),DAY($H536)),$K$1:K536,"Pendiente")</f>
        <v>-0</v>
      </c>
      <c r="AF536">
        <f t="shared" si="89"/>
        <v>1</v>
      </c>
    </row>
    <row r="537" spans="1:32" x14ac:dyDescent="0.25">
      <c r="A537" t="str">
        <f t="shared" ca="1" si="87"/>
        <v>41674-0</v>
      </c>
      <c r="B537" s="7" t="s">
        <v>1348</v>
      </c>
      <c r="C537" s="7" t="s">
        <v>1831</v>
      </c>
      <c r="D537" s="8">
        <v>41673.375</v>
      </c>
      <c r="E537" s="32" t="s">
        <v>10</v>
      </c>
      <c r="F537" s="32" t="s">
        <v>10</v>
      </c>
      <c r="G537" s="32">
        <f>VLOOKUP(F537&amp;WEEKDAY(D537,2),Hoja3!A:B,2,FALSE)*24</f>
        <v>24</v>
      </c>
      <c r="H537" s="8">
        <f t="shared" si="83"/>
        <v>41674.375</v>
      </c>
      <c r="I537" s="8">
        <v>41673.375</v>
      </c>
      <c r="J537" s="8">
        <v>41673.5625</v>
      </c>
      <c r="K537" s="8" t="str">
        <f t="shared" ref="K537:K542" ca="1" si="91">IF(J537="",IF(NOW()&gt;H537,"Retrasado","Pendiente"),IF(J537&lt;H537,"Resuelto a Tiempo","Resuelto NO a Tiempo"))</f>
        <v>Resuelto a Tiempo</v>
      </c>
      <c r="O537">
        <v>-22.14</v>
      </c>
      <c r="W537" t="s">
        <v>1710</v>
      </c>
      <c r="X537" s="2">
        <f t="shared" si="88"/>
        <v>41674</v>
      </c>
      <c r="Y537" t="str">
        <f ca="1">"-"&amp;COUNTIFS($X$1:X537,DATE(YEAR($H537),MONTH($H537),DAY($H537)),$K$1:K537,"Pendiente")</f>
        <v>-0</v>
      </c>
      <c r="AF537">
        <f t="shared" si="89"/>
        <v>2</v>
      </c>
    </row>
    <row r="538" spans="1:32" x14ac:dyDescent="0.25">
      <c r="A538" t="str">
        <f t="shared" ca="1" si="87"/>
        <v>41676-0</v>
      </c>
      <c r="B538" s="7" t="s">
        <v>1345</v>
      </c>
      <c r="C538" s="7" t="s">
        <v>1831</v>
      </c>
      <c r="D538" s="8">
        <v>41673.333333333336</v>
      </c>
      <c r="E538" s="32" t="s">
        <v>52</v>
      </c>
      <c r="F538" s="32" t="s">
        <v>52</v>
      </c>
      <c r="G538" s="32">
        <f>VLOOKUP(F538&amp;WEEKDAY(D538,2),Hoja3!A:B,2,FALSE)*24</f>
        <v>72</v>
      </c>
      <c r="H538" s="8">
        <f t="shared" si="83"/>
        <v>41676.333333333336</v>
      </c>
      <c r="I538" s="8">
        <v>41673.333333333336</v>
      </c>
      <c r="J538" s="8">
        <v>41673.479166666664</v>
      </c>
      <c r="K538" s="8" t="str">
        <f t="shared" ca="1" si="91"/>
        <v>Resuelto a Tiempo</v>
      </c>
      <c r="O538">
        <v>-73.150000000000006</v>
      </c>
      <c r="W538" t="s">
        <v>1667</v>
      </c>
      <c r="X538" s="2">
        <f t="shared" si="88"/>
        <v>41676</v>
      </c>
      <c r="Y538" t="str">
        <f ca="1">"-"&amp;COUNTIFS($X$1:X538,DATE(YEAR($H538),MONTH($H538),DAY($H538)),$K$1:K538,"Pendiente")</f>
        <v>-0</v>
      </c>
      <c r="AF538">
        <f t="shared" si="89"/>
        <v>2</v>
      </c>
    </row>
    <row r="539" spans="1:32" x14ac:dyDescent="0.25">
      <c r="A539" t="str">
        <f t="shared" ca="1" si="87"/>
        <v>41676-0</v>
      </c>
      <c r="B539" s="7" t="s">
        <v>1346</v>
      </c>
      <c r="C539" s="7" t="s">
        <v>1831</v>
      </c>
      <c r="D539" s="8">
        <v>41673.333333333336</v>
      </c>
      <c r="E539" s="32" t="s">
        <v>52</v>
      </c>
      <c r="F539" s="32" t="s">
        <v>52</v>
      </c>
      <c r="G539" s="32">
        <f>VLOOKUP(F539&amp;WEEKDAY(D539,2),Hoja3!A:B,2,FALSE)*24</f>
        <v>72</v>
      </c>
      <c r="H539" s="8">
        <f t="shared" si="83"/>
        <v>41676.333333333336</v>
      </c>
      <c r="I539" s="8">
        <v>41673.333333333336</v>
      </c>
      <c r="J539" s="8">
        <v>41673.513888888891</v>
      </c>
      <c r="K539" s="8" t="str">
        <f t="shared" ca="1" si="91"/>
        <v>Resuelto a Tiempo</v>
      </c>
      <c r="O539">
        <v>-72.5</v>
      </c>
      <c r="W539" t="s">
        <v>1709</v>
      </c>
      <c r="X539" s="2">
        <f t="shared" si="88"/>
        <v>41676</v>
      </c>
      <c r="Y539" t="str">
        <f ca="1">"-"&amp;COUNTIFS($X$1:X539,DATE(YEAR($H539),MONTH($H539),DAY($H539)),$K$1:K539,"Pendiente")</f>
        <v>-0</v>
      </c>
      <c r="AF539">
        <f t="shared" si="89"/>
        <v>2</v>
      </c>
    </row>
    <row r="540" spans="1:32" x14ac:dyDescent="0.25">
      <c r="A540" t="str">
        <f t="shared" ca="1" si="87"/>
        <v>41676-0</v>
      </c>
      <c r="B540" s="7" t="s">
        <v>1347</v>
      </c>
      <c r="C540" s="7" t="s">
        <v>1831</v>
      </c>
      <c r="D540" s="8">
        <v>41673.333333333336</v>
      </c>
      <c r="E540" s="32" t="s">
        <v>52</v>
      </c>
      <c r="F540" s="32" t="s">
        <v>52</v>
      </c>
      <c r="G540" s="32">
        <f>VLOOKUP(F540&amp;WEEKDAY(D540,2),Hoja3!A:B,2,FALSE)*24</f>
        <v>72</v>
      </c>
      <c r="H540" s="8">
        <f t="shared" si="83"/>
        <v>41676.333333333336</v>
      </c>
      <c r="I540" s="8">
        <v>41673.333333333336</v>
      </c>
      <c r="J540" s="8">
        <v>41673.645833333336</v>
      </c>
      <c r="K540" s="8" t="str">
        <f t="shared" ca="1" si="91"/>
        <v>Resuelto a Tiempo</v>
      </c>
      <c r="O540">
        <v>-69.41</v>
      </c>
      <c r="W540" t="s">
        <v>1667</v>
      </c>
      <c r="X540" s="2">
        <f t="shared" si="88"/>
        <v>41676</v>
      </c>
      <c r="Y540" t="str">
        <f ca="1">"-"&amp;COUNTIFS($X$1:X540,DATE(YEAR($H540),MONTH($H540),DAY($H540)),$K$1:K540,"Pendiente")</f>
        <v>-0</v>
      </c>
      <c r="AF540">
        <f t="shared" si="89"/>
        <v>2</v>
      </c>
    </row>
    <row r="541" spans="1:32" x14ac:dyDescent="0.25">
      <c r="A541" t="str">
        <f t="shared" ca="1" si="87"/>
        <v>41674-0</v>
      </c>
      <c r="B541" s="7" t="s">
        <v>1349</v>
      </c>
      <c r="C541" s="7" t="s">
        <v>1831</v>
      </c>
      <c r="D541" s="8">
        <v>41673.416666666664</v>
      </c>
      <c r="E541" s="32" t="s">
        <v>15</v>
      </c>
      <c r="F541" s="32" t="s">
        <v>10</v>
      </c>
      <c r="G541" s="32">
        <f>VLOOKUP(F541&amp;WEEKDAY(D541,2),Hoja3!A:B,2,FALSE)*24</f>
        <v>24</v>
      </c>
      <c r="H541" s="8">
        <f t="shared" si="83"/>
        <v>41674.416666666664</v>
      </c>
      <c r="I541" s="8">
        <v>41673.416666666664</v>
      </c>
      <c r="J541" s="8">
        <v>41674.375</v>
      </c>
      <c r="K541" s="8" t="str">
        <f t="shared" ca="1" si="91"/>
        <v>Resuelto a Tiempo</v>
      </c>
      <c r="O541">
        <v>18.350000000000001</v>
      </c>
      <c r="W541" t="s">
        <v>1667</v>
      </c>
      <c r="X541" s="2">
        <f t="shared" si="88"/>
        <v>41674</v>
      </c>
      <c r="Y541" t="str">
        <f ca="1">"-"&amp;COUNTIFS($X$1:X541,DATE(YEAR($H541),MONTH($H541),DAY($H541)),$K$1:K541,"Pendiente")</f>
        <v>-0</v>
      </c>
      <c r="AF541">
        <f t="shared" si="89"/>
        <v>2</v>
      </c>
    </row>
    <row r="542" spans="1:32" x14ac:dyDescent="0.25">
      <c r="A542" t="str">
        <f t="shared" ca="1" si="87"/>
        <v>41676-0</v>
      </c>
      <c r="B542" s="7" t="s">
        <v>1350</v>
      </c>
      <c r="C542" s="7" t="s">
        <v>1831</v>
      </c>
      <c r="D542" s="8">
        <v>41673.5</v>
      </c>
      <c r="E542" s="32" t="s">
        <v>52</v>
      </c>
      <c r="F542" s="32" t="s">
        <v>52</v>
      </c>
      <c r="G542" s="32">
        <f>VLOOKUP(F542&amp;WEEKDAY(D542,2),Hoja3!A:B,2,FALSE)*24</f>
        <v>72</v>
      </c>
      <c r="H542" s="8">
        <f t="shared" si="83"/>
        <v>41676.5</v>
      </c>
      <c r="I542" s="8">
        <v>41673.5</v>
      </c>
      <c r="J542" s="8">
        <v>41673.645833333336</v>
      </c>
      <c r="K542" s="8" t="str">
        <f t="shared" ca="1" si="91"/>
        <v>Resuelto a Tiempo</v>
      </c>
      <c r="O542">
        <v>-73.040000000000006</v>
      </c>
      <c r="W542" t="s">
        <v>1667</v>
      </c>
      <c r="X542" s="2">
        <f t="shared" si="88"/>
        <v>41676</v>
      </c>
      <c r="Y542" t="str">
        <f ca="1">"-"&amp;COUNTIFS($X$1:X542,DATE(YEAR($H542),MONTH($H542),DAY($H542)),$K$1:K542,"Pendiente")</f>
        <v>-0</v>
      </c>
      <c r="AF542">
        <f t="shared" si="89"/>
        <v>2</v>
      </c>
    </row>
    <row r="543" spans="1:32" x14ac:dyDescent="0.25">
      <c r="A543" t="str">
        <f t="shared" ca="1" si="87"/>
        <v>41674-0</v>
      </c>
      <c r="B543" s="3" t="s">
        <v>1351</v>
      </c>
      <c r="C543" s="7" t="s">
        <v>1831</v>
      </c>
      <c r="D543" s="4">
        <v>41673.583333333336</v>
      </c>
      <c r="E543" s="35" t="s">
        <v>10</v>
      </c>
      <c r="F543" s="35" t="s">
        <v>10</v>
      </c>
      <c r="G543" s="35">
        <f>VLOOKUP(F543&amp;WEEKDAY(D543,2),Hoja3!A:B,2,FALSE)*24</f>
        <v>24</v>
      </c>
      <c r="H543" s="4">
        <f t="shared" si="83"/>
        <v>41674.583333333336</v>
      </c>
      <c r="I543" s="4">
        <v>41673.583333333336</v>
      </c>
      <c r="J543" s="4">
        <v>41676.583333333336</v>
      </c>
      <c r="K543" s="4" t="s">
        <v>1122</v>
      </c>
      <c r="M543" s="53">
        <v>41674.5625</v>
      </c>
      <c r="W543" t="s">
        <v>1150</v>
      </c>
      <c r="X543" s="2">
        <f t="shared" si="88"/>
        <v>41674</v>
      </c>
      <c r="Y543" t="str">
        <f ca="1">"-"&amp;COUNTIFS($X$1:X543,DATE(YEAR($H543),MONTH($H543),DAY($H543)),$K$1:K543,"Pendiente")</f>
        <v>-0</v>
      </c>
      <c r="AF543">
        <f t="shared" si="89"/>
        <v>2</v>
      </c>
    </row>
    <row r="544" spans="1:32" x14ac:dyDescent="0.25">
      <c r="A544" t="str">
        <f t="shared" ca="1" si="87"/>
        <v>41674-0</v>
      </c>
      <c r="B544" s="7" t="s">
        <v>1352</v>
      </c>
      <c r="C544" s="7" t="s">
        <v>1831</v>
      </c>
      <c r="D544" s="8">
        <v>41673.666666666664</v>
      </c>
      <c r="E544" s="32" t="s">
        <v>15</v>
      </c>
      <c r="F544" s="32" t="s">
        <v>10</v>
      </c>
      <c r="G544" s="32">
        <f>VLOOKUP(F544&amp;WEEKDAY(D544,2),Hoja3!A:B,2,FALSE)*24</f>
        <v>24</v>
      </c>
      <c r="H544" s="8">
        <f t="shared" si="83"/>
        <v>41674.666666666664</v>
      </c>
      <c r="I544" s="8">
        <v>41673.666666666664</v>
      </c>
      <c r="J544" s="8">
        <v>41674.618055555555</v>
      </c>
      <c r="K544" s="8" t="str">
        <f ca="1">IF(J544="",IF(NOW()&gt;H544,"Retrasado","Pendiente"),IF(J544&lt;H544,"Resuelto a Tiempo","Resuelto NO a Tiempo"))</f>
        <v>Resuelto a Tiempo</v>
      </c>
      <c r="O544">
        <v>-3.26</v>
      </c>
      <c r="W544" t="s">
        <v>1667</v>
      </c>
      <c r="X544" s="2">
        <f t="shared" si="88"/>
        <v>41674</v>
      </c>
      <c r="Y544" t="str">
        <f ca="1">"-"&amp;COUNTIFS($X$1:X544,DATE(YEAR($H544),MONTH($H544),DAY($H544)),$K$1:K544,"Pendiente")</f>
        <v>-0</v>
      </c>
      <c r="AF544">
        <f t="shared" si="89"/>
        <v>2</v>
      </c>
    </row>
    <row r="545" spans="1:32" x14ac:dyDescent="0.25">
      <c r="A545" t="str">
        <f t="shared" si="87"/>
        <v>41675-0</v>
      </c>
      <c r="B545" s="3" t="s">
        <v>1356</v>
      </c>
      <c r="C545" s="7" t="s">
        <v>1831</v>
      </c>
      <c r="D545" s="4">
        <v>41674.708333333336</v>
      </c>
      <c r="E545" s="35" t="s">
        <v>10</v>
      </c>
      <c r="F545" s="35" t="s">
        <v>10</v>
      </c>
      <c r="G545" s="35">
        <f>VLOOKUP(F545&amp;WEEKDAY(D545,2),Hoja3!A:B,2,FALSE)*24</f>
        <v>24</v>
      </c>
      <c r="H545" s="4">
        <f t="shared" si="83"/>
        <v>41675.708333333336</v>
      </c>
      <c r="I545" s="4">
        <v>41675.333333333336</v>
      </c>
      <c r="J545" s="4">
        <v>41688.5625</v>
      </c>
      <c r="K545" s="4" t="s">
        <v>1122</v>
      </c>
      <c r="M545" s="53">
        <v>41675.479166666664</v>
      </c>
      <c r="R545" t="s">
        <v>1064</v>
      </c>
      <c r="W545" t="s">
        <v>1600</v>
      </c>
      <c r="X545" s="2">
        <f t="shared" si="88"/>
        <v>41675</v>
      </c>
      <c r="Y545" t="str">
        <f>"-"&amp;COUNTIFS($X$1:X545,DATE(YEAR($H545),MONTH($H545),DAY($H545)),$K$1:K545,"Pendiente")</f>
        <v>-0</v>
      </c>
      <c r="AF545">
        <f t="shared" si="89"/>
        <v>2</v>
      </c>
    </row>
    <row r="546" spans="1:32" x14ac:dyDescent="0.25">
      <c r="A546" t="str">
        <f t="shared" si="87"/>
        <v>41675-0</v>
      </c>
      <c r="B546" s="3" t="s">
        <v>1355</v>
      </c>
      <c r="C546" s="7" t="s">
        <v>1831</v>
      </c>
      <c r="D546" s="4">
        <v>41674.708333333336</v>
      </c>
      <c r="E546" s="35" t="s">
        <v>10</v>
      </c>
      <c r="F546" s="35" t="s">
        <v>10</v>
      </c>
      <c r="G546" s="35">
        <f>VLOOKUP(F546&amp;WEEKDAY(D546,2),Hoja3!A:B,2,FALSE)*24</f>
        <v>24</v>
      </c>
      <c r="H546" s="4">
        <f t="shared" si="83"/>
        <v>41675.708333333336</v>
      </c>
      <c r="I546" s="4">
        <v>41675.333333333336</v>
      </c>
      <c r="J546" s="4">
        <v>41677.416666666664</v>
      </c>
      <c r="K546" s="4" t="s">
        <v>1122</v>
      </c>
      <c r="M546" s="53">
        <v>41675.479166666664</v>
      </c>
      <c r="O546">
        <v>-7.59</v>
      </c>
      <c r="W546" t="s">
        <v>1600</v>
      </c>
      <c r="X546" s="2">
        <f t="shared" si="88"/>
        <v>41675</v>
      </c>
      <c r="Y546" t="str">
        <f>"-"&amp;COUNTIFS($X$1:X546,DATE(YEAR($H546),MONTH($H546),DAY($H546)),$K$1:K546,"Pendiente")</f>
        <v>-0</v>
      </c>
      <c r="AF546">
        <f t="shared" si="89"/>
        <v>2</v>
      </c>
    </row>
    <row r="547" spans="1:32" x14ac:dyDescent="0.25">
      <c r="A547" t="str">
        <f t="shared" si="87"/>
        <v>41675-0</v>
      </c>
      <c r="B547" s="3" t="s">
        <v>1354</v>
      </c>
      <c r="C547" s="7" t="s">
        <v>1831</v>
      </c>
      <c r="D547" s="4">
        <v>41674.708333333336</v>
      </c>
      <c r="E547" s="35" t="s">
        <v>10</v>
      </c>
      <c r="F547" s="35" t="s">
        <v>10</v>
      </c>
      <c r="G547" s="35">
        <f>VLOOKUP(F547&amp;WEEKDAY(D547,2),Hoja3!A:B,2,FALSE)*24</f>
        <v>24</v>
      </c>
      <c r="H547" s="4">
        <f t="shared" si="83"/>
        <v>41675.708333333336</v>
      </c>
      <c r="I547" s="4">
        <v>41675.333333333336</v>
      </c>
      <c r="J547" s="4">
        <v>41677.416666666664</v>
      </c>
      <c r="K547" s="4" t="s">
        <v>1122</v>
      </c>
      <c r="M547" s="53">
        <v>41675.479166666664</v>
      </c>
      <c r="O547">
        <v>-7.4</v>
      </c>
      <c r="W547" t="s">
        <v>1600</v>
      </c>
      <c r="X547" s="2">
        <f t="shared" si="88"/>
        <v>41675</v>
      </c>
      <c r="Y547" t="str">
        <f>"-"&amp;COUNTIFS($X$1:X547,DATE(YEAR($H547),MONTH($H547),DAY($H547)),$K$1:K547,"Pendiente")</f>
        <v>-0</v>
      </c>
      <c r="AF547">
        <f t="shared" si="89"/>
        <v>2</v>
      </c>
    </row>
    <row r="548" spans="1:32" x14ac:dyDescent="0.25">
      <c r="A548" t="str">
        <f t="shared" si="87"/>
        <v>41675-0</v>
      </c>
      <c r="B548" t="s">
        <v>1353</v>
      </c>
      <c r="C548" s="7" t="s">
        <v>1831</v>
      </c>
      <c r="D548" s="1">
        <v>41674.708333333336</v>
      </c>
      <c r="E548" s="31" t="s">
        <v>10</v>
      </c>
      <c r="F548" s="31" t="s">
        <v>10</v>
      </c>
      <c r="G548" s="31">
        <f>VLOOKUP(F548&amp;WEEKDAY(D548,2),Hoja3!A:B,2,FALSE)*24</f>
        <v>24</v>
      </c>
      <c r="H548" s="1">
        <f t="shared" ref="H548:H611" si="92">D548+G548/24</f>
        <v>41675.708333333336</v>
      </c>
      <c r="I548" s="1">
        <v>41675.333333333336</v>
      </c>
      <c r="K548" s="1" t="s">
        <v>938</v>
      </c>
      <c r="M548" s="53">
        <v>41675.479166666664</v>
      </c>
      <c r="N548" s="53">
        <v>41677.409722222219</v>
      </c>
      <c r="R548" t="s">
        <v>1364</v>
      </c>
      <c r="S548" s="1">
        <v>41690.625</v>
      </c>
      <c r="W548" t="s">
        <v>1600</v>
      </c>
      <c r="X548" s="2">
        <f t="shared" si="88"/>
        <v>41675</v>
      </c>
      <c r="Y548" t="str">
        <f>"-"&amp;COUNTIFS($X$1:X548,DATE(YEAR($H548),MONTH($H548),DAY($H548)),$K$1:K548,"Pendiente")</f>
        <v>-0</v>
      </c>
      <c r="AF548">
        <f t="shared" si="89"/>
        <v>2</v>
      </c>
    </row>
    <row r="549" spans="1:32" x14ac:dyDescent="0.25">
      <c r="A549" t="str">
        <f t="shared" ca="1" si="87"/>
        <v>41680-0</v>
      </c>
      <c r="B549" s="7" t="s">
        <v>1357</v>
      </c>
      <c r="C549" s="7" t="s">
        <v>1831</v>
      </c>
      <c r="D549" s="8">
        <v>41675.333333333336</v>
      </c>
      <c r="E549" s="32" t="s">
        <v>52</v>
      </c>
      <c r="F549" s="32" t="s">
        <v>52</v>
      </c>
      <c r="G549" s="32">
        <f>VLOOKUP(F549&amp;WEEKDAY(D549,2),Hoja3!A:B,2,FALSE)*24</f>
        <v>120</v>
      </c>
      <c r="H549" s="8">
        <f t="shared" si="92"/>
        <v>41680.333333333336</v>
      </c>
      <c r="I549" s="8">
        <v>41675.333333333336</v>
      </c>
      <c r="J549" s="8">
        <v>41675.625</v>
      </c>
      <c r="K549" s="8" t="str">
        <f ca="1">IF(J549="",IF(NOW()&gt;H549,"Retrasado","Pendiente"),IF(J549&lt;H549,"Resuelto a Tiempo","Resuelto NO a Tiempo"))</f>
        <v>Resuelto a Tiempo</v>
      </c>
      <c r="O549">
        <v>-119.15</v>
      </c>
      <c r="W549" t="s">
        <v>1667</v>
      </c>
      <c r="X549" s="2">
        <f t="shared" si="88"/>
        <v>41680</v>
      </c>
      <c r="Y549" t="str">
        <f ca="1">"-"&amp;COUNTIFS($X$1:X549,DATE(YEAR($H549),MONTH($H549),DAY($H549)),$K$1:K549,"Pendiente")</f>
        <v>-0</v>
      </c>
      <c r="AF549">
        <f t="shared" si="89"/>
        <v>2</v>
      </c>
    </row>
    <row r="550" spans="1:32" x14ac:dyDescent="0.25">
      <c r="A550" t="str">
        <f t="shared" ca="1" si="87"/>
        <v>41680-0</v>
      </c>
      <c r="B550" s="7" t="s">
        <v>1358</v>
      </c>
      <c r="C550" s="7" t="s">
        <v>1831</v>
      </c>
      <c r="D550" s="8">
        <v>41675.333333333336</v>
      </c>
      <c r="E550" s="32" t="s">
        <v>52</v>
      </c>
      <c r="F550" s="32" t="s">
        <v>52</v>
      </c>
      <c r="G550" s="32">
        <f>VLOOKUP(F550&amp;WEEKDAY(D550,2),Hoja3!A:B,2,FALSE)*24</f>
        <v>120</v>
      </c>
      <c r="H550" s="8">
        <f t="shared" si="92"/>
        <v>41680.333333333336</v>
      </c>
      <c r="I550" s="8">
        <v>41675.333333333336</v>
      </c>
      <c r="J550" s="8">
        <v>41675.489583333336</v>
      </c>
      <c r="K550" s="8" t="str">
        <f ca="1">IF(J550="",IF(NOW()&gt;H550,"Retrasado","Pendiente"),IF(J550&lt;H550,"Resuelto a Tiempo","Resuelto NO a Tiempo"))</f>
        <v>Resuelto a Tiempo</v>
      </c>
      <c r="O550">
        <v>-122.34</v>
      </c>
      <c r="W550" t="s">
        <v>1667</v>
      </c>
      <c r="X550" s="2">
        <f t="shared" si="88"/>
        <v>41680</v>
      </c>
      <c r="Y550" t="str">
        <f ca="1">"-"&amp;COUNTIFS($X$1:X550,DATE(YEAR($H550),MONTH($H550),DAY($H550)),$K$1:K550,"Pendiente")</f>
        <v>-0</v>
      </c>
      <c r="AF550">
        <f t="shared" si="89"/>
        <v>2</v>
      </c>
    </row>
    <row r="551" spans="1:32" x14ac:dyDescent="0.25">
      <c r="A551" t="str">
        <f t="shared" ca="1" si="87"/>
        <v>41676-0</v>
      </c>
      <c r="B551" s="3" t="s">
        <v>1359</v>
      </c>
      <c r="C551" s="7" t="s">
        <v>1831</v>
      </c>
      <c r="D551" s="4">
        <v>41675.458333333336</v>
      </c>
      <c r="E551" s="35" t="s">
        <v>10</v>
      </c>
      <c r="F551" s="35" t="s">
        <v>10</v>
      </c>
      <c r="G551" s="35">
        <f>VLOOKUP(F551&amp;WEEKDAY(D551,2),Hoja3!A:B,2,FALSE)*24</f>
        <v>24</v>
      </c>
      <c r="H551" s="4">
        <f t="shared" si="92"/>
        <v>41676.458333333336</v>
      </c>
      <c r="I551" s="4">
        <v>41675.458333333336</v>
      </c>
      <c r="J551" s="4">
        <v>41677.5625</v>
      </c>
      <c r="K551" s="4" t="s">
        <v>1158</v>
      </c>
      <c r="O551">
        <v>25.14</v>
      </c>
      <c r="R551" t="s">
        <v>1064</v>
      </c>
      <c r="S551" s="2">
        <v>41677.666666666664</v>
      </c>
      <c r="W551" t="s">
        <v>1813</v>
      </c>
      <c r="X551" s="2">
        <f t="shared" si="88"/>
        <v>41676</v>
      </c>
      <c r="Y551" t="str">
        <f ca="1">"-"&amp;COUNTIFS($X$1:X551,DATE(YEAR($H551),MONTH($H551),DAY($H551)),$K$1:K551,"Pendiente")</f>
        <v>-0</v>
      </c>
      <c r="AF551">
        <f t="shared" si="89"/>
        <v>2</v>
      </c>
    </row>
    <row r="552" spans="1:32" x14ac:dyDescent="0.25">
      <c r="A552" t="str">
        <f t="shared" ca="1" si="87"/>
        <v>41827-0</v>
      </c>
      <c r="B552" s="7" t="s">
        <v>1363</v>
      </c>
      <c r="C552" s="7" t="s">
        <v>1831</v>
      </c>
      <c r="D552" s="8">
        <v>41826.416666666664</v>
      </c>
      <c r="E552" s="32" t="s">
        <v>10</v>
      </c>
      <c r="F552" s="32" t="s">
        <v>10</v>
      </c>
      <c r="G552" s="32">
        <f>VLOOKUP(F552&amp;WEEKDAY(D552,2),Hoja3!A:B,2,FALSE)*24</f>
        <v>24</v>
      </c>
      <c r="H552" s="8">
        <f t="shared" si="92"/>
        <v>41827.416666666664</v>
      </c>
      <c r="I552" s="8">
        <v>41677.416666666664</v>
      </c>
      <c r="J552" s="8">
        <v>41677.395833333336</v>
      </c>
      <c r="K552" s="8" t="str">
        <f ca="1">IF(J552="",IF(NOW()&gt;H552,"Retrasado","Pendiente"),IF(J552&lt;H552,"Resuelto a Tiempo","Resuelto NO a Tiempo"))</f>
        <v>Resuelto a Tiempo</v>
      </c>
      <c r="O552">
        <v>-4.3600000000000003</v>
      </c>
      <c r="W552" t="s">
        <v>1813</v>
      </c>
      <c r="X552" s="2">
        <f t="shared" si="88"/>
        <v>41827</v>
      </c>
      <c r="Y552" t="str">
        <f ca="1">"-"&amp;COUNTIFS($X$1:X552,DATE(YEAR($H552),MONTH($H552),DAY($H552)),$K$1:K552,"Pendiente")</f>
        <v>-0</v>
      </c>
      <c r="AF552">
        <f t="shared" si="89"/>
        <v>7</v>
      </c>
    </row>
    <row r="553" spans="1:32" x14ac:dyDescent="0.25">
      <c r="A553" t="str">
        <f t="shared" si="87"/>
        <v>41677-0</v>
      </c>
      <c r="B553" s="3" t="s">
        <v>1361</v>
      </c>
      <c r="C553" s="7" t="s">
        <v>1831</v>
      </c>
      <c r="D553" s="4">
        <v>41676.625</v>
      </c>
      <c r="E553" s="35" t="s">
        <v>15</v>
      </c>
      <c r="F553" s="35" t="s">
        <v>10</v>
      </c>
      <c r="G553" s="35">
        <f>VLOOKUP(F553&amp;WEEKDAY(D553,2),Hoja3!A:B,2,FALSE)*24</f>
        <v>24</v>
      </c>
      <c r="H553" s="4">
        <f t="shared" si="92"/>
        <v>41677.625</v>
      </c>
      <c r="I553" s="4">
        <v>41675.625</v>
      </c>
      <c r="J553" s="4">
        <v>41681.465277777781</v>
      </c>
      <c r="K553" s="4" t="s">
        <v>1158</v>
      </c>
      <c r="O553">
        <v>89.2</v>
      </c>
      <c r="R553" t="s">
        <v>1064</v>
      </c>
      <c r="S553" s="1">
        <v>41682.583333333336</v>
      </c>
      <c r="W553" t="s">
        <v>1710</v>
      </c>
      <c r="X553" s="2">
        <f t="shared" si="88"/>
        <v>41677</v>
      </c>
      <c r="Y553" t="str">
        <f>"-"&amp;COUNTIFS($X$1:X553,DATE(YEAR($H553),MONTH($H553),DAY($H553)),$K$1:K553,"Pendiente")</f>
        <v>-0</v>
      </c>
      <c r="AF553">
        <f t="shared" si="89"/>
        <v>2</v>
      </c>
    </row>
    <row r="554" spans="1:32" x14ac:dyDescent="0.25">
      <c r="A554" t="str">
        <f t="shared" ca="1" si="87"/>
        <v>41682-0</v>
      </c>
      <c r="B554" s="7" t="s">
        <v>1362</v>
      </c>
      <c r="C554" s="7" t="s">
        <v>1831</v>
      </c>
      <c r="D554" s="8">
        <v>41677.333333333336</v>
      </c>
      <c r="E554" s="32" t="s">
        <v>52</v>
      </c>
      <c r="F554" s="32" t="s">
        <v>52</v>
      </c>
      <c r="G554" s="32">
        <f>VLOOKUP(F554&amp;WEEKDAY(D554,2),Hoja3!A:B,2,FALSE)*24</f>
        <v>120</v>
      </c>
      <c r="H554" s="8">
        <f t="shared" si="92"/>
        <v>41682.333333333336</v>
      </c>
      <c r="I554" s="8">
        <v>41677.333333333336</v>
      </c>
      <c r="J554" s="8">
        <v>41677.645833333336</v>
      </c>
      <c r="K554" s="8" t="str">
        <f t="shared" ref="K554:K561" ca="1" si="93">IF(J554="",IF(NOW()&gt;H554,"Retrasado","Pendiente"),IF(J554&lt;H554,"Resuelto a Tiempo","Resuelto NO a Tiempo"))</f>
        <v>Resuelto a Tiempo</v>
      </c>
      <c r="O554">
        <v>-117.17</v>
      </c>
      <c r="W554" t="s">
        <v>1667</v>
      </c>
      <c r="X554" s="2">
        <f t="shared" si="88"/>
        <v>41682</v>
      </c>
      <c r="Y554" t="str">
        <f ca="1">"-"&amp;COUNTIFS($X$1:X554,DATE(YEAR($H554),MONTH($H554),DAY($H554)),$K$1:K554,"Pendiente")</f>
        <v>-0</v>
      </c>
      <c r="AF554">
        <f t="shared" si="89"/>
        <v>2</v>
      </c>
    </row>
    <row r="555" spans="1:32" x14ac:dyDescent="0.25">
      <c r="A555" t="str">
        <f t="shared" ca="1" si="87"/>
        <v>41678-0</v>
      </c>
      <c r="B555" s="7" t="s">
        <v>1365</v>
      </c>
      <c r="C555" s="7" t="s">
        <v>1831</v>
      </c>
      <c r="D555" s="8">
        <v>41677.416666666664</v>
      </c>
      <c r="E555" s="32" t="s">
        <v>10</v>
      </c>
      <c r="F555" s="32" t="s">
        <v>10</v>
      </c>
      <c r="G555" s="32">
        <f>VLOOKUP(F555&amp;WEEKDAY(D555,2),Hoja3!A:B,2,FALSE)*24</f>
        <v>24</v>
      </c>
      <c r="H555" s="8">
        <f t="shared" si="92"/>
        <v>41678.416666666664</v>
      </c>
      <c r="I555" s="8">
        <v>41677.416666666664</v>
      </c>
      <c r="J555" s="8">
        <v>41677.659722222219</v>
      </c>
      <c r="K555" s="8" t="str">
        <f t="shared" ca="1" si="93"/>
        <v>Resuelto a Tiempo</v>
      </c>
      <c r="O555">
        <v>-119.18</v>
      </c>
      <c r="W555" t="s">
        <v>1667</v>
      </c>
      <c r="X555" s="2">
        <f t="shared" si="88"/>
        <v>41678</v>
      </c>
      <c r="Y555" t="str">
        <f ca="1">"-"&amp;COUNTIFS($X$1:X555,DATE(YEAR($H555),MONTH($H555),DAY($H555)),$K$1:K555,"Pendiente")</f>
        <v>-0</v>
      </c>
      <c r="AF555">
        <f t="shared" si="89"/>
        <v>2</v>
      </c>
    </row>
    <row r="556" spans="1:32" x14ac:dyDescent="0.25">
      <c r="A556" t="str">
        <f t="shared" ca="1" si="87"/>
        <v>41683-0</v>
      </c>
      <c r="B556" s="7" t="s">
        <v>1366</v>
      </c>
      <c r="C556" s="7" t="s">
        <v>1831</v>
      </c>
      <c r="D556" s="8">
        <v>41680.333333333336</v>
      </c>
      <c r="E556" s="32" t="s">
        <v>52</v>
      </c>
      <c r="F556" s="32" t="s">
        <v>52</v>
      </c>
      <c r="G556" s="32">
        <f>VLOOKUP(F556&amp;WEEKDAY(D556,2),Hoja3!A:B,2,FALSE)*24</f>
        <v>72</v>
      </c>
      <c r="H556" s="8">
        <f t="shared" si="92"/>
        <v>41683.333333333336</v>
      </c>
      <c r="I556" s="8">
        <v>41680.333333333336</v>
      </c>
      <c r="J556" s="8">
        <v>41680.631944444445</v>
      </c>
      <c r="K556" s="8" t="str">
        <f t="shared" ca="1" si="93"/>
        <v>Resuelto a Tiempo</v>
      </c>
      <c r="O556">
        <v>-69.540000000000006</v>
      </c>
      <c r="W556" t="s">
        <v>1667</v>
      </c>
      <c r="X556" s="2">
        <f t="shared" si="88"/>
        <v>41683</v>
      </c>
      <c r="Y556" t="str">
        <f ca="1">"-"&amp;COUNTIFS($X$1:X556,DATE(YEAR($H556),MONTH($H556),DAY($H556)),$K$1:K556,"Pendiente")</f>
        <v>-0</v>
      </c>
      <c r="AF556">
        <f t="shared" si="89"/>
        <v>2</v>
      </c>
    </row>
    <row r="557" spans="1:32" x14ac:dyDescent="0.25">
      <c r="A557" t="str">
        <f t="shared" ca="1" si="87"/>
        <v>41681-0</v>
      </c>
      <c r="B557" s="7" t="s">
        <v>1367</v>
      </c>
      <c r="C557" s="7" t="s">
        <v>1831</v>
      </c>
      <c r="D557" s="8">
        <v>41680.541666666664</v>
      </c>
      <c r="E557" s="32" t="s">
        <v>425</v>
      </c>
      <c r="F557" s="32" t="s">
        <v>10</v>
      </c>
      <c r="G557" s="32">
        <f>VLOOKUP(F557&amp;WEEKDAY(D557,2),Hoja3!A:B,2,FALSE)*24</f>
        <v>24</v>
      </c>
      <c r="H557" s="8">
        <f t="shared" si="92"/>
        <v>41681.541666666664</v>
      </c>
      <c r="I557" s="8">
        <v>41680.333333333336</v>
      </c>
      <c r="J557" s="8">
        <v>41680.625</v>
      </c>
      <c r="K557" s="8" t="str">
        <f t="shared" ca="1" si="93"/>
        <v>Resuelto a Tiempo</v>
      </c>
      <c r="O557">
        <v>-24.1</v>
      </c>
      <c r="W557" t="s">
        <v>1667</v>
      </c>
      <c r="X557" s="2">
        <f t="shared" si="88"/>
        <v>41681</v>
      </c>
      <c r="Y557" t="str">
        <f ca="1">"-"&amp;COUNTIFS($X$1:X557,DATE(YEAR($H557),MONTH($H557),DAY($H557)),$K$1:K557,"Pendiente")</f>
        <v>-0</v>
      </c>
      <c r="AF557">
        <f t="shared" si="89"/>
        <v>2</v>
      </c>
    </row>
    <row r="558" spans="1:32" x14ac:dyDescent="0.25">
      <c r="A558" t="str">
        <f t="shared" ca="1" si="87"/>
        <v>41683-0</v>
      </c>
      <c r="B558" s="7" t="s">
        <v>1368</v>
      </c>
      <c r="C558" s="7" t="s">
        <v>1831</v>
      </c>
      <c r="D558" s="8">
        <v>41680.541666666664</v>
      </c>
      <c r="E558" s="32" t="s">
        <v>52</v>
      </c>
      <c r="F558" s="32" t="s">
        <v>52</v>
      </c>
      <c r="G558" s="32">
        <f>VLOOKUP(F558&amp;WEEKDAY(D558,2),Hoja3!A:B,2,FALSE)*24</f>
        <v>72</v>
      </c>
      <c r="H558" s="8">
        <f t="shared" si="92"/>
        <v>41683.541666666664</v>
      </c>
      <c r="I558" s="8">
        <v>41680.333333333336</v>
      </c>
      <c r="J558" s="8">
        <v>41680.6875</v>
      </c>
      <c r="K558" s="8" t="str">
        <f t="shared" ca="1" si="93"/>
        <v>Resuelto a Tiempo</v>
      </c>
      <c r="O558">
        <v>-90.01</v>
      </c>
      <c r="W558" t="s">
        <v>1667</v>
      </c>
      <c r="X558" s="2">
        <f t="shared" si="88"/>
        <v>41683</v>
      </c>
      <c r="Y558" t="str">
        <f ca="1">"-"&amp;COUNTIFS($X$1:X558,DATE(YEAR($H558),MONTH($H558),DAY($H558)),$K$1:K558,"Pendiente")</f>
        <v>-0</v>
      </c>
      <c r="AF558">
        <f t="shared" si="89"/>
        <v>2</v>
      </c>
    </row>
    <row r="559" spans="1:32" x14ac:dyDescent="0.25">
      <c r="A559" t="str">
        <f t="shared" ca="1" si="87"/>
        <v>41683-0</v>
      </c>
      <c r="B559" s="7" t="s">
        <v>1369</v>
      </c>
      <c r="C559" s="7" t="s">
        <v>1831</v>
      </c>
      <c r="D559" s="8">
        <v>41680.541666666664</v>
      </c>
      <c r="E559" s="32" t="s">
        <v>52</v>
      </c>
      <c r="F559" s="32" t="s">
        <v>52</v>
      </c>
      <c r="G559" s="32">
        <f>VLOOKUP(F559&amp;WEEKDAY(D559,2),Hoja3!A:B,2,FALSE)*24</f>
        <v>72</v>
      </c>
      <c r="H559" s="8">
        <f t="shared" si="92"/>
        <v>41683.541666666664</v>
      </c>
      <c r="I559" s="8">
        <v>41680.333333333336</v>
      </c>
      <c r="J559" s="8">
        <v>41681.395833333336</v>
      </c>
      <c r="K559" s="8" t="str">
        <f t="shared" ca="1" si="93"/>
        <v>Resuelto a Tiempo</v>
      </c>
      <c r="W559" t="s">
        <v>1667</v>
      </c>
      <c r="X559" s="2">
        <f t="shared" si="88"/>
        <v>41683</v>
      </c>
      <c r="Y559" t="str">
        <f ca="1">"-"&amp;COUNTIFS($X$1:X559,DATE(YEAR($H559),MONTH($H559),DAY($H559)),$K$1:K559,"Pendiente")</f>
        <v>-0</v>
      </c>
      <c r="AF559">
        <f t="shared" si="89"/>
        <v>2</v>
      </c>
    </row>
    <row r="560" spans="1:32" x14ac:dyDescent="0.25">
      <c r="A560" t="str">
        <f t="shared" ca="1" si="87"/>
        <v>41684-0</v>
      </c>
      <c r="B560" s="7" t="s">
        <v>1370</v>
      </c>
      <c r="C560" s="7" t="s">
        <v>1831</v>
      </c>
      <c r="D560" s="8">
        <v>41681.395833333336</v>
      </c>
      <c r="E560" s="32" t="s">
        <v>15</v>
      </c>
      <c r="F560" s="32" t="s">
        <v>52</v>
      </c>
      <c r="G560" s="32">
        <f>VLOOKUP(F560&amp;WEEKDAY(D560,2),Hoja3!A:B,2,FALSE)*24</f>
        <v>72</v>
      </c>
      <c r="H560" s="8">
        <f t="shared" si="92"/>
        <v>41684.395833333336</v>
      </c>
      <c r="I560" s="8">
        <v>41681.395833333336</v>
      </c>
      <c r="J560" s="8">
        <v>41682.559027777781</v>
      </c>
      <c r="K560" s="8" t="str">
        <f t="shared" ca="1" si="93"/>
        <v>Resuelto a Tiempo</v>
      </c>
      <c r="O560">
        <v>-0.2</v>
      </c>
      <c r="W560" t="s">
        <v>1147</v>
      </c>
      <c r="X560" s="2">
        <f t="shared" si="88"/>
        <v>41684</v>
      </c>
      <c r="Y560" t="str">
        <f ca="1">"-"&amp;COUNTIFS($X$1:X560,DATE(YEAR($H560),MONTH($H560),DAY($H560)),$K$1:K560,"Pendiente")</f>
        <v>-0</v>
      </c>
      <c r="AF560">
        <f t="shared" si="89"/>
        <v>2</v>
      </c>
    </row>
    <row r="561" spans="1:32" x14ac:dyDescent="0.25">
      <c r="A561" t="str">
        <f t="shared" ca="1" si="87"/>
        <v>41682-0</v>
      </c>
      <c r="B561" s="7" t="s">
        <v>1371</v>
      </c>
      <c r="C561" s="7" t="s">
        <v>1831</v>
      </c>
      <c r="D561" s="8">
        <v>41681.416666666664</v>
      </c>
      <c r="E561" s="32" t="s">
        <v>425</v>
      </c>
      <c r="F561" s="32" t="s">
        <v>10</v>
      </c>
      <c r="G561" s="32">
        <f>VLOOKUP(F561&amp;WEEKDAY(D561,2),Hoja3!A:B,2,FALSE)*24</f>
        <v>24</v>
      </c>
      <c r="H561" s="8">
        <f t="shared" si="92"/>
        <v>41682.416666666664</v>
      </c>
      <c r="I561" s="8">
        <v>41681.416666666664</v>
      </c>
      <c r="J561" s="8">
        <v>41681.486111111109</v>
      </c>
      <c r="K561" s="8" t="str">
        <f t="shared" ca="1" si="93"/>
        <v>Resuelto a Tiempo</v>
      </c>
      <c r="O561">
        <v>-24.25</v>
      </c>
      <c r="W561" t="s">
        <v>1150</v>
      </c>
      <c r="X561" s="2">
        <f t="shared" si="88"/>
        <v>41682</v>
      </c>
      <c r="Y561" t="str">
        <f ca="1">"-"&amp;COUNTIFS($X$1:X561,DATE(YEAR($H561),MONTH($H561),DAY($H561)),$K$1:K561,"Pendiente")</f>
        <v>-0</v>
      </c>
      <c r="AF561">
        <f t="shared" si="89"/>
        <v>2</v>
      </c>
    </row>
    <row r="562" spans="1:32" x14ac:dyDescent="0.25">
      <c r="A562" t="str">
        <f t="shared" ca="1" si="87"/>
        <v>41682-0</v>
      </c>
      <c r="B562" s="3" t="s">
        <v>1374</v>
      </c>
      <c r="C562" s="7" t="s">
        <v>1831</v>
      </c>
      <c r="D562" s="4">
        <v>41681.625</v>
      </c>
      <c r="E562" s="35" t="s">
        <v>10</v>
      </c>
      <c r="F562" s="35" t="s">
        <v>10</v>
      </c>
      <c r="G562" s="35">
        <f>VLOOKUP(F562&amp;WEEKDAY(D562,2),Hoja3!A:B,2,FALSE)*24</f>
        <v>24</v>
      </c>
      <c r="H562" s="4">
        <f t="shared" si="92"/>
        <v>41682.625</v>
      </c>
      <c r="I562" s="4">
        <v>41681.625</v>
      </c>
      <c r="J562" s="4">
        <v>41689.583333333336</v>
      </c>
      <c r="K562" s="4" t="s">
        <v>1158</v>
      </c>
      <c r="O562">
        <v>165.02</v>
      </c>
      <c r="R562" t="s">
        <v>1364</v>
      </c>
      <c r="S562" s="1" t="s">
        <v>1383</v>
      </c>
      <c r="W562" t="s">
        <v>1813</v>
      </c>
      <c r="X562" s="2">
        <f t="shared" si="88"/>
        <v>41682</v>
      </c>
      <c r="Y562" t="str">
        <f ca="1">"-"&amp;COUNTIFS($X$1:X562,DATE(YEAR($H562),MONTH($H562),DAY($H562)),$K$1:K562,"Pendiente")</f>
        <v>-0</v>
      </c>
      <c r="AF562">
        <f t="shared" si="89"/>
        <v>2</v>
      </c>
    </row>
    <row r="563" spans="1:32" x14ac:dyDescent="0.25">
      <c r="A563" t="str">
        <f t="shared" ca="1" si="87"/>
        <v>41682-0</v>
      </c>
      <c r="B563" s="3" t="s">
        <v>1372</v>
      </c>
      <c r="C563" s="7" t="s">
        <v>1831</v>
      </c>
      <c r="D563" s="4">
        <v>41681.541666666664</v>
      </c>
      <c r="E563" s="35" t="s">
        <v>10</v>
      </c>
      <c r="F563" s="35" t="s">
        <v>10</v>
      </c>
      <c r="G563" s="35">
        <f>VLOOKUP(F563&amp;WEEKDAY(D563,2),Hoja3!A:B,2,FALSE)*24</f>
        <v>24</v>
      </c>
      <c r="H563" s="4">
        <f t="shared" si="92"/>
        <v>41682.541666666664</v>
      </c>
      <c r="I563" s="4">
        <v>41681.541666666664</v>
      </c>
      <c r="J563" s="4">
        <v>41683.4375</v>
      </c>
      <c r="K563" s="4" t="s">
        <v>1158</v>
      </c>
      <c r="O563">
        <v>19.23</v>
      </c>
      <c r="R563" t="s">
        <v>1064</v>
      </c>
      <c r="S563" s="1">
        <v>41687.645833333336</v>
      </c>
      <c r="W563" t="s">
        <v>1147</v>
      </c>
      <c r="X563" s="2">
        <f t="shared" si="88"/>
        <v>41682</v>
      </c>
      <c r="Y563" t="str">
        <f ca="1">"-"&amp;COUNTIFS($X$1:X563,DATE(YEAR($H563),MONTH($H563),DAY($H563)),$K$1:K563,"Pendiente")</f>
        <v>-0</v>
      </c>
      <c r="AF563">
        <f t="shared" si="89"/>
        <v>2</v>
      </c>
    </row>
    <row r="564" spans="1:32" x14ac:dyDescent="0.25">
      <c r="A564" t="str">
        <f t="shared" ca="1" si="87"/>
        <v>41682-0</v>
      </c>
      <c r="B564" s="3" t="s">
        <v>1373</v>
      </c>
      <c r="C564" s="7" t="s">
        <v>1831</v>
      </c>
      <c r="D564" s="4">
        <v>41681.625</v>
      </c>
      <c r="E564" s="35" t="s">
        <v>10</v>
      </c>
      <c r="F564" s="35" t="s">
        <v>10</v>
      </c>
      <c r="G564" s="35">
        <f>VLOOKUP(F564&amp;WEEKDAY(D564,2),Hoja3!A:B,2,FALSE)*24</f>
        <v>24</v>
      </c>
      <c r="H564" s="4">
        <f t="shared" si="92"/>
        <v>41682.625</v>
      </c>
      <c r="I564" s="4">
        <v>41681.541666666664</v>
      </c>
      <c r="J564" s="4">
        <v>41688.659722222219</v>
      </c>
      <c r="K564" s="4" t="s">
        <v>1158</v>
      </c>
      <c r="O564">
        <v>143.07</v>
      </c>
      <c r="R564" t="s">
        <v>1064</v>
      </c>
      <c r="S564" s="1">
        <v>41689.625</v>
      </c>
      <c r="W564" t="s">
        <v>1595</v>
      </c>
      <c r="X564" s="2">
        <f t="shared" si="88"/>
        <v>41682</v>
      </c>
      <c r="Y564" t="str">
        <f ca="1">"-"&amp;COUNTIFS($X$1:X564,DATE(YEAR($H564),MONTH($H564),DAY($H564)),$K$1:K564,"Pendiente")</f>
        <v>-0</v>
      </c>
      <c r="AF564">
        <f t="shared" si="89"/>
        <v>2</v>
      </c>
    </row>
    <row r="565" spans="1:32" x14ac:dyDescent="0.25">
      <c r="A565" t="str">
        <f t="shared" ca="1" si="87"/>
        <v>41687-0</v>
      </c>
      <c r="B565" s="7" t="s">
        <v>1375</v>
      </c>
      <c r="C565" s="7" t="s">
        <v>1831</v>
      </c>
      <c r="D565" s="8">
        <v>41682.5</v>
      </c>
      <c r="E565" s="32" t="s">
        <v>15</v>
      </c>
      <c r="F565" s="32" t="s">
        <v>52</v>
      </c>
      <c r="G565" s="32">
        <f>VLOOKUP(F565&amp;WEEKDAY(D565,2),Hoja3!A:B,2,FALSE)*24</f>
        <v>120</v>
      </c>
      <c r="H565" s="8">
        <f t="shared" si="92"/>
        <v>41687.5</v>
      </c>
      <c r="I565" s="8" t="s">
        <v>1377</v>
      </c>
      <c r="J565" s="8">
        <v>41684.472222222219</v>
      </c>
      <c r="K565" s="8" t="str">
        <f ca="1">IF(J565="",IF(NOW()&gt;H565,"Retrasado","Pendiente"),IF(J565&lt;H565,"Resuelto a Tiempo","Resuelto NO a Tiempo"))</f>
        <v>Resuelto a Tiempo</v>
      </c>
      <c r="O565">
        <v>-68.2</v>
      </c>
      <c r="W565" t="s">
        <v>1710</v>
      </c>
      <c r="X565" s="2">
        <f t="shared" si="88"/>
        <v>41687</v>
      </c>
      <c r="Y565" t="str">
        <f ca="1">"-"&amp;COUNTIFS($X$1:X565,DATE(YEAR($H565),MONTH($H565),DAY($H565)),$K$1:K565,"Pendiente")</f>
        <v>-0</v>
      </c>
      <c r="AF565">
        <f t="shared" si="89"/>
        <v>2</v>
      </c>
    </row>
    <row r="566" spans="1:32" x14ac:dyDescent="0.25">
      <c r="A566" t="str">
        <f t="shared" si="87"/>
        <v>41685-0</v>
      </c>
      <c r="B566" s="3" t="s">
        <v>1376</v>
      </c>
      <c r="C566" s="7" t="s">
        <v>1831</v>
      </c>
      <c r="D566" s="4">
        <v>41684.708333333336</v>
      </c>
      <c r="E566" s="35" t="s">
        <v>15</v>
      </c>
      <c r="F566" s="35" t="s">
        <v>10</v>
      </c>
      <c r="G566" s="35">
        <f>VLOOKUP(F566&amp;WEEKDAY(D566,2),Hoja3!A:B,2,FALSE)*24</f>
        <v>24</v>
      </c>
      <c r="H566" s="4">
        <f t="shared" si="92"/>
        <v>41685.708333333336</v>
      </c>
      <c r="I566" s="4">
        <v>41682.5</v>
      </c>
      <c r="J566" s="4">
        <v>41687.677083333336</v>
      </c>
      <c r="K566" s="4" t="s">
        <v>977</v>
      </c>
      <c r="O566">
        <v>66.349999999999994</v>
      </c>
      <c r="W566" t="s">
        <v>1147</v>
      </c>
      <c r="X566" s="2">
        <f t="shared" si="88"/>
        <v>41685</v>
      </c>
      <c r="Y566" t="str">
        <f>"-"&amp;COUNTIFS($X$1:X566,DATE(YEAR($H566),MONTH($H566),DAY($H566)),$K$1:K566,"Pendiente")</f>
        <v>-0</v>
      </c>
      <c r="AF566">
        <f t="shared" si="89"/>
        <v>2</v>
      </c>
    </row>
    <row r="567" spans="1:32" x14ac:dyDescent="0.25">
      <c r="A567" t="str">
        <f t="shared" ca="1" si="87"/>
        <v>41688-0</v>
      </c>
      <c r="B567" s="7" t="s">
        <v>1378</v>
      </c>
      <c r="C567" s="7" t="s">
        <v>1831</v>
      </c>
      <c r="D567" s="8">
        <v>41687.375</v>
      </c>
      <c r="E567" s="32" t="s">
        <v>10</v>
      </c>
      <c r="F567" s="32" t="s">
        <v>10</v>
      </c>
      <c r="G567" s="32">
        <f>VLOOKUP(F567&amp;WEEKDAY(D567,2),Hoja3!A:B,2,FALSE)*24</f>
        <v>24</v>
      </c>
      <c r="H567" s="8">
        <f t="shared" si="92"/>
        <v>41688.375</v>
      </c>
      <c r="I567" s="8">
        <v>41687.375</v>
      </c>
      <c r="J567" s="8">
        <v>41687.645833333336</v>
      </c>
      <c r="K567" s="8" t="str">
        <f ca="1">IF(J567="",IF(NOW()&gt;H567,"Retrasado","Pendiente"),IF(J567&lt;H567,"Resuelto a Tiempo","Resuelto NO a Tiempo"))</f>
        <v>Resuelto a Tiempo</v>
      </c>
      <c r="O567">
        <v>-19.32</v>
      </c>
      <c r="W567" t="s">
        <v>1593</v>
      </c>
      <c r="X567" s="2">
        <f t="shared" si="88"/>
        <v>41688</v>
      </c>
      <c r="Y567" t="str">
        <f ca="1">"-"&amp;COUNTIFS($X$1:X567,DATE(YEAR($H567),MONTH($H567),DAY($H567)),$K$1:K567,"Pendiente")</f>
        <v>-0</v>
      </c>
      <c r="AF567">
        <f t="shared" si="89"/>
        <v>2</v>
      </c>
    </row>
    <row r="568" spans="1:32" x14ac:dyDescent="0.25">
      <c r="A568" t="str">
        <f t="shared" ca="1" si="87"/>
        <v>41688-0</v>
      </c>
      <c r="B568" s="7" t="s">
        <v>1379</v>
      </c>
      <c r="C568" s="7" t="s">
        <v>1831</v>
      </c>
      <c r="D568" s="8">
        <v>41687.583333333336</v>
      </c>
      <c r="E568" s="32" t="s">
        <v>15</v>
      </c>
      <c r="F568" s="32" t="s">
        <v>10</v>
      </c>
      <c r="G568" s="32">
        <f>VLOOKUP(F568&amp;WEEKDAY(D568,2),Hoja3!A:B,2,FALSE)*24</f>
        <v>24</v>
      </c>
      <c r="H568" s="8">
        <f t="shared" si="92"/>
        <v>41688.583333333336</v>
      </c>
      <c r="I568" s="8">
        <v>41687.583333333336</v>
      </c>
      <c r="J568" s="8">
        <v>41688.444444444445</v>
      </c>
      <c r="K568" s="8" t="str">
        <f ca="1">IF(J568="",IF(NOW()&gt;H568,"Retrasado","Pendiente"),IF(J568&lt;H568,"Resuelto a Tiempo","Resuelto NO a Tiempo"))</f>
        <v>Resuelto a Tiempo</v>
      </c>
      <c r="O568">
        <v>-4.3099999999999996</v>
      </c>
      <c r="W568" t="s">
        <v>1147</v>
      </c>
      <c r="X568" s="2">
        <f t="shared" si="88"/>
        <v>41688</v>
      </c>
      <c r="Y568" t="str">
        <f ca="1">"-"&amp;COUNTIFS($X$1:X568,DATE(YEAR($H568),MONTH($H568),DAY($H568)),$K$1:K568,"Pendiente")</f>
        <v>-0</v>
      </c>
      <c r="AF568">
        <f t="shared" si="89"/>
        <v>2</v>
      </c>
    </row>
    <row r="569" spans="1:32" x14ac:dyDescent="0.25">
      <c r="A569" t="str">
        <f t="shared" ca="1" si="87"/>
        <v>41690-0</v>
      </c>
      <c r="B569" s="7" t="s">
        <v>1380</v>
      </c>
      <c r="C569" s="7" t="s">
        <v>1831</v>
      </c>
      <c r="D569" s="8">
        <v>41687.583333333336</v>
      </c>
      <c r="E569" s="32" t="s">
        <v>52</v>
      </c>
      <c r="F569" s="32" t="s">
        <v>52</v>
      </c>
      <c r="G569" s="32">
        <f>VLOOKUP(F569&amp;WEEKDAY(D569,2),Hoja3!A:B,2,FALSE)*24</f>
        <v>72</v>
      </c>
      <c r="H569" s="8">
        <f t="shared" si="92"/>
        <v>41690.583333333336</v>
      </c>
      <c r="I569" s="8">
        <v>41687.583333333336</v>
      </c>
      <c r="J569" s="8">
        <v>41687.729166666664</v>
      </c>
      <c r="K569" s="8" t="str">
        <f ca="1">IF(J569="",IF(NOW()&gt;H569,"Retrasado","Pendiente"),IF(J569&lt;H569,"Resuelto a Tiempo","Resuelto NO a Tiempo"))</f>
        <v>Resuelto a Tiempo</v>
      </c>
      <c r="O569">
        <v>-89.01</v>
      </c>
      <c r="W569" t="s">
        <v>1667</v>
      </c>
      <c r="X569" s="2">
        <f t="shared" si="88"/>
        <v>41690</v>
      </c>
      <c r="Y569" t="str">
        <f ca="1">"-"&amp;COUNTIFS($X$1:X569,DATE(YEAR($H569),MONTH($H569),DAY($H569)),$K$1:K569,"Pendiente")</f>
        <v>-0</v>
      </c>
      <c r="AF569">
        <f t="shared" si="89"/>
        <v>2</v>
      </c>
    </row>
    <row r="570" spans="1:32" x14ac:dyDescent="0.25">
      <c r="A570" t="str">
        <f t="shared" ca="1" si="87"/>
        <v>41688-0</v>
      </c>
      <c r="B570" s="3" t="s">
        <v>1381</v>
      </c>
      <c r="C570" s="7" t="s">
        <v>1831</v>
      </c>
      <c r="D570" s="4">
        <v>41687.666666666664</v>
      </c>
      <c r="E570" s="35" t="s">
        <v>10</v>
      </c>
      <c r="F570" s="35" t="s">
        <v>10</v>
      </c>
      <c r="G570" s="35">
        <f>VLOOKUP(F570&amp;WEEKDAY(D570,2),Hoja3!A:B,2,FALSE)*24</f>
        <v>24</v>
      </c>
      <c r="H570" s="4">
        <f t="shared" si="92"/>
        <v>41688.666666666664</v>
      </c>
      <c r="I570" s="4">
        <v>41687.666666666664</v>
      </c>
      <c r="J570" s="4">
        <v>41702.618055555555</v>
      </c>
      <c r="K570" s="4" t="s">
        <v>1122</v>
      </c>
      <c r="M570" s="53">
        <v>41688.625</v>
      </c>
      <c r="O570">
        <v>-2.54</v>
      </c>
      <c r="W570" t="s">
        <v>1710</v>
      </c>
      <c r="X570" s="2">
        <f t="shared" si="88"/>
        <v>41688</v>
      </c>
      <c r="Y570" t="str">
        <f ca="1">"-"&amp;COUNTIFS($X$1:X570,DATE(YEAR($H570),MONTH($H570),DAY($H570)),$K$1:K570,"Pendiente")</f>
        <v>-0</v>
      </c>
      <c r="AF570">
        <f t="shared" si="89"/>
        <v>2</v>
      </c>
    </row>
    <row r="571" spans="1:32" x14ac:dyDescent="0.25">
      <c r="A571" t="str">
        <f t="shared" ca="1" si="87"/>
        <v>41689-0</v>
      </c>
      <c r="B571" s="7" t="s">
        <v>1382</v>
      </c>
      <c r="C571" s="7" t="s">
        <v>1831</v>
      </c>
      <c r="D571" s="8">
        <v>41688.333333333336</v>
      </c>
      <c r="E571" s="32" t="s">
        <v>15</v>
      </c>
      <c r="F571" s="32" t="s">
        <v>10</v>
      </c>
      <c r="G571" s="32">
        <f>VLOOKUP(F571&amp;WEEKDAY(D571,2),Hoja3!A:B,2,FALSE)*24</f>
        <v>24</v>
      </c>
      <c r="H571" s="8">
        <f t="shared" si="92"/>
        <v>41689.333333333336</v>
      </c>
      <c r="I571" s="8">
        <v>41688.333333333336</v>
      </c>
      <c r="J571" s="8">
        <v>41688.583333333336</v>
      </c>
      <c r="K571" s="8" t="str">
        <f ca="1">IF(J571="",IF(NOW()&gt;H571,"Retrasado","Pendiente"),IF(J571&lt;H571,"Resuelto a Tiempo","Resuelto NO a Tiempo"))</f>
        <v>Resuelto a Tiempo</v>
      </c>
      <c r="O571">
        <v>-19.399999999999999</v>
      </c>
      <c r="W571" t="s">
        <v>1709</v>
      </c>
      <c r="X571" s="2">
        <f t="shared" si="88"/>
        <v>41689</v>
      </c>
      <c r="Y571" t="str">
        <f ca="1">"-"&amp;COUNTIFS($X$1:X571,DATE(YEAR($H571),MONTH($H571),DAY($H571)),$K$1:K571,"Pendiente")</f>
        <v>-0</v>
      </c>
      <c r="AF571">
        <f t="shared" si="89"/>
        <v>2</v>
      </c>
    </row>
    <row r="572" spans="1:32" x14ac:dyDescent="0.25">
      <c r="A572" t="str">
        <f t="shared" ca="1" si="87"/>
        <v>41694-0</v>
      </c>
      <c r="B572" s="7" t="s">
        <v>1384</v>
      </c>
      <c r="C572" s="7" t="s">
        <v>1831</v>
      </c>
      <c r="D572" s="8">
        <v>41689.333333333336</v>
      </c>
      <c r="E572" s="32" t="s">
        <v>52</v>
      </c>
      <c r="F572" s="32" t="s">
        <v>52</v>
      </c>
      <c r="G572" s="32">
        <f>VLOOKUP(F572&amp;WEEKDAY(D572,2),Hoja3!A:B,2,FALSE)*24</f>
        <v>120</v>
      </c>
      <c r="H572" s="8">
        <f t="shared" si="92"/>
        <v>41694.333333333336</v>
      </c>
      <c r="I572" s="8">
        <v>41689.333333333336</v>
      </c>
      <c r="J572" s="8">
        <v>41689.4375</v>
      </c>
      <c r="K572" s="8" t="str">
        <f ca="1">IF(J572="",IF(NOW()&gt;H572,"Retrasado","Pendiente"),IF(J572&lt;H572,"Resuelto a Tiempo","Resuelto NO a Tiempo"))</f>
        <v>Resuelto a Tiempo</v>
      </c>
      <c r="O572">
        <v>-122.19</v>
      </c>
      <c r="W572" t="s">
        <v>1667</v>
      </c>
      <c r="X572" s="2">
        <f t="shared" si="88"/>
        <v>41694</v>
      </c>
      <c r="Y572" t="str">
        <f ca="1">"-"&amp;COUNTIFS($X$1:X572,DATE(YEAR($H572),MONTH($H572),DAY($H572)),$K$1:K572,"Pendiente")</f>
        <v>-0</v>
      </c>
      <c r="AF572">
        <f t="shared" si="89"/>
        <v>2</v>
      </c>
    </row>
    <row r="573" spans="1:32" x14ac:dyDescent="0.25">
      <c r="A573" t="str">
        <f t="shared" ca="1" si="87"/>
        <v>41690-0</v>
      </c>
      <c r="B573" s="7" t="s">
        <v>1385</v>
      </c>
      <c r="C573" s="7" t="s">
        <v>1831</v>
      </c>
      <c r="D573" s="8">
        <v>41689.333333333336</v>
      </c>
      <c r="E573" s="32" t="s">
        <v>15</v>
      </c>
      <c r="F573" s="32" t="s">
        <v>10</v>
      </c>
      <c r="G573" s="32">
        <f>VLOOKUP(F573&amp;WEEKDAY(D573,2),Hoja3!A:B,2,FALSE)*24</f>
        <v>24</v>
      </c>
      <c r="H573" s="8">
        <f t="shared" si="92"/>
        <v>41690.333333333336</v>
      </c>
      <c r="I573" s="8">
        <v>41689.333333333336</v>
      </c>
      <c r="J573" s="8">
        <v>41689.625</v>
      </c>
      <c r="K573" s="8" t="str">
        <f ca="1">IF(J573="",IF(NOW()&gt;H573,"Retrasado","Pendiente"),IF(J573&lt;H573,"Resuelto a Tiempo","Resuelto NO a Tiempo"))</f>
        <v>Resuelto a Tiempo</v>
      </c>
      <c r="O573">
        <v>-18.399999999999999</v>
      </c>
      <c r="W573" t="s">
        <v>1667</v>
      </c>
      <c r="X573" s="2">
        <f t="shared" si="88"/>
        <v>41690</v>
      </c>
      <c r="Y573" t="str">
        <f ca="1">"-"&amp;COUNTIFS($X$1:X573,DATE(YEAR($H573),MONTH($H573),DAY($H573)),$K$1:K573,"Pendiente")</f>
        <v>-0</v>
      </c>
      <c r="AF573">
        <f t="shared" si="89"/>
        <v>2</v>
      </c>
    </row>
    <row r="574" spans="1:32" x14ac:dyDescent="0.25">
      <c r="A574" t="str">
        <f t="shared" ca="1" si="87"/>
        <v>41694-0</v>
      </c>
      <c r="B574" s="7" t="s">
        <v>1386</v>
      </c>
      <c r="C574" s="7" t="s">
        <v>1831</v>
      </c>
      <c r="D574" s="8">
        <v>41689.416666666664</v>
      </c>
      <c r="E574" s="32" t="s">
        <v>52</v>
      </c>
      <c r="F574" s="32" t="s">
        <v>52</v>
      </c>
      <c r="G574" s="32">
        <f>VLOOKUP(F574&amp;WEEKDAY(D574,2),Hoja3!A:B,2,FALSE)*24</f>
        <v>120</v>
      </c>
      <c r="H574" s="8">
        <f t="shared" si="92"/>
        <v>41694.416666666664</v>
      </c>
      <c r="I574" s="8">
        <v>41689.416666666664</v>
      </c>
      <c r="J574" s="8">
        <v>41689.651388888888</v>
      </c>
      <c r="K574" s="8" t="s">
        <v>977</v>
      </c>
      <c r="M574" s="53">
        <v>41689.5625</v>
      </c>
      <c r="O574">
        <v>-138.08000000000001</v>
      </c>
      <c r="W574" t="s">
        <v>1602</v>
      </c>
      <c r="X574" s="2">
        <f t="shared" si="88"/>
        <v>41694</v>
      </c>
      <c r="Y574" t="str">
        <f ca="1">"-"&amp;COUNTIFS($X$1:X574,DATE(YEAR($H574),MONTH($H574),DAY($H574)),$K$1:K574,"Pendiente")</f>
        <v>-0</v>
      </c>
      <c r="AF574">
        <f t="shared" si="89"/>
        <v>2</v>
      </c>
    </row>
    <row r="575" spans="1:32" x14ac:dyDescent="0.25">
      <c r="A575" t="str">
        <f t="shared" ca="1" si="87"/>
        <v>41690-0</v>
      </c>
      <c r="B575" s="7" t="s">
        <v>1387</v>
      </c>
      <c r="C575" s="7" t="s">
        <v>1831</v>
      </c>
      <c r="D575" s="8">
        <v>41689.458333333336</v>
      </c>
      <c r="E575" s="32" t="s">
        <v>15</v>
      </c>
      <c r="F575" s="32" t="s">
        <v>10</v>
      </c>
      <c r="G575" s="32">
        <f>VLOOKUP(F575&amp;WEEKDAY(D575,2),Hoja3!A:B,2,FALSE)*24</f>
        <v>24</v>
      </c>
      <c r="H575" s="8">
        <f t="shared" si="92"/>
        <v>41690.458333333336</v>
      </c>
      <c r="I575" s="8">
        <v>41689.458333333336</v>
      </c>
      <c r="J575" s="8">
        <v>41689.666666666664</v>
      </c>
      <c r="K575" s="8" t="str">
        <f ca="1">IF(J575="",IF(NOW()&gt;H575,"Retrasado","Pendiente"),IF(J575&lt;H575,"Resuelto a Tiempo","Resuelto NO a Tiempo"))</f>
        <v>Resuelto a Tiempo</v>
      </c>
      <c r="O575">
        <v>-0.04</v>
      </c>
      <c r="W575" t="s">
        <v>1603</v>
      </c>
      <c r="X575" s="2">
        <f t="shared" si="88"/>
        <v>41690</v>
      </c>
      <c r="Y575" t="str">
        <f ca="1">"-"&amp;COUNTIFS($X$1:X575,DATE(YEAR($H575),MONTH($H575),DAY($H575)),$K$1:K575,"Pendiente")</f>
        <v>-0</v>
      </c>
      <c r="AF575">
        <f t="shared" si="89"/>
        <v>2</v>
      </c>
    </row>
    <row r="576" spans="1:32" x14ac:dyDescent="0.25">
      <c r="A576" t="str">
        <f t="shared" ca="1" si="87"/>
        <v>41691-0</v>
      </c>
      <c r="B576" s="7" t="s">
        <v>1389</v>
      </c>
      <c r="C576" s="7" t="s">
        <v>1831</v>
      </c>
      <c r="D576" s="8">
        <v>41690.416666666664</v>
      </c>
      <c r="E576" s="32" t="s">
        <v>15</v>
      </c>
      <c r="F576" s="32" t="s">
        <v>10</v>
      </c>
      <c r="G576" s="32">
        <f>VLOOKUP(F576&amp;WEEKDAY(D576,2),Hoja3!A:B,2,FALSE)*24</f>
        <v>24</v>
      </c>
      <c r="H576" s="8">
        <f t="shared" si="92"/>
        <v>41691.416666666664</v>
      </c>
      <c r="I576" s="8">
        <v>41690.416666666664</v>
      </c>
      <c r="J576" s="8">
        <v>41690.704861111109</v>
      </c>
      <c r="K576" s="8" t="str">
        <f ca="1">IF(J576="",IF(NOW()&gt;H576,"Retrasado","Pendiente"),IF(J576&lt;H576,"Resuelto a Tiempo","Resuelto NO a Tiempo"))</f>
        <v>Resuelto a Tiempo</v>
      </c>
      <c r="O576">
        <v>-20.34</v>
      </c>
      <c r="W576" t="s">
        <v>1667</v>
      </c>
      <c r="X576" s="2">
        <f t="shared" si="88"/>
        <v>41691</v>
      </c>
      <c r="Y576" t="str">
        <f ca="1">"-"&amp;COUNTIFS($X$1:X576,DATE(YEAR($H576),MONTH($H576),DAY($H576)),$K$1:K576,"Pendiente")</f>
        <v>-0</v>
      </c>
      <c r="AF576">
        <f t="shared" si="89"/>
        <v>2</v>
      </c>
    </row>
    <row r="577" spans="1:32" x14ac:dyDescent="0.25">
      <c r="A577" t="str">
        <f t="shared" ca="1" si="87"/>
        <v>41695-0</v>
      </c>
      <c r="B577" s="7" t="s">
        <v>1388</v>
      </c>
      <c r="C577" s="7" t="s">
        <v>1831</v>
      </c>
      <c r="D577" s="8">
        <v>41690.416666666664</v>
      </c>
      <c r="E577" s="32" t="s">
        <v>52</v>
      </c>
      <c r="F577" s="32" t="s">
        <v>52</v>
      </c>
      <c r="G577" s="32">
        <f>VLOOKUP(F577&amp;WEEKDAY(D577,2),Hoja3!A:B,2,FALSE)*24</f>
        <v>120</v>
      </c>
      <c r="H577" s="8">
        <f t="shared" si="92"/>
        <v>41695.416666666664</v>
      </c>
      <c r="I577" s="8">
        <v>41690.416666666664</v>
      </c>
      <c r="J577" s="8">
        <v>41680.666666666664</v>
      </c>
      <c r="K577" s="8" t="str">
        <f ca="1">IF(J577="",IF(NOW()&gt;H577,"Retrasado","Pendiente"),IF(J577&lt;H577,"Resuelto a Tiempo","Resuelto NO a Tiempo"))</f>
        <v>Resuelto a Tiempo</v>
      </c>
      <c r="O577">
        <v>-122.3</v>
      </c>
      <c r="W577" t="s">
        <v>1667</v>
      </c>
      <c r="X577" s="2">
        <f t="shared" si="88"/>
        <v>41695</v>
      </c>
      <c r="Y577" t="str">
        <f ca="1">"-"&amp;COUNTIFS($X$1:X577,DATE(YEAR($H577),MONTH($H577),DAY($H577)),$K$1:K577,"Pendiente")</f>
        <v>-0</v>
      </c>
      <c r="AF577">
        <f t="shared" si="89"/>
        <v>2</v>
      </c>
    </row>
    <row r="578" spans="1:32" x14ac:dyDescent="0.25">
      <c r="A578" t="str">
        <f t="shared" ref="A578:A641" ca="1" si="94">X578&amp;Y578</f>
        <v>41695-0</v>
      </c>
      <c r="B578" s="7" t="s">
        <v>1390</v>
      </c>
      <c r="C578" s="7" t="s">
        <v>1831</v>
      </c>
      <c r="D578" s="8">
        <v>41690.458333333336</v>
      </c>
      <c r="E578" s="32" t="s">
        <v>52</v>
      </c>
      <c r="F578" s="32" t="s">
        <v>52</v>
      </c>
      <c r="G578" s="32">
        <f>VLOOKUP(F578&amp;WEEKDAY(D578,2),Hoja3!A:B,2,FALSE)*24</f>
        <v>120</v>
      </c>
      <c r="H578" s="8">
        <f t="shared" si="92"/>
        <v>41695.458333333336</v>
      </c>
      <c r="I578" s="8">
        <v>41690.458333333336</v>
      </c>
      <c r="J578" s="8">
        <v>41690.708333333336</v>
      </c>
      <c r="K578" s="8" t="str">
        <f ca="1">IF(J578="",IF(NOW()&gt;H578,"Retrasado","Pendiente"),IF(J578&lt;H578,"Resuelto a Tiempo","Resuelto NO a Tiempo"))</f>
        <v>Resuelto a Tiempo</v>
      </c>
      <c r="O578">
        <v>-122.15</v>
      </c>
      <c r="W578" t="s">
        <v>1667</v>
      </c>
      <c r="X578" s="2">
        <f t="shared" ref="X578:X641" si="95">DATE(YEAR($H578),MONTH($H578),DAY($H578))</f>
        <v>41695</v>
      </c>
      <c r="Y578" t="str">
        <f ca="1">"-"&amp;COUNTIFS($X$1:X578,DATE(YEAR($H578),MONTH($H578),DAY($H578)),$K$1:K578,"Pendiente")</f>
        <v>-0</v>
      </c>
      <c r="AF578">
        <f t="shared" ref="AF578:AF641" si="96">MONTH(D578)</f>
        <v>2</v>
      </c>
    </row>
    <row r="579" spans="1:32" x14ac:dyDescent="0.25">
      <c r="A579" t="str">
        <f t="shared" si="94"/>
        <v>41696-0</v>
      </c>
      <c r="B579" s="3" t="s">
        <v>1391</v>
      </c>
      <c r="C579" s="7" t="s">
        <v>1831</v>
      </c>
      <c r="D579" s="4">
        <v>41691.333333333336</v>
      </c>
      <c r="E579" s="35" t="s">
        <v>52</v>
      </c>
      <c r="F579" s="35" t="s">
        <v>52</v>
      </c>
      <c r="G579" s="35">
        <f>VLOOKUP(F579&amp;WEEKDAY(D579,2),Hoja3!A:B,2,FALSE)*24</f>
        <v>120</v>
      </c>
      <c r="H579" s="4">
        <f t="shared" si="92"/>
        <v>41696.333333333336</v>
      </c>
      <c r="I579" s="4">
        <v>41691.333333333336</v>
      </c>
      <c r="J579" s="4">
        <v>41704.583333333336</v>
      </c>
      <c r="K579" s="4" t="s">
        <v>1122</v>
      </c>
      <c r="M579" s="53">
        <v>41702.416666666664</v>
      </c>
      <c r="O579">
        <v>140.15</v>
      </c>
      <c r="R579" t="s">
        <v>1064</v>
      </c>
      <c r="S579" s="1">
        <v>41708.625</v>
      </c>
      <c r="W579" t="s">
        <v>1709</v>
      </c>
      <c r="X579" s="2">
        <f t="shared" si="95"/>
        <v>41696</v>
      </c>
      <c r="Y579" t="str">
        <f>"-"&amp;COUNTIFS($X$1:X579,DATE(YEAR($H579),MONTH($H579),DAY($H579)),$K$1:K579,"Pendiente")</f>
        <v>-0</v>
      </c>
      <c r="AF579">
        <f t="shared" si="96"/>
        <v>2</v>
      </c>
    </row>
    <row r="580" spans="1:32" x14ac:dyDescent="0.25">
      <c r="A580" t="str">
        <f t="shared" ca="1" si="94"/>
        <v>41696-0</v>
      </c>
      <c r="B580" s="7" t="s">
        <v>1392</v>
      </c>
      <c r="C580" s="7" t="s">
        <v>1831</v>
      </c>
      <c r="D580" s="8">
        <v>41691.375</v>
      </c>
      <c r="E580" s="32" t="s">
        <v>52</v>
      </c>
      <c r="F580" s="32" t="s">
        <v>52</v>
      </c>
      <c r="G580" s="32">
        <f>VLOOKUP(F580&amp;WEEKDAY(D580,2),Hoja3!A:B,2,FALSE)*24</f>
        <v>120</v>
      </c>
      <c r="H580" s="8">
        <f t="shared" si="92"/>
        <v>41696.375</v>
      </c>
      <c r="I580" s="8">
        <v>41691.375</v>
      </c>
      <c r="J580" s="8">
        <v>41695.625</v>
      </c>
      <c r="K580" s="8" t="str">
        <f ca="1">IF(J580="",IF(NOW()&gt;H580,"Retrasado","Pendiente"),IF(J580&lt;H580,"Resuelto a Tiempo","Resuelto NO a Tiempo"))</f>
        <v>Resuelto a Tiempo</v>
      </c>
      <c r="O580">
        <v>-25.36</v>
      </c>
      <c r="W580" t="s">
        <v>1667</v>
      </c>
      <c r="X580" s="2">
        <f t="shared" si="95"/>
        <v>41696</v>
      </c>
      <c r="Y580" t="str">
        <f ca="1">"-"&amp;COUNTIFS($X$1:X580,DATE(YEAR($H580),MONTH($H580),DAY($H580)),$K$1:K580,"Pendiente")</f>
        <v>-0</v>
      </c>
      <c r="AF580">
        <f t="shared" si="96"/>
        <v>2</v>
      </c>
    </row>
    <row r="581" spans="1:32" x14ac:dyDescent="0.25">
      <c r="A581" t="str">
        <f t="shared" ca="1" si="94"/>
        <v>41696-0</v>
      </c>
      <c r="B581" s="3" t="s">
        <v>1393</v>
      </c>
      <c r="C581" s="7" t="s">
        <v>1831</v>
      </c>
      <c r="D581" s="4">
        <v>41691.375</v>
      </c>
      <c r="E581" s="35" t="s">
        <v>52</v>
      </c>
      <c r="F581" s="35" t="s">
        <v>52</v>
      </c>
      <c r="G581" s="35">
        <f>VLOOKUP(F581&amp;WEEKDAY(D581,2),Hoja3!A:B,2,FALSE)*24</f>
        <v>120</v>
      </c>
      <c r="H581" s="4">
        <f t="shared" si="92"/>
        <v>41696.375</v>
      </c>
      <c r="I581" s="4">
        <v>41691.375</v>
      </c>
      <c r="J581" s="4">
        <v>41702.5625</v>
      </c>
      <c r="K581" s="4" t="s">
        <v>1122</v>
      </c>
      <c r="O581">
        <v>125.31</v>
      </c>
      <c r="R581" t="s">
        <v>1064</v>
      </c>
      <c r="S581" s="1">
        <v>41701.583333333336</v>
      </c>
      <c r="W581" t="s">
        <v>1709</v>
      </c>
      <c r="X581" s="2">
        <f t="shared" si="95"/>
        <v>41696</v>
      </c>
      <c r="Y581" t="str">
        <f ca="1">"-"&amp;COUNTIFS($X$1:X581,DATE(YEAR($H581),MONTH($H581),DAY($H581)),$K$1:K581,"Pendiente")</f>
        <v>-0</v>
      </c>
      <c r="AF581">
        <f t="shared" si="96"/>
        <v>2</v>
      </c>
    </row>
    <row r="582" spans="1:32" x14ac:dyDescent="0.25">
      <c r="A582" t="str">
        <f t="shared" si="94"/>
        <v>41692-0</v>
      </c>
      <c r="B582" s="3" t="s">
        <v>1394</v>
      </c>
      <c r="C582" s="7" t="s">
        <v>1831</v>
      </c>
      <c r="D582" s="4">
        <v>41691.625</v>
      </c>
      <c r="E582" s="35" t="s">
        <v>10</v>
      </c>
      <c r="F582" s="35" t="s">
        <v>10</v>
      </c>
      <c r="G582" s="35">
        <f>VLOOKUP(F582&amp;WEEKDAY(D582,2),Hoja3!A:B,2,FALSE)*24</f>
        <v>24</v>
      </c>
      <c r="H582" s="4">
        <f t="shared" si="92"/>
        <v>41692.625</v>
      </c>
      <c r="I582" s="4">
        <v>41691.625</v>
      </c>
      <c r="J582" s="4">
        <v>41694.489583333336</v>
      </c>
      <c r="K582" s="4" t="s">
        <v>1158</v>
      </c>
      <c r="W582" t="s">
        <v>1625</v>
      </c>
      <c r="X582" s="2">
        <f t="shared" si="95"/>
        <v>41692</v>
      </c>
      <c r="Y582" t="str">
        <f>"-"&amp;COUNTIFS($X$1:X582,DATE(YEAR($H582),MONTH($H582),DAY($H582)),$K$1:K582,"Pendiente")</f>
        <v>-0</v>
      </c>
      <c r="AF582">
        <f t="shared" si="96"/>
        <v>2</v>
      </c>
    </row>
    <row r="583" spans="1:32" x14ac:dyDescent="0.25">
      <c r="A583" t="str">
        <f t="shared" ca="1" si="94"/>
        <v>41697-0</v>
      </c>
      <c r="B583" s="7" t="s">
        <v>1395</v>
      </c>
      <c r="C583" s="7" t="s">
        <v>1831</v>
      </c>
      <c r="D583" s="8">
        <v>41694.333333333336</v>
      </c>
      <c r="E583" s="32" t="s">
        <v>15</v>
      </c>
      <c r="F583" s="32" t="s">
        <v>52</v>
      </c>
      <c r="G583" s="32">
        <f>VLOOKUP(F583&amp;WEEKDAY(D583,2),Hoja3!A:B,2,FALSE)*24</f>
        <v>72</v>
      </c>
      <c r="H583" s="8">
        <f t="shared" si="92"/>
        <v>41697.333333333336</v>
      </c>
      <c r="I583" s="8">
        <v>41694.333333333336</v>
      </c>
      <c r="J583" s="8">
        <v>41694.440972222219</v>
      </c>
      <c r="K583" s="8" t="str">
        <f ca="1">IF(J583="",IF(NOW()&gt;H583,"Retrasado","Pendiente"),IF(J583&lt;H583,"Resuelto a Tiempo","Resuelto NO a Tiempo"))</f>
        <v>Resuelto a Tiempo</v>
      </c>
      <c r="O583">
        <v>-3.02</v>
      </c>
      <c r="W583" t="s">
        <v>1667</v>
      </c>
      <c r="X583" s="2">
        <f t="shared" si="95"/>
        <v>41697</v>
      </c>
      <c r="Y583" t="str">
        <f ca="1">"-"&amp;COUNTIFS($X$1:X583,DATE(YEAR($H583),MONTH($H583),DAY($H583)),$K$1:K583,"Pendiente")</f>
        <v>-0</v>
      </c>
      <c r="AF583">
        <f t="shared" si="96"/>
        <v>2</v>
      </c>
    </row>
    <row r="584" spans="1:32" x14ac:dyDescent="0.25">
      <c r="A584" t="str">
        <f t="shared" ca="1" si="94"/>
        <v>41697-0</v>
      </c>
      <c r="B584" s="7" t="s">
        <v>1396</v>
      </c>
      <c r="C584" s="7" t="s">
        <v>1831</v>
      </c>
      <c r="D584" s="8">
        <v>41694.517361111109</v>
      </c>
      <c r="E584" s="32" t="s">
        <v>52</v>
      </c>
      <c r="F584" s="32" t="s">
        <v>52</v>
      </c>
      <c r="G584" s="32">
        <f>VLOOKUP(F584&amp;WEEKDAY(D584,2),Hoja3!A:B,2,FALSE)*24</f>
        <v>72</v>
      </c>
      <c r="H584" s="8">
        <f t="shared" si="92"/>
        <v>41697.517361111109</v>
      </c>
      <c r="I584" s="8">
        <v>41694.458333333336</v>
      </c>
      <c r="J584" s="8">
        <v>41694.65625</v>
      </c>
      <c r="K584" s="8" t="str">
        <f ca="1">IF(J584="",IF(NOW()&gt;H584,"Retrasado","Pendiente"),IF(J584&lt;H584,"Resuelto a Tiempo","Resuelto NO a Tiempo"))</f>
        <v>Resuelto a Tiempo</v>
      </c>
      <c r="O584">
        <v>-72.75</v>
      </c>
      <c r="W584" t="s">
        <v>1667</v>
      </c>
      <c r="X584" s="2">
        <f t="shared" si="95"/>
        <v>41697</v>
      </c>
      <c r="Y584" t="str">
        <f ca="1">"-"&amp;COUNTIFS($X$1:X584,DATE(YEAR($H584),MONTH($H584),DAY($H584)),$K$1:K584,"Pendiente")</f>
        <v>-0</v>
      </c>
      <c r="AF584">
        <f t="shared" si="96"/>
        <v>2</v>
      </c>
    </row>
    <row r="585" spans="1:32" x14ac:dyDescent="0.25">
      <c r="A585" t="str">
        <f t="shared" ca="1" si="94"/>
        <v>41697-0</v>
      </c>
      <c r="B585" s="7" t="s">
        <v>1398</v>
      </c>
      <c r="C585" s="7" t="s">
        <v>1831</v>
      </c>
      <c r="D585" s="8">
        <v>41694.583333333336</v>
      </c>
      <c r="E585" s="32" t="s">
        <v>15</v>
      </c>
      <c r="F585" s="32" t="s">
        <v>52</v>
      </c>
      <c r="G585" s="32">
        <f>VLOOKUP(F585&amp;WEEKDAY(D585,2),Hoja3!A:B,2,FALSE)*24</f>
        <v>72</v>
      </c>
      <c r="H585" s="8">
        <f t="shared" si="92"/>
        <v>41697.583333333336</v>
      </c>
      <c r="I585" s="8">
        <v>41694.583333333336</v>
      </c>
      <c r="J585" s="8">
        <v>41695.5625</v>
      </c>
      <c r="K585" s="8" t="str">
        <f ca="1">IF(J585="",IF(NOW()&gt;H585,"Retrasado","Pendiente"),IF(J585&lt;H585,"Resuelto a Tiempo","Resuelto NO a Tiempo"))</f>
        <v>Resuelto a Tiempo</v>
      </c>
      <c r="O585">
        <v>-69.27</v>
      </c>
      <c r="W585" t="s">
        <v>1147</v>
      </c>
      <c r="X585" s="2">
        <f t="shared" si="95"/>
        <v>41697</v>
      </c>
      <c r="Y585" t="str">
        <f ca="1">"-"&amp;COUNTIFS($X$1:X585,DATE(YEAR($H585),MONTH($H585),DAY($H585)),$K$1:K585,"Pendiente")</f>
        <v>-0</v>
      </c>
      <c r="AF585">
        <f t="shared" si="96"/>
        <v>2</v>
      </c>
    </row>
    <row r="586" spans="1:32" x14ac:dyDescent="0.25">
      <c r="A586" t="str">
        <f t="shared" ca="1" si="94"/>
        <v>41697-0</v>
      </c>
      <c r="B586" s="7" t="s">
        <v>1399</v>
      </c>
      <c r="C586" s="7" t="s">
        <v>1831</v>
      </c>
      <c r="D586" s="8">
        <v>41694.583333333336</v>
      </c>
      <c r="E586" s="32" t="s">
        <v>15</v>
      </c>
      <c r="F586" s="32" t="s">
        <v>52</v>
      </c>
      <c r="G586" s="32">
        <f>VLOOKUP(F586&amp;WEEKDAY(D586,2),Hoja3!A:B,2,FALSE)*24</f>
        <v>72</v>
      </c>
      <c r="H586" s="8">
        <f t="shared" si="92"/>
        <v>41697.583333333336</v>
      </c>
      <c r="I586" s="8">
        <v>41694.583333333336</v>
      </c>
      <c r="J586" s="8">
        <v>41695.479166666664</v>
      </c>
      <c r="K586" s="8" t="str">
        <f ca="1">IF(J586="",IF(NOW()&gt;H586,"Retrasado","Pendiente"),IF(J586&lt;H586,"Resuelto a Tiempo","Resuelto NO a Tiempo"))</f>
        <v>Resuelto a Tiempo</v>
      </c>
      <c r="O586">
        <v>-71.34</v>
      </c>
      <c r="W586" t="s">
        <v>1147</v>
      </c>
      <c r="X586" s="2">
        <f t="shared" si="95"/>
        <v>41697</v>
      </c>
      <c r="Y586" t="str">
        <f ca="1">"-"&amp;COUNTIFS($X$1:X586,DATE(YEAR($H586),MONTH($H586),DAY($H586)),$K$1:K586,"Pendiente")</f>
        <v>-0</v>
      </c>
      <c r="AF586">
        <f t="shared" si="96"/>
        <v>2</v>
      </c>
    </row>
    <row r="587" spans="1:32" x14ac:dyDescent="0.25">
      <c r="A587" t="str">
        <f t="shared" ca="1" si="94"/>
        <v>41697-0</v>
      </c>
      <c r="B587" s="7" t="s">
        <v>1397</v>
      </c>
      <c r="C587" s="7" t="s">
        <v>1831</v>
      </c>
      <c r="D587" s="8">
        <v>41694.517361111109</v>
      </c>
      <c r="E587" s="32" t="s">
        <v>52</v>
      </c>
      <c r="F587" s="32" t="s">
        <v>52</v>
      </c>
      <c r="G587" s="32">
        <f>VLOOKUP(F587&amp;WEEKDAY(D587,2),Hoja3!A:B,2,FALSE)*24</f>
        <v>72</v>
      </c>
      <c r="H587" s="8">
        <f t="shared" si="92"/>
        <v>41697.517361111109</v>
      </c>
      <c r="I587" s="8">
        <v>41694.458333333336</v>
      </c>
      <c r="J587" s="8">
        <v>41694.666666666664</v>
      </c>
      <c r="K587" s="8" t="str">
        <f ca="1">IF(J587="",IF(NOW()&gt;H587,"Retrasado","Pendiente"),IF(J587&lt;H587,"Resuelto a Tiempo","Resuelto NO a Tiempo"))</f>
        <v>Resuelto a Tiempo</v>
      </c>
      <c r="O587">
        <v>-90.33</v>
      </c>
      <c r="W587" t="s">
        <v>1667</v>
      </c>
      <c r="X587" s="2">
        <f t="shared" si="95"/>
        <v>41697</v>
      </c>
      <c r="Y587" t="str">
        <f ca="1">"-"&amp;COUNTIFS($X$1:X587,DATE(YEAR($H587),MONTH($H587),DAY($H587)),$K$1:K587,"Pendiente")</f>
        <v>-0</v>
      </c>
      <c r="AF587">
        <f t="shared" si="96"/>
        <v>2</v>
      </c>
    </row>
    <row r="588" spans="1:32" x14ac:dyDescent="0.25">
      <c r="A588" t="str">
        <f t="shared" si="94"/>
        <v>41698-0</v>
      </c>
      <c r="B588" s="3" t="s">
        <v>1400</v>
      </c>
      <c r="C588" s="7" t="s">
        <v>1831</v>
      </c>
      <c r="D588" s="4">
        <v>41695.416666666664</v>
      </c>
      <c r="E588" s="35" t="s">
        <v>52</v>
      </c>
      <c r="F588" s="35" t="s">
        <v>52</v>
      </c>
      <c r="G588" s="35">
        <f>VLOOKUP(F588&amp;WEEKDAY(D588,2),Hoja3!A:B,2,FALSE)*24</f>
        <v>72</v>
      </c>
      <c r="H588" s="4">
        <f t="shared" si="92"/>
        <v>41698.416666666664</v>
      </c>
      <c r="I588" s="4">
        <v>41695.416666666664</v>
      </c>
      <c r="J588" s="4">
        <v>41704.375</v>
      </c>
      <c r="K588" s="4" t="s">
        <v>1122</v>
      </c>
      <c r="M588" s="53">
        <v>41694.583333333336</v>
      </c>
      <c r="W588" t="s">
        <v>1147</v>
      </c>
      <c r="X588" s="2">
        <f t="shared" si="95"/>
        <v>41698</v>
      </c>
      <c r="Y588" t="str">
        <f>"-"&amp;COUNTIFS($X$1:X588,DATE(YEAR($H588),MONTH($H588),DAY($H588)),$K$1:K588,"Pendiente")</f>
        <v>-0</v>
      </c>
      <c r="AF588">
        <f t="shared" si="96"/>
        <v>2</v>
      </c>
    </row>
    <row r="589" spans="1:32" x14ac:dyDescent="0.25">
      <c r="A589" t="str">
        <f t="shared" ca="1" si="94"/>
        <v>41698-0</v>
      </c>
      <c r="B589" s="7" t="s">
        <v>1401</v>
      </c>
      <c r="C589" s="7" t="s">
        <v>1831</v>
      </c>
      <c r="D589" s="8">
        <v>41695.416666666664</v>
      </c>
      <c r="E589" s="32" t="s">
        <v>52</v>
      </c>
      <c r="F589" s="32" t="s">
        <v>52</v>
      </c>
      <c r="G589" s="32">
        <f>VLOOKUP(F589&amp;WEEKDAY(D589,2),Hoja3!A:B,2,FALSE)*24</f>
        <v>72</v>
      </c>
      <c r="H589" s="8">
        <f t="shared" si="92"/>
        <v>41698.416666666664</v>
      </c>
      <c r="I589" s="8">
        <v>41695.416666666664</v>
      </c>
      <c r="J589" s="8">
        <v>41695.659722222219</v>
      </c>
      <c r="K589" s="8" t="str">
        <f ca="1">IF(J589="",IF(NOW()&gt;H589,"Retrasado","Pendiente"),IF(J589&lt;H589,"Resuelto a Tiempo","Resuelto NO a Tiempo"))</f>
        <v>Resuelto a Tiempo</v>
      </c>
      <c r="L589" s="32"/>
      <c r="M589" s="32"/>
      <c r="N589" s="32"/>
      <c r="O589" s="7">
        <v>-71.33</v>
      </c>
      <c r="W589" t="s">
        <v>1603</v>
      </c>
      <c r="X589" s="2">
        <f t="shared" si="95"/>
        <v>41698</v>
      </c>
      <c r="Y589" t="str">
        <f ca="1">"-"&amp;COUNTIFS($X$1:X589,DATE(YEAR($H589),MONTH($H589),DAY($H589)),$K$1:K589,"Pendiente")</f>
        <v>-0</v>
      </c>
      <c r="AF589">
        <f t="shared" si="96"/>
        <v>2</v>
      </c>
    </row>
    <row r="590" spans="1:32" x14ac:dyDescent="0.25">
      <c r="A590" t="str">
        <f t="shared" ca="1" si="94"/>
        <v>41696-0</v>
      </c>
      <c r="B590" s="3" t="s">
        <v>1402</v>
      </c>
      <c r="C590" s="7" t="s">
        <v>1831</v>
      </c>
      <c r="D590" s="4">
        <v>41695.458333333336</v>
      </c>
      <c r="E590" s="35" t="s">
        <v>10</v>
      </c>
      <c r="F590" s="35" t="s">
        <v>10</v>
      </c>
      <c r="G590" s="35">
        <f>VLOOKUP(F590&amp;WEEKDAY(D590,2),Hoja3!A:B,2,FALSE)*24</f>
        <v>24</v>
      </c>
      <c r="H590" s="4">
        <f t="shared" si="92"/>
        <v>41696.458333333336</v>
      </c>
      <c r="I590" s="4">
        <v>41695.458333333336</v>
      </c>
      <c r="J590" s="4">
        <v>41709.40625</v>
      </c>
      <c r="K590" s="4" t="s">
        <v>977</v>
      </c>
      <c r="M590" s="69">
        <v>41702.638888888891</v>
      </c>
      <c r="N590" s="53">
        <v>41343.458333333336</v>
      </c>
      <c r="O590">
        <v>308.08</v>
      </c>
      <c r="R590" t="s">
        <v>1064</v>
      </c>
      <c r="S590" s="1">
        <v>41705.625</v>
      </c>
      <c r="W590" t="s">
        <v>1593</v>
      </c>
      <c r="X590" s="2">
        <f t="shared" si="95"/>
        <v>41696</v>
      </c>
      <c r="Y590" t="str">
        <f ca="1">"-"&amp;COUNTIFS($X$1:X590,DATE(YEAR($H590),MONTH($H590),DAY($H590)),$K$1:K590,"Pendiente")</f>
        <v>-0</v>
      </c>
      <c r="AF590">
        <f t="shared" si="96"/>
        <v>2</v>
      </c>
    </row>
    <row r="591" spans="1:32" x14ac:dyDescent="0.25">
      <c r="A591" t="str">
        <f t="shared" ca="1" si="94"/>
        <v>41701-0</v>
      </c>
      <c r="B591" s="7" t="s">
        <v>1403</v>
      </c>
      <c r="C591" s="7" t="s">
        <v>1831</v>
      </c>
      <c r="D591" s="8">
        <v>41696.333333333336</v>
      </c>
      <c r="E591" s="32" t="s">
        <v>52</v>
      </c>
      <c r="F591" s="32" t="s">
        <v>52</v>
      </c>
      <c r="G591" s="32">
        <f>VLOOKUP(F591&amp;WEEKDAY(D591,2),Hoja3!A:B,2,FALSE)*24</f>
        <v>120</v>
      </c>
      <c r="H591" s="8">
        <f t="shared" si="92"/>
        <v>41701.333333333336</v>
      </c>
      <c r="I591" s="8">
        <v>41696.333333333336</v>
      </c>
      <c r="J591" s="8">
        <v>41696.541666666664</v>
      </c>
      <c r="K591" s="8" t="str">
        <f ca="1">IF(J591="",IF(NOW()&gt;H591,"Retrasado","Pendiente"),IF(J591&lt;H591,"Resuelto a Tiempo","Resuelto NO a Tiempo"))</f>
        <v>Resuelto a Tiempo</v>
      </c>
      <c r="O591">
        <v>-120.11</v>
      </c>
      <c r="W591" t="s">
        <v>1667</v>
      </c>
      <c r="X591" s="2">
        <f t="shared" si="95"/>
        <v>41701</v>
      </c>
      <c r="Y591" t="str">
        <f ca="1">"-"&amp;COUNTIFS($X$1:X591,DATE(YEAR($H591),MONTH($H591),DAY($H591)),$K$1:K591,"Pendiente")</f>
        <v>-0</v>
      </c>
      <c r="AF591">
        <f t="shared" si="96"/>
        <v>2</v>
      </c>
    </row>
    <row r="592" spans="1:32" x14ac:dyDescent="0.25">
      <c r="A592" t="str">
        <f t="shared" ca="1" si="94"/>
        <v>41701-0</v>
      </c>
      <c r="B592" s="7" t="s">
        <v>1404</v>
      </c>
      <c r="C592" s="7" t="s">
        <v>1831</v>
      </c>
      <c r="D592" s="8">
        <v>41696.583333333336</v>
      </c>
      <c r="E592" s="32" t="s">
        <v>52</v>
      </c>
      <c r="F592" s="32" t="s">
        <v>52</v>
      </c>
      <c r="G592" s="32">
        <f>VLOOKUP(F592&amp;WEEKDAY(D592,2),Hoja3!A:B,2,FALSE)*24</f>
        <v>120</v>
      </c>
      <c r="H592" s="8">
        <f t="shared" si="92"/>
        <v>41701.583333333336</v>
      </c>
      <c r="I592" s="8">
        <v>41696.583333333336</v>
      </c>
      <c r="J592" s="8">
        <v>41696.625</v>
      </c>
      <c r="K592" s="8" t="str">
        <f ca="1">IF(J592="",IF(NOW()&gt;H592,"Retrasado","Pendiente"),IF(J592&lt;H592,"Resuelto a Tiempo","Resuelto NO a Tiempo"))</f>
        <v>Resuelto a Tiempo</v>
      </c>
      <c r="O592">
        <v>-139.22</v>
      </c>
      <c r="W592" t="s">
        <v>1667</v>
      </c>
      <c r="X592" s="2">
        <f t="shared" si="95"/>
        <v>41701</v>
      </c>
      <c r="Y592" t="str">
        <f ca="1">"-"&amp;COUNTIFS($X$1:X592,DATE(YEAR($H592),MONTH($H592),DAY($H592)),$K$1:K592,"Pendiente")</f>
        <v>-0</v>
      </c>
      <c r="AF592">
        <f t="shared" si="96"/>
        <v>2</v>
      </c>
    </row>
    <row r="593" spans="1:32" x14ac:dyDescent="0.25">
      <c r="A593" t="str">
        <f t="shared" ca="1" si="94"/>
        <v>41702-0</v>
      </c>
      <c r="B593" s="7" t="s">
        <v>1405</v>
      </c>
      <c r="C593" s="7" t="s">
        <v>1831</v>
      </c>
      <c r="D593" s="8">
        <v>41697.375</v>
      </c>
      <c r="E593" s="32" t="s">
        <v>52</v>
      </c>
      <c r="F593" s="32" t="s">
        <v>52</v>
      </c>
      <c r="G593" s="32">
        <f>VLOOKUP(F593&amp;WEEKDAY(D593,2),Hoja3!A:B,2,FALSE)*24</f>
        <v>120</v>
      </c>
      <c r="H593" s="8">
        <f t="shared" si="92"/>
        <v>41702.375</v>
      </c>
      <c r="I593" s="8">
        <v>41697.375</v>
      </c>
      <c r="J593" s="8">
        <v>41697.458333333336</v>
      </c>
      <c r="K593" s="8" t="str">
        <f ca="1">IF(J593="",IF(NOW()&gt;H593,"Retrasado","Pendiente"),IF(J593&lt;H593,"Resuelto a Tiempo","Resuelto NO a Tiempo"))</f>
        <v>Resuelto a Tiempo</v>
      </c>
      <c r="O593">
        <v>-123.4</v>
      </c>
      <c r="W593" t="s">
        <v>1667</v>
      </c>
      <c r="X593" s="2">
        <f t="shared" si="95"/>
        <v>41702</v>
      </c>
      <c r="Y593" t="str">
        <f ca="1">"-"&amp;COUNTIFS($X$1:X593,DATE(YEAR($H593),MONTH($H593),DAY($H593)),$K$1:K593,"Pendiente")</f>
        <v>-0</v>
      </c>
      <c r="AF593">
        <f t="shared" si="96"/>
        <v>2</v>
      </c>
    </row>
    <row r="594" spans="1:32" x14ac:dyDescent="0.25">
      <c r="A594" t="str">
        <f t="shared" ca="1" si="94"/>
        <v>41702-0</v>
      </c>
      <c r="B594" s="7" t="s">
        <v>1406</v>
      </c>
      <c r="C594" s="7" t="s">
        <v>1831</v>
      </c>
      <c r="D594" s="8">
        <v>41697.4375</v>
      </c>
      <c r="E594" s="32" t="s">
        <v>15</v>
      </c>
      <c r="F594" s="32" t="s">
        <v>52</v>
      </c>
      <c r="G594" s="32">
        <f>VLOOKUP(F594&amp;WEEKDAY(D594,2),Hoja3!A:B,2,FALSE)*24</f>
        <v>120</v>
      </c>
      <c r="H594" s="8">
        <f t="shared" si="92"/>
        <v>41702.4375</v>
      </c>
      <c r="I594" s="8">
        <v>41697.4375</v>
      </c>
      <c r="J594" s="8">
        <v>41701.645833333336</v>
      </c>
      <c r="K594" s="8" t="str">
        <f ca="1">IF(J594="",IF(NOW()&gt;H594,"Retrasado","Pendiente"),IF(J594&lt;H594,"Resuelto a Tiempo","Resuelto NO a Tiempo"))</f>
        <v>Resuelto a Tiempo</v>
      </c>
      <c r="O594">
        <f>-121.52</f>
        <v>-121.52</v>
      </c>
      <c r="W594" t="s">
        <v>1147</v>
      </c>
      <c r="X594" s="2">
        <f t="shared" si="95"/>
        <v>41702</v>
      </c>
      <c r="Y594" t="str">
        <f ca="1">"-"&amp;COUNTIFS($X$1:X594,DATE(YEAR($H594),MONTH($H594),DAY($H594)),$K$1:K594,"Pendiente")</f>
        <v>-0</v>
      </c>
      <c r="AF594">
        <f t="shared" si="96"/>
        <v>2</v>
      </c>
    </row>
    <row r="595" spans="1:32" x14ac:dyDescent="0.25">
      <c r="A595" t="str">
        <f t="shared" ca="1" si="94"/>
        <v>41702-0</v>
      </c>
      <c r="B595" s="3" t="s">
        <v>1407</v>
      </c>
      <c r="C595" s="7" t="s">
        <v>1831</v>
      </c>
      <c r="D595" s="4">
        <v>41697.5</v>
      </c>
      <c r="E595" s="35" t="s">
        <v>15</v>
      </c>
      <c r="F595" s="35" t="s">
        <v>52</v>
      </c>
      <c r="G595" s="35">
        <f>VLOOKUP(F595&amp;WEEKDAY(D595,2),Hoja3!A:B,2,FALSE)*24</f>
        <v>120</v>
      </c>
      <c r="H595" s="4">
        <f t="shared" si="92"/>
        <v>41702.5</v>
      </c>
      <c r="I595" s="4">
        <v>41697.4375</v>
      </c>
      <c r="J595" s="4">
        <v>41718.458333333336</v>
      </c>
      <c r="K595" s="4" t="s">
        <v>1122</v>
      </c>
      <c r="M595" s="53">
        <v>41699.583333333336</v>
      </c>
      <c r="N595" s="53">
        <v>41718.458333333336</v>
      </c>
      <c r="W595" t="s">
        <v>1147</v>
      </c>
      <c r="X595" s="2">
        <f t="shared" si="95"/>
        <v>41702</v>
      </c>
      <c r="Y595" t="str">
        <f ca="1">"-"&amp;COUNTIFS($X$1:X595,DATE(YEAR($H595),MONTH($H595),DAY($H595)),$K$1:K595,"Pendiente")</f>
        <v>-0</v>
      </c>
      <c r="AF595">
        <f t="shared" si="96"/>
        <v>2</v>
      </c>
    </row>
    <row r="596" spans="1:32" x14ac:dyDescent="0.25">
      <c r="A596" t="str">
        <f t="shared" ca="1" si="94"/>
        <v>41697-0</v>
      </c>
      <c r="B596" s="7" t="s">
        <v>1408</v>
      </c>
      <c r="C596" s="7" t="s">
        <v>1831</v>
      </c>
      <c r="D596" s="8">
        <v>41697.5</v>
      </c>
      <c r="E596" s="32" t="s">
        <v>15</v>
      </c>
      <c r="F596" s="32" t="s">
        <v>15</v>
      </c>
      <c r="G596" s="32">
        <f>VLOOKUP(F596&amp;WEEKDAY(D596,2),Hoja3!A:B,2,FALSE)*24</f>
        <v>4</v>
      </c>
      <c r="H596" s="8">
        <f t="shared" si="92"/>
        <v>41697.666666666664</v>
      </c>
      <c r="I596" s="8">
        <v>41697.4375</v>
      </c>
      <c r="J596" s="8">
        <v>41697.659722222219</v>
      </c>
      <c r="K596" s="8" t="str">
        <f ca="1">IF(J596="",IF(NOW()&gt;H596,"Retrasado","Pendiente"),IF(J596&lt;H596,"Resuelto a Tiempo","Resuelto NO a Tiempo"))</f>
        <v>Resuelto a Tiempo</v>
      </c>
      <c r="O596">
        <v>-136.35</v>
      </c>
      <c r="W596" t="s">
        <v>1603</v>
      </c>
      <c r="X596" s="2">
        <f t="shared" si="95"/>
        <v>41697</v>
      </c>
      <c r="Y596" t="str">
        <f ca="1">"-"&amp;COUNTIFS($X$1:X596,DATE(YEAR($H596),MONTH($H596),DAY($H596)),$K$1:K596,"Pendiente")</f>
        <v>-0</v>
      </c>
      <c r="AF596">
        <f t="shared" si="96"/>
        <v>2</v>
      </c>
    </row>
    <row r="597" spans="1:32" x14ac:dyDescent="0.25">
      <c r="A597" t="str">
        <f t="shared" ca="1" si="94"/>
        <v>41698-0</v>
      </c>
      <c r="B597" s="7" t="s">
        <v>1409</v>
      </c>
      <c r="C597" s="7" t="s">
        <v>1831</v>
      </c>
      <c r="D597" s="8">
        <v>41697.666666666664</v>
      </c>
      <c r="E597" s="32" t="s">
        <v>10</v>
      </c>
      <c r="F597" s="32" t="s">
        <v>10</v>
      </c>
      <c r="G597" s="32">
        <f>VLOOKUP(F597&amp;WEEKDAY(D597,2),Hoja3!A:B,2,FALSE)*24</f>
        <v>24</v>
      </c>
      <c r="H597" s="8">
        <f t="shared" si="92"/>
        <v>41698.666666666664</v>
      </c>
      <c r="I597" s="8">
        <v>41697.666666666664</v>
      </c>
      <c r="J597" s="8">
        <v>41697.6875</v>
      </c>
      <c r="K597" s="8" t="str">
        <f ca="1">IF(J597="",IF(NOW()&gt;H597,"Retrasado","Pendiente"),IF(J597&lt;H597,"Resuelto a Tiempo","Resuelto NO a Tiempo"))</f>
        <v>Resuelto a Tiempo</v>
      </c>
      <c r="O597">
        <v>-25.53</v>
      </c>
      <c r="W597" t="s">
        <v>1593</v>
      </c>
      <c r="X597" s="2">
        <f t="shared" si="95"/>
        <v>41698</v>
      </c>
      <c r="Y597" t="str">
        <f ca="1">"-"&amp;COUNTIFS($X$1:X597,DATE(YEAR($H597),MONTH($H597),DAY($H597)),$K$1:K597,"Pendiente")</f>
        <v>-0</v>
      </c>
      <c r="AF597">
        <f t="shared" si="96"/>
        <v>2</v>
      </c>
    </row>
    <row r="598" spans="1:32" x14ac:dyDescent="0.25">
      <c r="A598" t="str">
        <f t="shared" si="94"/>
        <v>41699-0</v>
      </c>
      <c r="B598" s="3" t="s">
        <v>1410</v>
      </c>
      <c r="C598" s="7" t="s">
        <v>1831</v>
      </c>
      <c r="D598" s="4">
        <v>41698.458333333336</v>
      </c>
      <c r="E598" s="35" t="s">
        <v>10</v>
      </c>
      <c r="F598" s="35" t="s">
        <v>10</v>
      </c>
      <c r="G598" s="35">
        <f>VLOOKUP(F598&amp;WEEKDAY(D598,2),Hoja3!A:B,2,FALSE)*24</f>
        <v>24</v>
      </c>
      <c r="H598" s="4">
        <f t="shared" si="92"/>
        <v>41699.458333333336</v>
      </c>
      <c r="I598" s="4">
        <v>41698.458333333336</v>
      </c>
      <c r="J598" s="4">
        <v>41704.458333333336</v>
      </c>
      <c r="K598" s="4" t="s">
        <v>1158</v>
      </c>
      <c r="O598">
        <v>117.4</v>
      </c>
      <c r="R598" t="s">
        <v>1064</v>
      </c>
      <c r="S598" s="1">
        <v>41704.583333333336</v>
      </c>
      <c r="W598" t="s">
        <v>1803</v>
      </c>
      <c r="X598" s="2">
        <f t="shared" si="95"/>
        <v>41699</v>
      </c>
      <c r="Y598" t="str">
        <f>"-"&amp;COUNTIFS($X$1:X598,DATE(YEAR($H598),MONTH($H598),DAY($H598)),$K$1:K598,"Pendiente")</f>
        <v>-0</v>
      </c>
      <c r="AF598">
        <f t="shared" si="96"/>
        <v>2</v>
      </c>
    </row>
    <row r="599" spans="1:32" x14ac:dyDescent="0.25">
      <c r="A599" t="str">
        <f t="shared" ca="1" si="94"/>
        <v>41699-0</v>
      </c>
      <c r="B599" s="7" t="s">
        <v>1411</v>
      </c>
      <c r="C599" s="7" t="s">
        <v>1831</v>
      </c>
      <c r="D599" s="8">
        <v>41698.604166666664</v>
      </c>
      <c r="E599" s="32" t="s">
        <v>10</v>
      </c>
      <c r="F599" s="32" t="s">
        <v>10</v>
      </c>
      <c r="G599" s="32">
        <f>VLOOKUP(F599&amp;WEEKDAY(D599,2),Hoja3!A:B,2,FALSE)*24</f>
        <v>24</v>
      </c>
      <c r="H599" s="8">
        <f t="shared" si="92"/>
        <v>41699.604166666664</v>
      </c>
      <c r="I599" s="8">
        <v>41698.604166666664</v>
      </c>
      <c r="J599" s="8">
        <v>41699.583333333336</v>
      </c>
      <c r="K599" s="8" t="str">
        <f ca="1">IF(J599="",IF(NOW()&gt;H599,"Retrasado","Pendiente"),IF(J599&lt;H599,"Resuelto a Tiempo","Resuelto NO a Tiempo"))</f>
        <v>Resuelto a Tiempo</v>
      </c>
      <c r="O599">
        <v>-2.2000000000000002</v>
      </c>
      <c r="W599" t="s">
        <v>1667</v>
      </c>
      <c r="X599" s="2">
        <f t="shared" si="95"/>
        <v>41699</v>
      </c>
      <c r="Y599" t="str">
        <f ca="1">"-"&amp;COUNTIFS($X$1:X599,DATE(YEAR($H599),MONTH($H599),DAY($H599)),$K$1:K599,"Pendiente")</f>
        <v>-0</v>
      </c>
      <c r="AF599">
        <f t="shared" si="96"/>
        <v>2</v>
      </c>
    </row>
    <row r="600" spans="1:32" x14ac:dyDescent="0.25">
      <c r="A600" t="str">
        <f t="shared" ca="1" si="94"/>
        <v>41704-0</v>
      </c>
      <c r="B600" s="7" t="s">
        <v>1412</v>
      </c>
      <c r="C600" s="7" t="s">
        <v>1831</v>
      </c>
      <c r="D600" s="8">
        <v>41701.333333333336</v>
      </c>
      <c r="E600" s="32" t="s">
        <v>52</v>
      </c>
      <c r="F600" s="32" t="s">
        <v>52</v>
      </c>
      <c r="G600" s="32">
        <f>VLOOKUP(F600&amp;WEEKDAY(D600,2),Hoja3!A:B,2,FALSE)*24</f>
        <v>72</v>
      </c>
      <c r="H600" s="8">
        <f t="shared" si="92"/>
        <v>41704.333333333336</v>
      </c>
      <c r="I600" s="8">
        <v>41701.333333333336</v>
      </c>
      <c r="J600" s="8">
        <v>41701.597222222219</v>
      </c>
      <c r="K600" s="8" t="str">
        <f ca="1">IF(J600="",IF(NOW()&gt;H600,"Retrasado","Pendiente"),IF(J600&lt;H600,"Resuelto a Tiempo","Resuelto NO a Tiempo"))</f>
        <v>Resuelto a Tiempo</v>
      </c>
      <c r="O600">
        <v>-70.5</v>
      </c>
      <c r="W600" t="s">
        <v>1667</v>
      </c>
      <c r="X600" s="2">
        <f t="shared" si="95"/>
        <v>41704</v>
      </c>
      <c r="Y600" t="str">
        <f ca="1">"-"&amp;COUNTIFS($X$1:X600,DATE(YEAR($H600),MONTH($H600),DAY($H600)),$K$1:K600,"Pendiente")</f>
        <v>-0</v>
      </c>
      <c r="AF600">
        <f t="shared" si="96"/>
        <v>3</v>
      </c>
    </row>
    <row r="601" spans="1:32" x14ac:dyDescent="0.25">
      <c r="A601" t="str">
        <f t="shared" ca="1" si="94"/>
        <v>41717-0</v>
      </c>
      <c r="B601" s="7" t="s">
        <v>1414</v>
      </c>
      <c r="C601" s="7" t="s">
        <v>1831</v>
      </c>
      <c r="D601" s="8">
        <v>41701.479166666664</v>
      </c>
      <c r="E601" s="32" t="s">
        <v>513</v>
      </c>
      <c r="F601" s="32" t="s">
        <v>513</v>
      </c>
      <c r="G601" s="32">
        <v>385</v>
      </c>
      <c r="H601" s="8">
        <f t="shared" si="92"/>
        <v>41717.520833333328</v>
      </c>
      <c r="I601" s="8">
        <v>41701.458333333336</v>
      </c>
      <c r="J601" s="8">
        <v>41717.395833333336</v>
      </c>
      <c r="K601" s="8" t="str">
        <f ca="1">IF(J601="",IF(NOW()&gt;H601,"Retrasado","Pendiente"),IF(J601&lt;H601,"Resuelto a Tiempo","Resuelto NO a Tiempo"))</f>
        <v>Resuelto a Tiempo</v>
      </c>
      <c r="O601">
        <v>-1.53</v>
      </c>
      <c r="W601" t="s">
        <v>1147</v>
      </c>
      <c r="X601" s="2">
        <f t="shared" si="95"/>
        <v>41717</v>
      </c>
      <c r="Y601" t="str">
        <f ca="1">"-"&amp;COUNTIFS($X$1:X601,DATE(YEAR($H601),MONTH($H601),DAY($H601)),$K$1:K601,"Pendiente")</f>
        <v>-0</v>
      </c>
      <c r="AF601">
        <f t="shared" si="96"/>
        <v>3</v>
      </c>
    </row>
    <row r="602" spans="1:32" x14ac:dyDescent="0.25">
      <c r="A602" t="str">
        <f t="shared" ca="1" si="94"/>
        <v>41704-0</v>
      </c>
      <c r="B602" s="7" t="s">
        <v>1413</v>
      </c>
      <c r="C602" s="7" t="s">
        <v>1831</v>
      </c>
      <c r="D602" s="8">
        <v>41701.416666666664</v>
      </c>
      <c r="E602" s="32" t="s">
        <v>52</v>
      </c>
      <c r="F602" s="32" t="s">
        <v>52</v>
      </c>
      <c r="G602" s="32">
        <f>VLOOKUP(F602&amp;WEEKDAY(D602,2),Hoja3!A:B,2,FALSE)*24</f>
        <v>72</v>
      </c>
      <c r="H602" s="8">
        <f t="shared" si="92"/>
        <v>41704.416666666664</v>
      </c>
      <c r="I602" s="8">
        <v>41701.416666666664</v>
      </c>
      <c r="J602" s="8">
        <v>41701.604166666664</v>
      </c>
      <c r="K602" s="8" t="str">
        <f ca="1">IF(J602="",IF(NOW()&gt;H602,"Retrasado","Pendiente"),IF(J602&lt;H602,"Resuelto a Tiempo","Resuelto NO a Tiempo"))</f>
        <v>Resuelto a Tiempo</v>
      </c>
      <c r="O602">
        <v>-73.42</v>
      </c>
      <c r="W602" t="s">
        <v>1667</v>
      </c>
      <c r="X602" s="2">
        <f t="shared" si="95"/>
        <v>41704</v>
      </c>
      <c r="Y602" t="str">
        <f ca="1">"-"&amp;COUNTIFS($X$1:X602,DATE(YEAR($H602),MONTH($H602),DAY($H602)),$K$1:K602,"Pendiente")</f>
        <v>-0</v>
      </c>
      <c r="AF602">
        <f t="shared" si="96"/>
        <v>3</v>
      </c>
    </row>
    <row r="603" spans="1:32" x14ac:dyDescent="0.25">
      <c r="A603" t="str">
        <f t="shared" ca="1" si="94"/>
        <v>41704-0</v>
      </c>
      <c r="B603" s="7" t="s">
        <v>1415</v>
      </c>
      <c r="C603" s="7" t="s">
        <v>1831</v>
      </c>
      <c r="D603" s="8">
        <v>41701.583333333336</v>
      </c>
      <c r="E603" s="32" t="s">
        <v>52</v>
      </c>
      <c r="F603" s="32" t="s">
        <v>52</v>
      </c>
      <c r="G603" s="32">
        <f>VLOOKUP(F603&amp;WEEKDAY(D603,2),Hoja3!A:B,2,FALSE)*24</f>
        <v>72</v>
      </c>
      <c r="H603" s="8">
        <f t="shared" si="92"/>
        <v>41704.583333333336</v>
      </c>
      <c r="I603" s="8">
        <v>41701.583333333336</v>
      </c>
      <c r="J603" s="8">
        <v>41702.451388888891</v>
      </c>
      <c r="K603" s="8" t="str">
        <f ca="1">IF(J603="",IF(NOW()&gt;H603,"Retrasado","Pendiente"),IF(J603&lt;H603,"Resuelto a Tiempo","Resuelto NO a Tiempo"))</f>
        <v>Resuelto a Tiempo</v>
      </c>
      <c r="O603">
        <v>-71.59</v>
      </c>
      <c r="W603" t="s">
        <v>1667</v>
      </c>
      <c r="X603" s="2">
        <f t="shared" si="95"/>
        <v>41704</v>
      </c>
      <c r="Y603" t="str">
        <f ca="1">"-"&amp;COUNTIFS($X$1:X603,DATE(YEAR($H603),MONTH($H603),DAY($H603)),$K$1:K603,"Pendiente")</f>
        <v>-0</v>
      </c>
      <c r="AF603">
        <f t="shared" si="96"/>
        <v>3</v>
      </c>
    </row>
    <row r="604" spans="1:32" x14ac:dyDescent="0.25">
      <c r="A604" t="str">
        <f t="shared" ca="1" si="94"/>
        <v>41702-0</v>
      </c>
      <c r="B604" s="3" t="s">
        <v>1416</v>
      </c>
      <c r="C604" s="7" t="s">
        <v>1831</v>
      </c>
      <c r="D604" s="4">
        <v>41701.666666666664</v>
      </c>
      <c r="E604" s="35" t="s">
        <v>10</v>
      </c>
      <c r="F604" s="35" t="s">
        <v>10</v>
      </c>
      <c r="G604" s="35">
        <f>VLOOKUP(F604&amp;WEEKDAY(D604,2),Hoja3!A:B,2,FALSE)*24</f>
        <v>24</v>
      </c>
      <c r="H604" s="4">
        <f t="shared" si="92"/>
        <v>41702.666666666664</v>
      </c>
      <c r="I604" s="4">
        <v>41701.666666666664</v>
      </c>
      <c r="J604" s="4">
        <v>41705.597222222219</v>
      </c>
      <c r="K604" s="4" t="s">
        <v>1158</v>
      </c>
      <c r="O604">
        <v>67.53</v>
      </c>
      <c r="R604" t="s">
        <v>1263</v>
      </c>
      <c r="S604" s="1">
        <v>41705.625</v>
      </c>
      <c r="W604" t="s">
        <v>1803</v>
      </c>
      <c r="X604" s="2">
        <f t="shared" si="95"/>
        <v>41702</v>
      </c>
      <c r="Y604" t="str">
        <f ca="1">"-"&amp;COUNTIFS($X$1:X604,DATE(YEAR($H604),MONTH($H604),DAY($H604)),$K$1:K604,"Pendiente")</f>
        <v>-0</v>
      </c>
      <c r="AF604">
        <f t="shared" si="96"/>
        <v>3</v>
      </c>
    </row>
    <row r="605" spans="1:32" x14ac:dyDescent="0.25">
      <c r="A605" t="str">
        <f t="shared" ca="1" si="94"/>
        <v>41705-0</v>
      </c>
      <c r="B605" s="7" t="s">
        <v>1417</v>
      </c>
      <c r="C605" s="7" t="s">
        <v>1831</v>
      </c>
      <c r="D605" s="8">
        <v>41702.625</v>
      </c>
      <c r="E605" s="32" t="s">
        <v>52</v>
      </c>
      <c r="F605" s="32" t="s">
        <v>52</v>
      </c>
      <c r="G605" s="32">
        <f>VLOOKUP(F605&amp;WEEKDAY(D605,2),Hoja3!A:B,2,FALSE)*24</f>
        <v>72</v>
      </c>
      <c r="H605" s="8">
        <f t="shared" si="92"/>
        <v>41705.625</v>
      </c>
      <c r="I605" s="8">
        <v>41702.625</v>
      </c>
      <c r="J605" s="8">
        <v>41704.375</v>
      </c>
      <c r="K605" s="8" t="str">
        <f t="shared" ref="K605:K614" ca="1" si="97">IF(J605="",IF(NOW()&gt;H605,"Retrasado","Pendiente"),IF(J605&lt;H605,"Resuelto a Tiempo","Resuelto NO a Tiempo"))</f>
        <v>Resuelto a Tiempo</v>
      </c>
      <c r="O605">
        <v>-98.16</v>
      </c>
      <c r="W605" t="s">
        <v>1667</v>
      </c>
      <c r="X605" s="2">
        <f t="shared" si="95"/>
        <v>41705</v>
      </c>
      <c r="Y605" t="str">
        <f ca="1">"-"&amp;COUNTIFS($X$1:X605,DATE(YEAR($H605),MONTH($H605),DAY($H605)),$K$1:K605,"Pendiente")</f>
        <v>-0</v>
      </c>
      <c r="AF605">
        <f t="shared" si="96"/>
        <v>3</v>
      </c>
    </row>
    <row r="606" spans="1:32" x14ac:dyDescent="0.25">
      <c r="A606" t="str">
        <f t="shared" ca="1" si="94"/>
        <v>41703-0</v>
      </c>
      <c r="B606" s="7" t="s">
        <v>1418</v>
      </c>
      <c r="C606" s="7" t="s">
        <v>1831</v>
      </c>
      <c r="D606" s="8">
        <v>41702.625</v>
      </c>
      <c r="E606" s="32" t="s">
        <v>10</v>
      </c>
      <c r="F606" s="32" t="s">
        <v>10</v>
      </c>
      <c r="G606" s="32">
        <f>VLOOKUP(F606&amp;WEEKDAY(D606,2),Hoja3!A:B,2,FALSE)*24</f>
        <v>24</v>
      </c>
      <c r="H606" s="8">
        <f t="shared" si="92"/>
        <v>41703.625</v>
      </c>
      <c r="I606" s="8">
        <v>41702.625</v>
      </c>
      <c r="J606" s="8">
        <v>41703.569444444445</v>
      </c>
      <c r="K606" s="8" t="str">
        <f t="shared" ca="1" si="97"/>
        <v>Resuelto a Tiempo</v>
      </c>
      <c r="O606">
        <v>-4.12</v>
      </c>
      <c r="W606" t="s">
        <v>1593</v>
      </c>
      <c r="X606" s="2">
        <f t="shared" si="95"/>
        <v>41703</v>
      </c>
      <c r="Y606" t="str">
        <f ca="1">"-"&amp;COUNTIFS($X$1:X606,DATE(YEAR($H606),MONTH($H606),DAY($H606)),$K$1:K606,"Pendiente")</f>
        <v>-0</v>
      </c>
      <c r="AF606">
        <f t="shared" si="96"/>
        <v>3</v>
      </c>
    </row>
    <row r="607" spans="1:32" x14ac:dyDescent="0.25">
      <c r="A607" t="str">
        <f t="shared" ca="1" si="94"/>
        <v>41764-0</v>
      </c>
      <c r="B607" s="7" t="s">
        <v>1419</v>
      </c>
      <c r="C607" s="7" t="s">
        <v>1831</v>
      </c>
      <c r="D607" s="8">
        <v>41763.666666666664</v>
      </c>
      <c r="E607" s="32" t="s">
        <v>10</v>
      </c>
      <c r="F607" s="32" t="s">
        <v>10</v>
      </c>
      <c r="G607" s="32">
        <f>VLOOKUP(F607&amp;WEEKDAY(D607,2),Hoja3!A:B,2,FALSE)*24</f>
        <v>24</v>
      </c>
      <c r="H607" s="8">
        <f t="shared" si="92"/>
        <v>41764.666666666664</v>
      </c>
      <c r="I607" s="8">
        <v>41702.666666666664</v>
      </c>
      <c r="J607" s="8">
        <v>41703.375</v>
      </c>
      <c r="K607" s="8" t="str">
        <f t="shared" ca="1" si="97"/>
        <v>Resuelto a Tiempo</v>
      </c>
      <c r="O607">
        <v>-9.4700000000000006</v>
      </c>
      <c r="W607" t="s">
        <v>1667</v>
      </c>
      <c r="X607" s="2">
        <f t="shared" si="95"/>
        <v>41764</v>
      </c>
      <c r="Y607" t="str">
        <f ca="1">"-"&amp;COUNTIFS($X$1:X607,DATE(YEAR($H607),MONTH($H607),DAY($H607)),$K$1:K607,"Pendiente")</f>
        <v>-0</v>
      </c>
      <c r="AF607">
        <f t="shared" si="96"/>
        <v>5</v>
      </c>
    </row>
    <row r="608" spans="1:32" x14ac:dyDescent="0.25">
      <c r="A608" t="str">
        <f t="shared" ca="1" si="94"/>
        <v>41708-0</v>
      </c>
      <c r="B608" s="7" t="s">
        <v>1420</v>
      </c>
      <c r="C608" s="7" t="s">
        <v>1831</v>
      </c>
      <c r="D608" s="8">
        <v>41703.416666666664</v>
      </c>
      <c r="E608" s="32" t="s">
        <v>52</v>
      </c>
      <c r="F608" s="32" t="s">
        <v>52</v>
      </c>
      <c r="G608" s="32">
        <f>VLOOKUP(F608&amp;WEEKDAY(D608,2),Hoja3!A:B,2,FALSE)*24</f>
        <v>120</v>
      </c>
      <c r="H608" s="8">
        <f t="shared" si="92"/>
        <v>41708.416666666664</v>
      </c>
      <c r="I608" s="8">
        <v>41703.416666666664</v>
      </c>
      <c r="J608" s="8">
        <v>41703.479166666664</v>
      </c>
      <c r="K608" s="8" t="str">
        <f t="shared" ca="1" si="97"/>
        <v>Resuelto a Tiempo</v>
      </c>
      <c r="O608">
        <v>-123.5</v>
      </c>
      <c r="W608" t="s">
        <v>1667</v>
      </c>
      <c r="X608" s="2">
        <f t="shared" si="95"/>
        <v>41708</v>
      </c>
      <c r="Y608" t="str">
        <f ca="1">"-"&amp;COUNTIFS($X$1:X608,DATE(YEAR($H608),MONTH($H608),DAY($H608)),$K$1:K608,"Pendiente")</f>
        <v>-0</v>
      </c>
      <c r="AF608">
        <f t="shared" si="96"/>
        <v>3</v>
      </c>
    </row>
    <row r="609" spans="1:32" x14ac:dyDescent="0.25">
      <c r="A609" t="str">
        <f t="shared" ca="1" si="94"/>
        <v>41708-0</v>
      </c>
      <c r="B609" s="7" t="s">
        <v>1421</v>
      </c>
      <c r="C609" s="7" t="s">
        <v>1831</v>
      </c>
      <c r="D609" s="8">
        <v>41703.708333333336</v>
      </c>
      <c r="E609" s="32" t="s">
        <v>52</v>
      </c>
      <c r="F609" s="32" t="s">
        <v>52</v>
      </c>
      <c r="G609" s="32">
        <f>VLOOKUP(F609&amp;WEEKDAY(D609,2),Hoja3!A:B,2,FALSE)*24</f>
        <v>120</v>
      </c>
      <c r="H609" s="8">
        <f t="shared" si="92"/>
        <v>41708.708333333336</v>
      </c>
      <c r="I609" s="8">
        <v>41704.333333333336</v>
      </c>
      <c r="J609" s="8">
        <v>41704.472222222219</v>
      </c>
      <c r="K609" s="8" t="str">
        <f t="shared" ca="1" si="97"/>
        <v>Resuelto a Tiempo</v>
      </c>
      <c r="O609">
        <v>-121.25</v>
      </c>
      <c r="W609" t="s">
        <v>1667</v>
      </c>
      <c r="X609" s="2">
        <f t="shared" si="95"/>
        <v>41708</v>
      </c>
      <c r="Y609" t="str">
        <f ca="1">"-"&amp;COUNTIFS($X$1:X609,DATE(YEAR($H609),MONTH($H609),DAY($H609)),$K$1:K609,"Pendiente")</f>
        <v>-0</v>
      </c>
      <c r="AF609">
        <f t="shared" si="96"/>
        <v>3</v>
      </c>
    </row>
    <row r="610" spans="1:32" x14ac:dyDescent="0.25">
      <c r="A610" t="str">
        <f t="shared" ca="1" si="94"/>
        <v>41708-0</v>
      </c>
      <c r="B610" s="7" t="s">
        <v>1422</v>
      </c>
      <c r="C610" s="7" t="s">
        <v>1831</v>
      </c>
      <c r="D610" s="8">
        <v>41703.708333333336</v>
      </c>
      <c r="E610" s="32" t="s">
        <v>52</v>
      </c>
      <c r="F610" s="32" t="s">
        <v>52</v>
      </c>
      <c r="G610" s="32">
        <f>VLOOKUP(F610&amp;WEEKDAY(D610,2),Hoja3!A:B,2,FALSE)*24</f>
        <v>120</v>
      </c>
      <c r="H610" s="8">
        <f t="shared" si="92"/>
        <v>41708.708333333336</v>
      </c>
      <c r="I610" s="8">
        <v>41704.333333333336</v>
      </c>
      <c r="J610" s="8">
        <v>41704.416666666664</v>
      </c>
      <c r="K610" s="8" t="str">
        <f t="shared" ca="1" si="97"/>
        <v>Resuelto a Tiempo</v>
      </c>
      <c r="O610">
        <v>-123.05</v>
      </c>
      <c r="W610" t="s">
        <v>1667</v>
      </c>
      <c r="X610" s="2">
        <f t="shared" si="95"/>
        <v>41708</v>
      </c>
      <c r="Y610" t="str">
        <f ca="1">"-"&amp;COUNTIFS($X$1:X610,DATE(YEAR($H610),MONTH($H610),DAY($H610)),$K$1:K610,"Pendiente")</f>
        <v>-0</v>
      </c>
      <c r="AF610">
        <f t="shared" si="96"/>
        <v>3</v>
      </c>
    </row>
    <row r="611" spans="1:32" x14ac:dyDescent="0.25">
      <c r="A611" t="str">
        <f t="shared" ca="1" si="94"/>
        <v>41709-0</v>
      </c>
      <c r="B611" s="7" t="s">
        <v>1423</v>
      </c>
      <c r="C611" s="7" t="s">
        <v>1831</v>
      </c>
      <c r="D611" s="8">
        <v>41704.416666666664</v>
      </c>
      <c r="E611" s="32" t="s">
        <v>15</v>
      </c>
      <c r="F611" s="32" t="s">
        <v>52</v>
      </c>
      <c r="G611" s="32">
        <f>VLOOKUP(F611&amp;WEEKDAY(D611,2),Hoja3!A:B,2,FALSE)*24</f>
        <v>120</v>
      </c>
      <c r="H611" s="8">
        <f t="shared" si="92"/>
        <v>41709.416666666664</v>
      </c>
      <c r="I611" s="65" t="s">
        <v>1424</v>
      </c>
      <c r="J611" s="8">
        <v>41704.666666666664</v>
      </c>
      <c r="K611" s="8" t="str">
        <f t="shared" ca="1" si="97"/>
        <v>Resuelto a Tiempo</v>
      </c>
      <c r="O611">
        <v>-119.18</v>
      </c>
      <c r="W611" t="s">
        <v>1147</v>
      </c>
      <c r="X611" s="2">
        <f t="shared" si="95"/>
        <v>41709</v>
      </c>
      <c r="Y611" t="str">
        <f ca="1">"-"&amp;COUNTIFS($X$1:X611,DATE(YEAR($H611),MONTH($H611),DAY($H611)),$K$1:K611,"Pendiente")</f>
        <v>-0</v>
      </c>
      <c r="AF611">
        <f t="shared" si="96"/>
        <v>3</v>
      </c>
    </row>
    <row r="612" spans="1:32" x14ac:dyDescent="0.25">
      <c r="A612" t="str">
        <f t="shared" ca="1" si="94"/>
        <v>41709-0</v>
      </c>
      <c r="B612" s="7" t="s">
        <v>1425</v>
      </c>
      <c r="C612" s="7" t="s">
        <v>1831</v>
      </c>
      <c r="D612" s="8">
        <v>41704.416666666664</v>
      </c>
      <c r="E612" s="32" t="s">
        <v>52</v>
      </c>
      <c r="F612" s="32" t="s">
        <v>52</v>
      </c>
      <c r="G612" s="32">
        <f>VLOOKUP(F612&amp;WEEKDAY(D612,2),Hoja3!A:B,2,FALSE)*24</f>
        <v>120</v>
      </c>
      <c r="H612" s="8">
        <f t="shared" ref="H612:H675" si="98">D612+G612/24</f>
        <v>41709.416666666664</v>
      </c>
      <c r="I612" s="8">
        <v>41704.416666666664</v>
      </c>
      <c r="J612" s="8">
        <v>41704.604166666664</v>
      </c>
      <c r="K612" s="8" t="str">
        <f t="shared" ca="1" si="97"/>
        <v>Resuelto a Tiempo</v>
      </c>
      <c r="O612">
        <v>-121.11</v>
      </c>
      <c r="W612" t="s">
        <v>1603</v>
      </c>
      <c r="X612" s="2">
        <f t="shared" si="95"/>
        <v>41709</v>
      </c>
      <c r="Y612" t="str">
        <f ca="1">"-"&amp;COUNTIFS($X$1:X612,DATE(YEAR($H612),MONTH($H612),DAY($H612)),$K$1:K612,"Pendiente")</f>
        <v>-0</v>
      </c>
      <c r="AF612">
        <f t="shared" si="96"/>
        <v>3</v>
      </c>
    </row>
    <row r="613" spans="1:32" x14ac:dyDescent="0.25">
      <c r="A613" t="str">
        <f t="shared" ca="1" si="94"/>
        <v>41709-0</v>
      </c>
      <c r="B613" s="7" t="s">
        <v>1426</v>
      </c>
      <c r="C613" s="7" t="s">
        <v>1831</v>
      </c>
      <c r="D613" s="8">
        <v>41704.458333333336</v>
      </c>
      <c r="E613" s="32" t="s">
        <v>52</v>
      </c>
      <c r="F613" s="32" t="s">
        <v>52</v>
      </c>
      <c r="G613" s="32">
        <f>VLOOKUP(F613&amp;WEEKDAY(D613,2),Hoja3!A:B,2,FALSE)*24</f>
        <v>120</v>
      </c>
      <c r="H613" s="8">
        <f t="shared" si="98"/>
        <v>41709.458333333336</v>
      </c>
      <c r="I613" s="7" t="s">
        <v>1427</v>
      </c>
      <c r="J613" s="8">
        <v>41705.375</v>
      </c>
      <c r="K613" s="8" t="str">
        <f t="shared" ca="1" si="97"/>
        <v>Resuelto a Tiempo</v>
      </c>
      <c r="O613">
        <v>-103.01</v>
      </c>
      <c r="W613" t="s">
        <v>1667</v>
      </c>
      <c r="X613" s="2">
        <f t="shared" si="95"/>
        <v>41709</v>
      </c>
      <c r="Y613" t="str">
        <f ca="1">"-"&amp;COUNTIFS($X$1:X613,DATE(YEAR($H613),MONTH($H613),DAY($H613)),$K$1:K613,"Pendiente")</f>
        <v>-0</v>
      </c>
      <c r="AF613">
        <f t="shared" si="96"/>
        <v>3</v>
      </c>
    </row>
    <row r="614" spans="1:32" x14ac:dyDescent="0.25">
      <c r="A614" t="str">
        <f t="shared" ca="1" si="94"/>
        <v>41709-0</v>
      </c>
      <c r="B614" s="7" t="s">
        <v>1428</v>
      </c>
      <c r="C614" s="7" t="s">
        <v>1831</v>
      </c>
      <c r="D614" s="8">
        <v>41704.458333333336</v>
      </c>
      <c r="E614" s="32" t="s">
        <v>52</v>
      </c>
      <c r="F614" s="32" t="s">
        <v>52</v>
      </c>
      <c r="G614" s="32">
        <f>VLOOKUP(F614&amp;WEEKDAY(D614,2),Hoja3!A:B,2,FALSE)*24</f>
        <v>120</v>
      </c>
      <c r="H614" s="8">
        <f t="shared" si="98"/>
        <v>41709.458333333336</v>
      </c>
      <c r="I614" s="8">
        <v>41704.458333333336</v>
      </c>
      <c r="J614" s="8">
        <v>41705.375</v>
      </c>
      <c r="K614" s="8" t="str">
        <f t="shared" ca="1" si="97"/>
        <v>Resuelto a Tiempo</v>
      </c>
      <c r="O614">
        <f>-103.08</f>
        <v>-103.08</v>
      </c>
      <c r="W614" t="s">
        <v>1667</v>
      </c>
      <c r="X614" s="2">
        <f t="shared" si="95"/>
        <v>41709</v>
      </c>
      <c r="Y614" t="str">
        <f ca="1">"-"&amp;COUNTIFS($X$1:X614,DATE(YEAR($H614),MONTH($H614),DAY($H614)),$K$1:K614,"Pendiente")</f>
        <v>-0</v>
      </c>
      <c r="AF614">
        <f t="shared" si="96"/>
        <v>3</v>
      </c>
    </row>
    <row r="615" spans="1:32" x14ac:dyDescent="0.25">
      <c r="A615" t="str">
        <f t="shared" ca="1" si="94"/>
        <v>41709-0</v>
      </c>
      <c r="B615" t="s">
        <v>1429</v>
      </c>
      <c r="C615" s="7" t="s">
        <v>1831</v>
      </c>
      <c r="D615" s="1">
        <v>41704.583333333336</v>
      </c>
      <c r="E615" s="31" t="s">
        <v>52</v>
      </c>
      <c r="F615" s="31" t="s">
        <v>52</v>
      </c>
      <c r="G615" s="31">
        <f>VLOOKUP(F615&amp;WEEKDAY(D615,2),Hoja3!A:B,2,FALSE)*24</f>
        <v>120</v>
      </c>
      <c r="H615" s="1">
        <f t="shared" si="98"/>
        <v>41709.583333333336</v>
      </c>
      <c r="I615" s="1">
        <v>41704.583333333336</v>
      </c>
      <c r="K615" s="1" t="s">
        <v>938</v>
      </c>
      <c r="M615" s="31" t="s">
        <v>1485</v>
      </c>
      <c r="W615" t="s">
        <v>1709</v>
      </c>
      <c r="X615" s="2">
        <f t="shared" si="95"/>
        <v>41709</v>
      </c>
      <c r="Y615" t="str">
        <f ca="1">"-"&amp;COUNTIFS($X$1:X615,DATE(YEAR($H615),MONTH($H615),DAY($H615)),$K$1:K615,"Pendiente")</f>
        <v>-0</v>
      </c>
      <c r="AF615">
        <f t="shared" si="96"/>
        <v>3</v>
      </c>
    </row>
    <row r="616" spans="1:32" x14ac:dyDescent="0.25">
      <c r="A616" t="str">
        <f t="shared" ca="1" si="94"/>
        <v>41709-0</v>
      </c>
      <c r="B616" s="7" t="s">
        <v>1430</v>
      </c>
      <c r="C616" s="7" t="s">
        <v>1831</v>
      </c>
      <c r="D616" s="8">
        <v>41704.666666666664</v>
      </c>
      <c r="E616" s="32" t="s">
        <v>52</v>
      </c>
      <c r="F616" s="32" t="s">
        <v>52</v>
      </c>
      <c r="G616" s="32">
        <f>VLOOKUP(F616&amp;WEEKDAY(D616,2),Hoja3!A:B,2,FALSE)*24</f>
        <v>120</v>
      </c>
      <c r="H616" s="8">
        <f t="shared" si="98"/>
        <v>41709.666666666664</v>
      </c>
      <c r="I616" s="8">
        <v>41704.666666666664</v>
      </c>
      <c r="J616" s="8">
        <v>41705.416666666664</v>
      </c>
      <c r="K616" s="8" t="str">
        <f t="shared" ref="K616:K625" ca="1" si="99">IF(J616="",IF(NOW()&gt;H616,"Retrasado","Pendiente"),IF(J616&lt;H616,"Resuelto a Tiempo","Resuelto NO a Tiempo"))</f>
        <v>Resuelto a Tiempo</v>
      </c>
      <c r="O616">
        <v>-122.29</v>
      </c>
      <c r="W616" t="s">
        <v>1667</v>
      </c>
      <c r="X616" s="2">
        <f t="shared" si="95"/>
        <v>41709</v>
      </c>
      <c r="Y616" t="str">
        <f ca="1">"-"&amp;COUNTIFS($X$1:X616,DATE(YEAR($H616),MONTH($H616),DAY($H616)),$K$1:K616,"Pendiente")</f>
        <v>-0</v>
      </c>
      <c r="AF616">
        <f t="shared" si="96"/>
        <v>3</v>
      </c>
    </row>
    <row r="617" spans="1:32" x14ac:dyDescent="0.25">
      <c r="A617" t="str">
        <f t="shared" ca="1" si="94"/>
        <v>41709-0</v>
      </c>
      <c r="B617" s="7" t="s">
        <v>1431</v>
      </c>
      <c r="C617" s="7" t="s">
        <v>1831</v>
      </c>
      <c r="D617" s="8">
        <v>41704.666666666664</v>
      </c>
      <c r="E617" s="32" t="s">
        <v>52</v>
      </c>
      <c r="F617" s="32" t="s">
        <v>52</v>
      </c>
      <c r="G617" s="32">
        <f>VLOOKUP(F617&amp;WEEKDAY(D617,2),Hoja3!A:B,2,FALSE)*24</f>
        <v>120</v>
      </c>
      <c r="H617" s="8">
        <f t="shared" si="98"/>
        <v>41709.666666666664</v>
      </c>
      <c r="I617" s="8">
        <v>41704.666666666664</v>
      </c>
      <c r="J617" s="8">
        <v>41705.416666666664</v>
      </c>
      <c r="K617" s="8" t="str">
        <f t="shared" ca="1" si="99"/>
        <v>Resuelto a Tiempo</v>
      </c>
      <c r="O617">
        <v>-122.31</v>
      </c>
      <c r="W617" t="s">
        <v>1667</v>
      </c>
      <c r="X617" s="2">
        <f t="shared" si="95"/>
        <v>41709</v>
      </c>
      <c r="Y617" t="str">
        <f ca="1">"-"&amp;COUNTIFS($X$1:X617,DATE(YEAR($H617),MONTH($H617),DAY($H617)),$K$1:K617,"Pendiente")</f>
        <v>-0</v>
      </c>
      <c r="AF617">
        <f t="shared" si="96"/>
        <v>3</v>
      </c>
    </row>
    <row r="618" spans="1:32" x14ac:dyDescent="0.25">
      <c r="A618" t="str">
        <f t="shared" ca="1" si="94"/>
        <v>41717-0</v>
      </c>
      <c r="B618" s="7" t="s">
        <v>1471</v>
      </c>
      <c r="C618" s="7" t="s">
        <v>1831</v>
      </c>
      <c r="D618" s="8">
        <v>41712.375</v>
      </c>
      <c r="E618" s="32" t="s">
        <v>10</v>
      </c>
      <c r="F618" s="32" t="s">
        <v>52</v>
      </c>
      <c r="G618" s="32">
        <f>VLOOKUP(F618&amp;WEEKDAY(D618,2),Hoja3!A:B,2,FALSE)*24</f>
        <v>120</v>
      </c>
      <c r="H618" s="8">
        <f t="shared" si="98"/>
        <v>41717.375</v>
      </c>
      <c r="I618" s="8">
        <v>41712.625</v>
      </c>
      <c r="J618" s="8">
        <v>41716.451388888891</v>
      </c>
      <c r="K618" s="8" t="str">
        <f t="shared" ca="1" si="99"/>
        <v>Resuelto a Tiempo</v>
      </c>
      <c r="O618">
        <v>70.260000000000005</v>
      </c>
      <c r="W618" t="s">
        <v>1717</v>
      </c>
      <c r="X618" s="2">
        <f t="shared" si="95"/>
        <v>41717</v>
      </c>
      <c r="Y618" t="str">
        <f ca="1">"-"&amp;COUNTIFS($X$1:X618,DATE(YEAR($H618),MONTH($H618),DAY($H618)),$K$1:K618,"Pendiente")</f>
        <v>-0</v>
      </c>
      <c r="AF618">
        <f t="shared" si="96"/>
        <v>3</v>
      </c>
    </row>
    <row r="619" spans="1:32" x14ac:dyDescent="0.25">
      <c r="A619" t="str">
        <f t="shared" ca="1" si="94"/>
        <v>41709-0</v>
      </c>
      <c r="B619" s="7" t="s">
        <v>1432</v>
      </c>
      <c r="C619" s="7" t="s">
        <v>1831</v>
      </c>
      <c r="D619" s="8">
        <v>41704.6875</v>
      </c>
      <c r="E619" s="32" t="s">
        <v>52</v>
      </c>
      <c r="F619" s="32" t="s">
        <v>52</v>
      </c>
      <c r="G619" s="32">
        <f>VLOOKUP(F619&amp;WEEKDAY(D619,2),Hoja3!A:B,2,FALSE)*24</f>
        <v>120</v>
      </c>
      <c r="H619" s="8">
        <f t="shared" si="98"/>
        <v>41709.6875</v>
      </c>
      <c r="I619" s="8">
        <v>41704.6875</v>
      </c>
      <c r="J619" s="8">
        <v>41705.416666666664</v>
      </c>
      <c r="K619" s="8" t="str">
        <f t="shared" ca="1" si="99"/>
        <v>Resuelto a Tiempo</v>
      </c>
      <c r="O619">
        <v>-122.37</v>
      </c>
      <c r="W619" t="s">
        <v>1667</v>
      </c>
      <c r="X619" s="2">
        <f t="shared" si="95"/>
        <v>41709</v>
      </c>
      <c r="Y619" t="str">
        <f ca="1">"-"&amp;COUNTIFS($X$1:X619,DATE(YEAR($H619),MONTH($H619),DAY($H619)),$K$1:K619,"Pendiente")</f>
        <v>-0</v>
      </c>
      <c r="AF619">
        <f t="shared" si="96"/>
        <v>3</v>
      </c>
    </row>
    <row r="620" spans="1:32" x14ac:dyDescent="0.25">
      <c r="A620" t="str">
        <f t="shared" ca="1" si="94"/>
        <v>41709-0</v>
      </c>
      <c r="B620" s="7" t="s">
        <v>1433</v>
      </c>
      <c r="C620" s="7" t="s">
        <v>1831</v>
      </c>
      <c r="D620" s="8">
        <v>41704.6875</v>
      </c>
      <c r="E620" s="32" t="s">
        <v>52</v>
      </c>
      <c r="F620" s="32" t="s">
        <v>52</v>
      </c>
      <c r="G620" s="32">
        <f>VLOOKUP(F620&amp;WEEKDAY(D620,2),Hoja3!A:B,2,FALSE)*24</f>
        <v>120</v>
      </c>
      <c r="H620" s="8">
        <f t="shared" si="98"/>
        <v>41709.6875</v>
      </c>
      <c r="I620" s="8">
        <v>41704.6875</v>
      </c>
      <c r="J620" s="8">
        <v>41705.416666666664</v>
      </c>
      <c r="K620" s="8" t="str">
        <f t="shared" ca="1" si="99"/>
        <v>Resuelto a Tiempo</v>
      </c>
      <c r="O620">
        <v>-122.47</v>
      </c>
      <c r="W620" t="s">
        <v>1667</v>
      </c>
      <c r="X620" s="2">
        <f t="shared" si="95"/>
        <v>41709</v>
      </c>
      <c r="Y620" t="str">
        <f ca="1">"-"&amp;COUNTIFS($X$1:X620,DATE(YEAR($H620),MONTH($H620),DAY($H620)),$K$1:K620,"Pendiente")</f>
        <v>-0</v>
      </c>
      <c r="AF620">
        <f t="shared" si="96"/>
        <v>3</v>
      </c>
    </row>
    <row r="621" spans="1:32" x14ac:dyDescent="0.25">
      <c r="A621" t="str">
        <f t="shared" ca="1" si="94"/>
        <v>41710-0</v>
      </c>
      <c r="B621" s="7" t="s">
        <v>1434</v>
      </c>
      <c r="C621" s="7" t="s">
        <v>1831</v>
      </c>
      <c r="D621" s="8">
        <v>41705.333333333336</v>
      </c>
      <c r="E621" s="32" t="s">
        <v>52</v>
      </c>
      <c r="F621" s="32" t="s">
        <v>52</v>
      </c>
      <c r="G621" s="32">
        <f>VLOOKUP(F621&amp;WEEKDAY(D621,2),Hoja3!A:B,2,FALSE)*24</f>
        <v>120</v>
      </c>
      <c r="H621" s="8">
        <f t="shared" si="98"/>
        <v>41710.333333333336</v>
      </c>
      <c r="I621" s="8">
        <v>41705.333333333336</v>
      </c>
      <c r="J621" s="8">
        <v>41708.430555555555</v>
      </c>
      <c r="K621" s="8" t="str">
        <f t="shared" ca="1" si="99"/>
        <v>Resuelto a Tiempo</v>
      </c>
      <c r="W621" t="s">
        <v>1667</v>
      </c>
      <c r="X621" s="2">
        <f t="shared" si="95"/>
        <v>41710</v>
      </c>
      <c r="Y621" t="str">
        <f ca="1">"-"&amp;COUNTIFS($X$1:X621,DATE(YEAR($H621),MONTH($H621),DAY($H621)),$K$1:K621,"Pendiente")</f>
        <v>-0</v>
      </c>
      <c r="AF621">
        <f t="shared" si="96"/>
        <v>3</v>
      </c>
    </row>
    <row r="622" spans="1:32" x14ac:dyDescent="0.25">
      <c r="A622" t="str">
        <f t="shared" ca="1" si="94"/>
        <v>41710-0</v>
      </c>
      <c r="B622" s="7" t="s">
        <v>1435</v>
      </c>
      <c r="C622" s="7" t="s">
        <v>1831</v>
      </c>
      <c r="D622" s="8">
        <v>41705.333333333336</v>
      </c>
      <c r="E622" s="32" t="s">
        <v>52</v>
      </c>
      <c r="F622" s="32" t="s">
        <v>52</v>
      </c>
      <c r="G622" s="32">
        <f>VLOOKUP(F622&amp;WEEKDAY(D622,2),Hoja3!A:B,2,FALSE)*24</f>
        <v>120</v>
      </c>
      <c r="H622" s="8">
        <f t="shared" si="98"/>
        <v>41710.333333333336</v>
      </c>
      <c r="I622" s="8">
        <v>41705.333333333336</v>
      </c>
      <c r="J622" s="8">
        <v>41708.46875</v>
      </c>
      <c r="K622" s="8" t="str">
        <f t="shared" ca="1" si="99"/>
        <v>Resuelto a Tiempo</v>
      </c>
      <c r="O622">
        <v>-49.53</v>
      </c>
      <c r="W622" t="s">
        <v>1667</v>
      </c>
      <c r="X622" s="2">
        <f t="shared" si="95"/>
        <v>41710</v>
      </c>
      <c r="Y622" t="str">
        <f ca="1">"-"&amp;COUNTIFS($X$1:X622,DATE(YEAR($H622),MONTH($H622),DAY($H622)),$K$1:K622,"Pendiente")</f>
        <v>-0</v>
      </c>
      <c r="AF622">
        <f t="shared" si="96"/>
        <v>3</v>
      </c>
    </row>
    <row r="623" spans="1:32" x14ac:dyDescent="0.25">
      <c r="A623" t="str">
        <f t="shared" ca="1" si="94"/>
        <v>41710-0</v>
      </c>
      <c r="B623" s="7" t="s">
        <v>1436</v>
      </c>
      <c r="C623" s="7" t="s">
        <v>1831</v>
      </c>
      <c r="D623" s="8">
        <v>41705.5</v>
      </c>
      <c r="E623" s="32" t="s">
        <v>52</v>
      </c>
      <c r="F623" s="32" t="s">
        <v>52</v>
      </c>
      <c r="G623" s="32">
        <f>VLOOKUP(F623&amp;WEEKDAY(D623,2),Hoja3!A:B,2,FALSE)*24</f>
        <v>120</v>
      </c>
      <c r="H623" s="8">
        <f t="shared" si="98"/>
        <v>41710.5</v>
      </c>
      <c r="I623" s="8">
        <v>41705.416666666664</v>
      </c>
      <c r="J623" s="8">
        <v>41710.479166666664</v>
      </c>
      <c r="K623" s="8" t="str">
        <f t="shared" ca="1" si="99"/>
        <v>Resuelto a Tiempo</v>
      </c>
      <c r="O623">
        <v>-3.51</v>
      </c>
      <c r="W623" t="s">
        <v>1667</v>
      </c>
      <c r="X623" s="2">
        <f t="shared" si="95"/>
        <v>41710</v>
      </c>
      <c r="Y623" t="str">
        <f ca="1">"-"&amp;COUNTIFS($X$1:X623,DATE(YEAR($H623),MONTH($H623),DAY($H623)),$K$1:K623,"Pendiente")</f>
        <v>-0</v>
      </c>
      <c r="AF623">
        <f t="shared" si="96"/>
        <v>3</v>
      </c>
    </row>
    <row r="624" spans="1:32" x14ac:dyDescent="0.25">
      <c r="A624" t="str">
        <f t="shared" ca="1" si="94"/>
        <v>41710-0</v>
      </c>
      <c r="B624" s="7" t="s">
        <v>1437</v>
      </c>
      <c r="C624" s="7" t="s">
        <v>1831</v>
      </c>
      <c r="D624" s="8">
        <v>41705.458333333336</v>
      </c>
      <c r="E624" s="32" t="s">
        <v>52</v>
      </c>
      <c r="F624" s="32" t="s">
        <v>52</v>
      </c>
      <c r="G624" s="32">
        <f>VLOOKUP(F624&amp;WEEKDAY(D624,2),Hoja3!A:B,2,FALSE)*24</f>
        <v>120</v>
      </c>
      <c r="H624" s="8">
        <f t="shared" si="98"/>
        <v>41710.458333333336</v>
      </c>
      <c r="I624" s="8">
        <v>41705.458333333336</v>
      </c>
      <c r="J624" s="8">
        <v>41708.427083333336</v>
      </c>
      <c r="K624" s="8" t="str">
        <f t="shared" ca="1" si="99"/>
        <v>Resuelto a Tiempo</v>
      </c>
      <c r="O624">
        <v>-54.24</v>
      </c>
      <c r="W624" t="s">
        <v>1667</v>
      </c>
      <c r="X624" s="2">
        <f t="shared" si="95"/>
        <v>41710</v>
      </c>
      <c r="Y624" t="str">
        <f ca="1">"-"&amp;COUNTIFS($X$1:X624,DATE(YEAR($H624),MONTH($H624),DAY($H624)),$K$1:K624,"Pendiente")</f>
        <v>-0</v>
      </c>
      <c r="AF624">
        <f t="shared" si="96"/>
        <v>3</v>
      </c>
    </row>
    <row r="625" spans="1:32" x14ac:dyDescent="0.25">
      <c r="A625" t="str">
        <f t="shared" ca="1" si="94"/>
        <v>41710-0</v>
      </c>
      <c r="B625" s="7" t="s">
        <v>1438</v>
      </c>
      <c r="C625" s="7" t="s">
        <v>1831</v>
      </c>
      <c r="D625" s="8">
        <v>41705.625</v>
      </c>
      <c r="E625" s="32" t="s">
        <v>15</v>
      </c>
      <c r="F625" s="32" t="s">
        <v>52</v>
      </c>
      <c r="G625" s="32">
        <f>VLOOKUP(F625&amp;WEEKDAY(D625,2),Hoja3!A:B,2,FALSE)*24</f>
        <v>120</v>
      </c>
      <c r="H625" s="8">
        <f t="shared" si="98"/>
        <v>41710.625</v>
      </c>
      <c r="I625" s="8">
        <v>41705.541666666664</v>
      </c>
      <c r="J625" s="8">
        <v>41710.583333333336</v>
      </c>
      <c r="K625" s="8" t="str">
        <f t="shared" ca="1" si="99"/>
        <v>Resuelto a Tiempo</v>
      </c>
      <c r="O625">
        <v>-18.18</v>
      </c>
      <c r="W625" t="s">
        <v>1147</v>
      </c>
      <c r="X625" s="2">
        <f t="shared" si="95"/>
        <v>41710</v>
      </c>
      <c r="Y625" t="str">
        <f ca="1">"-"&amp;COUNTIFS($X$1:X625,DATE(YEAR($H625),MONTH($H625),DAY($H625)),$K$1:K625,"Pendiente")</f>
        <v>-0</v>
      </c>
      <c r="AF625">
        <f t="shared" si="96"/>
        <v>3</v>
      </c>
    </row>
    <row r="626" spans="1:32" x14ac:dyDescent="0.25">
      <c r="A626" t="str">
        <f t="shared" ca="1" si="94"/>
        <v>41709-0</v>
      </c>
      <c r="B626" s="3" t="s">
        <v>1439</v>
      </c>
      <c r="C626" s="7" t="s">
        <v>1831</v>
      </c>
      <c r="D626" s="4">
        <v>41708.541666666664</v>
      </c>
      <c r="E626" s="35" t="s">
        <v>15</v>
      </c>
      <c r="F626" s="35" t="s">
        <v>10</v>
      </c>
      <c r="G626" s="35">
        <f>VLOOKUP(F626&amp;WEEKDAY(D626,2),Hoja3!A:B,2,FALSE)*24</f>
        <v>24</v>
      </c>
      <c r="H626" s="4">
        <f t="shared" si="98"/>
        <v>41709.541666666664</v>
      </c>
      <c r="I626" s="4">
        <v>41708.541666666664</v>
      </c>
      <c r="J626" s="4">
        <v>41717.489583333336</v>
      </c>
      <c r="K626" s="4" t="s">
        <v>1122</v>
      </c>
      <c r="M626" s="69">
        <v>41712.583333333336</v>
      </c>
      <c r="N626" s="53">
        <v>41717.4375</v>
      </c>
      <c r="R626" t="s">
        <v>1064</v>
      </c>
      <c r="S626" s="1">
        <v>41712.625</v>
      </c>
      <c r="W626" t="s">
        <v>1147</v>
      </c>
      <c r="X626" s="2">
        <f t="shared" si="95"/>
        <v>41709</v>
      </c>
      <c r="Y626" t="str">
        <f ca="1">"-"&amp;COUNTIFS($X$1:X626,DATE(YEAR($H626),MONTH($H626),DAY($H626)),$K$1:K626,"Pendiente")</f>
        <v>-0</v>
      </c>
      <c r="AF626">
        <f t="shared" si="96"/>
        <v>3</v>
      </c>
    </row>
    <row r="627" spans="1:32" x14ac:dyDescent="0.25">
      <c r="A627" t="str">
        <f t="shared" ca="1" si="94"/>
        <v>41712-0</v>
      </c>
      <c r="B627" s="7" t="s">
        <v>1440</v>
      </c>
      <c r="C627" s="7" t="s">
        <v>1831</v>
      </c>
      <c r="D627" s="8">
        <v>41709.333333333336</v>
      </c>
      <c r="E627" s="32" t="s">
        <v>15</v>
      </c>
      <c r="F627" s="32" t="s">
        <v>52</v>
      </c>
      <c r="G627" s="32">
        <f>VLOOKUP(F627&amp;WEEKDAY(D627,2),Hoja3!A:B,2,FALSE)*24</f>
        <v>72</v>
      </c>
      <c r="H627" s="8">
        <f t="shared" si="98"/>
        <v>41712.333333333336</v>
      </c>
      <c r="I627" s="8">
        <v>41344.333333333336</v>
      </c>
      <c r="J627" s="8">
        <v>41709.4375</v>
      </c>
      <c r="K627" s="8" t="str">
        <f ca="1">IF(J627="",IF(NOW()&gt;H627,"Retrasado","Pendiente"),IF(J627&lt;H627,"Resuelto a Tiempo","Resuelto NO a Tiempo"))</f>
        <v>Resuelto a Tiempo</v>
      </c>
      <c r="O627">
        <v>-74.2</v>
      </c>
      <c r="W627" t="s">
        <v>1595</v>
      </c>
      <c r="X627" s="2">
        <f t="shared" si="95"/>
        <v>41712</v>
      </c>
      <c r="Y627" t="str">
        <f ca="1">"-"&amp;COUNTIFS($X$1:X627,DATE(YEAR($H627),MONTH($H627),DAY($H627)),$K$1:K627,"Pendiente")</f>
        <v>-0</v>
      </c>
      <c r="AF627">
        <f t="shared" si="96"/>
        <v>3</v>
      </c>
    </row>
    <row r="628" spans="1:32" x14ac:dyDescent="0.25">
      <c r="A628" t="str">
        <f t="shared" ca="1" si="94"/>
        <v>41712-0</v>
      </c>
      <c r="B628" s="3" t="s">
        <v>1441</v>
      </c>
      <c r="C628" s="7" t="s">
        <v>1831</v>
      </c>
      <c r="D628" s="4">
        <v>41709.375</v>
      </c>
      <c r="E628" s="35" t="s">
        <v>15</v>
      </c>
      <c r="F628" s="35" t="s">
        <v>52</v>
      </c>
      <c r="G628" s="35">
        <f>VLOOKUP(F628&amp;WEEKDAY(D628,2),Hoja3!A:B,2,FALSE)*24</f>
        <v>72</v>
      </c>
      <c r="H628" s="4">
        <f t="shared" si="98"/>
        <v>41712.375</v>
      </c>
      <c r="I628" s="4">
        <v>41709.375</v>
      </c>
      <c r="J628" s="4">
        <v>41723.59375</v>
      </c>
      <c r="K628" s="4" t="s">
        <v>1122</v>
      </c>
      <c r="M628" s="53">
        <v>41711.680555555555</v>
      </c>
      <c r="N628" s="53">
        <v>41723.604166666664</v>
      </c>
      <c r="W628" t="s">
        <v>1147</v>
      </c>
      <c r="X628" s="2">
        <f t="shared" si="95"/>
        <v>41712</v>
      </c>
      <c r="Y628" t="str">
        <f ca="1">"-"&amp;COUNTIFS($X$1:X628,DATE(YEAR($H628),MONTH($H628),DAY($H628)),$K$1:K628,"Pendiente")</f>
        <v>-0</v>
      </c>
      <c r="AF628">
        <f t="shared" si="96"/>
        <v>3</v>
      </c>
    </row>
    <row r="629" spans="1:32" x14ac:dyDescent="0.25">
      <c r="A629" t="str">
        <f t="shared" ca="1" si="94"/>
        <v>41712-0</v>
      </c>
      <c r="B629" s="7" t="s">
        <v>1442</v>
      </c>
      <c r="C629" s="7" t="s">
        <v>1831</v>
      </c>
      <c r="D629" s="8">
        <v>41709.402777777781</v>
      </c>
      <c r="E629" s="32" t="s">
        <v>15</v>
      </c>
      <c r="F629" s="32" t="s">
        <v>52</v>
      </c>
      <c r="G629" s="32">
        <f>VLOOKUP(F629&amp;WEEKDAY(D629,2),Hoja3!A:B,2,FALSE)*24</f>
        <v>72</v>
      </c>
      <c r="H629" s="8">
        <f t="shared" si="98"/>
        <v>41712.402777777781</v>
      </c>
      <c r="I629" s="8">
        <v>41709.402777777781</v>
      </c>
      <c r="J629" s="8">
        <v>41709.569444444445</v>
      </c>
      <c r="K629" s="8" t="str">
        <f t="shared" ref="K629:K640" ca="1" si="100">IF(J629="",IF(NOW()&gt;H629,"Retrasado","Pendiente"),IF(J629&lt;H629,"Resuelto a Tiempo","Resuelto NO a Tiempo"))</f>
        <v>Resuelto a Tiempo</v>
      </c>
      <c r="O629">
        <v>-72.48</v>
      </c>
      <c r="W629" t="s">
        <v>1667</v>
      </c>
      <c r="X629" s="2">
        <f t="shared" si="95"/>
        <v>41712</v>
      </c>
      <c r="Y629" t="str">
        <f ca="1">"-"&amp;COUNTIFS($X$1:X629,DATE(YEAR($H629),MONTH($H629),DAY($H629)),$K$1:K629,"Pendiente")</f>
        <v>-0</v>
      </c>
      <c r="AF629">
        <f t="shared" si="96"/>
        <v>3</v>
      </c>
    </row>
    <row r="630" spans="1:32" x14ac:dyDescent="0.25">
      <c r="A630" t="str">
        <f t="shared" ca="1" si="94"/>
        <v>41712-0</v>
      </c>
      <c r="B630" s="7" t="s">
        <v>1443</v>
      </c>
      <c r="C630" s="7" t="s">
        <v>1831</v>
      </c>
      <c r="D630" s="8">
        <v>41709.416666666664</v>
      </c>
      <c r="E630" s="32" t="s">
        <v>15</v>
      </c>
      <c r="F630" s="32" t="s">
        <v>52</v>
      </c>
      <c r="G630" s="32">
        <f>VLOOKUP(F630&amp;WEEKDAY(D630,2),Hoja3!A:B,2,FALSE)*24</f>
        <v>72</v>
      </c>
      <c r="H630" s="8">
        <f t="shared" si="98"/>
        <v>41712.416666666664</v>
      </c>
      <c r="I630" s="8">
        <v>41709.416666666664</v>
      </c>
      <c r="J630" s="8">
        <v>41712.409722222219</v>
      </c>
      <c r="K630" s="8" t="str">
        <f t="shared" ca="1" si="100"/>
        <v>Resuelto a Tiempo</v>
      </c>
      <c r="O630">
        <v>-3.25</v>
      </c>
      <c r="W630" t="s">
        <v>1603</v>
      </c>
      <c r="X630" s="2">
        <f t="shared" si="95"/>
        <v>41712</v>
      </c>
      <c r="Y630" t="str">
        <f ca="1">"-"&amp;COUNTIFS($X$1:X630,DATE(YEAR($H630),MONTH($H630),DAY($H630)),$K$1:K630,"Pendiente")</f>
        <v>-0</v>
      </c>
      <c r="AF630">
        <f t="shared" si="96"/>
        <v>3</v>
      </c>
    </row>
    <row r="631" spans="1:32" x14ac:dyDescent="0.25">
      <c r="A631" t="str">
        <f t="shared" ca="1" si="94"/>
        <v>41712-0</v>
      </c>
      <c r="B631" s="7" t="s">
        <v>1444</v>
      </c>
      <c r="C631" s="7" t="s">
        <v>1831</v>
      </c>
      <c r="D631" s="8">
        <v>41709.458333333336</v>
      </c>
      <c r="E631" s="32" t="s">
        <v>15</v>
      </c>
      <c r="F631" s="32" t="s">
        <v>52</v>
      </c>
      <c r="G631" s="32">
        <f>VLOOKUP(F631&amp;WEEKDAY(D631,2),Hoja3!A:B,2,FALSE)*24</f>
        <v>72</v>
      </c>
      <c r="H631" s="8">
        <f t="shared" si="98"/>
        <v>41712.458333333336</v>
      </c>
      <c r="I631" s="8">
        <v>41709.416666666664</v>
      </c>
      <c r="J631" s="8">
        <v>41709.666666666664</v>
      </c>
      <c r="K631" s="8" t="str">
        <f t="shared" ca="1" si="100"/>
        <v>Resuelto a Tiempo</v>
      </c>
      <c r="O631">
        <v>0.44</v>
      </c>
      <c r="W631" t="s">
        <v>1667</v>
      </c>
      <c r="X631" s="2">
        <f t="shared" si="95"/>
        <v>41712</v>
      </c>
      <c r="Y631" t="str">
        <f ca="1">"-"&amp;COUNTIFS($X$1:X631,DATE(YEAR($H631),MONTH($H631),DAY($H631)),$K$1:K631,"Pendiente")</f>
        <v>-0</v>
      </c>
      <c r="AF631">
        <f t="shared" si="96"/>
        <v>3</v>
      </c>
    </row>
    <row r="632" spans="1:32" x14ac:dyDescent="0.25">
      <c r="A632" t="str">
        <f t="shared" ca="1" si="94"/>
        <v>41712-0</v>
      </c>
      <c r="B632" s="7" t="s">
        <v>1445</v>
      </c>
      <c r="C632" s="7" t="s">
        <v>1831</v>
      </c>
      <c r="D632" s="8">
        <v>41709.625</v>
      </c>
      <c r="E632" s="32" t="s">
        <v>52</v>
      </c>
      <c r="F632" s="32" t="s">
        <v>52</v>
      </c>
      <c r="G632" s="32">
        <f>VLOOKUP(F632&amp;WEEKDAY(D632,2),Hoja3!A:B,2,FALSE)*24</f>
        <v>72</v>
      </c>
      <c r="H632" s="8">
        <f t="shared" si="98"/>
        <v>41712.625</v>
      </c>
      <c r="I632" s="8">
        <v>41709.625</v>
      </c>
      <c r="J632" s="8">
        <v>41709.708333333336</v>
      </c>
      <c r="K632" s="8" t="str">
        <f t="shared" ca="1" si="100"/>
        <v>Resuelto a Tiempo</v>
      </c>
      <c r="O632">
        <v>-138.15</v>
      </c>
      <c r="W632" t="s">
        <v>1667</v>
      </c>
      <c r="X632" s="2">
        <f t="shared" si="95"/>
        <v>41712</v>
      </c>
      <c r="Y632" t="str">
        <f ca="1">"-"&amp;COUNTIFS($X$1:X632,DATE(YEAR($H632),MONTH($H632),DAY($H632)),$K$1:K632,"Pendiente")</f>
        <v>-0</v>
      </c>
      <c r="AF632">
        <f t="shared" si="96"/>
        <v>3</v>
      </c>
    </row>
    <row r="633" spans="1:32" x14ac:dyDescent="0.25">
      <c r="A633" t="str">
        <f t="shared" ca="1" si="94"/>
        <v>41712-0</v>
      </c>
      <c r="B633" s="7" t="s">
        <v>1446</v>
      </c>
      <c r="C633" s="7" t="s">
        <v>1831</v>
      </c>
      <c r="D633" s="8">
        <v>41709.625</v>
      </c>
      <c r="E633" s="32" t="s">
        <v>52</v>
      </c>
      <c r="F633" s="32" t="s">
        <v>52</v>
      </c>
      <c r="G633" s="32">
        <f>VLOOKUP(F633&amp;WEEKDAY(D633,2),Hoja3!A:B,2,FALSE)*24</f>
        <v>72</v>
      </c>
      <c r="H633" s="8">
        <f t="shared" si="98"/>
        <v>41712.625</v>
      </c>
      <c r="I633" s="8">
        <v>41709.625</v>
      </c>
      <c r="J633" s="8">
        <v>41710.354166666664</v>
      </c>
      <c r="K633" s="8" t="str">
        <f t="shared" ca="1" si="100"/>
        <v>Resuelto a Tiempo</v>
      </c>
      <c r="O633">
        <v>-123.26</v>
      </c>
      <c r="W633" t="s">
        <v>1667</v>
      </c>
      <c r="X633" s="2">
        <f t="shared" si="95"/>
        <v>41712</v>
      </c>
      <c r="Y633" t="str">
        <f ca="1">"-"&amp;COUNTIFS($X$1:X633,DATE(YEAR($H633),MONTH($H633),DAY($H633)),$K$1:K633,"Pendiente")</f>
        <v>-0</v>
      </c>
      <c r="AF633">
        <f t="shared" si="96"/>
        <v>3</v>
      </c>
    </row>
    <row r="634" spans="1:32" x14ac:dyDescent="0.25">
      <c r="A634" t="str">
        <f t="shared" ca="1" si="94"/>
        <v>41712-0</v>
      </c>
      <c r="B634" s="7" t="s">
        <v>1447</v>
      </c>
      <c r="C634" s="7" t="s">
        <v>1831</v>
      </c>
      <c r="D634" s="8">
        <v>41709.625</v>
      </c>
      <c r="E634" s="32" t="s">
        <v>52</v>
      </c>
      <c r="F634" s="32" t="s">
        <v>52</v>
      </c>
      <c r="G634" s="32">
        <f>VLOOKUP(F634&amp;WEEKDAY(D634,2),Hoja3!A:B,2,FALSE)*24</f>
        <v>72</v>
      </c>
      <c r="H634" s="8">
        <f t="shared" si="98"/>
        <v>41712.625</v>
      </c>
      <c r="I634" s="8">
        <v>41709.625</v>
      </c>
      <c r="J634" s="8">
        <v>41710.354166666664</v>
      </c>
      <c r="K634" s="8" t="str">
        <f t="shared" ca="1" si="100"/>
        <v>Resuelto a Tiempo</v>
      </c>
      <c r="O634">
        <v>-124.42</v>
      </c>
      <c r="W634" t="s">
        <v>1667</v>
      </c>
      <c r="X634" s="2">
        <f t="shared" si="95"/>
        <v>41712</v>
      </c>
      <c r="Y634" t="str">
        <f ca="1">"-"&amp;COUNTIFS($X$1:X634,DATE(YEAR($H634),MONTH($H634),DAY($H634)),$K$1:K634,"Pendiente")</f>
        <v>-0</v>
      </c>
      <c r="AF634">
        <f t="shared" si="96"/>
        <v>3</v>
      </c>
    </row>
    <row r="635" spans="1:32" x14ac:dyDescent="0.25">
      <c r="A635" t="str">
        <f t="shared" ca="1" si="94"/>
        <v>41712-0</v>
      </c>
      <c r="B635" s="7" t="s">
        <v>1448</v>
      </c>
      <c r="C635" s="7" t="s">
        <v>1831</v>
      </c>
      <c r="D635" s="8">
        <v>41709.625</v>
      </c>
      <c r="E635" s="32" t="s">
        <v>52</v>
      </c>
      <c r="F635" s="32" t="s">
        <v>52</v>
      </c>
      <c r="G635" s="32">
        <f>VLOOKUP(F635&amp;WEEKDAY(D635,2),Hoja3!A:B,2,FALSE)*24</f>
        <v>72</v>
      </c>
      <c r="H635" s="8">
        <f t="shared" si="98"/>
        <v>41712.625</v>
      </c>
      <c r="I635" s="8">
        <v>41709.625</v>
      </c>
      <c r="J635" s="8">
        <v>41710.375</v>
      </c>
      <c r="K635" s="8" t="str">
        <f t="shared" ca="1" si="100"/>
        <v>Resuelto a Tiempo</v>
      </c>
      <c r="O635">
        <v>-122.57</v>
      </c>
      <c r="W635" t="s">
        <v>1667</v>
      </c>
      <c r="X635" s="2">
        <f t="shared" si="95"/>
        <v>41712</v>
      </c>
      <c r="Y635" t="str">
        <f ca="1">"-"&amp;COUNTIFS($X$1:X635,DATE(YEAR($H635),MONTH($H635),DAY($H635)),$K$1:K635,"Pendiente")</f>
        <v>-0</v>
      </c>
      <c r="AF635">
        <f t="shared" si="96"/>
        <v>3</v>
      </c>
    </row>
    <row r="636" spans="1:32" x14ac:dyDescent="0.25">
      <c r="A636" t="str">
        <f t="shared" ca="1" si="94"/>
        <v>41712-0</v>
      </c>
      <c r="B636" s="7" t="s">
        <v>1449</v>
      </c>
      <c r="C636" s="7" t="s">
        <v>1831</v>
      </c>
      <c r="D636" s="8">
        <v>41709.625</v>
      </c>
      <c r="E636" s="32" t="s">
        <v>52</v>
      </c>
      <c r="F636" s="32" t="s">
        <v>52</v>
      </c>
      <c r="G636" s="32">
        <f>VLOOKUP(F636&amp;WEEKDAY(D636,2),Hoja3!A:B,2,FALSE)*24</f>
        <v>72</v>
      </c>
      <c r="H636" s="8">
        <f t="shared" si="98"/>
        <v>41712.625</v>
      </c>
      <c r="I636" s="8">
        <v>41709.625</v>
      </c>
      <c r="J636" s="8">
        <v>41710.375</v>
      </c>
      <c r="K636" s="8" t="str">
        <f t="shared" ca="1" si="100"/>
        <v>Resuelto a Tiempo</v>
      </c>
      <c r="O636">
        <v>-124.24</v>
      </c>
      <c r="W636" t="s">
        <v>1667</v>
      </c>
      <c r="X636" s="2">
        <f t="shared" si="95"/>
        <v>41712</v>
      </c>
      <c r="Y636" t="str">
        <f ca="1">"-"&amp;COUNTIFS($X$1:X636,DATE(YEAR($H636),MONTH($H636),DAY($H636)),$K$1:K636,"Pendiente")</f>
        <v>-0</v>
      </c>
      <c r="AF636">
        <f t="shared" si="96"/>
        <v>3</v>
      </c>
    </row>
    <row r="637" spans="1:32" x14ac:dyDescent="0.25">
      <c r="A637" t="str">
        <f t="shared" ca="1" si="94"/>
        <v>41712-0</v>
      </c>
      <c r="B637" s="7" t="s">
        <v>1450</v>
      </c>
      <c r="C637" s="7" t="s">
        <v>1831</v>
      </c>
      <c r="D637" s="8">
        <v>41709.625</v>
      </c>
      <c r="E637" s="32" t="s">
        <v>52</v>
      </c>
      <c r="F637" s="32" t="s">
        <v>52</v>
      </c>
      <c r="G637" s="32">
        <f>VLOOKUP(F637&amp;WEEKDAY(D637,2),Hoja3!A:B,2,FALSE)*24</f>
        <v>72</v>
      </c>
      <c r="H637" s="8">
        <f t="shared" si="98"/>
        <v>41712.625</v>
      </c>
      <c r="I637" s="8">
        <v>41709.625</v>
      </c>
      <c r="J637" s="8">
        <v>41710.375</v>
      </c>
      <c r="K637" s="8" t="str">
        <f t="shared" ca="1" si="100"/>
        <v>Resuelto a Tiempo</v>
      </c>
      <c r="O637">
        <v>-123.24</v>
      </c>
      <c r="W637" t="s">
        <v>1667</v>
      </c>
      <c r="X637" s="2">
        <f t="shared" si="95"/>
        <v>41712</v>
      </c>
      <c r="Y637" t="str">
        <f ca="1">"-"&amp;COUNTIFS($X$1:X637,DATE(YEAR($H637),MONTH($H637),DAY($H637)),$K$1:K637,"Pendiente")</f>
        <v>-0</v>
      </c>
      <c r="AF637">
        <f t="shared" si="96"/>
        <v>3</v>
      </c>
    </row>
    <row r="638" spans="1:32" x14ac:dyDescent="0.25">
      <c r="A638" t="str">
        <f t="shared" ca="1" si="94"/>
        <v>41715-0</v>
      </c>
      <c r="B638" s="7" t="s">
        <v>1451</v>
      </c>
      <c r="C638" s="7" t="s">
        <v>1831</v>
      </c>
      <c r="D638" s="8">
        <v>41710.333333333336</v>
      </c>
      <c r="E638" s="32" t="s">
        <v>52</v>
      </c>
      <c r="F638" s="32" t="s">
        <v>52</v>
      </c>
      <c r="G638" s="32">
        <f>VLOOKUP(F638&amp;WEEKDAY(D638,2),Hoja3!A:B,2,FALSE)*24</f>
        <v>120</v>
      </c>
      <c r="H638" s="8">
        <f t="shared" si="98"/>
        <v>41715.333333333336</v>
      </c>
      <c r="I638" s="8">
        <v>41710.333333333336</v>
      </c>
      <c r="J638" s="8">
        <v>41710.409722222219</v>
      </c>
      <c r="K638" s="8" t="str">
        <f t="shared" ca="1" si="100"/>
        <v>Resuelto a Tiempo</v>
      </c>
      <c r="O638">
        <v>-123.01</v>
      </c>
      <c r="W638" t="s">
        <v>1667</v>
      </c>
      <c r="X638" s="2">
        <f t="shared" si="95"/>
        <v>41715</v>
      </c>
      <c r="Y638" t="str">
        <f ca="1">"-"&amp;COUNTIFS($X$1:X638,DATE(YEAR($H638),MONTH($H638),DAY($H638)),$K$1:K638,"Pendiente")</f>
        <v>-0</v>
      </c>
      <c r="AF638">
        <f t="shared" si="96"/>
        <v>3</v>
      </c>
    </row>
    <row r="639" spans="1:32" x14ac:dyDescent="0.25">
      <c r="A639" t="str">
        <f t="shared" ca="1" si="94"/>
        <v>41715-0</v>
      </c>
      <c r="B639" s="7" t="s">
        <v>1452</v>
      </c>
      <c r="C639" s="7" t="s">
        <v>1831</v>
      </c>
      <c r="D639" s="8">
        <v>41710.333333333336</v>
      </c>
      <c r="E639" s="32" t="s">
        <v>52</v>
      </c>
      <c r="F639" s="32" t="s">
        <v>52</v>
      </c>
      <c r="G639" s="32">
        <f>VLOOKUP(F639&amp;WEEKDAY(D639,2),Hoja3!A:B,2,FALSE)*24</f>
        <v>120</v>
      </c>
      <c r="H639" s="8">
        <f t="shared" si="98"/>
        <v>41715.333333333336</v>
      </c>
      <c r="I639" s="8">
        <v>41710.333333333336</v>
      </c>
      <c r="J639" s="8">
        <v>41710.416666666664</v>
      </c>
      <c r="K639" s="8" t="str">
        <f t="shared" ca="1" si="100"/>
        <v>Resuelto a Tiempo</v>
      </c>
      <c r="O639">
        <v>-122.42</v>
      </c>
      <c r="W639" t="s">
        <v>1667</v>
      </c>
      <c r="X639" s="2">
        <f t="shared" si="95"/>
        <v>41715</v>
      </c>
      <c r="Y639" t="str">
        <f ca="1">"-"&amp;COUNTIFS($X$1:X639,DATE(YEAR($H639),MONTH($H639),DAY($H639)),$K$1:K639,"Pendiente")</f>
        <v>-0</v>
      </c>
      <c r="AF639">
        <f t="shared" si="96"/>
        <v>3</v>
      </c>
    </row>
    <row r="640" spans="1:32" x14ac:dyDescent="0.25">
      <c r="A640" t="str">
        <f t="shared" ca="1" si="94"/>
        <v>41715-0</v>
      </c>
      <c r="B640" s="7" t="s">
        <v>1453</v>
      </c>
      <c r="C640" s="7" t="s">
        <v>1831</v>
      </c>
      <c r="D640" s="8">
        <v>41710.333333333336</v>
      </c>
      <c r="E640" s="32" t="s">
        <v>52</v>
      </c>
      <c r="F640" s="32" t="s">
        <v>52</v>
      </c>
      <c r="G640" s="32">
        <f>VLOOKUP(F640&amp;WEEKDAY(D640,2),Hoja3!A:B,2,FALSE)*24</f>
        <v>120</v>
      </c>
      <c r="H640" s="8">
        <f t="shared" si="98"/>
        <v>41715.333333333336</v>
      </c>
      <c r="I640" s="8">
        <v>41710.333333333336</v>
      </c>
      <c r="J640" s="8">
        <v>41710.46875</v>
      </c>
      <c r="K640" s="8" t="str">
        <f t="shared" ca="1" si="100"/>
        <v>Resuelto a Tiempo</v>
      </c>
      <c r="O640">
        <v>-121.47</v>
      </c>
      <c r="W640" t="s">
        <v>1667</v>
      </c>
      <c r="X640" s="2">
        <f t="shared" si="95"/>
        <v>41715</v>
      </c>
      <c r="Y640" t="str">
        <f ca="1">"-"&amp;COUNTIFS($X$1:X640,DATE(YEAR($H640),MONTH($H640),DAY($H640)),$K$1:K640,"Pendiente")</f>
        <v>-0</v>
      </c>
      <c r="AF640">
        <f t="shared" si="96"/>
        <v>3</v>
      </c>
    </row>
    <row r="641" spans="1:32" x14ac:dyDescent="0.25">
      <c r="A641" t="str">
        <f t="shared" si="94"/>
        <v>41711-0</v>
      </c>
      <c r="B641" s="3" t="s">
        <v>1455</v>
      </c>
      <c r="C641" s="7" t="s">
        <v>1831</v>
      </c>
      <c r="D641" s="4">
        <v>41710.5</v>
      </c>
      <c r="E641" s="35" t="s">
        <v>10</v>
      </c>
      <c r="F641" s="35" t="s">
        <v>10</v>
      </c>
      <c r="G641" s="35">
        <f>VLOOKUP(F641&amp;WEEKDAY(D641,2),Hoja3!A:B,2,FALSE)*24</f>
        <v>24</v>
      </c>
      <c r="H641" s="4">
        <f t="shared" si="98"/>
        <v>41711.5</v>
      </c>
      <c r="I641" s="4">
        <v>41711.5</v>
      </c>
      <c r="J641" s="4">
        <v>41739.430555555555</v>
      </c>
      <c r="K641" s="4" t="s">
        <v>1122</v>
      </c>
      <c r="M641" s="53">
        <v>41716.569444444445</v>
      </c>
      <c r="N641" s="53">
        <v>41738.645833333336</v>
      </c>
      <c r="R641" t="s">
        <v>1064</v>
      </c>
      <c r="S641" s="1">
        <v>41716.666666666664</v>
      </c>
      <c r="W641" t="s">
        <v>1593</v>
      </c>
      <c r="X641" s="2">
        <f t="shared" si="95"/>
        <v>41711</v>
      </c>
      <c r="Y641" t="str">
        <f>"-"&amp;COUNTIFS($X$1:X641,DATE(YEAR($H641),MONTH($H641),DAY($H641)),$K$1:K641,"Pendiente")</f>
        <v>-0</v>
      </c>
      <c r="AF641">
        <f t="shared" si="96"/>
        <v>3</v>
      </c>
    </row>
    <row r="642" spans="1:32" x14ac:dyDescent="0.25">
      <c r="A642" t="str">
        <f t="shared" ref="A642:A705" ca="1" si="101">X642&amp;Y642</f>
        <v>41715-0</v>
      </c>
      <c r="B642" s="7" t="s">
        <v>1456</v>
      </c>
      <c r="C642" s="7" t="s">
        <v>1831</v>
      </c>
      <c r="D642" s="8">
        <v>41710.583333333336</v>
      </c>
      <c r="E642" s="32" t="s">
        <v>52</v>
      </c>
      <c r="F642" s="32" t="s">
        <v>52</v>
      </c>
      <c r="G642" s="32">
        <f>VLOOKUP(F642&amp;WEEKDAY(D642,2),Hoja3!A:B,2,FALSE)*24</f>
        <v>120</v>
      </c>
      <c r="H642" s="8">
        <f t="shared" si="98"/>
        <v>41715.583333333336</v>
      </c>
      <c r="I642" s="7" t="s">
        <v>1457</v>
      </c>
      <c r="J642" s="8">
        <v>41345.645833333336</v>
      </c>
      <c r="K642" s="8" t="str">
        <f t="shared" ref="K642:K660" ca="1" si="102">IF(J642="",IF(NOW()&gt;H642,"Retrasado","Pendiente"),IF(J642&lt;H642,"Resuelto a Tiempo","Resuelto NO a Tiempo"))</f>
        <v>Resuelto a Tiempo</v>
      </c>
      <c r="O642">
        <v>-139.1</v>
      </c>
      <c r="W642" t="s">
        <v>1709</v>
      </c>
      <c r="X642" s="2">
        <f t="shared" ref="X642:X705" si="103">DATE(YEAR($H642),MONTH($H642),DAY($H642))</f>
        <v>41715</v>
      </c>
      <c r="Y642" t="str">
        <f ca="1">"-"&amp;COUNTIFS($X$1:X642,DATE(YEAR($H642),MONTH($H642),DAY($H642)),$K$1:K642,"Pendiente")</f>
        <v>-0</v>
      </c>
      <c r="AF642">
        <f t="shared" ref="AF642:AF705" si="104">MONTH(D642)</f>
        <v>3</v>
      </c>
    </row>
    <row r="643" spans="1:32" x14ac:dyDescent="0.25">
      <c r="A643" t="str">
        <f t="shared" ca="1" si="101"/>
        <v>41711-0</v>
      </c>
      <c r="B643" s="7" t="s">
        <v>1459</v>
      </c>
      <c r="C643" s="7" t="s">
        <v>1831</v>
      </c>
      <c r="D643" s="8">
        <v>41710.708333333336</v>
      </c>
      <c r="E643" s="32" t="s">
        <v>10</v>
      </c>
      <c r="F643" s="32" t="s">
        <v>10</v>
      </c>
      <c r="G643" s="32">
        <f>VLOOKUP(F643&amp;WEEKDAY(D643,2),Hoja3!A:B,2,FALSE)*24</f>
        <v>24</v>
      </c>
      <c r="H643" s="8">
        <f t="shared" si="98"/>
        <v>41711.708333333336</v>
      </c>
      <c r="I643" s="8">
        <v>41710.708333333336</v>
      </c>
      <c r="J643" s="8">
        <v>41711.493055555555</v>
      </c>
      <c r="K643" s="8" t="str">
        <f t="shared" ca="1" si="102"/>
        <v>Resuelto a Tiempo</v>
      </c>
      <c r="O643">
        <v>-7.23</v>
      </c>
      <c r="W643" t="s">
        <v>1803</v>
      </c>
      <c r="X643" s="2">
        <f t="shared" si="103"/>
        <v>41711</v>
      </c>
      <c r="Y643" t="str">
        <f ca="1">"-"&amp;COUNTIFS($X$1:X643,DATE(YEAR($H643),MONTH($H643),DAY($H643)),$K$1:K643,"Pendiente")</f>
        <v>-0</v>
      </c>
      <c r="AF643">
        <f t="shared" si="104"/>
        <v>3</v>
      </c>
    </row>
    <row r="644" spans="1:32" x14ac:dyDescent="0.25">
      <c r="A644" t="str">
        <f t="shared" ca="1" si="101"/>
        <v>41715-0</v>
      </c>
      <c r="B644" s="7" t="s">
        <v>1460</v>
      </c>
      <c r="C644" s="7" t="s">
        <v>1831</v>
      </c>
      <c r="D644" s="8">
        <v>41710.708333333336</v>
      </c>
      <c r="E644" s="32" t="s">
        <v>52</v>
      </c>
      <c r="F644" s="32" t="s">
        <v>52</v>
      </c>
      <c r="G644" s="32">
        <f>VLOOKUP(F644&amp;WEEKDAY(D644,2),Hoja3!A:B,2,FALSE)*24</f>
        <v>120</v>
      </c>
      <c r="H644" s="8">
        <f t="shared" si="98"/>
        <v>41715.708333333336</v>
      </c>
      <c r="I644" s="8">
        <v>41710.708333333336</v>
      </c>
      <c r="J644" s="8">
        <v>41711.482638888891</v>
      </c>
      <c r="K644" s="8" t="str">
        <f t="shared" ca="1" si="102"/>
        <v>Resuelto a Tiempo</v>
      </c>
      <c r="O644">
        <v>-121.25</v>
      </c>
      <c r="W644" t="s">
        <v>1709</v>
      </c>
      <c r="X644" s="2">
        <f t="shared" si="103"/>
        <v>41715</v>
      </c>
      <c r="Y644" t="str">
        <f ca="1">"-"&amp;COUNTIFS($X$1:X644,DATE(YEAR($H644),MONTH($H644),DAY($H644)),$K$1:K644,"Pendiente")</f>
        <v>-0</v>
      </c>
      <c r="AF644">
        <f t="shared" si="104"/>
        <v>3</v>
      </c>
    </row>
    <row r="645" spans="1:32" x14ac:dyDescent="0.25">
      <c r="A645" t="str">
        <f t="shared" ca="1" si="101"/>
        <v>41712-0</v>
      </c>
      <c r="B645" s="7" t="s">
        <v>1463</v>
      </c>
      <c r="C645" s="7" t="s">
        <v>1831</v>
      </c>
      <c r="D645" s="8">
        <v>41711.354166666664</v>
      </c>
      <c r="E645" s="32" t="s">
        <v>15</v>
      </c>
      <c r="F645" s="32" t="s">
        <v>10</v>
      </c>
      <c r="G645" s="32">
        <f>VLOOKUP(F645&amp;WEEKDAY(D645,2),Hoja3!A:B,2,FALSE)*24</f>
        <v>24</v>
      </c>
      <c r="H645" s="8">
        <f t="shared" si="98"/>
        <v>41712.354166666664</v>
      </c>
      <c r="I645" s="8">
        <v>41711.354166666664</v>
      </c>
      <c r="J645" s="8">
        <v>41711.444444444445</v>
      </c>
      <c r="K645" s="8" t="str">
        <f t="shared" ca="1" si="102"/>
        <v>Resuelto a Tiempo</v>
      </c>
      <c r="O645">
        <v>-2.33</v>
      </c>
      <c r="W645" t="s">
        <v>1147</v>
      </c>
      <c r="X645" s="2">
        <f t="shared" si="103"/>
        <v>41712</v>
      </c>
      <c r="Y645" t="str">
        <f ca="1">"-"&amp;COUNTIFS($X$1:X645,DATE(YEAR($H645),MONTH($H645),DAY($H645)),$K$1:K645,"Pendiente")</f>
        <v>-0</v>
      </c>
      <c r="AF645">
        <f t="shared" si="104"/>
        <v>3</v>
      </c>
    </row>
    <row r="646" spans="1:32" x14ac:dyDescent="0.25">
      <c r="A646" t="str">
        <f t="shared" ca="1" si="101"/>
        <v>41716-0</v>
      </c>
      <c r="B646" s="7" t="s">
        <v>1466</v>
      </c>
      <c r="C646" s="7" t="s">
        <v>1831</v>
      </c>
      <c r="D646" s="8">
        <v>41711.458333333336</v>
      </c>
      <c r="E646" s="32" t="s">
        <v>15</v>
      </c>
      <c r="F646" s="32" t="s">
        <v>52</v>
      </c>
      <c r="G646" s="32">
        <f>VLOOKUP(F646&amp;WEEKDAY(D646,2),Hoja3!A:B,2,FALSE)*24</f>
        <v>120</v>
      </c>
      <c r="H646" s="8">
        <f t="shared" si="98"/>
        <v>41716.458333333336</v>
      </c>
      <c r="I646" s="8">
        <v>41711.458333333336</v>
      </c>
      <c r="J646" s="8">
        <v>41711.958333333336</v>
      </c>
      <c r="K646" s="8" t="str">
        <f t="shared" ca="1" si="102"/>
        <v>Resuelto a Tiempo</v>
      </c>
      <c r="O646">
        <v>6.58</v>
      </c>
      <c r="W646" t="s">
        <v>1147</v>
      </c>
      <c r="X646" s="2">
        <f t="shared" si="103"/>
        <v>41716</v>
      </c>
      <c r="Y646" t="str">
        <f ca="1">"-"&amp;COUNTIFS($X$1:X646,DATE(YEAR($H646),MONTH($H646),DAY($H646)),$K$1:K646,"Pendiente")</f>
        <v>-0</v>
      </c>
      <c r="AF646">
        <f t="shared" si="104"/>
        <v>3</v>
      </c>
    </row>
    <row r="647" spans="1:32" x14ac:dyDescent="0.25">
      <c r="A647" t="str">
        <f t="shared" ca="1" si="101"/>
        <v>41716-0</v>
      </c>
      <c r="B647" s="7" t="s">
        <v>1467</v>
      </c>
      <c r="C647" s="7" t="s">
        <v>1831</v>
      </c>
      <c r="D647" s="8">
        <v>41711.583333333336</v>
      </c>
      <c r="E647" s="32" t="s">
        <v>52</v>
      </c>
      <c r="F647" s="32" t="s">
        <v>52</v>
      </c>
      <c r="G647" s="32">
        <f>VLOOKUP(F647&amp;WEEKDAY(D647,2),Hoja3!A:B,2,FALSE)*24</f>
        <v>120</v>
      </c>
      <c r="H647" s="8">
        <f t="shared" si="98"/>
        <v>41716.583333333336</v>
      </c>
      <c r="I647" s="8">
        <v>41711.583333333336</v>
      </c>
      <c r="J647" s="8">
        <v>41712.472222222219</v>
      </c>
      <c r="K647" s="8" t="str">
        <f t="shared" ca="1" si="102"/>
        <v>Resuelto a Tiempo</v>
      </c>
      <c r="O647">
        <v>-118.36</v>
      </c>
      <c r="W647" t="s">
        <v>1803</v>
      </c>
      <c r="X647" s="2">
        <f t="shared" si="103"/>
        <v>41716</v>
      </c>
      <c r="Y647" t="str">
        <f ca="1">"-"&amp;COUNTIFS($X$1:X647,DATE(YEAR($H647),MONTH($H647),DAY($H647)),$K$1:K647,"Pendiente")</f>
        <v>-0</v>
      </c>
      <c r="AF647">
        <f t="shared" si="104"/>
        <v>3</v>
      </c>
    </row>
    <row r="648" spans="1:32" x14ac:dyDescent="0.25">
      <c r="A648" t="str">
        <f t="shared" ca="1" si="101"/>
        <v>41717-0</v>
      </c>
      <c r="B648" s="7" t="s">
        <v>1470</v>
      </c>
      <c r="C648" s="7" t="s">
        <v>1831</v>
      </c>
      <c r="D648" s="8">
        <v>41712.583333333336</v>
      </c>
      <c r="E648" s="32" t="s">
        <v>15</v>
      </c>
      <c r="F648" s="32" t="s">
        <v>52</v>
      </c>
      <c r="G648" s="32">
        <f>VLOOKUP(F648&amp;WEEKDAY(D648,2),Hoja3!A:B,2,FALSE)*24</f>
        <v>120</v>
      </c>
      <c r="H648" s="8">
        <f t="shared" si="98"/>
        <v>41717.583333333336</v>
      </c>
      <c r="I648" s="7" t="s">
        <v>1469</v>
      </c>
      <c r="J648" s="8">
        <v>41716.506944444445</v>
      </c>
      <c r="K648" s="8" t="str">
        <f t="shared" ca="1" si="102"/>
        <v>Resuelto a Tiempo</v>
      </c>
      <c r="O648">
        <v>60.35</v>
      </c>
      <c r="W648" t="s">
        <v>1147</v>
      </c>
      <c r="X648" s="2">
        <f t="shared" si="103"/>
        <v>41717</v>
      </c>
      <c r="Y648" t="str">
        <f ca="1">"-"&amp;COUNTIFS($X$1:X648,DATE(YEAR($H648),MONTH($H648),DAY($H648)),$K$1:K648,"Pendiente")</f>
        <v>-0</v>
      </c>
      <c r="AF648">
        <f t="shared" si="104"/>
        <v>3</v>
      </c>
    </row>
    <row r="649" spans="1:32" x14ac:dyDescent="0.25">
      <c r="A649" t="str">
        <f t="shared" ca="1" si="101"/>
        <v>41716-0</v>
      </c>
      <c r="B649" s="7" t="s">
        <v>1472</v>
      </c>
      <c r="C649" s="7" t="s">
        <v>1831</v>
      </c>
      <c r="D649" s="8">
        <v>41715.416666666664</v>
      </c>
      <c r="E649" s="32" t="s">
        <v>15</v>
      </c>
      <c r="F649" s="32" t="s">
        <v>10</v>
      </c>
      <c r="G649" s="32">
        <f>VLOOKUP(F649&amp;WEEKDAY(D649,2),Hoja3!A:B,2,FALSE)*24</f>
        <v>24</v>
      </c>
      <c r="H649" s="8">
        <f t="shared" si="98"/>
        <v>41716.416666666664</v>
      </c>
      <c r="I649" s="8">
        <v>41715.416666666664</v>
      </c>
      <c r="J649" s="8">
        <v>41715.588888888888</v>
      </c>
      <c r="K649" s="8" t="str">
        <f t="shared" ca="1" si="102"/>
        <v>Resuelto a Tiempo</v>
      </c>
      <c r="O649">
        <v>-0.25</v>
      </c>
      <c r="W649" t="s">
        <v>1717</v>
      </c>
      <c r="X649" s="2">
        <f t="shared" si="103"/>
        <v>41716</v>
      </c>
      <c r="Y649" t="str">
        <f ca="1">"-"&amp;COUNTIFS($X$1:X649,DATE(YEAR($H649),MONTH($H649),DAY($H649)),$K$1:K649,"Pendiente")</f>
        <v>-0</v>
      </c>
      <c r="AF649">
        <f t="shared" si="104"/>
        <v>3</v>
      </c>
    </row>
    <row r="650" spans="1:32" x14ac:dyDescent="0.25">
      <c r="A650" t="str">
        <f t="shared" ca="1" si="101"/>
        <v>41718-0</v>
      </c>
      <c r="B650" s="7" t="s">
        <v>1473</v>
      </c>
      <c r="C650" s="7" t="s">
        <v>1831</v>
      </c>
      <c r="D650" s="8">
        <v>41715.416666666664</v>
      </c>
      <c r="E650" s="32" t="s">
        <v>15</v>
      </c>
      <c r="F650" s="32" t="s">
        <v>52</v>
      </c>
      <c r="G650" s="32">
        <f>VLOOKUP(F650&amp;WEEKDAY(D650,2),Hoja3!A:B,2,FALSE)*24</f>
        <v>72</v>
      </c>
      <c r="H650" s="8">
        <f t="shared" si="98"/>
        <v>41718.416666666664</v>
      </c>
      <c r="I650" s="8">
        <v>41715.416666666664</v>
      </c>
      <c r="J650" s="8">
        <v>41715.572916666664</v>
      </c>
      <c r="K650" s="8" t="str">
        <f t="shared" ca="1" si="102"/>
        <v>Resuelto a Tiempo</v>
      </c>
      <c r="O650">
        <v>-1.47</v>
      </c>
      <c r="W650" t="s">
        <v>1709</v>
      </c>
      <c r="X650" s="2">
        <f t="shared" si="103"/>
        <v>41718</v>
      </c>
      <c r="Y650" t="str">
        <f ca="1">"-"&amp;COUNTIFS($X$1:X650,DATE(YEAR($H650),MONTH($H650),DAY($H650)),$K$1:K650,"Pendiente")</f>
        <v>-0</v>
      </c>
      <c r="AF650">
        <f t="shared" si="104"/>
        <v>3</v>
      </c>
    </row>
    <row r="651" spans="1:32" x14ac:dyDescent="0.25">
      <c r="A651" t="str">
        <f t="shared" ca="1" si="101"/>
        <v>41718-0</v>
      </c>
      <c r="B651" s="7" t="s">
        <v>1474</v>
      </c>
      <c r="C651" s="7" t="s">
        <v>1831</v>
      </c>
      <c r="D651" s="8">
        <v>41715.5</v>
      </c>
      <c r="E651" s="32" t="s">
        <v>15</v>
      </c>
      <c r="F651" s="32" t="s">
        <v>52</v>
      </c>
      <c r="G651" s="32">
        <f>VLOOKUP(F651&amp;WEEKDAY(D651,2),Hoja3!A:B,2,FALSE)*24</f>
        <v>72</v>
      </c>
      <c r="H651" s="8">
        <f t="shared" si="98"/>
        <v>41718.5</v>
      </c>
      <c r="I651" s="7" t="s">
        <v>1475</v>
      </c>
      <c r="J651" s="8">
        <v>41715.645833333336</v>
      </c>
      <c r="K651" s="8" t="str">
        <f t="shared" ca="1" si="102"/>
        <v>Resuelto a Tiempo</v>
      </c>
      <c r="O651">
        <v>-1.19</v>
      </c>
      <c r="W651" t="s">
        <v>1595</v>
      </c>
      <c r="X651" s="2">
        <f t="shared" si="103"/>
        <v>41718</v>
      </c>
      <c r="Y651" t="str">
        <f ca="1">"-"&amp;COUNTIFS($X$1:X651,DATE(YEAR($H651),MONTH($H651),DAY($H651)),$K$1:K651,"Pendiente")</f>
        <v>-0</v>
      </c>
      <c r="AF651">
        <f t="shared" si="104"/>
        <v>3</v>
      </c>
    </row>
    <row r="652" spans="1:32" x14ac:dyDescent="0.25">
      <c r="A652" t="str">
        <f t="shared" ca="1" si="101"/>
        <v>41718-0</v>
      </c>
      <c r="B652" s="7" t="s">
        <v>1476</v>
      </c>
      <c r="C652" s="7" t="s">
        <v>1831</v>
      </c>
      <c r="D652" s="8">
        <v>41715.583333333336</v>
      </c>
      <c r="E652" s="32" t="s">
        <v>52</v>
      </c>
      <c r="F652" s="32" t="s">
        <v>52</v>
      </c>
      <c r="G652" s="32">
        <f>VLOOKUP(F652&amp;WEEKDAY(D652,2),Hoja3!A:B,2,FALSE)*24</f>
        <v>72</v>
      </c>
      <c r="H652" s="8">
        <f t="shared" si="98"/>
        <v>41718.583333333336</v>
      </c>
      <c r="I652" s="8">
        <v>41715.583333333336</v>
      </c>
      <c r="J652" s="8">
        <v>41718.46875</v>
      </c>
      <c r="K652" s="8" t="str">
        <f t="shared" ca="1" si="102"/>
        <v>Resuelto a Tiempo</v>
      </c>
      <c r="O652">
        <v>-23.25</v>
      </c>
      <c r="W652" t="s">
        <v>1593</v>
      </c>
      <c r="X652" s="2">
        <f t="shared" si="103"/>
        <v>41718</v>
      </c>
      <c r="Y652" t="str">
        <f ca="1">"-"&amp;COUNTIFS($X$1:X652,DATE(YEAR($H652),MONTH($H652),DAY($H652)),$K$1:K652,"Pendiente")</f>
        <v>-0</v>
      </c>
      <c r="AF652">
        <f t="shared" si="104"/>
        <v>3</v>
      </c>
    </row>
    <row r="653" spans="1:32" x14ac:dyDescent="0.25">
      <c r="A653" t="str">
        <f t="shared" ca="1" si="101"/>
        <v>41717-0</v>
      </c>
      <c r="B653" s="7" t="s">
        <v>1478</v>
      </c>
      <c r="C653" s="7" t="s">
        <v>1831</v>
      </c>
      <c r="D653" s="8">
        <v>41716.333333333336</v>
      </c>
      <c r="E653" s="32" t="s">
        <v>15</v>
      </c>
      <c r="F653" s="32" t="s">
        <v>10</v>
      </c>
      <c r="G653" s="32">
        <f>VLOOKUP(F653&amp;WEEKDAY(D653,2),Hoja3!A:B,2,FALSE)*24</f>
        <v>24</v>
      </c>
      <c r="H653" s="8">
        <f t="shared" si="98"/>
        <v>41717.333333333336</v>
      </c>
      <c r="I653" s="8">
        <v>41716.333333333336</v>
      </c>
      <c r="J653" s="8">
        <v>41716.46875</v>
      </c>
      <c r="K653" s="8" t="str">
        <f t="shared" ca="1" si="102"/>
        <v>Resuelto a Tiempo</v>
      </c>
      <c r="O653">
        <v>-23.01</v>
      </c>
      <c r="W653" t="s">
        <v>1710</v>
      </c>
      <c r="X653" s="2">
        <f t="shared" si="103"/>
        <v>41717</v>
      </c>
      <c r="Y653" t="str">
        <f ca="1">"-"&amp;COUNTIFS($X$1:X653,DATE(YEAR($H653),MONTH($H653),DAY($H653)),$K$1:K653,"Pendiente")</f>
        <v>-0</v>
      </c>
      <c r="AF653">
        <f t="shared" si="104"/>
        <v>3</v>
      </c>
    </row>
    <row r="654" spans="1:32" x14ac:dyDescent="0.25">
      <c r="A654" t="str">
        <f t="shared" ca="1" si="101"/>
        <v>41719-0</v>
      </c>
      <c r="B654" s="7" t="s">
        <v>1479</v>
      </c>
      <c r="C654" s="7" t="s">
        <v>1831</v>
      </c>
      <c r="D654" s="8">
        <v>41716.708333333336</v>
      </c>
      <c r="E654" s="32" t="s">
        <v>15</v>
      </c>
      <c r="F654" s="32" t="s">
        <v>52</v>
      </c>
      <c r="G654" s="32">
        <f>VLOOKUP(F654&amp;WEEKDAY(D654,2),Hoja3!A:B,2,FALSE)*24</f>
        <v>72</v>
      </c>
      <c r="H654" s="8">
        <f t="shared" si="98"/>
        <v>41719.708333333336</v>
      </c>
      <c r="I654" s="8">
        <v>41716.708333333336</v>
      </c>
      <c r="J654" s="8">
        <v>41717.652777777781</v>
      </c>
      <c r="K654" s="8" t="str">
        <f t="shared" ca="1" si="102"/>
        <v>Resuelto a Tiempo</v>
      </c>
      <c r="O654">
        <v>-117.16</v>
      </c>
      <c r="W654" t="s">
        <v>1147</v>
      </c>
      <c r="X654" s="2">
        <f t="shared" si="103"/>
        <v>41719</v>
      </c>
      <c r="Y654" t="str">
        <f ca="1">"-"&amp;COUNTIFS($X$1:X654,DATE(YEAR($H654),MONTH($H654),DAY($H654)),$K$1:K654,"Pendiente")</f>
        <v>-0</v>
      </c>
      <c r="AF654">
        <f t="shared" si="104"/>
        <v>3</v>
      </c>
    </row>
    <row r="655" spans="1:32" x14ac:dyDescent="0.25">
      <c r="A655" t="str">
        <f t="shared" ca="1" si="101"/>
        <v>41718-0</v>
      </c>
      <c r="B655" s="7" t="s">
        <v>1480</v>
      </c>
      <c r="C655" s="7" t="s">
        <v>1831</v>
      </c>
      <c r="D655" s="8">
        <v>41717.375</v>
      </c>
      <c r="E655" s="32" t="s">
        <v>10</v>
      </c>
      <c r="F655" s="32" t="s">
        <v>10</v>
      </c>
      <c r="G655" s="32">
        <f>VLOOKUP(F655&amp;WEEKDAY(D655,2),Hoja3!A:B,2,FALSE)*24</f>
        <v>24</v>
      </c>
      <c r="H655" s="8">
        <f t="shared" si="98"/>
        <v>41718.375</v>
      </c>
      <c r="I655" s="8">
        <v>41717.375</v>
      </c>
      <c r="J655" s="8">
        <v>41718.368055555555</v>
      </c>
      <c r="K655" s="8" t="str">
        <f t="shared" ca="1" si="102"/>
        <v>Resuelto a Tiempo</v>
      </c>
      <c r="O655">
        <v>-0.51</v>
      </c>
      <c r="W655" t="s">
        <v>1667</v>
      </c>
      <c r="X655" s="2">
        <f t="shared" si="103"/>
        <v>41718</v>
      </c>
      <c r="Y655" t="str">
        <f ca="1">"-"&amp;COUNTIFS($X$1:X655,DATE(YEAR($H655),MONTH($H655),DAY($H655)),$K$1:K655,"Pendiente")</f>
        <v>-0</v>
      </c>
      <c r="AF655">
        <f t="shared" si="104"/>
        <v>3</v>
      </c>
    </row>
    <row r="656" spans="1:32" x14ac:dyDescent="0.25">
      <c r="A656" t="str">
        <f t="shared" ca="1" si="101"/>
        <v>41739-0</v>
      </c>
      <c r="B656" s="7" t="s">
        <v>1481</v>
      </c>
      <c r="C656" s="7" t="s">
        <v>1831</v>
      </c>
      <c r="D656" s="8">
        <v>41717.458333333336</v>
      </c>
      <c r="E656" s="32" t="s">
        <v>513</v>
      </c>
      <c r="F656" s="32" t="s">
        <v>513</v>
      </c>
      <c r="G656" s="32">
        <v>520</v>
      </c>
      <c r="H656" s="8">
        <f t="shared" si="98"/>
        <v>41739.125</v>
      </c>
      <c r="I656" s="8">
        <v>41717.458333333336</v>
      </c>
      <c r="J656" s="8">
        <v>41737.472222222219</v>
      </c>
      <c r="K656" s="8" t="str">
        <f t="shared" ca="1" si="102"/>
        <v>Resuelto a Tiempo</v>
      </c>
      <c r="O656">
        <v>-25.17</v>
      </c>
      <c r="W656" t="s">
        <v>1149</v>
      </c>
      <c r="X656" s="2">
        <f t="shared" si="103"/>
        <v>41739</v>
      </c>
      <c r="Y656" t="str">
        <f ca="1">"-"&amp;COUNTIFS($X$1:X656,DATE(YEAR($H656),MONTH($H656),DAY($H656)),$K$1:K656,"Pendiente")</f>
        <v>-0</v>
      </c>
      <c r="AF656">
        <f t="shared" si="104"/>
        <v>3</v>
      </c>
    </row>
    <row r="657" spans="1:32" x14ac:dyDescent="0.25">
      <c r="A657" t="str">
        <f t="shared" ca="1" si="101"/>
        <v>41719-0</v>
      </c>
      <c r="B657" s="7" t="s">
        <v>1482</v>
      </c>
      <c r="C657" s="7" t="s">
        <v>1831</v>
      </c>
      <c r="D657" s="8">
        <v>41718.375</v>
      </c>
      <c r="E657" s="32" t="s">
        <v>15</v>
      </c>
      <c r="F657" s="32" t="s">
        <v>10</v>
      </c>
      <c r="G657" s="32">
        <f>VLOOKUP(F657&amp;WEEKDAY(D657,2),Hoja3!A:B,2,FALSE)*24</f>
        <v>24</v>
      </c>
      <c r="H657" s="8">
        <f t="shared" si="98"/>
        <v>41719.375</v>
      </c>
      <c r="I657" s="8">
        <v>41718.375</v>
      </c>
      <c r="J657" s="8">
        <v>41718.583333333336</v>
      </c>
      <c r="K657" s="8" t="str">
        <f t="shared" ca="1" si="102"/>
        <v>Resuelto a Tiempo</v>
      </c>
      <c r="O657">
        <v>-6.54</v>
      </c>
      <c r="W657" t="s">
        <v>1814</v>
      </c>
      <c r="X657" s="2">
        <f t="shared" si="103"/>
        <v>41719</v>
      </c>
      <c r="Y657" t="str">
        <f ca="1">"-"&amp;COUNTIFS($X$1:X657,DATE(YEAR($H657),MONTH($H657),DAY($H657)),$K$1:K657,"Pendiente")</f>
        <v>-0</v>
      </c>
      <c r="AF657">
        <f t="shared" si="104"/>
        <v>3</v>
      </c>
    </row>
    <row r="658" spans="1:32" x14ac:dyDescent="0.25">
      <c r="A658" t="str">
        <f t="shared" ca="1" si="101"/>
        <v>41719-0</v>
      </c>
      <c r="B658" s="7" t="s">
        <v>1483</v>
      </c>
      <c r="C658" s="7" t="s">
        <v>1831</v>
      </c>
      <c r="D658" s="8">
        <v>41718.395833333336</v>
      </c>
      <c r="E658" s="32" t="s">
        <v>10</v>
      </c>
      <c r="F658" s="32" t="s">
        <v>10</v>
      </c>
      <c r="G658" s="32">
        <f>VLOOKUP(F658&amp;WEEKDAY(D658,2),Hoja3!A:B,2,FALSE)*24</f>
        <v>24</v>
      </c>
      <c r="H658" s="8">
        <f t="shared" si="98"/>
        <v>41719.395833333336</v>
      </c>
      <c r="I658" s="8">
        <v>41690.395833333336</v>
      </c>
      <c r="J658" s="8">
        <v>41719.354166666664</v>
      </c>
      <c r="K658" s="8" t="str">
        <f t="shared" ca="1" si="102"/>
        <v>Resuelto a Tiempo</v>
      </c>
      <c r="O658">
        <v>20.309999999999999</v>
      </c>
      <c r="W658" t="s">
        <v>1803</v>
      </c>
      <c r="X658" s="2">
        <f t="shared" si="103"/>
        <v>41719</v>
      </c>
      <c r="Y658" t="str">
        <f ca="1">"-"&amp;COUNTIFS($X$1:X658,DATE(YEAR($H658),MONTH($H658),DAY($H658)),$K$1:K658,"Pendiente")</f>
        <v>-0</v>
      </c>
      <c r="AF658">
        <f t="shared" si="104"/>
        <v>3</v>
      </c>
    </row>
    <row r="659" spans="1:32" x14ac:dyDescent="0.25">
      <c r="A659" t="str">
        <f t="shared" ca="1" si="101"/>
        <v>41723-0</v>
      </c>
      <c r="B659" s="7" t="s">
        <v>1484</v>
      </c>
      <c r="C659" s="7" t="s">
        <v>1831</v>
      </c>
      <c r="D659" s="8">
        <v>41718.541666666664</v>
      </c>
      <c r="E659" s="32" t="s">
        <v>15</v>
      </c>
      <c r="F659" s="32" t="s">
        <v>52</v>
      </c>
      <c r="G659" s="32">
        <f>VLOOKUP(F659&amp;WEEKDAY(D659,2),Hoja3!A:B,2,FALSE)*24</f>
        <v>120</v>
      </c>
      <c r="H659" s="8">
        <f t="shared" si="98"/>
        <v>41723.541666666664</v>
      </c>
      <c r="I659" s="8">
        <v>41718.541666666664</v>
      </c>
      <c r="J659" s="8">
        <v>41691.489583333336</v>
      </c>
      <c r="K659" s="8" t="str">
        <f t="shared" ca="1" si="102"/>
        <v>Resuelto a Tiempo</v>
      </c>
      <c r="O659">
        <v>-117.22</v>
      </c>
      <c r="W659" t="s">
        <v>1147</v>
      </c>
      <c r="X659" s="2">
        <f t="shared" si="103"/>
        <v>41723</v>
      </c>
      <c r="Y659" t="str">
        <f ca="1">"-"&amp;COUNTIFS($X$1:X659,DATE(YEAR($H659),MONTH($H659),DAY($H659)),$K$1:K659,"Pendiente")</f>
        <v>-0</v>
      </c>
      <c r="AF659">
        <f t="shared" si="104"/>
        <v>3</v>
      </c>
    </row>
    <row r="660" spans="1:32" x14ac:dyDescent="0.25">
      <c r="A660" t="str">
        <f t="shared" ca="1" si="101"/>
        <v>41724-0</v>
      </c>
      <c r="B660" s="7" t="s">
        <v>1486</v>
      </c>
      <c r="C660" s="7" t="s">
        <v>1831</v>
      </c>
      <c r="D660" s="8">
        <v>41719.638888888891</v>
      </c>
      <c r="E660" s="32" t="s">
        <v>15</v>
      </c>
      <c r="F660" s="32" t="s">
        <v>52</v>
      </c>
      <c r="G660" s="32">
        <f>VLOOKUP(F660&amp;WEEKDAY(D660,2),Hoja3!A:B,2,FALSE)*24</f>
        <v>120</v>
      </c>
      <c r="H660" s="8">
        <f t="shared" si="98"/>
        <v>41724.638888888891</v>
      </c>
      <c r="I660" s="8">
        <v>41719.635416666664</v>
      </c>
      <c r="J660" s="8">
        <v>41723.4375</v>
      </c>
      <c r="K660" s="8" t="str">
        <f t="shared" ca="1" si="102"/>
        <v>Resuelto a Tiempo</v>
      </c>
      <c r="O660">
        <v>-48.52</v>
      </c>
      <c r="W660" t="s">
        <v>1147</v>
      </c>
      <c r="X660" s="2">
        <f t="shared" si="103"/>
        <v>41724</v>
      </c>
      <c r="Y660" t="str">
        <f ca="1">"-"&amp;COUNTIFS($X$1:X660,DATE(YEAR($H660),MONTH($H660),DAY($H660)),$K$1:K660,"Pendiente")</f>
        <v>-0</v>
      </c>
      <c r="AF660">
        <f t="shared" si="104"/>
        <v>3</v>
      </c>
    </row>
    <row r="661" spans="1:32" x14ac:dyDescent="0.25">
      <c r="A661" t="str">
        <f t="shared" ca="1" si="101"/>
        <v>41724-0</v>
      </c>
      <c r="B661" s="3" t="s">
        <v>1487</v>
      </c>
      <c r="C661" s="7" t="s">
        <v>1831</v>
      </c>
      <c r="D661" s="4">
        <v>41719.638888888891</v>
      </c>
      <c r="E661" s="35" t="s">
        <v>15</v>
      </c>
      <c r="F661" s="35" t="s">
        <v>52</v>
      </c>
      <c r="G661" s="35">
        <f>VLOOKUP(F661&amp;WEEKDAY(D661,2),Hoja3!A:B,2,FALSE)*24</f>
        <v>120</v>
      </c>
      <c r="H661" s="4">
        <f t="shared" si="98"/>
        <v>41724.638888888891</v>
      </c>
      <c r="I661" s="4">
        <v>41719.635416666664</v>
      </c>
      <c r="J661" s="4">
        <v>41768.606944444444</v>
      </c>
      <c r="K661" s="4" t="s">
        <v>1122</v>
      </c>
      <c r="M661" s="53">
        <v>41723.583333333336</v>
      </c>
      <c r="W661" t="s">
        <v>1147</v>
      </c>
      <c r="X661" s="2">
        <f t="shared" si="103"/>
        <v>41724</v>
      </c>
      <c r="Y661" t="str">
        <f ca="1">"-"&amp;COUNTIFS($X$1:X661,DATE(YEAR($H661),MONTH($H661),DAY($H661)),$K$1:K661,"Pendiente")</f>
        <v>-0</v>
      </c>
      <c r="AF661">
        <f t="shared" si="104"/>
        <v>3</v>
      </c>
    </row>
    <row r="662" spans="1:32" x14ac:dyDescent="0.25">
      <c r="A662" t="str">
        <f t="shared" ca="1" si="101"/>
        <v>41723-0</v>
      </c>
      <c r="B662" s="7" t="s">
        <v>1491</v>
      </c>
      <c r="C662" s="7" t="s">
        <v>1831</v>
      </c>
      <c r="D662" s="8">
        <v>41722.5</v>
      </c>
      <c r="E662" s="32" t="s">
        <v>10</v>
      </c>
      <c r="F662" s="32" t="s">
        <v>10</v>
      </c>
      <c r="G662" s="32">
        <f>VLOOKUP(F662&amp;WEEKDAY(D662,2),Hoja3!A:B,2,FALSE)*24</f>
        <v>24</v>
      </c>
      <c r="H662" s="8">
        <f t="shared" si="98"/>
        <v>41723.5</v>
      </c>
      <c r="I662" s="8">
        <v>41722.5</v>
      </c>
      <c r="J662" s="8">
        <v>41723.496527777781</v>
      </c>
      <c r="K662" s="8" t="str">
        <f ca="1">IF(J662="",IF(NOW()&gt;H662,"Retrasado","Pendiente"),IF(J662&lt;H662,"Resuelto a Tiempo","Resuelto NO a Tiempo"))</f>
        <v>Resuelto a Tiempo</v>
      </c>
      <c r="O662">
        <v>-2.41</v>
      </c>
      <c r="W662" t="s">
        <v>1595</v>
      </c>
      <c r="X662" s="2">
        <f t="shared" si="103"/>
        <v>41723</v>
      </c>
      <c r="Y662" t="str">
        <f ca="1">"-"&amp;COUNTIFS($X$1:X662,DATE(YEAR($H662),MONTH($H662),DAY($H662)),$K$1:K662,"Pendiente")</f>
        <v>-0</v>
      </c>
      <c r="AF662">
        <f t="shared" si="104"/>
        <v>3</v>
      </c>
    </row>
    <row r="663" spans="1:32" x14ac:dyDescent="0.25">
      <c r="A663" t="str">
        <f t="shared" ca="1" si="101"/>
        <v>41725-0</v>
      </c>
      <c r="B663" s="7" t="s">
        <v>1492</v>
      </c>
      <c r="C663" s="7" t="s">
        <v>1831</v>
      </c>
      <c r="D663" s="8">
        <v>41722.666666666664</v>
      </c>
      <c r="E663" s="32" t="s">
        <v>15</v>
      </c>
      <c r="F663" s="32" t="s">
        <v>52</v>
      </c>
      <c r="G663" s="32">
        <f>VLOOKUP(F663&amp;WEEKDAY(D663,2),Hoja3!A:B,2,FALSE)*24</f>
        <v>72</v>
      </c>
      <c r="H663" s="8">
        <f t="shared" si="98"/>
        <v>41725.666666666664</v>
      </c>
      <c r="I663" s="8">
        <v>41722.666666666664</v>
      </c>
      <c r="J663" s="8">
        <v>41725.625</v>
      </c>
      <c r="K663" s="8" t="str">
        <f ca="1">IF(J663="",IF(NOW()&gt;H663,"Retrasado","Pendiente"),IF(J663&lt;H663,"Resuelto a Tiempo","Resuelto NO a Tiempo"))</f>
        <v>Resuelto a Tiempo</v>
      </c>
      <c r="O663">
        <v>-4.21</v>
      </c>
      <c r="W663" t="s">
        <v>1147</v>
      </c>
      <c r="X663" s="2">
        <f t="shared" si="103"/>
        <v>41725</v>
      </c>
      <c r="Y663" t="str">
        <f ca="1">"-"&amp;COUNTIFS($X$1:X663,DATE(YEAR($H663),MONTH($H663),DAY($H663)),$K$1:K663,"Pendiente")</f>
        <v>-0</v>
      </c>
      <c r="AF663">
        <f t="shared" si="104"/>
        <v>3</v>
      </c>
    </row>
    <row r="664" spans="1:32" x14ac:dyDescent="0.25">
      <c r="A664" t="str">
        <f t="shared" ca="1" si="101"/>
        <v>41726-0</v>
      </c>
      <c r="B664" s="7" t="s">
        <v>1494</v>
      </c>
      <c r="C664" s="7" t="s">
        <v>1831</v>
      </c>
      <c r="D664" s="8">
        <v>41723.375</v>
      </c>
      <c r="E664" s="32" t="s">
        <v>15</v>
      </c>
      <c r="F664" s="32" t="s">
        <v>52</v>
      </c>
      <c r="G664" s="32">
        <f>VLOOKUP(F664&amp;WEEKDAY(D664,2),Hoja3!A:B,2,FALSE)*24</f>
        <v>72</v>
      </c>
      <c r="H664" s="8">
        <f t="shared" si="98"/>
        <v>41726.375</v>
      </c>
      <c r="I664" s="8">
        <v>41695.375</v>
      </c>
      <c r="J664" s="8">
        <v>41726.354166666664</v>
      </c>
      <c r="K664" s="8" t="str">
        <f ca="1">IF(J664="",IF(NOW()&gt;H664,"Retrasado","Pendiente"),IF(J664&lt;H664,"Resuelto a Tiempo","Resuelto NO a Tiempo"))</f>
        <v>Resuelto a Tiempo</v>
      </c>
      <c r="O664">
        <v>-3.26</v>
      </c>
      <c r="W664" t="s">
        <v>1147</v>
      </c>
      <c r="X664" s="2">
        <f t="shared" si="103"/>
        <v>41726</v>
      </c>
      <c r="Y664" t="str">
        <f ca="1">"-"&amp;COUNTIFS($X$1:X664,DATE(YEAR($H664),MONTH($H664),DAY($H664)),$K$1:K664,"Pendiente")</f>
        <v>-0</v>
      </c>
      <c r="AF664">
        <f t="shared" si="104"/>
        <v>3</v>
      </c>
    </row>
    <row r="665" spans="1:32" x14ac:dyDescent="0.25">
      <c r="A665" t="str">
        <f t="shared" ca="1" si="101"/>
        <v>41724-0</v>
      </c>
      <c r="B665" s="7" t="s">
        <v>1495</v>
      </c>
      <c r="C665" s="7" t="s">
        <v>1831</v>
      </c>
      <c r="D665" s="8">
        <v>41723.583333333336</v>
      </c>
      <c r="E665" s="32" t="s">
        <v>10</v>
      </c>
      <c r="F665" s="32" t="s">
        <v>425</v>
      </c>
      <c r="G665" s="32">
        <f>VLOOKUP(F665&amp;WEEKDAY(D665,2),Hoja3!A:B,2,FALSE)*24</f>
        <v>24</v>
      </c>
      <c r="H665" s="8">
        <f t="shared" si="98"/>
        <v>41724.583333333336</v>
      </c>
      <c r="I665" s="8">
        <v>41723.583333333336</v>
      </c>
      <c r="J665" s="8">
        <v>41724.416666666664</v>
      </c>
      <c r="K665" s="8" t="str">
        <f ca="1">IF(J665="",IF(NOW()&gt;H665,"Retrasado","Pendiente"),IF(J665&lt;H665,"Resuelto a Tiempo","Resuelto NO a Tiempo"))</f>
        <v>Resuelto a Tiempo</v>
      </c>
      <c r="W665" t="s">
        <v>1593</v>
      </c>
      <c r="X665" s="2">
        <f t="shared" si="103"/>
        <v>41724</v>
      </c>
      <c r="Y665" t="str">
        <f ca="1">"-"&amp;COUNTIFS($X$1:X665,DATE(YEAR($H665),MONTH($H665),DAY($H665)),$K$1:K665,"Pendiente")</f>
        <v>-0</v>
      </c>
      <c r="AF665">
        <f t="shared" si="104"/>
        <v>3</v>
      </c>
    </row>
    <row r="666" spans="1:32" x14ac:dyDescent="0.25">
      <c r="A666" t="str">
        <f t="shared" ca="1" si="101"/>
        <v>41724-0</v>
      </c>
      <c r="B666" s="3" t="s">
        <v>1498</v>
      </c>
      <c r="C666" s="7" t="s">
        <v>1831</v>
      </c>
      <c r="D666" s="4">
        <v>41723.716666666667</v>
      </c>
      <c r="E666" s="35" t="s">
        <v>10</v>
      </c>
      <c r="F666" s="35" t="s">
        <v>10</v>
      </c>
      <c r="G666" s="35">
        <f>VLOOKUP(F666&amp;WEEKDAY(D666,2),Hoja3!A:B,2,FALSE)*24</f>
        <v>24</v>
      </c>
      <c r="H666" s="4">
        <f t="shared" si="98"/>
        <v>41724.716666666667</v>
      </c>
      <c r="I666" s="3" t="s">
        <v>1499</v>
      </c>
      <c r="J666" s="4">
        <v>41729.333333333336</v>
      </c>
      <c r="K666" s="4" t="s">
        <v>1122</v>
      </c>
      <c r="M666" s="53">
        <v>41724.673611111109</v>
      </c>
      <c r="O666">
        <v>-3.02</v>
      </c>
      <c r="W666" t="s">
        <v>1825</v>
      </c>
      <c r="X666" s="2">
        <f t="shared" si="103"/>
        <v>41724</v>
      </c>
      <c r="Y666" t="str">
        <f ca="1">"-"&amp;COUNTIFS($X$1:X666,DATE(YEAR($H666),MONTH($H666),DAY($H666)),$K$1:K666,"Pendiente")</f>
        <v>-0</v>
      </c>
      <c r="AF666">
        <f t="shared" si="104"/>
        <v>3</v>
      </c>
    </row>
    <row r="667" spans="1:32" x14ac:dyDescent="0.25">
      <c r="A667" t="str">
        <f t="shared" ca="1" si="101"/>
        <v>41725-0</v>
      </c>
      <c r="B667" s="7" t="s">
        <v>1497</v>
      </c>
      <c r="C667" s="7" t="s">
        <v>1831</v>
      </c>
      <c r="D667" s="8">
        <v>41724.416666666664</v>
      </c>
      <c r="E667" s="32" t="s">
        <v>10</v>
      </c>
      <c r="F667" s="32" t="s">
        <v>10</v>
      </c>
      <c r="G667" s="32">
        <f>VLOOKUP(F667&amp;WEEKDAY(D667,2),Hoja3!A:B,2,FALSE)*24</f>
        <v>24</v>
      </c>
      <c r="H667" s="8">
        <f t="shared" si="98"/>
        <v>41725.416666666664</v>
      </c>
      <c r="I667" s="8">
        <v>41724.416666666664</v>
      </c>
      <c r="J667" s="8">
        <v>41725.347222222219</v>
      </c>
      <c r="K667" s="8" t="str">
        <f ca="1">IF(J667="",IF(NOW()&gt;H667,"Retrasado","Pendiente"),IF(J667&lt;H667,"Resuelto a Tiempo","Resuelto NO a Tiempo"))</f>
        <v>Resuelto a Tiempo</v>
      </c>
      <c r="O667">
        <v>-1.2</v>
      </c>
      <c r="W667" t="s">
        <v>1593</v>
      </c>
      <c r="X667" s="2">
        <f t="shared" si="103"/>
        <v>41725</v>
      </c>
      <c r="Y667" t="str">
        <f ca="1">"-"&amp;COUNTIFS($X$1:X667,DATE(YEAR($H667),MONTH($H667),DAY($H667)),$K$1:K667,"Pendiente")</f>
        <v>-0</v>
      </c>
      <c r="AF667">
        <f t="shared" si="104"/>
        <v>3</v>
      </c>
    </row>
    <row r="668" spans="1:32" x14ac:dyDescent="0.25">
      <c r="A668" t="str">
        <f t="shared" si="101"/>
        <v>41729-0</v>
      </c>
      <c r="B668" s="3" t="s">
        <v>1496</v>
      </c>
      <c r="C668" s="7" t="s">
        <v>1831</v>
      </c>
      <c r="D668" s="4">
        <v>41724.458333333336</v>
      </c>
      <c r="E668" s="35" t="s">
        <v>15</v>
      </c>
      <c r="F668" s="35" t="s">
        <v>52</v>
      </c>
      <c r="G668" s="35">
        <f>VLOOKUP(F668&amp;WEEKDAY(D668,2),Hoja3!A:B,2,FALSE)*24</f>
        <v>120</v>
      </c>
      <c r="H668" s="4">
        <f t="shared" si="98"/>
        <v>41729.458333333336</v>
      </c>
      <c r="I668" s="4">
        <v>41724.458333333336</v>
      </c>
      <c r="J668" s="4">
        <v>41751.375</v>
      </c>
      <c r="K668" s="4" t="s">
        <v>1122</v>
      </c>
      <c r="W668" t="s">
        <v>1147</v>
      </c>
      <c r="X668" s="2">
        <f t="shared" si="103"/>
        <v>41729</v>
      </c>
      <c r="Y668" t="str">
        <f>"-"&amp;COUNTIFS($X$1:X668,DATE(YEAR($H668),MONTH($H668),DAY($H668)),$K$1:K668,"Pendiente")</f>
        <v>-0</v>
      </c>
      <c r="AF668">
        <f t="shared" si="104"/>
        <v>3</v>
      </c>
    </row>
    <row r="669" spans="1:32" x14ac:dyDescent="0.25">
      <c r="A669" t="str">
        <f t="shared" ca="1" si="101"/>
        <v>41730-0</v>
      </c>
      <c r="B669" s="7" t="s">
        <v>1500</v>
      </c>
      <c r="C669" s="7" t="s">
        <v>1831</v>
      </c>
      <c r="D669" s="8">
        <v>41725.333333333336</v>
      </c>
      <c r="E669" s="32" t="s">
        <v>52</v>
      </c>
      <c r="F669" s="32" t="s">
        <v>52</v>
      </c>
      <c r="G669" s="32">
        <f>VLOOKUP(F669&amp;WEEKDAY(D669,2),Hoja3!A:B,2,FALSE)*24</f>
        <v>120</v>
      </c>
      <c r="H669" s="8">
        <f t="shared" si="98"/>
        <v>41730.333333333336</v>
      </c>
      <c r="I669" s="8">
        <v>41725.333333333336</v>
      </c>
      <c r="J669" s="8">
        <v>41725.583333333336</v>
      </c>
      <c r="K669" s="8" t="str">
        <f ca="1">IF(J669="",IF(NOW()&gt;H669,"Retrasado","Pendiente"),IF(J669&lt;H669,"Resuelto a Tiempo","Resuelto NO a Tiempo"))</f>
        <v>Resuelto a Tiempo</v>
      </c>
      <c r="O669">
        <v>-119.01</v>
      </c>
      <c r="W669" t="s">
        <v>1803</v>
      </c>
      <c r="X669" s="2">
        <f t="shared" si="103"/>
        <v>41730</v>
      </c>
      <c r="Y669" t="str">
        <f ca="1">"-"&amp;COUNTIFS($X$1:X669,DATE(YEAR($H669),MONTH($H669),DAY($H669)),$K$1:K669,"Pendiente")</f>
        <v>-0</v>
      </c>
      <c r="AF669">
        <f t="shared" si="104"/>
        <v>3</v>
      </c>
    </row>
    <row r="670" spans="1:32" x14ac:dyDescent="0.25">
      <c r="A670" t="str">
        <f t="shared" ca="1" si="101"/>
        <v>41730-0</v>
      </c>
      <c r="B670" s="7" t="s">
        <v>1501</v>
      </c>
      <c r="C670" s="7" t="s">
        <v>1831</v>
      </c>
      <c r="D670" s="8">
        <v>41725.416666666664</v>
      </c>
      <c r="E670" s="32" t="s">
        <v>15</v>
      </c>
      <c r="F670" s="32" t="s">
        <v>52</v>
      </c>
      <c r="G670" s="32">
        <f>VLOOKUP(F670&amp;WEEKDAY(D670,2),Hoja3!A:B,2,FALSE)*24</f>
        <v>120</v>
      </c>
      <c r="H670" s="8">
        <f t="shared" si="98"/>
        <v>41730.416666666664</v>
      </c>
      <c r="I670" s="8">
        <v>41725.416666666664</v>
      </c>
      <c r="J670" s="8">
        <v>41730.375</v>
      </c>
      <c r="K670" s="8" t="str">
        <f ca="1">IF(J670="",IF(NOW()&gt;H670,"Retrasado","Pendiente"),IF(J670&lt;H670,"Resuelto a Tiempo","Resuelto NO a Tiempo"))</f>
        <v>Resuelto a Tiempo</v>
      </c>
      <c r="O670">
        <v>-3.25</v>
      </c>
      <c r="W670" t="s">
        <v>1147</v>
      </c>
      <c r="X670" s="2">
        <f t="shared" si="103"/>
        <v>41730</v>
      </c>
      <c r="Y670" t="str">
        <f ca="1">"-"&amp;COUNTIFS($X$1:X670,DATE(YEAR($H670),MONTH($H670),DAY($H670)),$K$1:K670,"Pendiente")</f>
        <v>-0</v>
      </c>
      <c r="AF670">
        <f t="shared" si="104"/>
        <v>3</v>
      </c>
    </row>
    <row r="671" spans="1:32" x14ac:dyDescent="0.25">
      <c r="A671" t="str">
        <f t="shared" ca="1" si="101"/>
        <v>41726-0</v>
      </c>
      <c r="B671" s="7" t="s">
        <v>1506</v>
      </c>
      <c r="C671" s="7" t="s">
        <v>1831</v>
      </c>
      <c r="D671" s="8">
        <v>41725.625</v>
      </c>
      <c r="E671" s="32" t="s">
        <v>10</v>
      </c>
      <c r="F671" s="32" t="s">
        <v>10</v>
      </c>
      <c r="G671" s="32">
        <f>VLOOKUP(F671&amp;WEEKDAY(D671,2),Hoja3!A:B,2,FALSE)*24</f>
        <v>24</v>
      </c>
      <c r="H671" s="8">
        <f t="shared" si="98"/>
        <v>41726.625</v>
      </c>
      <c r="I671" s="8">
        <v>41725.666666666664</v>
      </c>
      <c r="J671" s="8">
        <v>41730.652777777781</v>
      </c>
      <c r="K671" s="8" t="s">
        <v>977</v>
      </c>
      <c r="M671" s="31" t="s">
        <v>1507</v>
      </c>
      <c r="N671" s="53">
        <v>41730.645833333336</v>
      </c>
      <c r="O671">
        <v>-7.11</v>
      </c>
      <c r="W671" t="s">
        <v>1150</v>
      </c>
      <c r="X671" s="2">
        <f t="shared" si="103"/>
        <v>41726</v>
      </c>
      <c r="Y671" t="str">
        <f ca="1">"-"&amp;COUNTIFS($X$1:X671,DATE(YEAR($H671),MONTH($H671),DAY($H671)),$K$1:K671,"Pendiente")</f>
        <v>-0</v>
      </c>
      <c r="AF671">
        <f t="shared" si="104"/>
        <v>3</v>
      </c>
    </row>
    <row r="672" spans="1:32" x14ac:dyDescent="0.25">
      <c r="A672" t="str">
        <f t="shared" ca="1" si="101"/>
        <v>41727-0</v>
      </c>
      <c r="B672" s="7" t="s">
        <v>1502</v>
      </c>
      <c r="C672" s="7" t="s">
        <v>1831</v>
      </c>
      <c r="D672" s="8">
        <v>41726.430555555555</v>
      </c>
      <c r="E672" s="32" t="s">
        <v>10</v>
      </c>
      <c r="F672" s="32" t="s">
        <v>10</v>
      </c>
      <c r="G672" s="32">
        <f>VLOOKUP(F672&amp;WEEKDAY(D672,2),Hoja3!A:B,2,FALSE)*24</f>
        <v>24</v>
      </c>
      <c r="H672" s="8">
        <f t="shared" si="98"/>
        <v>41727.430555555555</v>
      </c>
      <c r="I672" s="8">
        <v>41726.430555555555</v>
      </c>
      <c r="J672" s="8">
        <v>41361.805555555555</v>
      </c>
      <c r="K672" s="8" t="str">
        <f ca="1">IF(J672="",IF(NOW()&gt;H672,"Retrasado","Pendiente"),IF(J672&lt;H672,"Resuelto a Tiempo","Resuelto NO a Tiempo"))</f>
        <v>Resuelto a Tiempo</v>
      </c>
      <c r="O672">
        <v>-11.54</v>
      </c>
      <c r="W672" t="s">
        <v>1710</v>
      </c>
      <c r="X672" s="2">
        <f t="shared" si="103"/>
        <v>41727</v>
      </c>
      <c r="Y672" t="str">
        <f ca="1">"-"&amp;COUNTIFS($X$1:X672,DATE(YEAR($H672),MONTH($H672),DAY($H672)),$K$1:K672,"Pendiente")</f>
        <v>-0</v>
      </c>
      <c r="AF672">
        <f t="shared" si="104"/>
        <v>3</v>
      </c>
    </row>
    <row r="673" spans="1:32" x14ac:dyDescent="0.25">
      <c r="A673" t="str">
        <f t="shared" ca="1" si="101"/>
        <v>41740-0</v>
      </c>
      <c r="B673" s="7" t="s">
        <v>1503</v>
      </c>
      <c r="C673" s="7" t="s">
        <v>1831</v>
      </c>
      <c r="D673" s="8">
        <v>41726.6875</v>
      </c>
      <c r="E673" s="32" t="s">
        <v>513</v>
      </c>
      <c r="F673" s="32" t="s">
        <v>513</v>
      </c>
      <c r="G673" s="32">
        <v>340</v>
      </c>
      <c r="H673" s="8">
        <f t="shared" si="98"/>
        <v>41740.854166666664</v>
      </c>
      <c r="I673" s="8">
        <v>41726.6875</v>
      </c>
      <c r="J673" s="8">
        <v>41739.673611111109</v>
      </c>
      <c r="K673" s="8" t="str">
        <f ca="1">IF(J673="",IF(NOW()&gt;H673,"Retrasado","Pendiente"),IF(J673&lt;H673,"Resuelto a Tiempo","Resuelto NO a Tiempo"))</f>
        <v>Resuelto a Tiempo</v>
      </c>
      <c r="O673">
        <v>-120.07</v>
      </c>
      <c r="W673" t="s">
        <v>1147</v>
      </c>
      <c r="X673" s="2">
        <f t="shared" si="103"/>
        <v>41740</v>
      </c>
      <c r="Y673" t="str">
        <f ca="1">"-"&amp;COUNTIFS($X$1:X673,DATE(YEAR($H673),MONTH($H673),DAY($H673)),$K$1:K673,"Pendiente")</f>
        <v>-0</v>
      </c>
      <c r="AF673">
        <f t="shared" si="104"/>
        <v>3</v>
      </c>
    </row>
    <row r="674" spans="1:32" x14ac:dyDescent="0.25">
      <c r="A674" t="str">
        <f t="shared" ca="1" si="101"/>
        <v>41731-0</v>
      </c>
      <c r="B674" s="7" t="s">
        <v>1504</v>
      </c>
      <c r="C674" s="7" t="s">
        <v>1831</v>
      </c>
      <c r="D674" s="8">
        <v>41726.708333333336</v>
      </c>
      <c r="E674" s="32" t="s">
        <v>52</v>
      </c>
      <c r="F674" s="32" t="s">
        <v>52</v>
      </c>
      <c r="G674" s="32">
        <f>VLOOKUP(F674&amp;WEEKDAY(D674,2),Hoja3!A:B,2,FALSE)*24</f>
        <v>120</v>
      </c>
      <c r="H674" s="8">
        <f t="shared" si="98"/>
        <v>41731.708333333336</v>
      </c>
      <c r="I674" s="8">
        <v>41729.333333333336</v>
      </c>
      <c r="J674" s="8">
        <v>41731.625</v>
      </c>
      <c r="K674" s="8" t="str">
        <f ca="1">IF(J674="",IF(NOW()&gt;H674,"Retrasado","Pendiente"),IF(J674&lt;H674,"Resuelto a Tiempo","Resuelto NO a Tiempo"))</f>
        <v>Resuelto a Tiempo</v>
      </c>
      <c r="O674">
        <v>-2.4500000000000002</v>
      </c>
      <c r="W674" t="s">
        <v>1803</v>
      </c>
      <c r="X674" s="2">
        <f t="shared" si="103"/>
        <v>41731</v>
      </c>
      <c r="Y674" t="str">
        <f ca="1">"-"&amp;COUNTIFS($X$1:X674,DATE(YEAR($H674),MONTH($H674),DAY($H674)),$K$1:K674,"Pendiente")</f>
        <v>-0</v>
      </c>
      <c r="AF674">
        <f t="shared" si="104"/>
        <v>3</v>
      </c>
    </row>
    <row r="675" spans="1:32" x14ac:dyDescent="0.25">
      <c r="A675" t="str">
        <f t="shared" ca="1" si="101"/>
        <v>41730-0</v>
      </c>
      <c r="B675" s="7" t="s">
        <v>1505</v>
      </c>
      <c r="C675" s="7" t="s">
        <v>1831</v>
      </c>
      <c r="D675" s="8">
        <v>41729.458333333336</v>
      </c>
      <c r="E675" s="32" t="s">
        <v>10</v>
      </c>
      <c r="F675" s="32" t="s">
        <v>10</v>
      </c>
      <c r="G675" s="32">
        <f>VLOOKUP(F675&amp;WEEKDAY(D675,2),Hoja3!A:B,2,FALSE)*24</f>
        <v>24</v>
      </c>
      <c r="H675" s="8">
        <f t="shared" si="98"/>
        <v>41730.458333333336</v>
      </c>
      <c r="I675" s="8">
        <v>41729.458333333336</v>
      </c>
      <c r="J675" s="8">
        <v>41729.625</v>
      </c>
      <c r="K675" s="8" t="str">
        <f ca="1">IF(J675="",IF(NOW()&gt;H675,"Retrasado","Pendiente"),IF(J675&lt;H675,"Resuelto a Tiempo","Resuelto NO a Tiempo"))</f>
        <v>Resuelto a Tiempo</v>
      </c>
      <c r="O675">
        <v>-22.48</v>
      </c>
      <c r="W675" t="s">
        <v>1813</v>
      </c>
      <c r="X675" s="2">
        <f t="shared" si="103"/>
        <v>41730</v>
      </c>
      <c r="Y675" t="str">
        <f ca="1">"-"&amp;COUNTIFS($X$1:X675,DATE(YEAR($H675),MONTH($H675),DAY($H675)),$K$1:K675,"Pendiente")</f>
        <v>-0</v>
      </c>
      <c r="AF675">
        <f t="shared" si="104"/>
        <v>3</v>
      </c>
    </row>
    <row r="676" spans="1:32" x14ac:dyDescent="0.25">
      <c r="A676" t="str">
        <f t="shared" ca="1" si="101"/>
        <v>41732-0</v>
      </c>
      <c r="B676" s="7" t="s">
        <v>1508</v>
      </c>
      <c r="C676" s="7" t="s">
        <v>1831</v>
      </c>
      <c r="D676" s="8">
        <v>41729.625</v>
      </c>
      <c r="E676" s="32" t="s">
        <v>15</v>
      </c>
      <c r="F676" s="32" t="s">
        <v>52</v>
      </c>
      <c r="G676" s="32">
        <f>VLOOKUP(F676&amp;WEEKDAY(D676,2),Hoja3!A:B,2,FALSE)*24</f>
        <v>72</v>
      </c>
      <c r="H676" s="8">
        <f t="shared" ref="H676:H705" si="105">D676+G676/24</f>
        <v>41732.625</v>
      </c>
      <c r="I676" s="8">
        <v>41729.625</v>
      </c>
      <c r="J676" s="8">
        <v>41732.472222222219</v>
      </c>
      <c r="K676" s="8" t="str">
        <f ca="1">IF(J676="",IF(NOW()&gt;H676,"Retrasado","Pendiente"),IF(J676&lt;H676,"Resuelto a Tiempo","Resuelto NO a Tiempo"))</f>
        <v>Resuelto a Tiempo</v>
      </c>
      <c r="O676">
        <v>-23.25</v>
      </c>
      <c r="W676" t="s">
        <v>1147</v>
      </c>
      <c r="X676" s="2">
        <f t="shared" si="103"/>
        <v>41732</v>
      </c>
      <c r="Y676" t="str">
        <f ca="1">"-"&amp;COUNTIFS($X$1:X676,DATE(YEAR($H676),MONTH($H676),DAY($H676)),$K$1:K676,"Pendiente")</f>
        <v>-0</v>
      </c>
      <c r="AF676">
        <f t="shared" si="104"/>
        <v>3</v>
      </c>
    </row>
    <row r="677" spans="1:32" x14ac:dyDescent="0.25">
      <c r="A677" t="str">
        <f t="shared" ca="1" si="101"/>
        <v>41732-0</v>
      </c>
      <c r="B677" s="3" t="s">
        <v>1509</v>
      </c>
      <c r="C677" s="7" t="s">
        <v>1831</v>
      </c>
      <c r="D677" s="4">
        <v>41729.708333333336</v>
      </c>
      <c r="E677" s="35" t="s">
        <v>15</v>
      </c>
      <c r="F677" s="35" t="s">
        <v>52</v>
      </c>
      <c r="G677" s="35">
        <f>VLOOKUP(F677&amp;WEEKDAY(D677,2),Hoja3!A:B,2,FALSE)*24</f>
        <v>72</v>
      </c>
      <c r="H677" s="4">
        <f t="shared" si="105"/>
        <v>41732.708333333336</v>
      </c>
      <c r="I677" s="4">
        <v>41729.708333333336</v>
      </c>
      <c r="J677" s="4">
        <v>41738.618055555555</v>
      </c>
      <c r="K677" s="4" t="s">
        <v>1122</v>
      </c>
      <c r="O677">
        <v>-9.48</v>
      </c>
      <c r="W677" t="s">
        <v>1147</v>
      </c>
      <c r="X677" s="2">
        <f t="shared" si="103"/>
        <v>41732</v>
      </c>
      <c r="Y677" t="str">
        <f ca="1">"-"&amp;COUNTIFS($X$1:X677,DATE(YEAR($H677),MONTH($H677),DAY($H677)),$K$1:K677,"Pendiente")</f>
        <v>-0</v>
      </c>
      <c r="AF677">
        <f t="shared" si="104"/>
        <v>3</v>
      </c>
    </row>
    <row r="678" spans="1:32" x14ac:dyDescent="0.25">
      <c r="A678" t="str">
        <f t="shared" ca="1" si="101"/>
        <v>41733-0</v>
      </c>
      <c r="B678" s="7" t="s">
        <v>1510</v>
      </c>
      <c r="C678" s="7" t="s">
        <v>1831</v>
      </c>
      <c r="D678" s="8">
        <v>41730.333333333336</v>
      </c>
      <c r="E678" s="32" t="s">
        <v>10</v>
      </c>
      <c r="F678" s="32" t="s">
        <v>52</v>
      </c>
      <c r="G678" s="32">
        <f>VLOOKUP(F678&amp;WEEKDAY(D678,2),Hoja3!A:B,2,FALSE)*24</f>
        <v>72</v>
      </c>
      <c r="H678" s="8">
        <f t="shared" si="105"/>
        <v>41733.333333333336</v>
      </c>
      <c r="I678" s="8">
        <v>41730.333333333336</v>
      </c>
      <c r="J678" s="8">
        <v>41733.291666666664</v>
      </c>
      <c r="K678" s="8" t="str">
        <f ca="1">IF(J678="",IF(NOW()&gt;H678,"Retrasado","Pendiente"),IF(J678&lt;H678,"Resuelto a Tiempo","Resuelto NO a Tiempo"))</f>
        <v>Resuelto a Tiempo</v>
      </c>
      <c r="O678">
        <v>-3.38</v>
      </c>
      <c r="W678" t="s">
        <v>1147</v>
      </c>
      <c r="X678" s="2">
        <f t="shared" si="103"/>
        <v>41733</v>
      </c>
      <c r="Y678" t="str">
        <f ca="1">"-"&amp;COUNTIFS($X$1:X678,DATE(YEAR($H678),MONTH($H678),DAY($H678)),$K$1:K678,"Pendiente")</f>
        <v>-0</v>
      </c>
      <c r="AF678">
        <f t="shared" si="104"/>
        <v>4</v>
      </c>
    </row>
    <row r="679" spans="1:32" x14ac:dyDescent="0.25">
      <c r="A679" t="str">
        <f t="shared" ca="1" si="101"/>
        <v>41733-0</v>
      </c>
      <c r="B679" s="7" t="s">
        <v>1511</v>
      </c>
      <c r="C679" s="7" t="s">
        <v>1831</v>
      </c>
      <c r="D679" s="8">
        <v>41730.375</v>
      </c>
      <c r="E679" s="32" t="s">
        <v>52</v>
      </c>
      <c r="F679" s="32" t="s">
        <v>52</v>
      </c>
      <c r="G679" s="32">
        <f>VLOOKUP(F679&amp;WEEKDAY(D679,2),Hoja3!A:B,2,FALSE)*24</f>
        <v>72</v>
      </c>
      <c r="H679" s="8">
        <f t="shared" si="105"/>
        <v>41733.375</v>
      </c>
      <c r="I679" s="8">
        <v>41730.375</v>
      </c>
      <c r="J679" s="8">
        <v>41732.625</v>
      </c>
      <c r="K679" s="8" t="str">
        <f ca="1">IF(J679="",IF(NOW()&gt;H679,"Retrasado","Pendiente"),IF(J679&lt;H679,"Resuelto a Tiempo","Resuelto NO a Tiempo"))</f>
        <v>Resuelto a Tiempo</v>
      </c>
      <c r="O679">
        <v>-23.33</v>
      </c>
      <c r="W679" t="s">
        <v>1709</v>
      </c>
      <c r="X679" s="2">
        <f t="shared" si="103"/>
        <v>41733</v>
      </c>
      <c r="Y679" t="str">
        <f ca="1">"-"&amp;COUNTIFS($X$1:X679,DATE(YEAR($H679),MONTH($H679),DAY($H679)),$K$1:K679,"Pendiente")</f>
        <v>-0</v>
      </c>
      <c r="AF679">
        <f t="shared" si="104"/>
        <v>4</v>
      </c>
    </row>
    <row r="680" spans="1:32" x14ac:dyDescent="0.25">
      <c r="A680" t="str">
        <f t="shared" ca="1" si="101"/>
        <v>41733-0</v>
      </c>
      <c r="B680" s="3" t="s">
        <v>1513</v>
      </c>
      <c r="C680" s="7" t="s">
        <v>1831</v>
      </c>
      <c r="D680" s="4">
        <v>41730.541666666664</v>
      </c>
      <c r="E680" s="35" t="s">
        <v>15</v>
      </c>
      <c r="F680" s="35" t="s">
        <v>52</v>
      </c>
      <c r="G680" s="35">
        <f>VLOOKUP(F680&amp;WEEKDAY(D680,2),Hoja3!A:B,2,FALSE)*24</f>
        <v>72</v>
      </c>
      <c r="H680" s="4">
        <f t="shared" si="105"/>
        <v>41733.541666666664</v>
      </c>
      <c r="I680" s="4">
        <v>41730.541666666664</v>
      </c>
      <c r="J680" s="4">
        <v>41753.409722222219</v>
      </c>
      <c r="K680" s="4" t="s">
        <v>1122</v>
      </c>
      <c r="M680" s="53">
        <v>41733.416666666664</v>
      </c>
      <c r="W680" t="s">
        <v>1147</v>
      </c>
      <c r="X680" s="2">
        <f t="shared" si="103"/>
        <v>41733</v>
      </c>
      <c r="Y680" t="str">
        <f ca="1">"-"&amp;COUNTIFS($X$1:X680,DATE(YEAR($H680),MONTH($H680),DAY($H680)),$K$1:K680,"Pendiente")</f>
        <v>-0</v>
      </c>
      <c r="AF680">
        <f t="shared" si="104"/>
        <v>4</v>
      </c>
    </row>
    <row r="681" spans="1:32" x14ac:dyDescent="0.25">
      <c r="A681" t="str">
        <f t="shared" ca="1" si="101"/>
        <v>41733-0</v>
      </c>
      <c r="B681" s="7" t="s">
        <v>1512</v>
      </c>
      <c r="C681" s="7" t="s">
        <v>1831</v>
      </c>
      <c r="D681" s="8">
        <v>41730.541666666664</v>
      </c>
      <c r="E681" s="32" t="s">
        <v>52</v>
      </c>
      <c r="F681" s="32" t="s">
        <v>52</v>
      </c>
      <c r="G681" s="32">
        <f>VLOOKUP(F681&amp;WEEKDAY(D681,2),Hoja3!A:B,2,FALSE)*24</f>
        <v>72</v>
      </c>
      <c r="H681" s="8">
        <f t="shared" si="105"/>
        <v>41733.541666666664</v>
      </c>
      <c r="I681" s="8">
        <v>41730.541666666664</v>
      </c>
      <c r="J681" s="8">
        <v>41733.416666666664</v>
      </c>
      <c r="K681" s="8" t="str">
        <f t="shared" ref="K681:K687" ca="1" si="106">IF(J681="",IF(NOW()&gt;H681,"Retrasado","Pendiente"),IF(J681&lt;H681,"Resuelto a Tiempo","Resuelto NO a Tiempo"))</f>
        <v>Resuelto a Tiempo</v>
      </c>
      <c r="O681">
        <v>-71.31</v>
      </c>
      <c r="W681" t="s">
        <v>1803</v>
      </c>
      <c r="X681" s="2">
        <f t="shared" si="103"/>
        <v>41733</v>
      </c>
      <c r="Y681" t="str">
        <f ca="1">"-"&amp;COUNTIFS($X$1:X681,DATE(YEAR($H681),MONTH($H681),DAY($H681)),$K$1:K681,"Pendiente")</f>
        <v>-0</v>
      </c>
      <c r="AF681">
        <f t="shared" si="104"/>
        <v>4</v>
      </c>
    </row>
    <row r="682" spans="1:32" x14ac:dyDescent="0.25">
      <c r="A682" t="str">
        <f t="shared" ca="1" si="101"/>
        <v>41732-0</v>
      </c>
      <c r="B682" s="7" t="s">
        <v>1514</v>
      </c>
      <c r="C682" s="7" t="s">
        <v>1831</v>
      </c>
      <c r="D682" s="8">
        <v>41731.541666666664</v>
      </c>
      <c r="E682" s="32" t="s">
        <v>10</v>
      </c>
      <c r="F682" s="32" t="s">
        <v>10</v>
      </c>
      <c r="G682" s="32">
        <f>VLOOKUP(F682&amp;WEEKDAY(D682,2),Hoja3!A:B,2,FALSE)*24</f>
        <v>24</v>
      </c>
      <c r="H682" s="8">
        <f t="shared" si="105"/>
        <v>41732.541666666664</v>
      </c>
      <c r="I682" s="8">
        <v>41731.5625</v>
      </c>
      <c r="J682" s="8">
        <v>41732.444444444445</v>
      </c>
      <c r="K682" s="8" t="str">
        <f t="shared" ca="1" si="106"/>
        <v>Resuelto a Tiempo</v>
      </c>
      <c r="O682">
        <v>-5.01</v>
      </c>
      <c r="W682" t="s">
        <v>1149</v>
      </c>
      <c r="X682" s="2">
        <f t="shared" si="103"/>
        <v>41732</v>
      </c>
      <c r="Y682" t="str">
        <f ca="1">"-"&amp;COUNTIFS($X$1:X682,DATE(YEAR($H682),MONTH($H682),DAY($H682)),$K$1:K682,"Pendiente")</f>
        <v>-0</v>
      </c>
      <c r="AF682">
        <f t="shared" si="104"/>
        <v>4</v>
      </c>
    </row>
    <row r="683" spans="1:32" x14ac:dyDescent="0.25">
      <c r="A683" t="str">
        <f t="shared" ca="1" si="101"/>
        <v>41737-0</v>
      </c>
      <c r="B683" s="7" t="s">
        <v>1515</v>
      </c>
      <c r="C683" s="7" t="s">
        <v>1831</v>
      </c>
      <c r="D683" s="8">
        <v>41732.333333333336</v>
      </c>
      <c r="E683" s="32" t="s">
        <v>52</v>
      </c>
      <c r="F683" s="32" t="s">
        <v>52</v>
      </c>
      <c r="G683" s="32">
        <f>VLOOKUP(F683&amp;WEEKDAY(D683,2),Hoja3!A:B,2,FALSE)*24</f>
        <v>120</v>
      </c>
      <c r="H683" s="8">
        <f t="shared" si="105"/>
        <v>41737.333333333336</v>
      </c>
      <c r="I683" s="8">
        <v>41732.333333333336</v>
      </c>
      <c r="J683" s="8">
        <v>41732.447916666664</v>
      </c>
      <c r="K683" s="8" t="str">
        <f t="shared" ca="1" si="106"/>
        <v>Resuelto a Tiempo</v>
      </c>
      <c r="O683">
        <v>-122.41</v>
      </c>
      <c r="W683" t="s">
        <v>1150</v>
      </c>
      <c r="X683" s="2">
        <f t="shared" si="103"/>
        <v>41737</v>
      </c>
      <c r="Y683" t="str">
        <f ca="1">"-"&amp;COUNTIFS($X$1:X683,DATE(YEAR($H683),MONTH($H683),DAY($H683)),$K$1:K683,"Pendiente")</f>
        <v>-0</v>
      </c>
      <c r="AF683">
        <f t="shared" si="104"/>
        <v>4</v>
      </c>
    </row>
    <row r="684" spans="1:32" x14ac:dyDescent="0.25">
      <c r="A684" t="str">
        <f t="shared" ca="1" si="101"/>
        <v>41737-0</v>
      </c>
      <c r="B684" s="7" t="s">
        <v>1516</v>
      </c>
      <c r="C684" s="7" t="s">
        <v>1831</v>
      </c>
      <c r="D684" s="8">
        <v>41732.333333333336</v>
      </c>
      <c r="E684" s="32" t="s">
        <v>52</v>
      </c>
      <c r="F684" s="32" t="s">
        <v>52</v>
      </c>
      <c r="G684" s="32">
        <f>VLOOKUP(F684&amp;WEEKDAY(D684,2),Hoja3!A:B,2,FALSE)*24</f>
        <v>120</v>
      </c>
      <c r="H684" s="8">
        <f t="shared" si="105"/>
        <v>41737.333333333336</v>
      </c>
      <c r="I684" s="8">
        <v>41732.354166666664</v>
      </c>
      <c r="J684" s="8">
        <v>41733.444444444445</v>
      </c>
      <c r="K684" s="8" t="str">
        <f t="shared" ca="1" si="106"/>
        <v>Resuelto a Tiempo</v>
      </c>
      <c r="O684">
        <v>-98.57</v>
      </c>
      <c r="W684" t="s">
        <v>1603</v>
      </c>
      <c r="X684" s="2">
        <f t="shared" si="103"/>
        <v>41737</v>
      </c>
      <c r="Y684" t="str">
        <f ca="1">"-"&amp;COUNTIFS($X$1:X684,DATE(YEAR($H684),MONTH($H684),DAY($H684)),$K$1:K684,"Pendiente")</f>
        <v>-0</v>
      </c>
      <c r="AF684">
        <f t="shared" si="104"/>
        <v>4</v>
      </c>
    </row>
    <row r="685" spans="1:32" x14ac:dyDescent="0.25">
      <c r="A685" t="str">
        <f t="shared" ca="1" si="101"/>
        <v>41738-0</v>
      </c>
      <c r="B685" s="7" t="s">
        <v>1517</v>
      </c>
      <c r="C685" s="7" t="s">
        <v>1831</v>
      </c>
      <c r="D685" s="8">
        <v>41733.458333333336</v>
      </c>
      <c r="E685" s="32" t="s">
        <v>15</v>
      </c>
      <c r="F685" s="32" t="s">
        <v>52</v>
      </c>
      <c r="G685" s="32">
        <f>VLOOKUP(F685&amp;WEEKDAY(D685,2),Hoja3!A:B,2,FALSE)*24</f>
        <v>120</v>
      </c>
      <c r="H685" s="8">
        <f t="shared" si="105"/>
        <v>41738.458333333336</v>
      </c>
      <c r="I685" s="8">
        <v>41732.458333333336</v>
      </c>
      <c r="J685" s="8">
        <v>41737.479166666664</v>
      </c>
      <c r="K685" s="8" t="str">
        <f t="shared" ca="1" si="106"/>
        <v>Resuelto a Tiempo</v>
      </c>
      <c r="O685">
        <v>-4.51</v>
      </c>
      <c r="W685" t="s">
        <v>1147</v>
      </c>
      <c r="X685" s="2">
        <f t="shared" si="103"/>
        <v>41738</v>
      </c>
      <c r="Y685" t="str">
        <f ca="1">"-"&amp;COUNTIFS($X$1:X685,DATE(YEAR($H685),MONTH($H685),DAY($H685)),$K$1:K685,"Pendiente")</f>
        <v>-0</v>
      </c>
      <c r="AF685">
        <f t="shared" si="104"/>
        <v>4</v>
      </c>
    </row>
    <row r="686" spans="1:32" x14ac:dyDescent="0.25">
      <c r="A686" t="str">
        <f t="shared" ca="1" si="101"/>
        <v>41733-0</v>
      </c>
      <c r="B686" s="7" t="s">
        <v>1519</v>
      </c>
      <c r="C686" s="7" t="s">
        <v>1831</v>
      </c>
      <c r="D686" s="8">
        <v>41732.5625</v>
      </c>
      <c r="E686" s="32" t="s">
        <v>15</v>
      </c>
      <c r="F686" s="32" t="s">
        <v>10</v>
      </c>
      <c r="G686" s="32">
        <f>VLOOKUP(F686&amp;WEEKDAY(D686,2),Hoja3!A:B,2,FALSE)*24</f>
        <v>24</v>
      </c>
      <c r="H686" s="8">
        <f t="shared" si="105"/>
        <v>41733.5625</v>
      </c>
      <c r="I686" s="8">
        <v>41732.5625</v>
      </c>
      <c r="J686" s="8">
        <v>41732.701388888891</v>
      </c>
      <c r="K686" s="8" t="str">
        <f t="shared" ca="1" si="106"/>
        <v>Resuelto a Tiempo</v>
      </c>
      <c r="O686">
        <v>-21.54</v>
      </c>
      <c r="W686" t="s">
        <v>1710</v>
      </c>
      <c r="X686" s="2">
        <f t="shared" si="103"/>
        <v>41733</v>
      </c>
      <c r="Y686" t="str">
        <f ca="1">"-"&amp;COUNTIFS($X$1:X686,DATE(YEAR($H686),MONTH($H686),DAY($H686)),$K$1:K686,"Pendiente")</f>
        <v>-0</v>
      </c>
      <c r="AF686">
        <f t="shared" si="104"/>
        <v>4</v>
      </c>
    </row>
    <row r="687" spans="1:32" x14ac:dyDescent="0.25">
      <c r="A687" t="str">
        <f t="shared" ca="1" si="101"/>
        <v>41737-0</v>
      </c>
      <c r="B687" s="7" t="s">
        <v>1518</v>
      </c>
      <c r="C687" s="7" t="s">
        <v>1831</v>
      </c>
      <c r="D687" s="8">
        <v>41732.520833333336</v>
      </c>
      <c r="E687" s="32" t="s">
        <v>52</v>
      </c>
      <c r="F687" s="32" t="s">
        <v>52</v>
      </c>
      <c r="G687" s="32">
        <f>VLOOKUP(F687&amp;WEEKDAY(D687,2),Hoja3!A:B,2,FALSE)*24</f>
        <v>120</v>
      </c>
      <c r="H687" s="8">
        <f t="shared" si="105"/>
        <v>41737.520833333336</v>
      </c>
      <c r="I687" s="8">
        <v>41732.520833333336</v>
      </c>
      <c r="J687" s="8">
        <v>41733.4375</v>
      </c>
      <c r="K687" s="8" t="str">
        <f t="shared" ca="1" si="106"/>
        <v>Resuelto a Tiempo</v>
      </c>
      <c r="O687">
        <v>-117.17</v>
      </c>
      <c r="W687" t="s">
        <v>1709</v>
      </c>
      <c r="X687" s="2">
        <f t="shared" si="103"/>
        <v>41737</v>
      </c>
      <c r="Y687" t="str">
        <f ca="1">"-"&amp;COUNTIFS($X$1:X687,DATE(YEAR($H687),MONTH($H687),DAY($H687)),$K$1:K687,"Pendiente")</f>
        <v>-0</v>
      </c>
      <c r="AF687">
        <f t="shared" si="104"/>
        <v>4</v>
      </c>
    </row>
    <row r="688" spans="1:32" x14ac:dyDescent="0.25">
      <c r="A688" t="str">
        <f t="shared" ca="1" si="101"/>
        <v>41737-0</v>
      </c>
      <c r="B688" s="3" t="s">
        <v>1520</v>
      </c>
      <c r="C688" s="7" t="s">
        <v>1831</v>
      </c>
      <c r="D688" s="4">
        <v>41732.5625</v>
      </c>
      <c r="E688" s="35" t="s">
        <v>15</v>
      </c>
      <c r="F688" s="35" t="s">
        <v>52</v>
      </c>
      <c r="G688" s="35">
        <f>VLOOKUP(F688&amp;WEEKDAY(D688,2),Hoja3!A:B,2,FALSE)*24</f>
        <v>120</v>
      </c>
      <c r="H688" s="4">
        <f t="shared" si="105"/>
        <v>41737.5625</v>
      </c>
      <c r="I688" s="4">
        <v>41732.583333333336</v>
      </c>
      <c r="J688" s="4">
        <v>41750.48541666667</v>
      </c>
      <c r="K688" s="4" t="s">
        <v>1122</v>
      </c>
      <c r="M688" s="53">
        <v>41736.833333333336</v>
      </c>
      <c r="O688">
        <v>-35.19</v>
      </c>
      <c r="W688" t="s">
        <v>1147</v>
      </c>
      <c r="X688" s="2">
        <f t="shared" si="103"/>
        <v>41737</v>
      </c>
      <c r="Y688" t="str">
        <f ca="1">"-"&amp;COUNTIFS($X$1:X688,DATE(YEAR($H688),MONTH($H688),DAY($H688)),$K$1:K688,"Pendiente")</f>
        <v>-0</v>
      </c>
      <c r="AF688">
        <f t="shared" si="104"/>
        <v>4</v>
      </c>
    </row>
    <row r="689" spans="1:32" x14ac:dyDescent="0.25">
      <c r="A689" t="str">
        <f t="shared" ca="1" si="101"/>
        <v>41733-0</v>
      </c>
      <c r="B689" s="7" t="s">
        <v>1521</v>
      </c>
      <c r="C689" s="7" t="s">
        <v>1831</v>
      </c>
      <c r="D689" s="8">
        <v>41732.583333333336</v>
      </c>
      <c r="E689" s="32" t="s">
        <v>10</v>
      </c>
      <c r="F689" s="32" t="s">
        <v>10</v>
      </c>
      <c r="G689" s="32">
        <f>VLOOKUP(F689&amp;WEEKDAY(D689,2),Hoja3!A:B,2,FALSE)*24</f>
        <v>24</v>
      </c>
      <c r="H689" s="8">
        <f t="shared" si="105"/>
        <v>41733.583333333336</v>
      </c>
      <c r="I689" s="8">
        <v>41732.583333333336</v>
      </c>
      <c r="J689" s="8">
        <v>41732.645833333336</v>
      </c>
      <c r="K689" s="8" t="str">
        <f ca="1">IF(J689="",IF(NOW()&gt;H689,"Retrasado","Pendiente"),IF(J689&lt;H689,"Resuelto a Tiempo","Resuelto NO a Tiempo"))</f>
        <v>Resuelto a Tiempo</v>
      </c>
      <c r="O689">
        <v>-24.11</v>
      </c>
      <c r="W689" t="s">
        <v>1593</v>
      </c>
      <c r="X689" s="2">
        <f t="shared" si="103"/>
        <v>41733</v>
      </c>
      <c r="Y689" t="str">
        <f ca="1">"-"&amp;COUNTIFS($X$1:X689,DATE(YEAR($H689),MONTH($H689),DAY($H689)),$K$1:K689,"Pendiente")</f>
        <v>-0</v>
      </c>
      <c r="AF689">
        <f t="shared" si="104"/>
        <v>4</v>
      </c>
    </row>
    <row r="690" spans="1:32" x14ac:dyDescent="0.25">
      <c r="A690" t="str">
        <f t="shared" ca="1" si="101"/>
        <v>41737-0</v>
      </c>
      <c r="B690" s="7" t="s">
        <v>1522</v>
      </c>
      <c r="C690" s="7" t="s">
        <v>1831</v>
      </c>
      <c r="D690" s="8">
        <v>41732.666666666664</v>
      </c>
      <c r="E690" s="32" t="s">
        <v>10</v>
      </c>
      <c r="F690" s="32" t="s">
        <v>52</v>
      </c>
      <c r="G690" s="32">
        <f>VLOOKUP(F690&amp;WEEKDAY(D690,2),Hoja3!A:B,2,FALSE)*24</f>
        <v>120</v>
      </c>
      <c r="H690" s="8">
        <f t="shared" si="105"/>
        <v>41737.666666666664</v>
      </c>
      <c r="I690" s="8">
        <v>41732.666666666664</v>
      </c>
      <c r="J690" s="8">
        <v>41738.510416666664</v>
      </c>
      <c r="K690" s="8" t="s">
        <v>977</v>
      </c>
      <c r="M690" s="53">
        <v>41373.333333333336</v>
      </c>
      <c r="N690" s="53">
        <v>41738.510416666664</v>
      </c>
      <c r="O690">
        <v>-3.31</v>
      </c>
      <c r="W690" t="s">
        <v>1147</v>
      </c>
      <c r="X690" s="2">
        <f t="shared" si="103"/>
        <v>41737</v>
      </c>
      <c r="Y690" t="str">
        <f ca="1">"-"&amp;COUNTIFS($X$1:X690,DATE(YEAR($H690),MONTH($H690),DAY($H690)),$K$1:K690,"Pendiente")</f>
        <v>-0</v>
      </c>
      <c r="AF690">
        <f t="shared" si="104"/>
        <v>4</v>
      </c>
    </row>
    <row r="691" spans="1:32" x14ac:dyDescent="0.25">
      <c r="A691" t="str">
        <f t="shared" ca="1" si="101"/>
        <v>41734-0</v>
      </c>
      <c r="B691" s="7" t="s">
        <v>1523</v>
      </c>
      <c r="C691" s="7" t="s">
        <v>1831</v>
      </c>
      <c r="D691" s="8">
        <v>41733.333333333336</v>
      </c>
      <c r="E691" s="32" t="s">
        <v>10</v>
      </c>
      <c r="F691" s="32" t="s">
        <v>10</v>
      </c>
      <c r="G691" s="32">
        <f>VLOOKUP(F691&amp;WEEKDAY(D691,2),Hoja3!A:B,2,FALSE)*24</f>
        <v>24</v>
      </c>
      <c r="H691" s="8">
        <f t="shared" si="105"/>
        <v>41734.333333333336</v>
      </c>
      <c r="I691" s="8">
        <v>41733.666666608799</v>
      </c>
      <c r="J691" s="8">
        <v>41733.447916666664</v>
      </c>
      <c r="K691" s="8" t="str">
        <f ca="1">IF(J691="",IF(NOW()&gt;H691,"Retrasado","Pendiente"),IF(J691&lt;H691,"Resuelto a Tiempo","Resuelto NO a Tiempo"))</f>
        <v>Resuelto a Tiempo</v>
      </c>
      <c r="O691">
        <v>-123.13</v>
      </c>
      <c r="W691" t="s">
        <v>1595</v>
      </c>
      <c r="X691" s="2">
        <f t="shared" si="103"/>
        <v>41734</v>
      </c>
      <c r="Y691" t="str">
        <f ca="1">"-"&amp;COUNTIFS($X$1:X691,DATE(YEAR($H691),MONTH($H691),DAY($H691)),$K$1:K691,"Pendiente")</f>
        <v>-0</v>
      </c>
      <c r="AF691">
        <f t="shared" si="104"/>
        <v>4</v>
      </c>
    </row>
    <row r="692" spans="1:32" x14ac:dyDescent="0.25">
      <c r="A692" t="str">
        <f t="shared" ca="1" si="101"/>
        <v>41738-0</v>
      </c>
      <c r="B692" s="3" t="s">
        <v>1524</v>
      </c>
      <c r="C692" s="7" t="s">
        <v>1831</v>
      </c>
      <c r="D692" s="4">
        <v>41733.583333333336</v>
      </c>
      <c r="E692" s="35" t="s">
        <v>52</v>
      </c>
      <c r="F692" s="35" t="s">
        <v>52</v>
      </c>
      <c r="G692" s="35">
        <f>VLOOKUP(F692&amp;WEEKDAY(D692,2),Hoja3!A:B,2,FALSE)*24</f>
        <v>120</v>
      </c>
      <c r="H692" s="4">
        <f t="shared" si="105"/>
        <v>41738.583333333336</v>
      </c>
      <c r="I692" s="4">
        <v>41734.666666608799</v>
      </c>
      <c r="J692" s="4">
        <v>41751.493055555555</v>
      </c>
      <c r="K692" s="4" t="s">
        <v>1158</v>
      </c>
      <c r="O692">
        <v>288.44</v>
      </c>
      <c r="R692" t="s">
        <v>1064</v>
      </c>
      <c r="S692" s="1">
        <v>41751.625</v>
      </c>
      <c r="W692" t="s">
        <v>1814</v>
      </c>
      <c r="X692" s="2">
        <f t="shared" si="103"/>
        <v>41738</v>
      </c>
      <c r="Y692" t="str">
        <f ca="1">"-"&amp;COUNTIFS($X$1:X692,DATE(YEAR($H692),MONTH($H692),DAY($H692)),$K$1:K692,"Pendiente")</f>
        <v>-0</v>
      </c>
      <c r="AF692">
        <f t="shared" si="104"/>
        <v>4</v>
      </c>
    </row>
    <row r="693" spans="1:32" x14ac:dyDescent="0.25">
      <c r="A693" t="str">
        <f t="shared" ca="1" si="101"/>
        <v>41734-0</v>
      </c>
      <c r="B693" s="3" t="s">
        <v>1525</v>
      </c>
      <c r="C693" s="7" t="s">
        <v>1831</v>
      </c>
      <c r="D693" s="4">
        <v>41733.666666666664</v>
      </c>
      <c r="E693" s="35" t="s">
        <v>10</v>
      </c>
      <c r="F693" s="35" t="s">
        <v>425</v>
      </c>
      <c r="G693" s="35">
        <f>VLOOKUP(F693&amp;WEEKDAY(D693,2),Hoja3!A:B,2,FALSE)*24</f>
        <v>24</v>
      </c>
      <c r="H693" s="4">
        <f t="shared" si="105"/>
        <v>41734.666666666664</v>
      </c>
      <c r="I693" s="4">
        <v>41733.666666666664</v>
      </c>
      <c r="J693" s="4">
        <v>41776.458333333336</v>
      </c>
      <c r="K693" s="4" t="s">
        <v>1122</v>
      </c>
      <c r="M693" s="53">
        <v>370457.6875</v>
      </c>
      <c r="N693" s="53">
        <v>41754.611111111109</v>
      </c>
      <c r="R693" t="s">
        <v>1064</v>
      </c>
      <c r="S693" s="1">
        <v>41744.625</v>
      </c>
      <c r="W693" t="s">
        <v>1814</v>
      </c>
      <c r="X693" s="2">
        <f t="shared" si="103"/>
        <v>41734</v>
      </c>
      <c r="Y693" t="str">
        <f ca="1">"-"&amp;COUNTIFS($X$1:X693,DATE(YEAR($H693),MONTH($H693),DAY($H693)),$K$1:K693,"Pendiente")</f>
        <v>-0</v>
      </c>
      <c r="AF693">
        <f t="shared" si="104"/>
        <v>4</v>
      </c>
    </row>
    <row r="694" spans="1:32" x14ac:dyDescent="0.25">
      <c r="A694" t="str">
        <f t="shared" ca="1" si="101"/>
        <v>41737-0</v>
      </c>
      <c r="B694" s="3" t="s">
        <v>1525</v>
      </c>
      <c r="C694" s="7" t="s">
        <v>1831</v>
      </c>
      <c r="D694" s="4">
        <v>41736.625</v>
      </c>
      <c r="E694" s="35" t="s">
        <v>10</v>
      </c>
      <c r="F694" s="35" t="s">
        <v>10</v>
      </c>
      <c r="G694" s="35">
        <f>VLOOKUP(F694&amp;WEEKDAY(D694,2),Hoja3!A:B,2,FALSE)*24</f>
        <v>24</v>
      </c>
      <c r="H694" s="4">
        <f t="shared" si="105"/>
        <v>41737.625</v>
      </c>
      <c r="I694" s="4">
        <v>41733.666666666664</v>
      </c>
      <c r="J694" s="4">
        <v>41736.729166666664</v>
      </c>
      <c r="K694" s="4" t="str">
        <f ca="1">IF(J694="",IF(NOW()&gt;H694,"Retrasado","Pendiente"),IF(J694&lt;H694,"Resuelto a Tiempo","Resuelto NO a Tiempo"))</f>
        <v>Resuelto a Tiempo</v>
      </c>
      <c r="O694">
        <v>47.13</v>
      </c>
      <c r="W694" t="s">
        <v>1814</v>
      </c>
      <c r="X694" s="2">
        <f t="shared" si="103"/>
        <v>41737</v>
      </c>
      <c r="Y694" t="str">
        <f ca="1">"-"&amp;COUNTIFS($X$1:X694,DATE(YEAR($H694),MONTH($H694),DAY($H694)),$K$1:K694,"Pendiente")</f>
        <v>-0</v>
      </c>
      <c r="AF694">
        <f t="shared" si="104"/>
        <v>4</v>
      </c>
    </row>
    <row r="695" spans="1:32" x14ac:dyDescent="0.25">
      <c r="A695" t="str">
        <f t="shared" ca="1" si="101"/>
        <v>41738-0</v>
      </c>
      <c r="B695" s="7" t="s">
        <v>1526</v>
      </c>
      <c r="C695" s="7" t="s">
        <v>1831</v>
      </c>
      <c r="D695" s="8">
        <v>41733.708333333336</v>
      </c>
      <c r="E695" s="32" t="s">
        <v>10</v>
      </c>
      <c r="F695" s="32" t="s">
        <v>52</v>
      </c>
      <c r="G695" s="32">
        <f>VLOOKUP(F695&amp;WEEKDAY(D695,2),Hoja3!A:B,2,FALSE)*24</f>
        <v>120</v>
      </c>
      <c r="H695" s="8">
        <f t="shared" si="105"/>
        <v>41738.708333333336</v>
      </c>
      <c r="I695" s="8">
        <v>41733.708333333336</v>
      </c>
      <c r="J695" s="8">
        <v>41738.604861111111</v>
      </c>
      <c r="K695" s="8" t="str">
        <f ca="1">IF(J695="",IF(NOW()&gt;H695,"Retrasado","Pendiente"),IF(J695&lt;H695,"Resuelto a Tiempo","Resuelto NO a Tiempo"))</f>
        <v>Resuelto a Tiempo</v>
      </c>
      <c r="M695" s="53">
        <v>41738.333333333336</v>
      </c>
      <c r="N695" s="53">
        <v>41738.472222222219</v>
      </c>
      <c r="O695">
        <v>-24.04</v>
      </c>
      <c r="W695" t="s">
        <v>1147</v>
      </c>
      <c r="X695" s="2">
        <f t="shared" si="103"/>
        <v>41738</v>
      </c>
      <c r="Y695" t="str">
        <f ca="1">"-"&amp;COUNTIFS($X$1:X695,DATE(YEAR($H695),MONTH($H695),DAY($H695)),$K$1:K695,"Pendiente")</f>
        <v>-0</v>
      </c>
      <c r="AF695">
        <f t="shared" si="104"/>
        <v>4</v>
      </c>
    </row>
    <row r="696" spans="1:32" x14ac:dyDescent="0.25">
      <c r="A696" t="str">
        <f t="shared" ca="1" si="101"/>
        <v>41737-0</v>
      </c>
      <c r="B696" s="3" t="s">
        <v>1527</v>
      </c>
      <c r="C696" s="7" t="s">
        <v>1831</v>
      </c>
      <c r="D696" s="4">
        <v>41736.569444444445</v>
      </c>
      <c r="E696" s="35" t="s">
        <v>15</v>
      </c>
      <c r="F696" s="35" t="s">
        <v>10</v>
      </c>
      <c r="G696" s="35">
        <f>VLOOKUP(F696&amp;WEEKDAY(D696,2),Hoja3!A:B,2,FALSE)*24</f>
        <v>24</v>
      </c>
      <c r="H696" s="4">
        <f t="shared" si="105"/>
        <v>41737.569444444445</v>
      </c>
      <c r="I696" s="4">
        <v>41736.569444444445</v>
      </c>
      <c r="J696" s="4">
        <v>41738.5</v>
      </c>
      <c r="K696" s="4" t="s">
        <v>1158</v>
      </c>
      <c r="O696">
        <v>-1</v>
      </c>
      <c r="R696" t="s">
        <v>1064</v>
      </c>
      <c r="S696" s="1">
        <v>41743.625</v>
      </c>
      <c r="W696" t="s">
        <v>1595</v>
      </c>
      <c r="X696" s="2">
        <f t="shared" si="103"/>
        <v>41737</v>
      </c>
      <c r="Y696" t="str">
        <f ca="1">"-"&amp;COUNTIFS($X$1:X696,DATE(YEAR($H696),MONTH($H696),DAY($H696)),$K$1:K696,"Pendiente")</f>
        <v>-0</v>
      </c>
      <c r="AF696">
        <f t="shared" si="104"/>
        <v>4</v>
      </c>
    </row>
    <row r="697" spans="1:32" x14ac:dyDescent="0.25">
      <c r="A697" t="str">
        <f t="shared" ca="1" si="101"/>
        <v>41737-0</v>
      </c>
      <c r="B697" s="3" t="s">
        <v>1528</v>
      </c>
      <c r="C697" s="7" t="s">
        <v>1831</v>
      </c>
      <c r="D697" s="4">
        <v>41736.583333333336</v>
      </c>
      <c r="E697" s="35" t="s">
        <v>10</v>
      </c>
      <c r="F697" s="35" t="s">
        <v>10</v>
      </c>
      <c r="G697" s="35">
        <f>VLOOKUP(F697&amp;WEEKDAY(D697,2),Hoja3!A:B,2,FALSE)*24</f>
        <v>24</v>
      </c>
      <c r="H697" s="4">
        <f t="shared" si="105"/>
        <v>41737.583333333336</v>
      </c>
      <c r="I697" s="4">
        <v>41736.583333333336</v>
      </c>
      <c r="J697" s="4">
        <v>41768.625</v>
      </c>
      <c r="K697" s="4" t="s">
        <v>1122</v>
      </c>
      <c r="W697" t="s">
        <v>1822</v>
      </c>
      <c r="X697" s="2">
        <f t="shared" si="103"/>
        <v>41737</v>
      </c>
      <c r="Y697" t="str">
        <f ca="1">"-"&amp;COUNTIFS($X$1:X697,DATE(YEAR($H697),MONTH($H697),DAY($H697)),$K$1:K697,"Pendiente")</f>
        <v>-0</v>
      </c>
      <c r="AF697">
        <f t="shared" si="104"/>
        <v>4</v>
      </c>
    </row>
    <row r="698" spans="1:32" x14ac:dyDescent="0.25">
      <c r="A698" t="str">
        <f t="shared" ca="1" si="101"/>
        <v>41740-0</v>
      </c>
      <c r="B698" s="7" t="s">
        <v>1529</v>
      </c>
      <c r="C698" s="7" t="s">
        <v>1831</v>
      </c>
      <c r="D698" s="8">
        <v>41737.333333333336</v>
      </c>
      <c r="E698" s="32" t="s">
        <v>52</v>
      </c>
      <c r="F698" s="32" t="s">
        <v>52</v>
      </c>
      <c r="G698" s="32">
        <f>VLOOKUP(F698&amp;WEEKDAY(D698,2),Hoja3!A:B,2,FALSE)*24</f>
        <v>72</v>
      </c>
      <c r="H698" s="8">
        <f t="shared" si="105"/>
        <v>41740.333333333336</v>
      </c>
      <c r="I698" s="8">
        <v>41737.333333333336</v>
      </c>
      <c r="J698" s="8">
        <v>41738.681250000001</v>
      </c>
      <c r="K698" s="8" t="str">
        <f ca="1">IF(J698="",IF(NOW()&gt;H698,"Retrasado","Pendiente"),IF(J698&lt;H698,"Resuelto a Tiempo","Resuelto NO a Tiempo"))</f>
        <v>Resuelto a Tiempo</v>
      </c>
      <c r="O698">
        <v>-45.07</v>
      </c>
      <c r="V698" t="s">
        <v>1147</v>
      </c>
      <c r="W698" t="s">
        <v>1147</v>
      </c>
      <c r="X698" s="2">
        <f t="shared" si="103"/>
        <v>41740</v>
      </c>
      <c r="Y698" t="str">
        <f ca="1">"-"&amp;COUNTIFS($X$1:X698,DATE(YEAR($H698),MONTH($H698),DAY($H698)),$K$1:K698,"Pendiente")</f>
        <v>-0</v>
      </c>
      <c r="AF698">
        <f t="shared" si="104"/>
        <v>4</v>
      </c>
    </row>
    <row r="699" spans="1:32" x14ac:dyDescent="0.25">
      <c r="A699" t="str">
        <f t="shared" ca="1" si="101"/>
        <v>41740-0</v>
      </c>
      <c r="B699" s="7" t="s">
        <v>1530</v>
      </c>
      <c r="C699" s="7" t="s">
        <v>1831</v>
      </c>
      <c r="D699" s="8">
        <v>41737.458333333336</v>
      </c>
      <c r="E699" s="32" t="s">
        <v>52</v>
      </c>
      <c r="F699" s="32" t="s">
        <v>52</v>
      </c>
      <c r="G699" s="32">
        <f>VLOOKUP(F699&amp;WEEKDAY(D699,2),Hoja3!A:B,2,FALSE)*24</f>
        <v>72</v>
      </c>
      <c r="H699" s="8">
        <f t="shared" si="105"/>
        <v>41740.458333333336</v>
      </c>
      <c r="I699" s="8">
        <v>41737.458333333336</v>
      </c>
      <c r="J699" s="8">
        <v>41739.493055555555</v>
      </c>
      <c r="K699" s="8" t="str">
        <f ca="1">IF(J699="",IF(NOW()&gt;H699,"Retrasado","Pendiente"),IF(J699&lt;H699,"Resuelto a Tiempo","Resuelto NO a Tiempo"))</f>
        <v>Resuelto a Tiempo</v>
      </c>
      <c r="O699">
        <v>-27.52</v>
      </c>
      <c r="V699" t="s">
        <v>1603</v>
      </c>
      <c r="W699" t="s">
        <v>1603</v>
      </c>
      <c r="X699" s="2">
        <f t="shared" si="103"/>
        <v>41740</v>
      </c>
      <c r="Y699" t="str">
        <f ca="1">"-"&amp;COUNTIFS($X$1:X699,DATE(YEAR($H699),MONTH($H699),DAY($H699)),$K$1:K699,"Pendiente")</f>
        <v>-0</v>
      </c>
      <c r="AF699">
        <f t="shared" si="104"/>
        <v>4</v>
      </c>
    </row>
    <row r="700" spans="1:32" x14ac:dyDescent="0.25">
      <c r="A700" t="str">
        <f t="shared" ca="1" si="101"/>
        <v>41753-0</v>
      </c>
      <c r="B700" s="7" t="s">
        <v>1531</v>
      </c>
      <c r="C700" s="7" t="s">
        <v>1831</v>
      </c>
      <c r="D700" s="8">
        <v>41737.493055555555</v>
      </c>
      <c r="E700" s="32" t="s">
        <v>513</v>
      </c>
      <c r="F700" s="32" t="s">
        <v>513</v>
      </c>
      <c r="G700" s="32">
        <v>380</v>
      </c>
      <c r="H700" s="8">
        <f t="shared" si="105"/>
        <v>41753.326388888891</v>
      </c>
      <c r="I700" s="8">
        <v>41737.458333333336</v>
      </c>
      <c r="J700" s="8">
        <v>41750.589583333334</v>
      </c>
      <c r="K700" s="8" t="str">
        <f ca="1">IF(J700="",IF(NOW()&gt;H700,"Retrasado","Pendiente"),IF(J700&lt;H700,"Resuelto a Tiempo","Resuelto NO a Tiempo"))</f>
        <v>Resuelto a Tiempo</v>
      </c>
      <c r="O700">
        <v>-69.44</v>
      </c>
      <c r="V700" t="s">
        <v>1150</v>
      </c>
      <c r="W700" t="s">
        <v>1150</v>
      </c>
      <c r="X700" s="2">
        <f t="shared" si="103"/>
        <v>41753</v>
      </c>
      <c r="Y700" t="str">
        <f ca="1">"-"&amp;COUNTIFS($X$1:X700,DATE(YEAR($H700),MONTH($H700),DAY($H700)),$K$1:K700,"Pendiente")</f>
        <v>-0</v>
      </c>
      <c r="AF700">
        <f t="shared" si="104"/>
        <v>4</v>
      </c>
    </row>
    <row r="701" spans="1:32" x14ac:dyDescent="0.25">
      <c r="A701" t="str">
        <f t="shared" ca="1" si="101"/>
        <v>41740-0</v>
      </c>
      <c r="B701" s="3" t="s">
        <v>1532</v>
      </c>
      <c r="C701" s="7" t="s">
        <v>1831</v>
      </c>
      <c r="D701" s="4">
        <v>41737.541666666664</v>
      </c>
      <c r="E701" s="35" t="s">
        <v>15</v>
      </c>
      <c r="F701" s="35" t="s">
        <v>52</v>
      </c>
      <c r="G701" s="35">
        <f>VLOOKUP(F701&amp;WEEKDAY(D701,2),Hoja3!A:B,2,FALSE)*24</f>
        <v>72</v>
      </c>
      <c r="H701" s="4">
        <f t="shared" si="105"/>
        <v>41740.541666666664</v>
      </c>
      <c r="I701" s="3" t="s">
        <v>1533</v>
      </c>
      <c r="J701" s="4">
        <v>41753.416666666664</v>
      </c>
      <c r="K701" s="4" t="s">
        <v>1122</v>
      </c>
      <c r="M701" s="53">
        <v>41738.635416666664</v>
      </c>
      <c r="O701">
        <v>-114.26</v>
      </c>
      <c r="V701" t="s">
        <v>1150</v>
      </c>
      <c r="W701" t="s">
        <v>1150</v>
      </c>
      <c r="X701" s="2">
        <f t="shared" si="103"/>
        <v>41740</v>
      </c>
      <c r="Y701" t="str">
        <f ca="1">"-"&amp;COUNTIFS($X$1:X701,DATE(YEAR($H701),MONTH($H701),DAY($H701)),$K$1:K701,"Pendiente")</f>
        <v>-0</v>
      </c>
      <c r="AF701">
        <f t="shared" si="104"/>
        <v>4</v>
      </c>
    </row>
    <row r="702" spans="1:32" x14ac:dyDescent="0.25">
      <c r="A702" t="str">
        <f t="shared" ca="1" si="101"/>
        <v>41738-0</v>
      </c>
      <c r="B702" s="7" t="s">
        <v>1534</v>
      </c>
      <c r="C702" s="7" t="s">
        <v>1831</v>
      </c>
      <c r="D702" s="8">
        <v>41737.666666666664</v>
      </c>
      <c r="E702" s="32" t="s">
        <v>10</v>
      </c>
      <c r="F702" s="32" t="s">
        <v>10</v>
      </c>
      <c r="G702" s="32">
        <f>VLOOKUP(F702&amp;WEEKDAY(D702,2),Hoja3!A:B,2,FALSE)*24</f>
        <v>24</v>
      </c>
      <c r="H702" s="8">
        <f t="shared" si="105"/>
        <v>41738.666666666664</v>
      </c>
      <c r="I702" s="8">
        <v>41737.666666666664</v>
      </c>
      <c r="J702" s="8">
        <v>41738.333333333336</v>
      </c>
      <c r="K702" s="8" t="str">
        <f ca="1">IF(J702="",IF(NOW()&gt;H702,"Retrasado","Pendiente"),IF(J702&lt;H702,"Resuelto a Tiempo","Resuelto NO a Tiempo"))</f>
        <v>Resuelto a Tiempo</v>
      </c>
      <c r="O702">
        <v>10.52</v>
      </c>
      <c r="V702" t="s">
        <v>1599</v>
      </c>
      <c r="W702" t="s">
        <v>1599</v>
      </c>
      <c r="X702" s="2">
        <f t="shared" si="103"/>
        <v>41738</v>
      </c>
      <c r="Y702" t="str">
        <f ca="1">"-"&amp;COUNTIFS($X$1:X702,DATE(YEAR($H702),MONTH($H702),DAY($H702)),$K$1:K702,"Pendiente")</f>
        <v>-0</v>
      </c>
      <c r="AF702">
        <f t="shared" si="104"/>
        <v>4</v>
      </c>
    </row>
    <row r="703" spans="1:32" x14ac:dyDescent="0.25">
      <c r="A703" t="str">
        <f t="shared" si="101"/>
        <v>41743-0</v>
      </c>
      <c r="B703" s="3" t="s">
        <v>1535</v>
      </c>
      <c r="C703" s="7" t="s">
        <v>1831</v>
      </c>
      <c r="D703" s="4">
        <v>41738.416666666664</v>
      </c>
      <c r="E703" s="35" t="s">
        <v>10</v>
      </c>
      <c r="F703" s="35" t="s">
        <v>52</v>
      </c>
      <c r="G703" s="35">
        <f>VLOOKUP(F703&amp;WEEKDAY(D703,2),Hoja3!A:B,2,FALSE)*24</f>
        <v>120</v>
      </c>
      <c r="H703" s="4">
        <f t="shared" si="105"/>
        <v>41743.416666666664</v>
      </c>
      <c r="I703" s="4">
        <v>41738.416666666664</v>
      </c>
      <c r="J703" s="4">
        <v>41750.491666666669</v>
      </c>
      <c r="K703" s="4" t="s">
        <v>1122</v>
      </c>
      <c r="M703" s="53">
        <v>41739.399305555555</v>
      </c>
      <c r="V703" t="s">
        <v>1147</v>
      </c>
      <c r="W703" t="s">
        <v>1147</v>
      </c>
      <c r="X703" s="2">
        <f t="shared" si="103"/>
        <v>41743</v>
      </c>
      <c r="Y703" t="str">
        <f>"-"&amp;COUNTIFS($X$1:X703,DATE(YEAR($H703),MONTH($H703),DAY($H703)),$K$1:K703,"Pendiente")</f>
        <v>-0</v>
      </c>
      <c r="AF703">
        <f t="shared" si="104"/>
        <v>4</v>
      </c>
    </row>
    <row r="704" spans="1:32" x14ac:dyDescent="0.25">
      <c r="A704" t="str">
        <f t="shared" ca="1" si="101"/>
        <v>41743-0</v>
      </c>
      <c r="B704" s="7" t="s">
        <v>1536</v>
      </c>
      <c r="C704" s="7" t="s">
        <v>1831</v>
      </c>
      <c r="D704" s="8">
        <v>41738.597222222219</v>
      </c>
      <c r="E704" s="32" t="s">
        <v>10</v>
      </c>
      <c r="F704" s="32" t="s">
        <v>52</v>
      </c>
      <c r="G704" s="32">
        <f>VLOOKUP(F704&amp;WEEKDAY(D704,2),Hoja3!A:B,2,FALSE)*24</f>
        <v>120</v>
      </c>
      <c r="H704" s="8">
        <f t="shared" si="105"/>
        <v>41743.597222222219</v>
      </c>
      <c r="I704" s="8">
        <v>41738.597222222219</v>
      </c>
      <c r="J704" s="8">
        <v>41739.604166666664</v>
      </c>
      <c r="K704" s="8" t="str">
        <f t="shared" ref="K704:K710" ca="1" si="107">IF(J704="",IF(NOW()&gt;H704,"Retrasado","Pendiente"),IF(J704&lt;H704,"Resuelto a Tiempo","Resuelto NO a Tiempo"))</f>
        <v>Resuelto a Tiempo</v>
      </c>
      <c r="O704">
        <v>-98.01</v>
      </c>
      <c r="V704" t="s">
        <v>1595</v>
      </c>
      <c r="W704" t="s">
        <v>1595</v>
      </c>
      <c r="X704" s="2">
        <f t="shared" si="103"/>
        <v>41743</v>
      </c>
      <c r="Y704" t="str">
        <f ca="1">"-"&amp;COUNTIFS($X$1:X704,DATE(YEAR($H704),MONTH($H704),DAY($H704)),$K$1:K704,"Pendiente")</f>
        <v>-0</v>
      </c>
      <c r="AF704">
        <f t="shared" si="104"/>
        <v>4</v>
      </c>
    </row>
    <row r="705" spans="1:32" x14ac:dyDescent="0.25">
      <c r="A705" t="str">
        <f t="shared" ca="1" si="101"/>
        <v>41744-0</v>
      </c>
      <c r="B705" s="7" t="s">
        <v>1537</v>
      </c>
      <c r="C705" s="7" t="s">
        <v>1831</v>
      </c>
      <c r="D705" s="8">
        <v>41739.541666666664</v>
      </c>
      <c r="E705" s="32" t="s">
        <v>52</v>
      </c>
      <c r="F705" s="32" t="s">
        <v>52</v>
      </c>
      <c r="G705" s="32">
        <f>VLOOKUP(F705&amp;WEEKDAY(D705,2),Hoja3!A:B,2,FALSE)*24</f>
        <v>120</v>
      </c>
      <c r="H705" s="8">
        <f t="shared" si="105"/>
        <v>41744.541666666664</v>
      </c>
      <c r="I705" s="8">
        <v>41739.541666666664</v>
      </c>
      <c r="J705" s="8">
        <v>41743.458333333336</v>
      </c>
      <c r="K705" s="8" t="str">
        <f t="shared" ca="1" si="107"/>
        <v>Resuelto a Tiempo</v>
      </c>
      <c r="O705">
        <v>-46.38</v>
      </c>
      <c r="V705" t="s">
        <v>1603</v>
      </c>
      <c r="W705" t="s">
        <v>1603</v>
      </c>
      <c r="X705" s="2">
        <f t="shared" si="103"/>
        <v>41744</v>
      </c>
      <c r="Y705" t="str">
        <f ca="1">"-"&amp;COUNTIFS($X$1:X705,DATE(YEAR($H705),MONTH($H705),DAY($H705)),$K$1:K705,"Pendiente")</f>
        <v>-0</v>
      </c>
      <c r="AF705">
        <f t="shared" si="104"/>
        <v>4</v>
      </c>
    </row>
    <row r="706" spans="1:32" x14ac:dyDescent="0.25">
      <c r="A706" t="str">
        <f t="shared" ref="A706:A769" ca="1" si="108">X706&amp;Y706</f>
        <v>41750-0</v>
      </c>
      <c r="B706" s="7" t="s">
        <v>1538</v>
      </c>
      <c r="C706" s="7" t="s">
        <v>1831</v>
      </c>
      <c r="D706" s="8">
        <v>41743.458333333336</v>
      </c>
      <c r="E706" s="32" t="s">
        <v>15</v>
      </c>
      <c r="F706" s="32" t="s">
        <v>52</v>
      </c>
      <c r="G706" s="32">
        <f>VLOOKUP(F706&amp;WEEKDAY(D706,2),Hoja3!A:B,2,FALSE)*24</f>
        <v>72</v>
      </c>
      <c r="H706" s="8">
        <v>41750.498611111114</v>
      </c>
      <c r="I706" s="8">
        <v>41743.458333333336</v>
      </c>
      <c r="J706" s="8">
        <v>41750.451388888891</v>
      </c>
      <c r="K706" s="8" t="str">
        <f t="shared" ca="1" si="107"/>
        <v>Resuelto a Tiempo</v>
      </c>
      <c r="V706" t="s">
        <v>1147</v>
      </c>
      <c r="W706" t="s">
        <v>1147</v>
      </c>
      <c r="X706" s="2">
        <f t="shared" ref="X706:X769" si="109">DATE(YEAR($H706),MONTH($H706),DAY($H706))</f>
        <v>41750</v>
      </c>
      <c r="Y706" t="str">
        <f ca="1">"-"&amp;COUNTIFS($X$1:X706,DATE(YEAR($H706),MONTH($H706),DAY($H706)),$K$1:K706,"Pendiente")</f>
        <v>-0</v>
      </c>
      <c r="AF706">
        <f t="shared" ref="AF706:AF769" si="110">MONTH(D706)</f>
        <v>4</v>
      </c>
    </row>
    <row r="707" spans="1:32" x14ac:dyDescent="0.25">
      <c r="A707" t="str">
        <f t="shared" ca="1" si="108"/>
        <v>41750-0</v>
      </c>
      <c r="B707" s="7" t="s">
        <v>1540</v>
      </c>
      <c r="C707" s="7" t="s">
        <v>1831</v>
      </c>
      <c r="D707" s="8">
        <v>41745.614583333336</v>
      </c>
      <c r="E707" s="32" t="s">
        <v>10</v>
      </c>
      <c r="F707" s="32" t="s">
        <v>52</v>
      </c>
      <c r="G707" s="32">
        <f>VLOOKUP(F707&amp;WEEKDAY(D707,2),Hoja3!A:B,2,FALSE)*24</f>
        <v>120</v>
      </c>
      <c r="H707" s="8">
        <f t="shared" ref="H707:H770" si="111">D707+G707/24</f>
        <v>41750.614583333336</v>
      </c>
      <c r="I707" s="8">
        <v>41745.75</v>
      </c>
      <c r="J707" s="8">
        <v>41750.583333333336</v>
      </c>
      <c r="K707" s="8" t="str">
        <f t="shared" ca="1" si="107"/>
        <v>Resuelto a Tiempo</v>
      </c>
      <c r="O707">
        <v>94.22</v>
      </c>
      <c r="V707" t="s">
        <v>1149</v>
      </c>
      <c r="W707" t="s">
        <v>1149</v>
      </c>
      <c r="X707" s="2">
        <f t="shared" si="109"/>
        <v>41750</v>
      </c>
      <c r="Y707" t="str">
        <f ca="1">"-"&amp;COUNTIFS($X$1:X707,DATE(YEAR($H707),MONTH($H707),DAY($H707)),$K$1:K707,"Pendiente")</f>
        <v>-0</v>
      </c>
      <c r="AF707">
        <f t="shared" si="110"/>
        <v>4</v>
      </c>
    </row>
    <row r="708" spans="1:32" x14ac:dyDescent="0.25">
      <c r="A708" t="str">
        <f t="shared" ca="1" si="108"/>
        <v>41753-0</v>
      </c>
      <c r="B708" s="7" t="s">
        <v>1539</v>
      </c>
      <c r="C708" s="7" t="s">
        <v>1831</v>
      </c>
      <c r="D708" s="8">
        <v>41748.625</v>
      </c>
      <c r="E708" s="32" t="s">
        <v>15</v>
      </c>
      <c r="F708" s="32" t="s">
        <v>52</v>
      </c>
      <c r="G708" s="32">
        <f>VLOOKUP(F708&amp;WEEKDAY(D708,2),Hoja3!A:B,2,FALSE)*24</f>
        <v>120</v>
      </c>
      <c r="H708" s="8">
        <f t="shared" si="111"/>
        <v>41753.625</v>
      </c>
      <c r="I708" s="8">
        <v>41748.75</v>
      </c>
      <c r="J708" s="8">
        <v>41749.458333333336</v>
      </c>
      <c r="K708" s="8" t="str">
        <f t="shared" ca="1" si="107"/>
        <v>Resuelto a Tiempo</v>
      </c>
      <c r="O708">
        <v>-121.3</v>
      </c>
      <c r="V708" t="s">
        <v>1150</v>
      </c>
      <c r="W708" t="s">
        <v>1602</v>
      </c>
      <c r="X708" s="2">
        <f t="shared" si="109"/>
        <v>41753</v>
      </c>
      <c r="Y708" t="str">
        <f ca="1">"-"&amp;COUNTIFS($X$1:X708,DATE(YEAR($H708),MONTH($H708),DAY($H708)),$K$1:K708,"Pendiente")</f>
        <v>-0</v>
      </c>
      <c r="AF708">
        <f t="shared" si="110"/>
        <v>4</v>
      </c>
    </row>
    <row r="709" spans="1:32" x14ac:dyDescent="0.25">
      <c r="A709" t="str">
        <f t="shared" ca="1" si="108"/>
        <v>41751-0</v>
      </c>
      <c r="B709" s="7" t="s">
        <v>1541</v>
      </c>
      <c r="C709" s="7" t="s">
        <v>1831</v>
      </c>
      <c r="D709" s="8">
        <v>41750.298611111109</v>
      </c>
      <c r="E709" s="32" t="s">
        <v>425</v>
      </c>
      <c r="F709" s="32" t="s">
        <v>10</v>
      </c>
      <c r="G709" s="32">
        <f>VLOOKUP(F709&amp;WEEKDAY(D709,2),Hoja3!A:B,2,FALSE)*24</f>
        <v>24</v>
      </c>
      <c r="H709" s="8">
        <f t="shared" si="111"/>
        <v>41751.298611111109</v>
      </c>
      <c r="I709" s="8">
        <v>41750.375</v>
      </c>
      <c r="J709" s="8">
        <v>41750.375</v>
      </c>
      <c r="K709" s="8" t="str">
        <f t="shared" ca="1" si="107"/>
        <v>Resuelto a Tiempo</v>
      </c>
      <c r="V709" t="s">
        <v>1593</v>
      </c>
      <c r="W709" t="s">
        <v>1601</v>
      </c>
      <c r="X709" s="2">
        <f t="shared" si="109"/>
        <v>41751</v>
      </c>
      <c r="Y709" t="str">
        <f ca="1">"-"&amp;COUNTIFS($X$1:X709,DATE(YEAR($H709),MONTH($H709),DAY($H709)),$K$1:K709,"Pendiente")</f>
        <v>-0</v>
      </c>
      <c r="AF709">
        <f t="shared" si="110"/>
        <v>4</v>
      </c>
    </row>
    <row r="710" spans="1:32" x14ac:dyDescent="0.25">
      <c r="A710" t="str">
        <f t="shared" ca="1" si="108"/>
        <v>41751-0</v>
      </c>
      <c r="B710" s="7" t="s">
        <v>1542</v>
      </c>
      <c r="C710" s="7" t="s">
        <v>1831</v>
      </c>
      <c r="D710" s="8">
        <v>41750.541666666664</v>
      </c>
      <c r="E710" s="32" t="s">
        <v>15</v>
      </c>
      <c r="F710" s="32" t="s">
        <v>425</v>
      </c>
      <c r="G710" s="32">
        <f>VLOOKUP(F710&amp;WEEKDAY(D710,2),Hoja3!A:B,2,FALSE)*24</f>
        <v>24</v>
      </c>
      <c r="H710" s="8">
        <f t="shared" si="111"/>
        <v>41751.541666666664</v>
      </c>
      <c r="I710" s="8" t="s">
        <v>1543</v>
      </c>
      <c r="J710" s="8">
        <v>41750.611111111109</v>
      </c>
      <c r="K710" s="8" t="str">
        <f t="shared" ca="1" si="107"/>
        <v>Resuelto a Tiempo</v>
      </c>
      <c r="O710">
        <v>-2.39</v>
      </c>
      <c r="V710" t="s">
        <v>1598</v>
      </c>
      <c r="W710" t="s">
        <v>1598</v>
      </c>
      <c r="X710" s="2">
        <f t="shared" si="109"/>
        <v>41751</v>
      </c>
      <c r="Y710" t="str">
        <f ca="1">"-"&amp;COUNTIFS($X$1:X710,DATE(YEAR($H710),MONTH($H710),DAY($H710)),$K$1:K710,"Pendiente")</f>
        <v>-0</v>
      </c>
      <c r="AF710">
        <f t="shared" si="110"/>
        <v>4</v>
      </c>
    </row>
    <row r="711" spans="1:32" x14ac:dyDescent="0.25">
      <c r="A711" t="str">
        <f t="shared" ca="1" si="108"/>
        <v>41751-0</v>
      </c>
      <c r="B711" s="3" t="s">
        <v>1544</v>
      </c>
      <c r="C711" s="7" t="s">
        <v>1831</v>
      </c>
      <c r="D711" s="4">
        <v>41750.673611111109</v>
      </c>
      <c r="E711" s="35" t="s">
        <v>10</v>
      </c>
      <c r="F711" s="35" t="s">
        <v>10</v>
      </c>
      <c r="G711" s="35">
        <f>VLOOKUP(F711&amp;WEEKDAY(D711,2),Hoja3!A:B,2,FALSE)*24</f>
        <v>24</v>
      </c>
      <c r="H711" s="4">
        <f t="shared" si="111"/>
        <v>41751.673611111109</v>
      </c>
      <c r="I711" s="4">
        <v>41750.6875</v>
      </c>
      <c r="J711" s="4">
        <v>41751.673611111109</v>
      </c>
      <c r="K711" s="4" t="s">
        <v>1158</v>
      </c>
      <c r="O711">
        <v>21.34</v>
      </c>
      <c r="R711" t="s">
        <v>1064</v>
      </c>
      <c r="S711" s="1">
        <v>41754.625</v>
      </c>
      <c r="V711" t="s">
        <v>1599</v>
      </c>
      <c r="W711" t="s">
        <v>1599</v>
      </c>
      <c r="X711" s="2">
        <f t="shared" si="109"/>
        <v>41751</v>
      </c>
      <c r="Y711" t="str">
        <f ca="1">"-"&amp;COUNTIFS($X$1:X711,DATE(YEAR($H711),MONTH($H711),DAY($H711)),$K$1:K711,"Pendiente")</f>
        <v>-0</v>
      </c>
      <c r="AF711">
        <f t="shared" si="110"/>
        <v>4</v>
      </c>
    </row>
    <row r="712" spans="1:32" x14ac:dyDescent="0.25">
      <c r="A712" t="str">
        <f t="shared" ca="1" si="108"/>
        <v>41752-0</v>
      </c>
      <c r="B712" s="7" t="s">
        <v>1545</v>
      </c>
      <c r="C712" s="7" t="s">
        <v>1831</v>
      </c>
      <c r="D712" s="8">
        <v>41751.458333333336</v>
      </c>
      <c r="E712" s="32" t="s">
        <v>10</v>
      </c>
      <c r="F712" s="32" t="s">
        <v>10</v>
      </c>
      <c r="G712" s="32">
        <f>VLOOKUP(F712&amp;WEEKDAY(D712,2),Hoja3!A:B,2,FALSE)*24</f>
        <v>24</v>
      </c>
      <c r="H712" s="8">
        <f t="shared" si="111"/>
        <v>41752.458333333336</v>
      </c>
      <c r="I712" s="8">
        <v>41750.458333333336</v>
      </c>
      <c r="J712" s="8">
        <v>41751.614583333336</v>
      </c>
      <c r="K712" s="8" t="str">
        <f t="shared" ref="K712:K719" ca="1" si="112">IF(J712="",IF(NOW()&gt;H712,"Retrasado","Pendiente"),IF(J712&lt;H712,"Resuelto a Tiempo","Resuelto NO a Tiempo"))</f>
        <v>Resuelto a Tiempo</v>
      </c>
      <c r="O712">
        <v>-22.14</v>
      </c>
      <c r="V712" t="s">
        <v>1595</v>
      </c>
      <c r="W712" t="s">
        <v>1595</v>
      </c>
      <c r="X712" s="2">
        <f t="shared" si="109"/>
        <v>41752</v>
      </c>
      <c r="Y712" t="str">
        <f ca="1">"-"&amp;COUNTIFS($X$1:X712,DATE(YEAR($H712),MONTH($H712),DAY($H712)),$K$1:K712,"Pendiente")</f>
        <v>-0</v>
      </c>
      <c r="AF712">
        <f t="shared" si="110"/>
        <v>4</v>
      </c>
    </row>
    <row r="713" spans="1:32" x14ac:dyDescent="0.25">
      <c r="A713" t="str">
        <f t="shared" ca="1" si="108"/>
        <v>41752-0</v>
      </c>
      <c r="B713" s="7" t="s">
        <v>1546</v>
      </c>
      <c r="C713" s="7" t="s">
        <v>1831</v>
      </c>
      <c r="D713" s="8">
        <v>41751.75</v>
      </c>
      <c r="E713" s="32" t="s">
        <v>10</v>
      </c>
      <c r="F713" s="32" t="s">
        <v>10</v>
      </c>
      <c r="G713" s="32">
        <f>VLOOKUP(F713&amp;WEEKDAY(D713,2),Hoja3!A:B,2,FALSE)*24</f>
        <v>24</v>
      </c>
      <c r="H713" s="8">
        <f t="shared" si="111"/>
        <v>41752.75</v>
      </c>
      <c r="I713" s="8">
        <v>41751.951388888891</v>
      </c>
      <c r="J713" s="8">
        <v>41751.645833333336</v>
      </c>
      <c r="K713" s="8" t="str">
        <f t="shared" ca="1" si="112"/>
        <v>Resuelto a Tiempo</v>
      </c>
      <c r="O713">
        <v>-5.14</v>
      </c>
      <c r="V713" t="s">
        <v>1600</v>
      </c>
      <c r="W713" t="s">
        <v>1600</v>
      </c>
      <c r="X713" s="2">
        <f t="shared" si="109"/>
        <v>41752</v>
      </c>
      <c r="Y713" t="str">
        <f ca="1">"-"&amp;COUNTIFS($X$1:X713,DATE(YEAR($H713),MONTH($H713),DAY($H713)),$K$1:K713,"Pendiente")</f>
        <v>-0</v>
      </c>
      <c r="AF713">
        <f t="shared" si="110"/>
        <v>4</v>
      </c>
    </row>
    <row r="714" spans="1:32" x14ac:dyDescent="0.25">
      <c r="A714" t="str">
        <f t="shared" ca="1" si="108"/>
        <v>41768-0</v>
      </c>
      <c r="B714" s="7" t="s">
        <v>1547</v>
      </c>
      <c r="C714" s="7" t="s">
        <v>1831</v>
      </c>
      <c r="D714" s="8">
        <v>41752.375</v>
      </c>
      <c r="E714" s="32" t="s">
        <v>513</v>
      </c>
      <c r="F714" s="32" t="s">
        <v>513</v>
      </c>
      <c r="G714" s="32">
        <v>383</v>
      </c>
      <c r="H714" s="8">
        <f t="shared" si="111"/>
        <v>41768.333333333336</v>
      </c>
      <c r="I714" s="8">
        <v>41752.375</v>
      </c>
      <c r="J714" s="8">
        <v>41768.322916666664</v>
      </c>
      <c r="K714" s="8" t="str">
        <f t="shared" ca="1" si="112"/>
        <v>Resuelto a Tiempo</v>
      </c>
      <c r="O714">
        <v>-0.55000000000000004</v>
      </c>
      <c r="V714" t="s">
        <v>1147</v>
      </c>
      <c r="W714" t="s">
        <v>1147</v>
      </c>
      <c r="X714" s="2">
        <f t="shared" si="109"/>
        <v>41768</v>
      </c>
      <c r="Y714" t="str">
        <f ca="1">"-"&amp;COUNTIFS($X$1:X714,DATE(YEAR($H714),MONTH($H714),DAY($H714)),$K$1:K714,"Pendiente")</f>
        <v>-0</v>
      </c>
      <c r="AF714">
        <f t="shared" si="110"/>
        <v>4</v>
      </c>
    </row>
    <row r="715" spans="1:32" x14ac:dyDescent="0.25">
      <c r="A715" t="str">
        <f t="shared" ca="1" si="108"/>
        <v>41755-0</v>
      </c>
      <c r="B715" s="7" t="s">
        <v>1548</v>
      </c>
      <c r="C715" s="7" t="s">
        <v>1831</v>
      </c>
      <c r="D715" s="8">
        <v>41754.416666666664</v>
      </c>
      <c r="E715" s="32" t="s">
        <v>10</v>
      </c>
      <c r="F715" s="32" t="s">
        <v>10</v>
      </c>
      <c r="G715" s="32">
        <f>VLOOKUP(F715&amp;WEEKDAY(D715,2),Hoja3!A:B,2,FALSE)*24</f>
        <v>24</v>
      </c>
      <c r="H715" s="8">
        <f t="shared" si="111"/>
        <v>41755.416666666664</v>
      </c>
      <c r="I715" s="8">
        <v>41754.416666666664</v>
      </c>
      <c r="J715" s="8">
        <v>41754.461805555555</v>
      </c>
      <c r="K715" s="8" t="str">
        <f t="shared" ca="1" si="112"/>
        <v>Resuelto a Tiempo</v>
      </c>
      <c r="O715">
        <v>-25.15</v>
      </c>
      <c r="V715" t="s">
        <v>1597</v>
      </c>
      <c r="W715" t="s">
        <v>1595</v>
      </c>
      <c r="X715" s="2">
        <f t="shared" si="109"/>
        <v>41755</v>
      </c>
      <c r="Y715" t="str">
        <f ca="1">"-"&amp;COUNTIFS($X$1:X715,DATE(YEAR($H715),MONTH($H715),DAY($H715)),$K$1:K715,"Pendiente")</f>
        <v>-0</v>
      </c>
      <c r="AF715">
        <f t="shared" si="110"/>
        <v>4</v>
      </c>
    </row>
    <row r="716" spans="1:32" x14ac:dyDescent="0.25">
      <c r="A716" t="str">
        <f t="shared" ca="1" si="108"/>
        <v>41760-0</v>
      </c>
      <c r="B716" s="7" t="s">
        <v>1549</v>
      </c>
      <c r="C716" s="7" t="s">
        <v>1831</v>
      </c>
      <c r="D716" s="8">
        <v>41755.333333333336</v>
      </c>
      <c r="E716" s="32" t="s">
        <v>52</v>
      </c>
      <c r="F716" s="32" t="s">
        <v>52</v>
      </c>
      <c r="G716" s="32">
        <f>VLOOKUP(F716&amp;WEEKDAY(D716,2),Hoja3!A:B,2,FALSE)*24</f>
        <v>120</v>
      </c>
      <c r="H716" s="8">
        <f t="shared" si="111"/>
        <v>41760.333333333336</v>
      </c>
      <c r="I716" s="8">
        <v>41755.333333333336</v>
      </c>
      <c r="J716" s="8">
        <v>41759.6875</v>
      </c>
      <c r="K716" s="8" t="str">
        <f t="shared" ca="1" si="112"/>
        <v>Resuelto a Tiempo</v>
      </c>
      <c r="O716">
        <v>-20.39</v>
      </c>
      <c r="V716" t="s">
        <v>1599</v>
      </c>
      <c r="W716" t="s">
        <v>1599</v>
      </c>
      <c r="X716" s="2">
        <f t="shared" si="109"/>
        <v>41760</v>
      </c>
      <c r="Y716" t="str">
        <f ca="1">"-"&amp;COUNTIFS($X$1:X716,DATE(YEAR($H716),MONTH($H716),DAY($H716)),$K$1:K716,"Pendiente")</f>
        <v>-0</v>
      </c>
      <c r="AF716">
        <f t="shared" si="110"/>
        <v>4</v>
      </c>
    </row>
    <row r="717" spans="1:32" x14ac:dyDescent="0.25">
      <c r="A717" t="str">
        <f t="shared" ca="1" si="108"/>
        <v>41760-0</v>
      </c>
      <c r="B717" s="7" t="s">
        <v>1551</v>
      </c>
      <c r="C717" s="7" t="s">
        <v>1831</v>
      </c>
      <c r="D717" s="8">
        <v>41755.375</v>
      </c>
      <c r="E717" s="32" t="s">
        <v>52</v>
      </c>
      <c r="F717" s="32" t="s">
        <v>52</v>
      </c>
      <c r="G717" s="32">
        <f>VLOOKUP(F717&amp;WEEKDAY(D717,2),Hoja3!A:B,2,FALSE)*24</f>
        <v>120</v>
      </c>
      <c r="H717" s="8">
        <f t="shared" si="111"/>
        <v>41760.375</v>
      </c>
      <c r="I717" s="8">
        <v>41756.333333333336</v>
      </c>
      <c r="J717" s="8">
        <v>41757.75</v>
      </c>
      <c r="K717" s="8" t="str">
        <f t="shared" ca="1" si="112"/>
        <v>Resuelto a Tiempo</v>
      </c>
      <c r="O717">
        <v>-66.48</v>
      </c>
      <c r="V717" t="s">
        <v>1148</v>
      </c>
      <c r="W717" t="s">
        <v>1145</v>
      </c>
      <c r="X717" s="2">
        <f t="shared" si="109"/>
        <v>41760</v>
      </c>
      <c r="Y717" t="str">
        <f ca="1">"-"&amp;COUNTIFS($X$1:X717,DATE(YEAR($H717),MONTH($H717),DAY($H717)),$K$1:K717,"Pendiente")</f>
        <v>-0</v>
      </c>
      <c r="AF717">
        <f t="shared" si="110"/>
        <v>4</v>
      </c>
    </row>
    <row r="718" spans="1:32" x14ac:dyDescent="0.25">
      <c r="A718" t="str">
        <f t="shared" ca="1" si="108"/>
        <v>41758-0</v>
      </c>
      <c r="B718" s="7" t="s">
        <v>1550</v>
      </c>
      <c r="C718" s="7" t="s">
        <v>1831</v>
      </c>
      <c r="D718" s="8">
        <v>41757.333333333336</v>
      </c>
      <c r="E718" s="32" t="s">
        <v>10</v>
      </c>
      <c r="F718" s="32" t="s">
        <v>10</v>
      </c>
      <c r="G718" s="32">
        <f>VLOOKUP(F718&amp;WEEKDAY(D718,2),Hoja3!A:B,2,FALSE)*24</f>
        <v>24</v>
      </c>
      <c r="H718" s="8">
        <f t="shared" si="111"/>
        <v>41758.333333333336</v>
      </c>
      <c r="I718" s="8">
        <v>41757.354166666664</v>
      </c>
      <c r="J718" s="8">
        <v>41757.625</v>
      </c>
      <c r="K718" s="8" t="str">
        <f t="shared" ca="1" si="112"/>
        <v>Resuelto a Tiempo</v>
      </c>
      <c r="O718">
        <v>-18.41</v>
      </c>
      <c r="V718" t="s">
        <v>1595</v>
      </c>
      <c r="W718" t="s">
        <v>1595</v>
      </c>
      <c r="X718" s="2">
        <f t="shared" si="109"/>
        <v>41758</v>
      </c>
      <c r="Y718" t="str">
        <f ca="1">"-"&amp;COUNTIFS($X$1:X718,DATE(YEAR($H718),MONTH($H718),DAY($H718)),$K$1:K718,"Pendiente")</f>
        <v>-0</v>
      </c>
      <c r="AF718">
        <f t="shared" si="110"/>
        <v>4</v>
      </c>
    </row>
    <row r="719" spans="1:32" x14ac:dyDescent="0.25">
      <c r="A719" t="str">
        <f t="shared" ca="1" si="108"/>
        <v>41760-0</v>
      </c>
      <c r="B719" s="7" t="s">
        <v>1552</v>
      </c>
      <c r="C719" s="7" t="s">
        <v>1831</v>
      </c>
      <c r="D719" s="8">
        <v>41757.333333333336</v>
      </c>
      <c r="E719" s="32" t="s">
        <v>15</v>
      </c>
      <c r="F719" s="32" t="s">
        <v>52</v>
      </c>
      <c r="G719" s="32">
        <f>VLOOKUP(F719&amp;WEEKDAY(D719,2),Hoja3!A:B,2,FALSE)*24</f>
        <v>72</v>
      </c>
      <c r="H719" s="8">
        <f t="shared" si="111"/>
        <v>41760.333333333336</v>
      </c>
      <c r="I719" s="8">
        <v>41757.333333333336</v>
      </c>
      <c r="J719" s="8">
        <v>41759.361111111109</v>
      </c>
      <c r="K719" s="8" t="str">
        <f t="shared" ca="1" si="112"/>
        <v>Resuelto a Tiempo</v>
      </c>
      <c r="O719">
        <v>-4.18</v>
      </c>
      <c r="V719" t="s">
        <v>1147</v>
      </c>
      <c r="W719" t="s">
        <v>1147</v>
      </c>
      <c r="X719" s="2">
        <f t="shared" si="109"/>
        <v>41760</v>
      </c>
      <c r="Y719" t="str">
        <f ca="1">"-"&amp;COUNTIFS($X$1:X719,DATE(YEAR($H719),MONTH($H719),DAY($H719)),$K$1:K719,"Pendiente")</f>
        <v>-0</v>
      </c>
      <c r="AF719">
        <f t="shared" si="110"/>
        <v>4</v>
      </c>
    </row>
    <row r="720" spans="1:32" x14ac:dyDescent="0.25">
      <c r="A720" t="str">
        <f t="shared" ca="1" si="108"/>
        <v>41758-0</v>
      </c>
      <c r="B720" s="7" t="s">
        <v>1553</v>
      </c>
      <c r="C720" s="7" t="s">
        <v>1831</v>
      </c>
      <c r="D720" s="8">
        <v>41757.416666666664</v>
      </c>
      <c r="E720" s="32" t="s">
        <v>10</v>
      </c>
      <c r="F720" s="32" t="s">
        <v>10</v>
      </c>
      <c r="G720" s="32">
        <f>VLOOKUP(F720&amp;WEEKDAY(D720,2),Hoja3!A:B,2,FALSE)*24</f>
        <v>24</v>
      </c>
      <c r="H720" s="8">
        <f t="shared" si="111"/>
        <v>41758.416666666664</v>
      </c>
      <c r="I720" s="8">
        <v>41757.416666666664</v>
      </c>
      <c r="J720" s="8">
        <v>41759.381944444445</v>
      </c>
      <c r="K720" s="8" t="s">
        <v>977</v>
      </c>
      <c r="M720" s="53">
        <v>41758.583333333336</v>
      </c>
      <c r="N720" s="53">
        <v>41758.708333333336</v>
      </c>
      <c r="O720">
        <v>-1.45</v>
      </c>
      <c r="V720" t="s">
        <v>1149</v>
      </c>
      <c r="W720" t="s">
        <v>1149</v>
      </c>
      <c r="X720" s="2">
        <f t="shared" si="109"/>
        <v>41758</v>
      </c>
      <c r="Y720" t="str">
        <f ca="1">"-"&amp;COUNTIFS($X$1:X720,DATE(YEAR($H720),MONTH($H720),DAY($H720)),$K$1:K720,"Pendiente")</f>
        <v>-0</v>
      </c>
      <c r="AF720">
        <f t="shared" si="110"/>
        <v>4</v>
      </c>
    </row>
    <row r="721" spans="1:32" x14ac:dyDescent="0.25">
      <c r="A721" t="str">
        <f t="shared" ca="1" si="108"/>
        <v>41760-0</v>
      </c>
      <c r="B721" s="7" t="s">
        <v>1554</v>
      </c>
      <c r="C721" s="7" t="s">
        <v>1831</v>
      </c>
      <c r="D721" s="8">
        <v>41757.645833333336</v>
      </c>
      <c r="E721" s="32" t="s">
        <v>15</v>
      </c>
      <c r="F721" s="32" t="s">
        <v>52</v>
      </c>
      <c r="G721" s="32">
        <f>VLOOKUP(F721&amp;WEEKDAY(D721,2),Hoja3!A:B,2,FALSE)*24</f>
        <v>72</v>
      </c>
      <c r="H721" s="8">
        <f t="shared" si="111"/>
        <v>41760.645833333336</v>
      </c>
      <c r="I721" s="8">
        <v>41757.645833333336</v>
      </c>
      <c r="J721" s="8">
        <v>41758.694444444445</v>
      </c>
      <c r="K721" s="8" t="str">
        <f ca="1">IF(J721="",IF(NOW()&gt;H721,"Retrasado","Pendiente"),IF(J721&lt;H721,"Resuelto a Tiempo","Resuelto NO a Tiempo"))</f>
        <v>Resuelto a Tiempo</v>
      </c>
      <c r="O721">
        <v>20.13</v>
      </c>
      <c r="V721" t="s">
        <v>1147</v>
      </c>
      <c r="W721" t="s">
        <v>1147</v>
      </c>
      <c r="X721" s="2">
        <f t="shared" si="109"/>
        <v>41760</v>
      </c>
      <c r="Y721" t="str">
        <f ca="1">"-"&amp;COUNTIFS($X$1:X721,DATE(YEAR($H721),MONTH($H721),DAY($H721)),$K$1:K721,"Pendiente")</f>
        <v>-0</v>
      </c>
      <c r="AF721">
        <f t="shared" si="110"/>
        <v>4</v>
      </c>
    </row>
    <row r="722" spans="1:32" x14ac:dyDescent="0.25">
      <c r="A722" t="str">
        <f t="shared" ca="1" si="108"/>
        <v>41760-0</v>
      </c>
      <c r="B722" s="7" t="s">
        <v>1555</v>
      </c>
      <c r="C722" s="7" t="s">
        <v>1831</v>
      </c>
      <c r="D722" s="8">
        <v>41757.732638888891</v>
      </c>
      <c r="E722" s="32" t="s">
        <v>10</v>
      </c>
      <c r="F722" s="32" t="s">
        <v>52</v>
      </c>
      <c r="G722" s="32">
        <f>VLOOKUP(F722&amp;WEEKDAY(D722,2),Hoja3!A:B,2,FALSE)*24</f>
        <v>72</v>
      </c>
      <c r="H722" s="8">
        <f t="shared" si="111"/>
        <v>41760.732638888891</v>
      </c>
      <c r="I722" s="8">
        <v>41757.729166666664</v>
      </c>
      <c r="J722" s="8">
        <v>41759.291666666664</v>
      </c>
      <c r="K722" s="8" t="str">
        <f ca="1">IF(J722="",IF(NOW()&gt;H722,"Retrasado","Pendiente"),IF(J722&lt;H722,"Resuelto a Tiempo","Resuelto NO a Tiempo"))</f>
        <v>Resuelto a Tiempo</v>
      </c>
      <c r="O722">
        <v>-54.43</v>
      </c>
      <c r="V722" t="s">
        <v>1147</v>
      </c>
      <c r="W722" t="s">
        <v>1147</v>
      </c>
      <c r="X722" s="2">
        <f t="shared" si="109"/>
        <v>41760</v>
      </c>
      <c r="Y722" t="str">
        <f ca="1">"-"&amp;COUNTIFS($X$1:X722,DATE(YEAR($H722),MONTH($H722),DAY($H722)),$K$1:K722,"Pendiente")</f>
        <v>-0</v>
      </c>
      <c r="AF722">
        <f t="shared" si="110"/>
        <v>4</v>
      </c>
    </row>
    <row r="723" spans="1:32" x14ac:dyDescent="0.25">
      <c r="A723" t="str">
        <f t="shared" ca="1" si="108"/>
        <v>41803-0</v>
      </c>
      <c r="B723" s="7" t="s">
        <v>1557</v>
      </c>
      <c r="C723" s="7" t="s">
        <v>1831</v>
      </c>
      <c r="D723" s="8">
        <v>41759.375</v>
      </c>
      <c r="E723" s="32" t="s">
        <v>513</v>
      </c>
      <c r="F723" s="32" t="s">
        <v>513</v>
      </c>
      <c r="G723" s="32">
        <f>VLOOKUP(F723&amp;WEEKDAY(D723,2),Hoja3!A:B,2,FALSE)*24</f>
        <v>1056</v>
      </c>
      <c r="H723" s="8">
        <f t="shared" si="111"/>
        <v>41803.375</v>
      </c>
      <c r="I723" s="8">
        <v>41759.375</v>
      </c>
      <c r="J723" s="8">
        <v>41764.625</v>
      </c>
      <c r="K723" s="8" t="str">
        <f ca="1">IF(J723="",IF(NOW()&gt;H723,"Retrasado","Pendiente"),IF(J723&lt;H723,"Resuelto a Tiempo","Resuelto NO a Tiempo"))</f>
        <v>Resuelto a Tiempo</v>
      </c>
      <c r="O723">
        <v>-258.45</v>
      </c>
      <c r="V723" t="s">
        <v>1150</v>
      </c>
      <c r="W723" t="s">
        <v>1150</v>
      </c>
      <c r="X723" s="2">
        <f t="shared" si="109"/>
        <v>41803</v>
      </c>
      <c r="Y723" t="str">
        <f ca="1">"-"&amp;COUNTIFS($X$1:X723,DATE(YEAR($H723),MONTH($H723),DAY($H723)),$K$1:K723,"Pendiente")</f>
        <v>-0</v>
      </c>
      <c r="AF723">
        <f t="shared" si="110"/>
        <v>4</v>
      </c>
    </row>
    <row r="724" spans="1:32" x14ac:dyDescent="0.25">
      <c r="A724" t="str">
        <f t="shared" ca="1" si="108"/>
        <v>41761-0</v>
      </c>
      <c r="B724" s="7" t="s">
        <v>1556</v>
      </c>
      <c r="C724" s="7" t="s">
        <v>1831</v>
      </c>
      <c r="D724" s="8">
        <v>41758.541666666664</v>
      </c>
      <c r="E724" s="32" t="s">
        <v>15</v>
      </c>
      <c r="F724" s="32" t="s">
        <v>52</v>
      </c>
      <c r="G724" s="32">
        <f>VLOOKUP(F724&amp;WEEKDAY(D724,2),Hoja3!A:B,2,FALSE)*24</f>
        <v>72</v>
      </c>
      <c r="H724" s="8">
        <f t="shared" si="111"/>
        <v>41761.541666666664</v>
      </c>
      <c r="I724" s="8">
        <v>41758.541666666664</v>
      </c>
      <c r="J724" s="8">
        <v>41759.444444444445</v>
      </c>
      <c r="K724" s="8" t="str">
        <f ca="1">IF(J724="",IF(NOW()&gt;H724,"Retrasado","Pendiente"),IF(J724&lt;H724,"Resuelto a Tiempo","Resuelto NO a Tiempo"))</f>
        <v>Resuelto a Tiempo</v>
      </c>
      <c r="O724">
        <v>-139.19</v>
      </c>
      <c r="V724" t="s">
        <v>1147</v>
      </c>
      <c r="W724" t="s">
        <v>1147</v>
      </c>
      <c r="X724" s="2">
        <f t="shared" si="109"/>
        <v>41761</v>
      </c>
      <c r="Y724" t="str">
        <f ca="1">"-"&amp;COUNTIFS($X$1:X724,DATE(YEAR($H724),MONTH($H724),DAY($H724)),$K$1:K724,"Pendiente")</f>
        <v>-0</v>
      </c>
      <c r="AF724">
        <f t="shared" si="110"/>
        <v>4</v>
      </c>
    </row>
    <row r="725" spans="1:32" x14ac:dyDescent="0.25">
      <c r="A725" t="str">
        <f t="shared" ca="1" si="108"/>
        <v>41760-0</v>
      </c>
      <c r="B725" s="3" t="s">
        <v>1558</v>
      </c>
      <c r="C725" s="7" t="s">
        <v>1831</v>
      </c>
      <c r="D725" s="4">
        <v>41759.458333333336</v>
      </c>
      <c r="E725" s="35" t="s">
        <v>10</v>
      </c>
      <c r="F725" s="35" t="s">
        <v>10</v>
      </c>
      <c r="G725" s="35">
        <f>VLOOKUP(F725&amp;WEEKDAY(D725,2),Hoja3!A:B,2,FALSE)*24</f>
        <v>24</v>
      </c>
      <c r="H725" s="4">
        <f t="shared" si="111"/>
        <v>41760.458333333336</v>
      </c>
      <c r="I725" s="4">
        <v>41759.458333333336</v>
      </c>
      <c r="J725" s="4">
        <v>41768.645833333336</v>
      </c>
      <c r="K725" s="4" t="s">
        <v>1122</v>
      </c>
      <c r="V725" t="s">
        <v>1598</v>
      </c>
      <c r="W725" t="s">
        <v>1598</v>
      </c>
      <c r="X725" s="2">
        <f t="shared" si="109"/>
        <v>41760</v>
      </c>
      <c r="Y725" t="str">
        <f ca="1">"-"&amp;COUNTIFS($X$1:X725,DATE(YEAR($H725),MONTH($H725),DAY($H725)),$K$1:K725,"Pendiente")</f>
        <v>-0</v>
      </c>
      <c r="AF725">
        <f t="shared" si="110"/>
        <v>4</v>
      </c>
    </row>
    <row r="726" spans="1:32" x14ac:dyDescent="0.25">
      <c r="A726" t="str">
        <f t="shared" si="108"/>
        <v>41765-0</v>
      </c>
      <c r="B726" s="3" t="s">
        <v>1559</v>
      </c>
      <c r="C726" s="7" t="s">
        <v>1831</v>
      </c>
      <c r="D726" s="4">
        <v>41764.416666666664</v>
      </c>
      <c r="E726" s="35" t="s">
        <v>10</v>
      </c>
      <c r="F726" s="35" t="s">
        <v>10</v>
      </c>
      <c r="G726" s="35">
        <f>VLOOKUP(F726&amp;WEEKDAY(D726,2),Hoja3!A:B,2,FALSE)*24</f>
        <v>24</v>
      </c>
      <c r="H726" s="4">
        <f t="shared" si="111"/>
        <v>41765.416666666664</v>
      </c>
      <c r="I726" s="4">
        <v>41734.416666666664</v>
      </c>
      <c r="J726" s="4">
        <v>41767.6875</v>
      </c>
      <c r="K726" s="4" t="s">
        <v>1122</v>
      </c>
      <c r="O726">
        <v>-14.57</v>
      </c>
      <c r="V726" t="s">
        <v>1597</v>
      </c>
      <c r="W726" t="s">
        <v>1150</v>
      </c>
      <c r="X726" s="2">
        <f t="shared" si="109"/>
        <v>41765</v>
      </c>
      <c r="Y726" t="str">
        <f>"-"&amp;COUNTIFS($X$1:X726,DATE(YEAR($H726),MONTH($H726),DAY($H726)),$K$1:K726,"Pendiente")</f>
        <v>-0</v>
      </c>
      <c r="AF726">
        <f t="shared" si="110"/>
        <v>5</v>
      </c>
    </row>
    <row r="727" spans="1:32" x14ac:dyDescent="0.25">
      <c r="A727" t="str">
        <f t="shared" ca="1" si="108"/>
        <v>41767-0</v>
      </c>
      <c r="B727" s="7" t="s">
        <v>1560</v>
      </c>
      <c r="C727" s="7" t="s">
        <v>1831</v>
      </c>
      <c r="D727" s="8">
        <v>41764.4375</v>
      </c>
      <c r="E727" s="32" t="s">
        <v>15</v>
      </c>
      <c r="F727" s="32" t="s">
        <v>52</v>
      </c>
      <c r="G727" s="32">
        <f>VLOOKUP(F727&amp;WEEKDAY(D727,2),Hoja3!A:B,2,FALSE)*24</f>
        <v>72</v>
      </c>
      <c r="H727" s="8">
        <f t="shared" si="111"/>
        <v>41767.4375</v>
      </c>
      <c r="I727" s="8">
        <v>41734.4375</v>
      </c>
      <c r="J727" s="8">
        <v>41765.604166666664</v>
      </c>
      <c r="K727" s="8" t="str">
        <f t="shared" ref="K727:K739" ca="1" si="113">IF(J727="",IF(NOW()&gt;H727,"Retrasado","Pendiente"),IF(J727&lt;H727,"Resuelto a Tiempo","Resuelto NO a Tiempo"))</f>
        <v>Resuelto a Tiempo</v>
      </c>
      <c r="O727">
        <v>-140.21</v>
      </c>
      <c r="V727" t="s">
        <v>1147</v>
      </c>
      <c r="W727" t="s">
        <v>1147</v>
      </c>
      <c r="X727" s="2">
        <f t="shared" si="109"/>
        <v>41767</v>
      </c>
      <c r="Y727" t="str">
        <f ca="1">"-"&amp;COUNTIFS($X$1:X727,DATE(YEAR($H727),MONTH($H727),DAY($H727)),$K$1:K727,"Pendiente")</f>
        <v>-0</v>
      </c>
      <c r="AF727">
        <f t="shared" si="110"/>
        <v>5</v>
      </c>
    </row>
    <row r="728" spans="1:32" x14ac:dyDescent="0.25">
      <c r="A728" t="str">
        <f t="shared" ca="1" si="108"/>
        <v>41767-0</v>
      </c>
      <c r="B728" s="7" t="s">
        <v>1561</v>
      </c>
      <c r="C728" s="7" t="s">
        <v>1831</v>
      </c>
      <c r="D728" s="8">
        <v>41764.520833333336</v>
      </c>
      <c r="E728" s="32" t="s">
        <v>15</v>
      </c>
      <c r="F728" s="32" t="s">
        <v>52</v>
      </c>
      <c r="G728" s="32">
        <f>VLOOKUP(F728&amp;WEEKDAY(D728,2),Hoja3!A:B,2,FALSE)*24</f>
        <v>72</v>
      </c>
      <c r="H728" s="8">
        <f t="shared" si="111"/>
        <v>41767.520833333336</v>
      </c>
      <c r="I728" s="8">
        <v>41764.520833333336</v>
      </c>
      <c r="J728" s="8">
        <v>41765.645833333336</v>
      </c>
      <c r="K728" s="8" t="str">
        <f t="shared" ca="1" si="113"/>
        <v>Resuelto a Tiempo</v>
      </c>
      <c r="O728">
        <v>-161.51</v>
      </c>
      <c r="V728" t="s">
        <v>1147</v>
      </c>
      <c r="W728" t="s">
        <v>1147</v>
      </c>
      <c r="X728" s="2">
        <f t="shared" si="109"/>
        <v>41767</v>
      </c>
      <c r="Y728" t="str">
        <f ca="1">"-"&amp;COUNTIFS($X$1:X728,DATE(YEAR($H728),MONTH($H728),DAY($H728)),$K$1:K728,"Pendiente")</f>
        <v>-0</v>
      </c>
      <c r="AF728">
        <f t="shared" si="110"/>
        <v>5</v>
      </c>
    </row>
    <row r="729" spans="1:32" x14ac:dyDescent="0.25">
      <c r="A729" t="str">
        <f t="shared" ca="1" si="108"/>
        <v>41768-0</v>
      </c>
      <c r="B729" s="7" t="s">
        <v>1562</v>
      </c>
      <c r="C729" s="7" t="s">
        <v>1831</v>
      </c>
      <c r="D729" s="8">
        <v>41765.416666666664</v>
      </c>
      <c r="E729" s="32" t="s">
        <v>15</v>
      </c>
      <c r="F729" s="32" t="s">
        <v>52</v>
      </c>
      <c r="G729" s="32">
        <f>VLOOKUP(F729&amp;WEEKDAY(D729,2),Hoja3!A:B,2,FALSE)*24</f>
        <v>72</v>
      </c>
      <c r="H729" s="8">
        <f t="shared" si="111"/>
        <v>41768.416666666664</v>
      </c>
      <c r="I729" s="8">
        <v>41765.416666666664</v>
      </c>
      <c r="J729" s="8">
        <v>41766.854166666664</v>
      </c>
      <c r="K729" s="8" t="str">
        <f t="shared" ca="1" si="113"/>
        <v>Resuelto a Tiempo</v>
      </c>
      <c r="O729">
        <v>-41.16</v>
      </c>
      <c r="V729" t="s">
        <v>1147</v>
      </c>
      <c r="W729" t="s">
        <v>1147</v>
      </c>
      <c r="X729" s="2">
        <f t="shared" si="109"/>
        <v>41768</v>
      </c>
      <c r="Y729" t="str">
        <f ca="1">"-"&amp;COUNTIFS($X$1:X729,DATE(YEAR($H729),MONTH($H729),DAY($H729)),$K$1:K729,"Pendiente")</f>
        <v>-0</v>
      </c>
      <c r="AF729">
        <f t="shared" si="110"/>
        <v>5</v>
      </c>
    </row>
    <row r="730" spans="1:32" x14ac:dyDescent="0.25">
      <c r="A730" t="str">
        <f t="shared" ca="1" si="108"/>
        <v>41767-0</v>
      </c>
      <c r="B730" s="7" t="s">
        <v>1563</v>
      </c>
      <c r="C730" s="7" t="s">
        <v>1831</v>
      </c>
      <c r="D730" s="8">
        <v>41766.375</v>
      </c>
      <c r="E730" s="32" t="s">
        <v>10</v>
      </c>
      <c r="F730" s="32" t="s">
        <v>10</v>
      </c>
      <c r="G730" s="32">
        <f>VLOOKUP(F730&amp;WEEKDAY(D730,2),Hoja3!A:B,2,FALSE)*24</f>
        <v>24</v>
      </c>
      <c r="H730" s="8">
        <f t="shared" si="111"/>
        <v>41767.375</v>
      </c>
      <c r="I730" s="8">
        <v>41766.375</v>
      </c>
      <c r="J730" s="8">
        <v>41766.857638888891</v>
      </c>
      <c r="K730" s="8" t="str">
        <f t="shared" ca="1" si="113"/>
        <v>Resuelto a Tiempo</v>
      </c>
      <c r="O730">
        <v>-12.34</v>
      </c>
      <c r="V730" t="s">
        <v>1593</v>
      </c>
      <c r="W730" t="s">
        <v>1593</v>
      </c>
      <c r="X730" s="2">
        <f t="shared" si="109"/>
        <v>41767</v>
      </c>
      <c r="Y730" t="str">
        <f ca="1">"-"&amp;COUNTIFS($X$1:X730,DATE(YEAR($H730),MONTH($H730),DAY($H730)),$K$1:K730,"Pendiente")</f>
        <v>-0</v>
      </c>
      <c r="AF730">
        <f t="shared" si="110"/>
        <v>5</v>
      </c>
    </row>
    <row r="731" spans="1:32" x14ac:dyDescent="0.25">
      <c r="A731" t="str">
        <f t="shared" ca="1" si="108"/>
        <v>41771-0</v>
      </c>
      <c r="B731" s="7" t="s">
        <v>1564</v>
      </c>
      <c r="C731" s="7" t="s">
        <v>1831</v>
      </c>
      <c r="D731" s="8">
        <v>41766.375</v>
      </c>
      <c r="E731" s="32" t="s">
        <v>10</v>
      </c>
      <c r="F731" s="32" t="s">
        <v>52</v>
      </c>
      <c r="G731" s="32">
        <f>VLOOKUP(F731&amp;WEEKDAY(D731,2),Hoja3!A:B,2,FALSE)*24</f>
        <v>120</v>
      </c>
      <c r="H731" s="8">
        <f t="shared" si="111"/>
        <v>41771.375</v>
      </c>
      <c r="I731" s="8">
        <v>41766.375</v>
      </c>
      <c r="J731" s="8">
        <v>41771.34375</v>
      </c>
      <c r="K731" s="8" t="str">
        <f t="shared" ca="1" si="113"/>
        <v>Resuelto a Tiempo</v>
      </c>
      <c r="O731">
        <v>-23.15</v>
      </c>
      <c r="V731" t="s">
        <v>1150</v>
      </c>
      <c r="W731" t="s">
        <v>1150</v>
      </c>
      <c r="X731" s="2">
        <f t="shared" si="109"/>
        <v>41771</v>
      </c>
      <c r="Y731" t="str">
        <f ca="1">"-"&amp;COUNTIFS($X$1:X731,DATE(YEAR($H731),MONTH($H731),DAY($H731)),$K$1:K731,"Pendiente")</f>
        <v>-0</v>
      </c>
      <c r="AF731">
        <f t="shared" si="110"/>
        <v>5</v>
      </c>
    </row>
    <row r="732" spans="1:32" x14ac:dyDescent="0.25">
      <c r="A732" t="str">
        <f t="shared" ca="1" si="108"/>
        <v>41771-0</v>
      </c>
      <c r="B732" s="7" t="s">
        <v>1565</v>
      </c>
      <c r="C732" s="7" t="s">
        <v>1831</v>
      </c>
      <c r="D732" s="8">
        <v>41766.416666666664</v>
      </c>
      <c r="E732" s="32" t="s">
        <v>10</v>
      </c>
      <c r="F732" s="32" t="s">
        <v>52</v>
      </c>
      <c r="G732" s="32">
        <f>VLOOKUP(F732&amp;WEEKDAY(D732,2),Hoja3!A:B,2,FALSE)*24</f>
        <v>120</v>
      </c>
      <c r="H732" s="8">
        <f t="shared" si="111"/>
        <v>41771.416666666664</v>
      </c>
      <c r="I732" s="8">
        <v>41766.416666666664</v>
      </c>
      <c r="J732" s="8">
        <v>41771.395833333336</v>
      </c>
      <c r="K732" s="8" t="str">
        <f t="shared" ca="1" si="113"/>
        <v>Resuelto a Tiempo</v>
      </c>
      <c r="O732">
        <v>-25.21</v>
      </c>
      <c r="V732" t="s">
        <v>1150</v>
      </c>
      <c r="W732" t="s">
        <v>1150</v>
      </c>
      <c r="X732" s="2">
        <f t="shared" si="109"/>
        <v>41771</v>
      </c>
      <c r="Y732" t="str">
        <f ca="1">"-"&amp;COUNTIFS($X$1:X732,DATE(YEAR($H732),MONTH($H732),DAY($H732)),$K$1:K732,"Pendiente")</f>
        <v>-0</v>
      </c>
      <c r="AF732">
        <f t="shared" si="110"/>
        <v>5</v>
      </c>
    </row>
    <row r="733" spans="1:32" x14ac:dyDescent="0.25">
      <c r="A733" t="str">
        <f t="shared" ca="1" si="108"/>
        <v>41769-0</v>
      </c>
      <c r="B733" s="7" t="s">
        <v>1566</v>
      </c>
      <c r="C733" s="7" t="s">
        <v>1831</v>
      </c>
      <c r="D733" s="8">
        <v>41768.333333333336</v>
      </c>
      <c r="E733" s="32" t="s">
        <v>10</v>
      </c>
      <c r="F733" s="32" t="s">
        <v>10</v>
      </c>
      <c r="G733" s="32">
        <f>VLOOKUP(F733&amp;WEEKDAY(D733,2),Hoja3!A:B,2,FALSE)*24</f>
        <v>24</v>
      </c>
      <c r="H733" s="8">
        <f t="shared" si="111"/>
        <v>41769.333333333336</v>
      </c>
      <c r="I733" s="8">
        <v>41768.333333333336</v>
      </c>
      <c r="J733" s="8">
        <v>41768.583333333336</v>
      </c>
      <c r="K733" s="8" t="str">
        <f t="shared" ca="1" si="113"/>
        <v>Resuelto a Tiempo</v>
      </c>
      <c r="O733">
        <v>-19.010000000000002</v>
      </c>
      <c r="V733" t="s">
        <v>1593</v>
      </c>
      <c r="W733" t="s">
        <v>1593</v>
      </c>
      <c r="X733" s="2">
        <f t="shared" si="109"/>
        <v>41769</v>
      </c>
      <c r="Y733" t="str">
        <f ca="1">"-"&amp;COUNTIFS($X$1:X733,DATE(YEAR($H733),MONTH($H733),DAY($H733)),$K$1:K733,"Pendiente")</f>
        <v>-0</v>
      </c>
      <c r="AF733">
        <f t="shared" si="110"/>
        <v>5</v>
      </c>
    </row>
    <row r="734" spans="1:32" x14ac:dyDescent="0.25">
      <c r="A734" t="str">
        <f t="shared" ca="1" si="108"/>
        <v>41774-0</v>
      </c>
      <c r="B734" s="7" t="s">
        <v>1567</v>
      </c>
      <c r="C734" s="7" t="s">
        <v>1831</v>
      </c>
      <c r="D734" s="8">
        <v>41771.6875</v>
      </c>
      <c r="E734" s="32" t="s">
        <v>15</v>
      </c>
      <c r="F734" s="32" t="s">
        <v>52</v>
      </c>
      <c r="G734" s="32">
        <f>VLOOKUP(F734&amp;WEEKDAY(D734,2),Hoja3!A:B,2,FALSE)*24</f>
        <v>72</v>
      </c>
      <c r="H734" s="8">
        <f t="shared" si="111"/>
        <v>41774.6875</v>
      </c>
      <c r="I734" s="8">
        <v>41771.6875</v>
      </c>
      <c r="J734" s="8">
        <v>41772.697916666664</v>
      </c>
      <c r="K734" s="8" t="str">
        <f t="shared" ca="1" si="113"/>
        <v>Resuelto a Tiempo</v>
      </c>
      <c r="O734">
        <v>-135.13999999999999</v>
      </c>
      <c r="V734" t="s">
        <v>1147</v>
      </c>
      <c r="W734" t="s">
        <v>1147</v>
      </c>
      <c r="X734" s="2">
        <f t="shared" si="109"/>
        <v>41774</v>
      </c>
      <c r="Y734" t="str">
        <f ca="1">"-"&amp;COUNTIFS($X$1:X734,DATE(YEAR($H734),MONTH($H734),DAY($H734)),$K$1:K734,"Pendiente")</f>
        <v>-0</v>
      </c>
      <c r="AF734">
        <f t="shared" si="110"/>
        <v>5</v>
      </c>
    </row>
    <row r="735" spans="1:32" x14ac:dyDescent="0.25">
      <c r="A735" t="str">
        <f t="shared" ca="1" si="108"/>
        <v>41773-0</v>
      </c>
      <c r="B735" s="7" t="s">
        <v>1568</v>
      </c>
      <c r="C735" s="7" t="s">
        <v>1831</v>
      </c>
      <c r="D735" s="8">
        <v>41772.333333333336</v>
      </c>
      <c r="E735" s="32" t="s">
        <v>425</v>
      </c>
      <c r="F735" s="32" t="s">
        <v>10</v>
      </c>
      <c r="G735" s="32">
        <f>VLOOKUP(F735&amp;WEEKDAY(D735,2),Hoja3!A:B,2,FALSE)*24</f>
        <v>24</v>
      </c>
      <c r="H735" s="8">
        <f t="shared" si="111"/>
        <v>41773.333333333336</v>
      </c>
      <c r="I735" s="8">
        <v>41772.354166666664</v>
      </c>
      <c r="J735" s="8">
        <v>41772.576388888891</v>
      </c>
      <c r="K735" s="8" t="str">
        <f t="shared" ca="1" si="113"/>
        <v>Resuelto a Tiempo</v>
      </c>
      <c r="O735">
        <v>-19.28</v>
      </c>
      <c r="V735" t="s">
        <v>1593</v>
      </c>
      <c r="W735" t="s">
        <v>1593</v>
      </c>
      <c r="X735" s="2">
        <f t="shared" si="109"/>
        <v>41773</v>
      </c>
      <c r="Y735" t="str">
        <f ca="1">"-"&amp;COUNTIFS($X$1:X735,DATE(YEAR($H735),MONTH($H735),DAY($H735)),$K$1:K735,"Pendiente")</f>
        <v>-0</v>
      </c>
      <c r="AF735">
        <f t="shared" si="110"/>
        <v>5</v>
      </c>
    </row>
    <row r="736" spans="1:32" x14ac:dyDescent="0.25">
      <c r="A736" t="str">
        <f t="shared" ca="1" si="108"/>
        <v>41773-0</v>
      </c>
      <c r="B736" s="7" t="s">
        <v>1569</v>
      </c>
      <c r="C736" s="7" t="s">
        <v>1831</v>
      </c>
      <c r="D736" s="8">
        <v>41772.4375</v>
      </c>
      <c r="E736" s="32" t="s">
        <v>10</v>
      </c>
      <c r="F736" s="32" t="s">
        <v>10</v>
      </c>
      <c r="G736" s="32">
        <f>VLOOKUP(F736&amp;WEEKDAY(D736,2),Hoja3!A:B,2,FALSE)*24</f>
        <v>24</v>
      </c>
      <c r="H736" s="8">
        <f t="shared" si="111"/>
        <v>41773.4375</v>
      </c>
      <c r="I736" s="8">
        <v>41772.354166666664</v>
      </c>
      <c r="J736" s="8">
        <v>41773.381944444445</v>
      </c>
      <c r="K736" s="8" t="str">
        <f t="shared" ca="1" si="113"/>
        <v>Resuelto a Tiempo</v>
      </c>
      <c r="O736">
        <v>-2.11</v>
      </c>
      <c r="V736" t="s">
        <v>1150</v>
      </c>
      <c r="W736" t="s">
        <v>1150</v>
      </c>
      <c r="X736" s="2">
        <f t="shared" si="109"/>
        <v>41773</v>
      </c>
      <c r="Y736" t="str">
        <f ca="1">"-"&amp;COUNTIFS($X$1:X736,DATE(YEAR($H736),MONTH($H736),DAY($H736)),$K$1:K736,"Pendiente")</f>
        <v>-0</v>
      </c>
      <c r="AF736">
        <f t="shared" si="110"/>
        <v>5</v>
      </c>
    </row>
    <row r="737" spans="1:32" x14ac:dyDescent="0.25">
      <c r="A737" t="str">
        <f t="shared" ca="1" si="108"/>
        <v>41775-0</v>
      </c>
      <c r="B737" s="7" t="s">
        <v>1570</v>
      </c>
      <c r="C737" s="7" t="s">
        <v>1831</v>
      </c>
      <c r="D737" s="8">
        <v>41772.5625</v>
      </c>
      <c r="E737" s="32" t="s">
        <v>15</v>
      </c>
      <c r="F737" s="32" t="s">
        <v>52</v>
      </c>
      <c r="G737" s="32">
        <f>VLOOKUP(F737&amp;WEEKDAY(D737,2),Hoja3!A:B,2,FALSE)*24</f>
        <v>72</v>
      </c>
      <c r="H737" s="8">
        <f t="shared" si="111"/>
        <v>41775.5625</v>
      </c>
      <c r="I737" s="8">
        <v>41772.5625</v>
      </c>
      <c r="J737" s="8">
        <v>41775.479166666664</v>
      </c>
      <c r="K737" s="8" t="str">
        <f t="shared" ca="1" si="113"/>
        <v>Resuelto a Tiempo</v>
      </c>
      <c r="O737">
        <v>-66.510000000000005</v>
      </c>
      <c r="V737" t="s">
        <v>1147</v>
      </c>
      <c r="W737" t="s">
        <v>1147</v>
      </c>
      <c r="X737" s="2">
        <f t="shared" si="109"/>
        <v>41775</v>
      </c>
      <c r="Y737" t="str">
        <f ca="1">"-"&amp;COUNTIFS($X$1:X737,DATE(YEAR($H737),MONTH($H737),DAY($H737)),$K$1:K737,"Pendiente")</f>
        <v>-0</v>
      </c>
      <c r="AF737">
        <f t="shared" si="110"/>
        <v>5</v>
      </c>
    </row>
    <row r="738" spans="1:32" x14ac:dyDescent="0.25">
      <c r="A738" t="str">
        <f t="shared" ca="1" si="108"/>
        <v>41775-0</v>
      </c>
      <c r="B738" s="7" t="s">
        <v>1571</v>
      </c>
      <c r="C738" s="7" t="s">
        <v>1831</v>
      </c>
      <c r="D738" s="8">
        <v>41772.625</v>
      </c>
      <c r="E738" s="32" t="s">
        <v>15</v>
      </c>
      <c r="F738" s="32" t="s">
        <v>52</v>
      </c>
      <c r="G738" s="32">
        <f>VLOOKUP(F738&amp;WEEKDAY(D738,2),Hoja3!A:B,2,FALSE)*24</f>
        <v>72</v>
      </c>
      <c r="H738" s="8">
        <f t="shared" si="111"/>
        <v>41775.625</v>
      </c>
      <c r="I738" s="8">
        <v>41772.625</v>
      </c>
      <c r="J738" s="8">
        <v>41773.385416666664</v>
      </c>
      <c r="K738" s="8" t="str">
        <f t="shared" ca="1" si="113"/>
        <v>Resuelto a Tiempo</v>
      </c>
      <c r="O738">
        <v>-123.14</v>
      </c>
      <c r="V738" t="s">
        <v>1149</v>
      </c>
      <c r="W738" t="s">
        <v>1149</v>
      </c>
      <c r="X738" s="2">
        <f t="shared" si="109"/>
        <v>41775</v>
      </c>
      <c r="Y738" t="str">
        <f ca="1">"-"&amp;COUNTIFS($X$1:X738,DATE(YEAR($H738),MONTH($H738),DAY($H738)),$K$1:K738,"Pendiente")</f>
        <v>-0</v>
      </c>
      <c r="AF738">
        <f t="shared" si="110"/>
        <v>5</v>
      </c>
    </row>
    <row r="739" spans="1:32" x14ac:dyDescent="0.25">
      <c r="A739" t="str">
        <f t="shared" ca="1" si="108"/>
        <v>41773-0</v>
      </c>
      <c r="B739" s="7" t="s">
        <v>1572</v>
      </c>
      <c r="C739" s="7" t="s">
        <v>1831</v>
      </c>
      <c r="D739" s="8">
        <v>41772.652777777781</v>
      </c>
      <c r="E739" s="32" t="s">
        <v>15</v>
      </c>
      <c r="F739" s="32" t="s">
        <v>10</v>
      </c>
      <c r="G739" s="32">
        <f>VLOOKUP(F739&amp;WEEKDAY(D739,2),Hoja3!A:B,2,FALSE)*24</f>
        <v>24</v>
      </c>
      <c r="H739" s="8">
        <f t="shared" si="111"/>
        <v>41773.652777777781</v>
      </c>
      <c r="I739" s="8">
        <v>41772.652777777781</v>
      </c>
      <c r="J739" s="8">
        <v>41773.381944444445</v>
      </c>
      <c r="K739" s="8" t="str">
        <f t="shared" ca="1" si="113"/>
        <v>Resuelto a Tiempo</v>
      </c>
      <c r="O739">
        <v>-5.23</v>
      </c>
      <c r="V739" t="s">
        <v>1153</v>
      </c>
      <c r="W739" t="s">
        <v>1150</v>
      </c>
      <c r="X739" s="2">
        <f t="shared" si="109"/>
        <v>41773</v>
      </c>
      <c r="Y739" t="str">
        <f ca="1">"-"&amp;COUNTIFS($X$1:X739,DATE(YEAR($H739),MONTH($H739),DAY($H739)),$K$1:K739,"Pendiente")</f>
        <v>-0</v>
      </c>
      <c r="AF739">
        <f t="shared" si="110"/>
        <v>5</v>
      </c>
    </row>
    <row r="740" spans="1:32" x14ac:dyDescent="0.25">
      <c r="A740" t="str">
        <f t="shared" si="108"/>
        <v>41778-0</v>
      </c>
      <c r="B740" s="3" t="s">
        <v>1573</v>
      </c>
      <c r="C740" s="7" t="s">
        <v>1831</v>
      </c>
      <c r="D740" s="4">
        <v>41773.416666666664</v>
      </c>
      <c r="E740" s="35" t="s">
        <v>15</v>
      </c>
      <c r="F740" s="35" t="s">
        <v>52</v>
      </c>
      <c r="G740" s="35">
        <f>VLOOKUP(F740&amp;WEEKDAY(D740,2),Hoja3!A:B,2,FALSE)*24</f>
        <v>120</v>
      </c>
      <c r="H740" s="4">
        <f t="shared" si="111"/>
        <v>41778.416666666664</v>
      </c>
      <c r="I740" s="4">
        <v>41773.652777777781</v>
      </c>
      <c r="J740" s="4">
        <v>41782.541666666664</v>
      </c>
      <c r="K740" s="4" t="s">
        <v>1158</v>
      </c>
      <c r="O740">
        <v>46.11</v>
      </c>
      <c r="R740" t="s">
        <v>1064</v>
      </c>
      <c r="S740" s="1">
        <v>41781.625</v>
      </c>
      <c r="V740" t="s">
        <v>1147</v>
      </c>
      <c r="W740" t="s">
        <v>1150</v>
      </c>
      <c r="X740" s="2">
        <f t="shared" si="109"/>
        <v>41778</v>
      </c>
      <c r="Y740" t="str">
        <f>"-"&amp;COUNTIFS($X$1:X740,DATE(YEAR($H740),MONTH($H740),DAY($H740)),$K$1:K740,"Pendiente")</f>
        <v>-0</v>
      </c>
      <c r="AF740">
        <f t="shared" si="110"/>
        <v>5</v>
      </c>
    </row>
    <row r="741" spans="1:32" x14ac:dyDescent="0.25">
      <c r="A741" t="str">
        <f t="shared" ca="1" si="108"/>
        <v>41788-0</v>
      </c>
      <c r="B741" s="7" t="s">
        <v>1574</v>
      </c>
      <c r="C741" s="7" t="s">
        <v>1831</v>
      </c>
      <c r="D741" s="8">
        <v>41773.59375</v>
      </c>
      <c r="E741" s="32" t="s">
        <v>513</v>
      </c>
      <c r="F741" s="32" t="s">
        <v>513</v>
      </c>
      <c r="G741" s="32">
        <v>360</v>
      </c>
      <c r="H741" s="8">
        <f t="shared" si="111"/>
        <v>41788.59375</v>
      </c>
      <c r="I741" s="8">
        <v>41773.597222222219</v>
      </c>
      <c r="J741" s="8">
        <v>41780.416666666664</v>
      </c>
      <c r="K741" s="8" t="str">
        <f t="shared" ref="K741:K757" ca="1" si="114">IF(J741="",IF(NOW()&gt;H741,"Retrasado","Pendiente"),IF(J741&lt;H741,"Resuelto a Tiempo","Resuelto NO a Tiempo"))</f>
        <v>Resuelto a Tiempo</v>
      </c>
      <c r="O741">
        <v>-220.28</v>
      </c>
      <c r="V741" t="s">
        <v>1150</v>
      </c>
      <c r="W741" t="s">
        <v>1595</v>
      </c>
      <c r="X741" s="2">
        <f t="shared" si="109"/>
        <v>41788</v>
      </c>
      <c r="Y741" t="str">
        <f ca="1">"-"&amp;COUNTIFS($X$1:X741,DATE(YEAR($H741),MONTH($H741),DAY($H741)),$K$1:K741,"Pendiente")</f>
        <v>-0</v>
      </c>
      <c r="AF741">
        <f t="shared" si="110"/>
        <v>5</v>
      </c>
    </row>
    <row r="742" spans="1:32" x14ac:dyDescent="0.25">
      <c r="A742" t="str">
        <f t="shared" ca="1" si="108"/>
        <v>41778-0</v>
      </c>
      <c r="B742" s="7" t="s">
        <v>1575</v>
      </c>
      <c r="C742" s="7" t="s">
        <v>1831</v>
      </c>
      <c r="D742" s="8">
        <v>41773.625</v>
      </c>
      <c r="E742" s="32" t="s">
        <v>15</v>
      </c>
      <c r="F742" s="32" t="s">
        <v>52</v>
      </c>
      <c r="G742" s="32">
        <f>VLOOKUP(F742&amp;WEEKDAY(D742,2),Hoja3!A:B,2,FALSE)*24</f>
        <v>120</v>
      </c>
      <c r="H742" s="8">
        <f t="shared" si="111"/>
        <v>41778.625</v>
      </c>
      <c r="I742" s="8">
        <v>41773.625</v>
      </c>
      <c r="J742" s="8">
        <v>41774.527777777781</v>
      </c>
      <c r="K742" s="8" t="str">
        <f t="shared" ca="1" si="114"/>
        <v>Resuelto a Tiempo</v>
      </c>
      <c r="O742">
        <v>-3.23</v>
      </c>
      <c r="V742" t="s">
        <v>1149</v>
      </c>
      <c r="W742" t="s">
        <v>1149</v>
      </c>
      <c r="X742" s="2">
        <f t="shared" si="109"/>
        <v>41778</v>
      </c>
      <c r="Y742" t="str">
        <f ca="1">"-"&amp;COUNTIFS($X$1:X742,DATE(YEAR($H742),MONTH($H742),DAY($H742)),$K$1:K742,"Pendiente")</f>
        <v>-0</v>
      </c>
      <c r="AF742">
        <f t="shared" si="110"/>
        <v>5</v>
      </c>
    </row>
    <row r="743" spans="1:32" x14ac:dyDescent="0.25">
      <c r="A743" t="str">
        <f t="shared" ca="1" si="108"/>
        <v>41778-0</v>
      </c>
      <c r="B743" s="7" t="s">
        <v>1576</v>
      </c>
      <c r="C743" s="7" t="s">
        <v>1831</v>
      </c>
      <c r="D743" s="8">
        <v>41773.75</v>
      </c>
      <c r="E743" s="32" t="s">
        <v>15</v>
      </c>
      <c r="F743" s="32" t="s">
        <v>52</v>
      </c>
      <c r="G743" s="32">
        <f>VLOOKUP(F743&amp;WEEKDAY(D743,2),Hoja3!A:B,2,FALSE)*24</f>
        <v>120</v>
      </c>
      <c r="H743" s="8">
        <f t="shared" si="111"/>
        <v>41778.75</v>
      </c>
      <c r="I743" s="8">
        <v>41773.75</v>
      </c>
      <c r="J743" s="8">
        <v>41774.527777777781</v>
      </c>
      <c r="K743" s="8" t="str">
        <f t="shared" ca="1" si="114"/>
        <v>Resuelto a Tiempo</v>
      </c>
      <c r="O743">
        <v>-5.34</v>
      </c>
      <c r="V743" t="s">
        <v>1149</v>
      </c>
      <c r="W743" t="s">
        <v>1149</v>
      </c>
      <c r="X743" s="2">
        <f t="shared" si="109"/>
        <v>41778</v>
      </c>
      <c r="Y743" t="str">
        <f ca="1">"-"&amp;COUNTIFS($X$1:X743,DATE(YEAR($H743),MONTH($H743),DAY($H743)),$K$1:K743,"Pendiente")</f>
        <v>-0</v>
      </c>
      <c r="AF743">
        <f t="shared" si="110"/>
        <v>5</v>
      </c>
    </row>
    <row r="744" spans="1:32" x14ac:dyDescent="0.25">
      <c r="A744" t="str">
        <f t="shared" ca="1" si="108"/>
        <v>41779-0</v>
      </c>
      <c r="B744" s="7" t="s">
        <v>1577</v>
      </c>
      <c r="C744" s="7" t="s">
        <v>1831</v>
      </c>
      <c r="D744" s="8">
        <v>41774.375</v>
      </c>
      <c r="E744" s="32" t="s">
        <v>10</v>
      </c>
      <c r="F744" s="32" t="s">
        <v>52</v>
      </c>
      <c r="G744" s="32">
        <f>VLOOKUP(F744&amp;WEEKDAY(D744,2),Hoja3!A:B,2,FALSE)*24</f>
        <v>120</v>
      </c>
      <c r="H744" s="8">
        <f t="shared" si="111"/>
        <v>41779.375</v>
      </c>
      <c r="I744" s="8">
        <v>41774.416666666664</v>
      </c>
      <c r="J744" s="8">
        <v>41779.347222222219</v>
      </c>
      <c r="K744" s="8" t="str">
        <f t="shared" ca="1" si="114"/>
        <v>Resuelto a Tiempo</v>
      </c>
      <c r="O744">
        <v>-5.51</v>
      </c>
      <c r="V744" t="s">
        <v>1147</v>
      </c>
      <c r="W744" t="s">
        <v>1147</v>
      </c>
      <c r="X744" s="2">
        <f t="shared" si="109"/>
        <v>41779</v>
      </c>
      <c r="Y744" t="str">
        <f ca="1">"-"&amp;COUNTIFS($X$1:X744,DATE(YEAR($H744),MONTH($H744),DAY($H744)),$K$1:K744,"Pendiente")</f>
        <v>-0</v>
      </c>
      <c r="AF744">
        <f t="shared" si="110"/>
        <v>5</v>
      </c>
    </row>
    <row r="745" spans="1:32" x14ac:dyDescent="0.25">
      <c r="A745" t="str">
        <f t="shared" ca="1" si="108"/>
        <v>41775-0</v>
      </c>
      <c r="B745" s="7" t="s">
        <v>1578</v>
      </c>
      <c r="C745" s="7" t="s">
        <v>1831</v>
      </c>
      <c r="D745" s="8">
        <v>41774.416666666664</v>
      </c>
      <c r="E745" s="32" t="s">
        <v>10</v>
      </c>
      <c r="F745" s="32" t="s">
        <v>10</v>
      </c>
      <c r="G745" s="32">
        <f>VLOOKUP(F745&amp;WEEKDAY(D745,2),Hoja3!A:B,2,FALSE)*24</f>
        <v>24</v>
      </c>
      <c r="H745" s="8">
        <f t="shared" si="111"/>
        <v>41775.416666666664</v>
      </c>
      <c r="I745" s="8">
        <v>41774.416666666664</v>
      </c>
      <c r="J745" s="8">
        <v>41775.375</v>
      </c>
      <c r="K745" s="8" t="str">
        <f t="shared" ca="1" si="114"/>
        <v>Resuelto a Tiempo</v>
      </c>
      <c r="O745">
        <v>-2.25</v>
      </c>
      <c r="V745" t="s">
        <v>1596</v>
      </c>
      <c r="W745" t="s">
        <v>1596</v>
      </c>
      <c r="X745" s="2">
        <f t="shared" si="109"/>
        <v>41775</v>
      </c>
      <c r="Y745" t="str">
        <f ca="1">"-"&amp;COUNTIFS($X$1:X745,DATE(YEAR($H745),MONTH($H745),DAY($H745)),$K$1:K745,"Pendiente")</f>
        <v>-0</v>
      </c>
      <c r="AF745">
        <f t="shared" si="110"/>
        <v>5</v>
      </c>
    </row>
    <row r="746" spans="1:32" x14ac:dyDescent="0.25">
      <c r="A746" t="str">
        <f t="shared" ca="1" si="108"/>
        <v>41775-0</v>
      </c>
      <c r="B746" s="7" t="s">
        <v>1579</v>
      </c>
      <c r="C746" s="7" t="s">
        <v>1831</v>
      </c>
      <c r="D746" s="8">
        <v>41774.416666666664</v>
      </c>
      <c r="E746" s="32" t="s">
        <v>10</v>
      </c>
      <c r="F746" s="32" t="s">
        <v>10</v>
      </c>
      <c r="G746" s="32">
        <f>VLOOKUP(F746&amp;WEEKDAY(D746,2),Hoja3!A:B,2,FALSE)*24</f>
        <v>24</v>
      </c>
      <c r="H746" s="8">
        <f t="shared" si="111"/>
        <v>41775.416666666664</v>
      </c>
      <c r="I746" s="8">
        <v>41774.416666666664</v>
      </c>
      <c r="J746" s="8">
        <v>41775.354166666664</v>
      </c>
      <c r="K746" s="8" t="str">
        <f t="shared" ca="1" si="114"/>
        <v>Resuelto a Tiempo</v>
      </c>
      <c r="O746">
        <v>-2.16</v>
      </c>
      <c r="V746" t="s">
        <v>1597</v>
      </c>
      <c r="W746" t="s">
        <v>1145</v>
      </c>
      <c r="X746" s="2">
        <f t="shared" si="109"/>
        <v>41775</v>
      </c>
      <c r="Y746" t="str">
        <f ca="1">"-"&amp;COUNTIFS($X$1:X746,DATE(YEAR($H746),MONTH($H746),DAY($H746)),$K$1:K746,"Pendiente")</f>
        <v>-0</v>
      </c>
      <c r="AF746">
        <f t="shared" si="110"/>
        <v>5</v>
      </c>
    </row>
    <row r="747" spans="1:32" x14ac:dyDescent="0.25">
      <c r="A747" t="str">
        <f t="shared" ca="1" si="108"/>
        <v>41779-0</v>
      </c>
      <c r="B747" s="7" t="s">
        <v>1580</v>
      </c>
      <c r="C747" s="7" t="s">
        <v>1831</v>
      </c>
      <c r="D747" s="8">
        <v>41774.5</v>
      </c>
      <c r="E747" s="32" t="s">
        <v>10</v>
      </c>
      <c r="F747" s="32" t="s">
        <v>52</v>
      </c>
      <c r="G747" s="32">
        <f>VLOOKUP(F747&amp;WEEKDAY(D747,2),Hoja3!A:B,2,FALSE)*24</f>
        <v>120</v>
      </c>
      <c r="H747" s="8">
        <f t="shared" si="111"/>
        <v>41779.5</v>
      </c>
      <c r="I747" s="8">
        <v>41774.5625</v>
      </c>
      <c r="J747" s="8">
        <v>41775.5625</v>
      </c>
      <c r="K747" s="8" t="str">
        <f t="shared" ca="1" si="114"/>
        <v>Resuelto a Tiempo</v>
      </c>
      <c r="O747">
        <v>-3.21</v>
      </c>
      <c r="V747" t="s">
        <v>1150</v>
      </c>
      <c r="W747" t="s">
        <v>1150</v>
      </c>
      <c r="X747" s="2">
        <f t="shared" si="109"/>
        <v>41779</v>
      </c>
      <c r="Y747" t="str">
        <f ca="1">"-"&amp;COUNTIFS($X$1:X747,DATE(YEAR($H747),MONTH($H747),DAY($H747)),$K$1:K747,"Pendiente")</f>
        <v>-0</v>
      </c>
      <c r="AF747">
        <f t="shared" si="110"/>
        <v>5</v>
      </c>
    </row>
    <row r="748" spans="1:32" x14ac:dyDescent="0.25">
      <c r="A748" t="str">
        <f t="shared" ca="1" si="108"/>
        <v>41818-0</v>
      </c>
      <c r="B748" s="7" t="s">
        <v>1581</v>
      </c>
      <c r="C748" s="7" t="s">
        <v>1831</v>
      </c>
      <c r="D748" s="8">
        <v>41774.541666666664</v>
      </c>
      <c r="E748" s="32" t="s">
        <v>513</v>
      </c>
      <c r="F748" s="32" t="s">
        <v>513</v>
      </c>
      <c r="G748" s="32">
        <f>VLOOKUP(F748&amp;WEEKDAY(D748,2),Hoja3!A:B,2,FALSE)*24</f>
        <v>1056</v>
      </c>
      <c r="H748" s="8">
        <f t="shared" si="111"/>
        <v>41818.541666666664</v>
      </c>
      <c r="I748" s="8">
        <v>41774.611111111109</v>
      </c>
      <c r="J748" s="8">
        <v>41779.666666666664</v>
      </c>
      <c r="K748" s="8" t="str">
        <f t="shared" ca="1" si="114"/>
        <v>Resuelto a Tiempo</v>
      </c>
      <c r="O748">
        <v>-308.56</v>
      </c>
      <c r="V748" t="s">
        <v>1150</v>
      </c>
      <c r="W748" t="s">
        <v>1150</v>
      </c>
      <c r="X748" s="2">
        <f t="shared" si="109"/>
        <v>41818</v>
      </c>
      <c r="Y748" t="str">
        <f ca="1">"-"&amp;COUNTIFS($X$1:X748,DATE(YEAR($H748),MONTH($H748),DAY($H748)),$K$1:K748,"Pendiente")</f>
        <v>-0</v>
      </c>
      <c r="AF748">
        <f t="shared" si="110"/>
        <v>5</v>
      </c>
    </row>
    <row r="749" spans="1:32" x14ac:dyDescent="0.25">
      <c r="A749" t="str">
        <f t="shared" ca="1" si="108"/>
        <v>41776-0</v>
      </c>
      <c r="B749" s="60" t="s">
        <v>1582</v>
      </c>
      <c r="C749" s="7" t="s">
        <v>1831</v>
      </c>
      <c r="D749" s="61">
        <v>41775.701388888891</v>
      </c>
      <c r="E749" s="62" t="s">
        <v>10</v>
      </c>
      <c r="F749" s="62" t="s">
        <v>10</v>
      </c>
      <c r="G749" s="62">
        <f>VLOOKUP(F749&amp;WEEKDAY(D749,2),Hoja3!A:B,2,FALSE)*24</f>
        <v>24</v>
      </c>
      <c r="H749" s="61">
        <f t="shared" si="111"/>
        <v>41776.701388888891</v>
      </c>
      <c r="I749" s="61">
        <v>41775.701388888891</v>
      </c>
      <c r="J749" s="61">
        <v>41776.5</v>
      </c>
      <c r="K749" s="61" t="str">
        <f t="shared" ca="1" si="114"/>
        <v>Resuelto a Tiempo</v>
      </c>
      <c r="O749">
        <v>-24.05</v>
      </c>
      <c r="V749" t="s">
        <v>1595</v>
      </c>
      <c r="W749" t="s">
        <v>1595</v>
      </c>
      <c r="X749" s="2">
        <f t="shared" si="109"/>
        <v>41776</v>
      </c>
      <c r="Y749" t="str">
        <f ca="1">"-"&amp;COUNTIFS($X$1:X749,DATE(YEAR($H749),MONTH($H749),DAY($H749)),$K$1:K749,"Pendiente")</f>
        <v>-0</v>
      </c>
      <c r="AF749">
        <f t="shared" si="110"/>
        <v>5</v>
      </c>
    </row>
    <row r="750" spans="1:32" x14ac:dyDescent="0.25">
      <c r="A750" t="str">
        <f t="shared" ca="1" si="108"/>
        <v>41780-0</v>
      </c>
      <c r="B750" s="60" t="s">
        <v>1583</v>
      </c>
      <c r="C750" s="7" t="s">
        <v>1831</v>
      </c>
      <c r="D750" s="61">
        <v>41775.791666666664</v>
      </c>
      <c r="E750" s="62" t="s">
        <v>10</v>
      </c>
      <c r="F750" s="62" t="s">
        <v>52</v>
      </c>
      <c r="G750" s="62">
        <f>VLOOKUP(F750&amp;WEEKDAY(D750,2),Hoja3!A:B,2,FALSE)*24</f>
        <v>120</v>
      </c>
      <c r="H750" s="61">
        <f t="shared" si="111"/>
        <v>41780.791666666664</v>
      </c>
      <c r="I750" s="61">
        <v>41775.875</v>
      </c>
      <c r="J750" s="61">
        <v>41779.333333333336</v>
      </c>
      <c r="K750" s="61" t="str">
        <f t="shared" ca="1" si="114"/>
        <v>Resuelto a Tiempo</v>
      </c>
      <c r="O750">
        <v>-25.12</v>
      </c>
      <c r="V750" t="s">
        <v>1147</v>
      </c>
      <c r="W750" t="s">
        <v>1147</v>
      </c>
      <c r="X750" s="2">
        <f t="shared" si="109"/>
        <v>41780</v>
      </c>
      <c r="Y750" t="str">
        <f ca="1">"-"&amp;COUNTIFS($X$1:X750,DATE(YEAR($H750),MONTH($H750),DAY($H750)),$K$1:K750,"Pendiente")</f>
        <v>-0</v>
      </c>
      <c r="AF750">
        <f t="shared" si="110"/>
        <v>5</v>
      </c>
    </row>
    <row r="751" spans="1:32" x14ac:dyDescent="0.25">
      <c r="A751" t="str">
        <f t="shared" ca="1" si="108"/>
        <v>41782-0</v>
      </c>
      <c r="B751" s="7" t="s">
        <v>1584</v>
      </c>
      <c r="C751" s="7" t="s">
        <v>1831</v>
      </c>
      <c r="D751" s="8">
        <v>41779.381944444445</v>
      </c>
      <c r="E751" s="32" t="s">
        <v>10</v>
      </c>
      <c r="F751" s="32" t="s">
        <v>52</v>
      </c>
      <c r="G751" s="32">
        <f>VLOOKUP(F751&amp;WEEKDAY(D751,2),Hoja3!A:B,2,FALSE)*24</f>
        <v>72</v>
      </c>
      <c r="H751" s="8">
        <f t="shared" si="111"/>
        <v>41782.381944444445</v>
      </c>
      <c r="I751" s="8">
        <v>41779.375</v>
      </c>
      <c r="J751" s="8">
        <v>41780.416666666664</v>
      </c>
      <c r="K751" s="8" t="str">
        <f t="shared" ca="1" si="114"/>
        <v>Resuelto a Tiempo</v>
      </c>
      <c r="O751">
        <v>-54.35</v>
      </c>
      <c r="V751" t="s">
        <v>1147</v>
      </c>
      <c r="W751" t="s">
        <v>1147</v>
      </c>
      <c r="X751" s="2">
        <f t="shared" si="109"/>
        <v>41782</v>
      </c>
      <c r="Y751" t="str">
        <f ca="1">"-"&amp;COUNTIFS($X$1:X751,DATE(YEAR($H751),MONTH($H751),DAY($H751)),$K$1:K751,"Pendiente")</f>
        <v>-0</v>
      </c>
      <c r="AF751">
        <f t="shared" si="110"/>
        <v>5</v>
      </c>
    </row>
    <row r="752" spans="1:32" x14ac:dyDescent="0.25">
      <c r="A752" t="str">
        <f t="shared" ca="1" si="108"/>
        <v>41780-0</v>
      </c>
      <c r="B752" s="7" t="s">
        <v>1585</v>
      </c>
      <c r="C752" s="7" t="s">
        <v>1831</v>
      </c>
      <c r="D752" s="8">
        <v>41779.416666666664</v>
      </c>
      <c r="E752" s="32" t="s">
        <v>10</v>
      </c>
      <c r="F752" s="32" t="s">
        <v>10</v>
      </c>
      <c r="G752" s="32">
        <f>VLOOKUP(F752&amp;WEEKDAY(D752,2),Hoja3!A:B,2,FALSE)*24</f>
        <v>24</v>
      </c>
      <c r="H752" s="8">
        <f t="shared" si="111"/>
        <v>41780.416666666664</v>
      </c>
      <c r="I752" s="8">
        <v>41779.416666666664</v>
      </c>
      <c r="J752" s="8">
        <v>41780.354166666664</v>
      </c>
      <c r="K752" s="8" t="str">
        <f t="shared" ca="1" si="114"/>
        <v>Resuelto a Tiempo</v>
      </c>
      <c r="O752">
        <v>-2.38</v>
      </c>
      <c r="V752" t="s">
        <v>1150</v>
      </c>
      <c r="W752" t="s">
        <v>1150</v>
      </c>
      <c r="X752" s="2">
        <f t="shared" si="109"/>
        <v>41780</v>
      </c>
      <c r="Y752" t="str">
        <f ca="1">"-"&amp;COUNTIFS($X$1:X752,DATE(YEAR($H752),MONTH($H752),DAY($H752)),$K$1:K752,"Pendiente")</f>
        <v>-0</v>
      </c>
      <c r="AF752">
        <f t="shared" si="110"/>
        <v>5</v>
      </c>
    </row>
    <row r="753" spans="1:32" x14ac:dyDescent="0.25">
      <c r="A753" t="str">
        <f t="shared" ca="1" si="108"/>
        <v>41780-0</v>
      </c>
      <c r="B753" s="7" t="s">
        <v>1586</v>
      </c>
      <c r="C753" s="7" t="s">
        <v>1831</v>
      </c>
      <c r="D753" s="8">
        <v>41779.5</v>
      </c>
      <c r="E753" s="32" t="s">
        <v>10</v>
      </c>
      <c r="F753" s="32" t="s">
        <v>10</v>
      </c>
      <c r="G753" s="32">
        <f>VLOOKUP(F753&amp;WEEKDAY(D753,2),Hoja3!A:B,2,FALSE)*24</f>
        <v>24</v>
      </c>
      <c r="H753" s="8">
        <f t="shared" si="111"/>
        <v>41780.5</v>
      </c>
      <c r="I753" s="8">
        <v>41779.513888888891</v>
      </c>
      <c r="J753" s="8">
        <v>41779.645833333336</v>
      </c>
      <c r="K753" s="8" t="str">
        <f t="shared" ca="1" si="114"/>
        <v>Resuelto a Tiempo</v>
      </c>
      <c r="O753">
        <v>-22.43</v>
      </c>
      <c r="V753" t="s">
        <v>1593</v>
      </c>
      <c r="W753" t="s">
        <v>1593</v>
      </c>
      <c r="X753" s="2">
        <f t="shared" si="109"/>
        <v>41780</v>
      </c>
      <c r="Y753" t="str">
        <f ca="1">"-"&amp;COUNTIFS($X$1:X753,DATE(YEAR($H753),MONTH($H753),DAY($H753)),$K$1:K753,"Pendiente")</f>
        <v>-0</v>
      </c>
      <c r="AF753">
        <f t="shared" si="110"/>
        <v>5</v>
      </c>
    </row>
    <row r="754" spans="1:32" x14ac:dyDescent="0.25">
      <c r="A754" t="str">
        <f t="shared" ca="1" si="108"/>
        <v>41782-0</v>
      </c>
      <c r="B754" s="7" t="s">
        <v>1587</v>
      </c>
      <c r="C754" s="7" t="s">
        <v>1831</v>
      </c>
      <c r="D754" s="8">
        <v>41779.583333333336</v>
      </c>
      <c r="E754" s="32" t="s">
        <v>10</v>
      </c>
      <c r="F754" s="32" t="s">
        <v>52</v>
      </c>
      <c r="G754" s="32">
        <f>VLOOKUP(F754&amp;WEEKDAY(D754,2),Hoja3!A:B,2,FALSE)*24</f>
        <v>72</v>
      </c>
      <c r="H754" s="8">
        <f t="shared" si="111"/>
        <v>41782.583333333336</v>
      </c>
      <c r="I754" s="8">
        <v>41779.583333333336</v>
      </c>
      <c r="J754" s="8">
        <v>41782.5</v>
      </c>
      <c r="K754" s="8" t="str">
        <f t="shared" ca="1" si="114"/>
        <v>Resuelto a Tiempo</v>
      </c>
      <c r="O754">
        <v>-119.47</v>
      </c>
      <c r="V754" t="s">
        <v>1147</v>
      </c>
      <c r="W754" t="s">
        <v>1147</v>
      </c>
      <c r="X754" s="2">
        <f t="shared" si="109"/>
        <v>41782</v>
      </c>
      <c r="Y754" t="str">
        <f ca="1">"-"&amp;COUNTIFS($X$1:X754,DATE(YEAR($H754),MONTH($H754),DAY($H754)),$K$1:K754,"Pendiente")</f>
        <v>-0</v>
      </c>
      <c r="AF754">
        <f t="shared" si="110"/>
        <v>5</v>
      </c>
    </row>
    <row r="755" spans="1:32" x14ac:dyDescent="0.25">
      <c r="A755" t="str">
        <f t="shared" ca="1" si="108"/>
        <v>41785-0</v>
      </c>
      <c r="B755" s="7" t="s">
        <v>1588</v>
      </c>
      <c r="C755" s="7" t="s">
        <v>1831</v>
      </c>
      <c r="D755" s="8">
        <v>41780.333333333336</v>
      </c>
      <c r="E755" s="32" t="s">
        <v>10</v>
      </c>
      <c r="F755" s="32" t="s">
        <v>52</v>
      </c>
      <c r="G755" s="32">
        <f>VLOOKUP(F755&amp;WEEKDAY(D755,2),Hoja3!A:B,2,FALSE)*24</f>
        <v>120</v>
      </c>
      <c r="H755" s="8">
        <f t="shared" si="111"/>
        <v>41785.333333333336</v>
      </c>
      <c r="I755" s="8">
        <v>41780.333333333336</v>
      </c>
      <c r="J755" s="8">
        <v>41780.590277777781</v>
      </c>
      <c r="K755" s="8" t="str">
        <f t="shared" ca="1" si="114"/>
        <v>Resuelto a Tiempo</v>
      </c>
      <c r="O755">
        <v>-119.51</v>
      </c>
      <c r="V755" t="s">
        <v>1147</v>
      </c>
      <c r="W755" t="s">
        <v>1147</v>
      </c>
      <c r="X755" s="2">
        <f t="shared" si="109"/>
        <v>41785</v>
      </c>
      <c r="Y755" t="str">
        <f ca="1">"-"&amp;COUNTIFS($X$1:X755,DATE(YEAR($H755),MONTH($H755),DAY($H755)),$K$1:K755,"Pendiente")</f>
        <v>-0</v>
      </c>
      <c r="AF755">
        <f t="shared" si="110"/>
        <v>5</v>
      </c>
    </row>
    <row r="756" spans="1:32" x14ac:dyDescent="0.25">
      <c r="A756" t="str">
        <f t="shared" ca="1" si="108"/>
        <v>41785-0</v>
      </c>
      <c r="B756" s="7" t="s">
        <v>1589</v>
      </c>
      <c r="C756" s="7" t="s">
        <v>1831</v>
      </c>
      <c r="D756" s="8">
        <v>41780.333333333336</v>
      </c>
      <c r="E756" s="32" t="s">
        <v>10</v>
      </c>
      <c r="F756" s="32" t="s">
        <v>52</v>
      </c>
      <c r="G756" s="32">
        <f>VLOOKUP(F756&amp;WEEKDAY(D756,2),Hoja3!A:B,2,FALSE)*24</f>
        <v>120</v>
      </c>
      <c r="H756" s="8">
        <f t="shared" si="111"/>
        <v>41785.333333333336</v>
      </c>
      <c r="I756" s="8">
        <v>41780.333333333336</v>
      </c>
      <c r="J756" s="8">
        <v>41781.583333333336</v>
      </c>
      <c r="K756" s="8" t="str">
        <f t="shared" ca="1" si="114"/>
        <v>Resuelto a Tiempo</v>
      </c>
      <c r="O756">
        <v>-96.01</v>
      </c>
      <c r="V756" t="s">
        <v>1150</v>
      </c>
      <c r="W756" t="s">
        <v>1150</v>
      </c>
      <c r="X756" s="2">
        <f t="shared" si="109"/>
        <v>41785</v>
      </c>
      <c r="Y756" t="str">
        <f ca="1">"-"&amp;COUNTIFS($X$1:X756,DATE(YEAR($H756),MONTH($H756),DAY($H756)),$K$1:K756,"Pendiente")</f>
        <v>-0</v>
      </c>
      <c r="AF756">
        <f t="shared" si="110"/>
        <v>5</v>
      </c>
    </row>
    <row r="757" spans="1:32" x14ac:dyDescent="0.25">
      <c r="A757" t="str">
        <f t="shared" ca="1" si="108"/>
        <v>41781-0</v>
      </c>
      <c r="B757" s="7" t="s">
        <v>1590</v>
      </c>
      <c r="C757" s="7" t="s">
        <v>1831</v>
      </c>
      <c r="D757" s="8">
        <v>41780.416666666664</v>
      </c>
      <c r="E757" s="32" t="s">
        <v>10</v>
      </c>
      <c r="F757" s="32" t="s">
        <v>10</v>
      </c>
      <c r="G757" s="32">
        <f>VLOOKUP(F757&amp;WEEKDAY(D757,2),Hoja3!A:B,2,FALSE)*24</f>
        <v>24</v>
      </c>
      <c r="H757" s="8">
        <f t="shared" si="111"/>
        <v>41781.416666666664</v>
      </c>
      <c r="I757" s="8">
        <v>41780.416666666664</v>
      </c>
      <c r="J757" s="8">
        <v>41780.583333333336</v>
      </c>
      <c r="K757" s="8" t="str">
        <f t="shared" ca="1" si="114"/>
        <v>Resuelto a Tiempo</v>
      </c>
      <c r="O757">
        <v>-22.31</v>
      </c>
      <c r="V757" t="s">
        <v>1593</v>
      </c>
      <c r="W757" t="s">
        <v>1594</v>
      </c>
      <c r="X757" s="2">
        <f t="shared" si="109"/>
        <v>41781</v>
      </c>
      <c r="Y757" t="str">
        <f ca="1">"-"&amp;COUNTIFS($X$1:X757,DATE(YEAR($H757),MONTH($H757),DAY($H757)),$K$1:K757,"Pendiente")</f>
        <v>-0</v>
      </c>
      <c r="AF757">
        <f t="shared" si="110"/>
        <v>5</v>
      </c>
    </row>
    <row r="758" spans="1:32" x14ac:dyDescent="0.25">
      <c r="A758" t="str">
        <f t="shared" si="108"/>
        <v>41800-0</v>
      </c>
      <c r="B758" s="3" t="s">
        <v>1640</v>
      </c>
      <c r="C758" s="7" t="s">
        <v>1831</v>
      </c>
      <c r="D758" s="4">
        <v>41795.583333333336</v>
      </c>
      <c r="E758" s="35" t="s">
        <v>52</v>
      </c>
      <c r="F758" s="35" t="s">
        <v>52</v>
      </c>
      <c r="G758" s="35">
        <f>VLOOKUP(F758&amp;WEEKDAY(D758,2),Hoja3!A:B,2,FALSE)*24</f>
        <v>120</v>
      </c>
      <c r="H758" s="4">
        <f t="shared" si="111"/>
        <v>41800.583333333336</v>
      </c>
      <c r="I758" s="4">
        <v>41795.583333333336</v>
      </c>
      <c r="J758" s="4">
        <v>41803.572916666664</v>
      </c>
      <c r="K758" s="4" t="s">
        <v>977</v>
      </c>
      <c r="O758">
        <v>166.33</v>
      </c>
      <c r="V758" t="s">
        <v>1597</v>
      </c>
      <c r="W758" t="s">
        <v>1678</v>
      </c>
      <c r="X758" s="2">
        <f t="shared" si="109"/>
        <v>41800</v>
      </c>
      <c r="Y758" t="str">
        <f>"-"&amp;COUNTIFS($X$1:X758,DATE(YEAR($H758),MONTH($H758),DAY($H758)),$K$1:K758,"Pendiente")</f>
        <v>-0</v>
      </c>
      <c r="AF758">
        <f t="shared" si="110"/>
        <v>6</v>
      </c>
    </row>
    <row r="759" spans="1:32" x14ac:dyDescent="0.25">
      <c r="A759" t="str">
        <f t="shared" ca="1" si="108"/>
        <v>41796-0</v>
      </c>
      <c r="B759" s="7" t="s">
        <v>1604</v>
      </c>
      <c r="C759" s="7" t="s">
        <v>1831</v>
      </c>
      <c r="D759" s="8">
        <v>41780.708333333336</v>
      </c>
      <c r="E759" s="32" t="s">
        <v>513</v>
      </c>
      <c r="F759" s="32" t="s">
        <v>513</v>
      </c>
      <c r="G759" s="32">
        <v>385</v>
      </c>
      <c r="H759" s="8">
        <f t="shared" si="111"/>
        <v>41796.75</v>
      </c>
      <c r="I759" s="8">
        <v>41780.833333333336</v>
      </c>
      <c r="J759" s="8">
        <v>41796.472222222219</v>
      </c>
      <c r="K759" s="8" t="str">
        <f ca="1">IF(J759="",IF(NOW()&gt;H759,"Retrasado","Pendiente"),IF(J759&lt;H759,"Resuelto a Tiempo","Resuelto NO a Tiempo"))</f>
        <v>Resuelto a Tiempo</v>
      </c>
      <c r="O759">
        <v>-5.14</v>
      </c>
      <c r="V759" t="s">
        <v>1147</v>
      </c>
      <c r="W759" t="s">
        <v>1147</v>
      </c>
      <c r="X759" s="2">
        <f t="shared" si="109"/>
        <v>41796</v>
      </c>
      <c r="Y759" t="str">
        <f ca="1">"-"&amp;COUNTIFS($X$1:X759,DATE(YEAR($H759),MONTH($H759),DAY($H759)),$K$1:K759,"Pendiente")</f>
        <v>-0</v>
      </c>
      <c r="AF759">
        <f t="shared" si="110"/>
        <v>5</v>
      </c>
    </row>
    <row r="760" spans="1:32" x14ac:dyDescent="0.25">
      <c r="A760" t="str">
        <f t="shared" ca="1" si="108"/>
        <v>41785-0</v>
      </c>
      <c r="B760" s="7" t="s">
        <v>1605</v>
      </c>
      <c r="C760" s="7" t="s">
        <v>1831</v>
      </c>
      <c r="D760" s="8">
        <v>41780.833333333336</v>
      </c>
      <c r="E760" s="32" t="s">
        <v>10</v>
      </c>
      <c r="F760" s="32" t="s">
        <v>52</v>
      </c>
      <c r="G760" s="32">
        <f>VLOOKUP(F760&amp;WEEKDAY(D760,2),Hoja3!A:B,2,FALSE)*24</f>
        <v>120</v>
      </c>
      <c r="H760" s="8">
        <f t="shared" si="111"/>
        <v>41785.833333333336</v>
      </c>
      <c r="I760" s="8">
        <v>41780.833333333336</v>
      </c>
      <c r="J760" s="8">
        <v>41782.65347222222</v>
      </c>
      <c r="K760" s="8" t="str">
        <f ca="1">IF(J760="",IF(NOW()&gt;H760,"Retrasado","Pendiente"),IF(J760&lt;H760,"Resuelto a Tiempo","Resuelto NO a Tiempo"))</f>
        <v>Resuelto a Tiempo</v>
      </c>
      <c r="O760">
        <v>-117.34</v>
      </c>
      <c r="V760" t="s">
        <v>1147</v>
      </c>
      <c r="W760" t="s">
        <v>1147</v>
      </c>
      <c r="X760" s="2">
        <f t="shared" si="109"/>
        <v>41785</v>
      </c>
      <c r="Y760" t="str">
        <f ca="1">"-"&amp;COUNTIFS($X$1:X760,DATE(YEAR($H760),MONTH($H760),DAY($H760)),$K$1:K760,"Pendiente")</f>
        <v>-0</v>
      </c>
      <c r="AF760">
        <f t="shared" si="110"/>
        <v>5</v>
      </c>
    </row>
    <row r="761" spans="1:32" x14ac:dyDescent="0.25">
      <c r="A761" t="str">
        <f t="shared" ca="1" si="108"/>
        <v>41786-0</v>
      </c>
      <c r="B761" s="7" t="s">
        <v>1606</v>
      </c>
      <c r="C761" s="7" t="s">
        <v>1831</v>
      </c>
      <c r="D761" s="8">
        <v>41781.458333333336</v>
      </c>
      <c r="E761" s="32" t="s">
        <v>52</v>
      </c>
      <c r="F761" s="32" t="s">
        <v>52</v>
      </c>
      <c r="G761" s="32">
        <f>VLOOKUP(F761&amp;WEEKDAY(D761,2),Hoja3!A:B,2,FALSE)*24</f>
        <v>120</v>
      </c>
      <c r="H761" s="8">
        <f t="shared" si="111"/>
        <v>41786.458333333336</v>
      </c>
      <c r="I761" s="8">
        <v>41781.458333333336</v>
      </c>
      <c r="J761" s="8">
        <v>41785.416666666664</v>
      </c>
      <c r="K761" s="8" t="str">
        <f ca="1">IF(J761="",IF(NOW()&gt;H761,"Retrasado","Pendiente"),IF(J761&lt;H761,"Resuelto a Tiempo","Resuelto NO a Tiempo"))</f>
        <v>Resuelto a Tiempo</v>
      </c>
      <c r="O761">
        <v>-120.34</v>
      </c>
      <c r="V761" t="s">
        <v>1599</v>
      </c>
      <c r="W761" t="s">
        <v>1599</v>
      </c>
      <c r="X761" s="2">
        <f t="shared" si="109"/>
        <v>41786</v>
      </c>
      <c r="Y761" t="str">
        <f ca="1">"-"&amp;COUNTIFS($X$1:X761,DATE(YEAR($H761),MONTH($H761),DAY($H761)),$K$1:K761,"Pendiente")</f>
        <v>-0</v>
      </c>
      <c r="AF761">
        <f t="shared" si="110"/>
        <v>5</v>
      </c>
    </row>
    <row r="762" spans="1:32" x14ac:dyDescent="0.25">
      <c r="A762" t="str">
        <f t="shared" ca="1" si="108"/>
        <v>41781-0</v>
      </c>
      <c r="B762" s="7" t="s">
        <v>1607</v>
      </c>
      <c r="C762" s="7" t="s">
        <v>1831</v>
      </c>
      <c r="D762" s="8">
        <v>41781.694444444445</v>
      </c>
      <c r="E762" s="32" t="s">
        <v>15</v>
      </c>
      <c r="F762" s="32" t="s">
        <v>15</v>
      </c>
      <c r="G762" s="32">
        <f>VLOOKUP(F762&amp;WEEKDAY(D762,2),Hoja3!A:B,2,FALSE)*24</f>
        <v>4</v>
      </c>
      <c r="H762" s="8">
        <f t="shared" si="111"/>
        <v>41781.861111111109</v>
      </c>
      <c r="I762" s="8" t="s">
        <v>1608</v>
      </c>
      <c r="J762" s="8">
        <v>41781.722222222219</v>
      </c>
      <c r="K762" s="8" t="str">
        <f ca="1">IF(J762="",IF(NOW()&gt;H762,"Retrasado","Pendiente"),IF(J762&lt;H762,"Resuelto a Tiempo","Resuelto NO a Tiempo"))</f>
        <v>Resuelto a Tiempo</v>
      </c>
      <c r="O762">
        <v>-3.1</v>
      </c>
      <c r="V762" t="s">
        <v>1150</v>
      </c>
      <c r="W762" t="s">
        <v>1150</v>
      </c>
      <c r="X762" s="2">
        <f t="shared" si="109"/>
        <v>41781</v>
      </c>
      <c r="Y762" t="str">
        <f ca="1">"-"&amp;COUNTIFS($X$1:X762,DATE(YEAR($H762),MONTH($H762),DAY($H762)),$K$1:K762,"Pendiente")</f>
        <v>-0</v>
      </c>
      <c r="AF762">
        <f t="shared" si="110"/>
        <v>5</v>
      </c>
    </row>
    <row r="763" spans="1:32" x14ac:dyDescent="0.25">
      <c r="A763" t="str">
        <f t="shared" ca="1" si="108"/>
        <v>41783-0</v>
      </c>
      <c r="B763" s="7" t="s">
        <v>1609</v>
      </c>
      <c r="C763" s="7" t="s">
        <v>1831</v>
      </c>
      <c r="D763" s="8">
        <v>41782.416666666664</v>
      </c>
      <c r="E763" s="32" t="s">
        <v>10</v>
      </c>
      <c r="F763" s="32" t="s">
        <v>10</v>
      </c>
      <c r="G763" s="32">
        <f>VLOOKUP(F763&amp;WEEKDAY(D763,2),Hoja3!A:B,2,FALSE)*24</f>
        <v>24</v>
      </c>
      <c r="H763" s="8">
        <f t="shared" si="111"/>
        <v>41783.416666666664</v>
      </c>
      <c r="I763" s="8">
        <v>41782.416666666664</v>
      </c>
      <c r="J763" s="8">
        <v>41782.694444444445</v>
      </c>
      <c r="K763" s="8" t="str">
        <f ca="1">IF(J763="",IF(NOW()&gt;H763,"Retrasado","Pendiente"),IF(J763&lt;H763,"Resuelto a Tiempo","Resuelto NO a Tiempo"))</f>
        <v>Resuelto a Tiempo</v>
      </c>
      <c r="O763">
        <v>-20.03</v>
      </c>
      <c r="V763" t="s">
        <v>1593</v>
      </c>
      <c r="W763" t="s">
        <v>1613</v>
      </c>
      <c r="X763" s="2">
        <f t="shared" si="109"/>
        <v>41783</v>
      </c>
      <c r="Y763" t="str">
        <f ca="1">"-"&amp;COUNTIFS($X$1:X763,DATE(YEAR($H763),MONTH($H763),DAY($H763)),$K$1:K763,"Pendiente")</f>
        <v>-0</v>
      </c>
      <c r="AF763">
        <f t="shared" si="110"/>
        <v>5</v>
      </c>
    </row>
    <row r="764" spans="1:32" x14ac:dyDescent="0.25">
      <c r="A764" t="str">
        <f t="shared" ca="1" si="108"/>
        <v>41783-0</v>
      </c>
      <c r="B764" s="3" t="s">
        <v>1610</v>
      </c>
      <c r="C764" s="7" t="s">
        <v>1831</v>
      </c>
      <c r="D764" s="4">
        <v>41782.583333333336</v>
      </c>
      <c r="E764" s="35" t="s">
        <v>10</v>
      </c>
      <c r="F764" s="35" t="s">
        <v>10</v>
      </c>
      <c r="G764" s="35">
        <f>VLOOKUP(F764&amp;WEEKDAY(D764,2),Hoja3!A:B,2,FALSE)*24</f>
        <v>24</v>
      </c>
      <c r="H764" s="4">
        <f t="shared" si="111"/>
        <v>41783.583333333336</v>
      </c>
      <c r="I764" s="4">
        <v>41752.625</v>
      </c>
      <c r="J764" s="4">
        <v>41788.854166666664</v>
      </c>
      <c r="K764" s="4" t="s">
        <v>1158</v>
      </c>
      <c r="O764">
        <v>-30.34</v>
      </c>
      <c r="R764" t="s">
        <v>1064</v>
      </c>
      <c r="S764" s="1">
        <v>41789.625</v>
      </c>
      <c r="V764" t="s">
        <v>1149</v>
      </c>
      <c r="W764" t="s">
        <v>1149</v>
      </c>
      <c r="X764" s="2">
        <f t="shared" si="109"/>
        <v>41783</v>
      </c>
      <c r="Y764" t="str">
        <f ca="1">"-"&amp;COUNTIFS($X$1:X764,DATE(YEAR($H764),MONTH($H764),DAY($H764)),$K$1:K764,"Pendiente")</f>
        <v>-0</v>
      </c>
      <c r="AF764">
        <f t="shared" si="110"/>
        <v>5</v>
      </c>
    </row>
    <row r="765" spans="1:32" x14ac:dyDescent="0.25">
      <c r="A765" t="str">
        <f t="shared" ca="1" si="108"/>
        <v>41788-0</v>
      </c>
      <c r="B765" s="7" t="s">
        <v>1611</v>
      </c>
      <c r="C765" s="7" t="s">
        <v>1831</v>
      </c>
      <c r="D765" s="8">
        <v>41783.416666666664</v>
      </c>
      <c r="E765" s="32" t="s">
        <v>10</v>
      </c>
      <c r="F765" s="32" t="s">
        <v>52</v>
      </c>
      <c r="G765" s="32">
        <f>VLOOKUP(F765&amp;WEEKDAY(D765,2),Hoja3!A:B,2,FALSE)*24</f>
        <v>120</v>
      </c>
      <c r="H765" s="8">
        <f t="shared" si="111"/>
        <v>41788.416666666664</v>
      </c>
      <c r="I765" s="8">
        <v>41785.333333333336</v>
      </c>
      <c r="J765" s="8">
        <v>41786.427083333336</v>
      </c>
      <c r="K765" s="8" t="str">
        <f ca="1">IF(J765="",IF(NOW()&gt;H765,"Retrasado","Pendiente"),IF(J765&lt;H765,"Resuelto a Tiempo","Resuelto NO a Tiempo"))</f>
        <v>Resuelto a Tiempo</v>
      </c>
      <c r="O765">
        <v>-51.21</v>
      </c>
      <c r="V765" t="s">
        <v>1148</v>
      </c>
      <c r="W765" t="s">
        <v>1148</v>
      </c>
      <c r="X765" s="2">
        <f t="shared" si="109"/>
        <v>41788</v>
      </c>
      <c r="Y765" t="str">
        <f ca="1">"-"&amp;COUNTIFS($X$1:X765,DATE(YEAR($H765),MONTH($H765),DAY($H765)),$K$1:K765,"Pendiente")</f>
        <v>-0</v>
      </c>
      <c r="AF765">
        <f t="shared" si="110"/>
        <v>5</v>
      </c>
    </row>
    <row r="766" spans="1:32" x14ac:dyDescent="0.25">
      <c r="A766" t="str">
        <f t="shared" ca="1" si="108"/>
        <v>41788-0</v>
      </c>
      <c r="B766" s="7" t="s">
        <v>1612</v>
      </c>
      <c r="C766" s="7" t="s">
        <v>1831</v>
      </c>
      <c r="D766" s="8">
        <v>41785.583333333336</v>
      </c>
      <c r="E766" s="32" t="s">
        <v>52</v>
      </c>
      <c r="F766" s="32" t="s">
        <v>52</v>
      </c>
      <c r="G766" s="32">
        <f>VLOOKUP(F766&amp;WEEKDAY(D766,2),Hoja3!A:B,2,FALSE)*24</f>
        <v>72</v>
      </c>
      <c r="H766" s="8">
        <f t="shared" si="111"/>
        <v>41788.583333333336</v>
      </c>
      <c r="I766" s="8">
        <v>41785.583333333336</v>
      </c>
      <c r="J766" s="8">
        <v>41788.375</v>
      </c>
      <c r="K766" s="8" t="str">
        <f ca="1">IF(J766="",IF(NOW()&gt;H766,"Retrasado","Pendiente"),IF(J766&lt;H766,"Resuelto a Tiempo","Resuelto NO a Tiempo"))</f>
        <v>Resuelto a Tiempo</v>
      </c>
      <c r="O766">
        <v>-25.15</v>
      </c>
      <c r="V766" t="s">
        <v>1599</v>
      </c>
      <c r="W766" t="s">
        <v>1599</v>
      </c>
      <c r="X766" s="2">
        <f t="shared" si="109"/>
        <v>41788</v>
      </c>
      <c r="Y766" t="str">
        <f ca="1">"-"&amp;COUNTIFS($X$1:X766,DATE(YEAR($H766),MONTH($H766),DAY($H766)),$K$1:K766,"Pendiente")</f>
        <v>-0</v>
      </c>
      <c r="AF766">
        <f t="shared" si="110"/>
        <v>5</v>
      </c>
    </row>
    <row r="767" spans="1:32" x14ac:dyDescent="0.25">
      <c r="A767" t="str">
        <f t="shared" ca="1" si="108"/>
        <v>41787-0</v>
      </c>
      <c r="B767" s="7" t="s">
        <v>1614</v>
      </c>
      <c r="C767" s="7" t="s">
        <v>1831</v>
      </c>
      <c r="D767" s="8">
        <v>41786.541666666664</v>
      </c>
      <c r="E767" s="32" t="s">
        <v>10</v>
      </c>
      <c r="F767" s="32" t="s">
        <v>10</v>
      </c>
      <c r="G767" s="32">
        <f>VLOOKUP(F767&amp;WEEKDAY(D767,2),Hoja3!A:B,2,FALSE)*24</f>
        <v>24</v>
      </c>
      <c r="H767" s="8">
        <f t="shared" si="111"/>
        <v>41787.541666666664</v>
      </c>
      <c r="I767" s="8">
        <v>41786.541666666664</v>
      </c>
      <c r="J767" s="8">
        <v>41786.708333333336</v>
      </c>
      <c r="K767" s="8" t="str">
        <f ca="1">IF(J767="",IF(NOW()&gt;H767,"Retrasado","Pendiente"),IF(J767&lt;H767,"Resuelto a Tiempo","Resuelto NO a Tiempo"))</f>
        <v>Resuelto a Tiempo</v>
      </c>
      <c r="O767">
        <v>-22.05</v>
      </c>
      <c r="V767" t="s">
        <v>1593</v>
      </c>
      <c r="W767" t="s">
        <v>1593</v>
      </c>
      <c r="X767" s="2">
        <f t="shared" si="109"/>
        <v>41787</v>
      </c>
      <c r="Y767" t="str">
        <f ca="1">"-"&amp;COUNTIFS($X$1:X767,DATE(YEAR($H767),MONTH($H767),DAY($H767)),$K$1:K767,"Pendiente")</f>
        <v>-0</v>
      </c>
      <c r="AF767">
        <f t="shared" si="110"/>
        <v>5</v>
      </c>
    </row>
    <row r="768" spans="1:32" x14ac:dyDescent="0.25">
      <c r="A768" t="str">
        <f t="shared" ca="1" si="108"/>
        <v>41787-0</v>
      </c>
      <c r="B768" s="3" t="s">
        <v>1615</v>
      </c>
      <c r="C768" s="7" t="s">
        <v>1831</v>
      </c>
      <c r="D768" s="4">
        <v>41786.604166666664</v>
      </c>
      <c r="E768" s="35" t="s">
        <v>10</v>
      </c>
      <c r="F768" s="35" t="s">
        <v>10</v>
      </c>
      <c r="G768" s="35">
        <f>VLOOKUP(F768&amp;WEEKDAY(D768,2),Hoja3!A:B,2,FALSE)*24</f>
        <v>24</v>
      </c>
      <c r="H768" s="4">
        <f t="shared" si="111"/>
        <v>41787.604166666664</v>
      </c>
      <c r="I768" s="4">
        <v>41786.583333333336</v>
      </c>
      <c r="J768" s="4">
        <v>41799.958333333336</v>
      </c>
      <c r="K768" s="4" t="s">
        <v>1122</v>
      </c>
      <c r="M768" s="53">
        <v>41786.652777777781</v>
      </c>
      <c r="O768">
        <v>-24.41</v>
      </c>
      <c r="V768" t="s">
        <v>1712</v>
      </c>
      <c r="W768" t="s">
        <v>1678</v>
      </c>
      <c r="X768" s="2">
        <f t="shared" si="109"/>
        <v>41787</v>
      </c>
      <c r="Y768" t="str">
        <f ca="1">"-"&amp;COUNTIFS($X$1:X768,DATE(YEAR($H768),MONTH($H768),DAY($H768)),$K$1:K768,"Pendiente")</f>
        <v>-0</v>
      </c>
      <c r="AF768">
        <f t="shared" si="110"/>
        <v>5</v>
      </c>
    </row>
    <row r="769" spans="1:32" x14ac:dyDescent="0.25">
      <c r="A769" t="str">
        <f t="shared" ca="1" si="108"/>
        <v>41802-0</v>
      </c>
      <c r="B769" s="7" t="s">
        <v>1616</v>
      </c>
      <c r="C769" s="7" t="s">
        <v>1831</v>
      </c>
      <c r="D769" s="8">
        <v>41787.4375</v>
      </c>
      <c r="E769" s="32" t="s">
        <v>513</v>
      </c>
      <c r="F769" s="32" t="s">
        <v>513</v>
      </c>
      <c r="G769" s="32">
        <v>360</v>
      </c>
      <c r="H769" s="8">
        <f t="shared" si="111"/>
        <v>41802.4375</v>
      </c>
      <c r="I769" s="8">
        <v>41787.4375</v>
      </c>
      <c r="J769" s="8">
        <v>41787.576388888891</v>
      </c>
      <c r="K769" s="8" t="str">
        <f ca="1">IF(J769="",IF(NOW()&gt;H769,"Retrasado","Pendiente"),IF(J769&lt;H769,"Resuelto a Tiempo","Resuelto NO a Tiempo"))</f>
        <v>Resuelto a Tiempo</v>
      </c>
      <c r="O769">
        <v>-380.54</v>
      </c>
      <c r="V769" t="s">
        <v>1595</v>
      </c>
      <c r="W769" t="s">
        <v>1595</v>
      </c>
      <c r="X769" s="2">
        <f t="shared" si="109"/>
        <v>41802</v>
      </c>
      <c r="Y769" t="str">
        <f ca="1">"-"&amp;COUNTIFS($X$1:X769,DATE(YEAR($H769),MONTH($H769),DAY($H769)),$K$1:K769,"Pendiente")</f>
        <v>-0</v>
      </c>
      <c r="AF769">
        <f t="shared" si="110"/>
        <v>5</v>
      </c>
    </row>
    <row r="770" spans="1:32" x14ac:dyDescent="0.25">
      <c r="A770" t="str">
        <f t="shared" ref="A770:A833" si="115">X770&amp;Y770</f>
        <v>41792-0</v>
      </c>
      <c r="B770" s="3" t="s">
        <v>1617</v>
      </c>
      <c r="C770" s="7" t="s">
        <v>1831</v>
      </c>
      <c r="D770" s="4">
        <v>41787.479166666664</v>
      </c>
      <c r="E770" s="35" t="s">
        <v>10</v>
      </c>
      <c r="F770" s="35" t="s">
        <v>52</v>
      </c>
      <c r="G770" s="35">
        <f>VLOOKUP(F770&amp;WEEKDAY(D770,2),Hoja3!A:B,2,FALSE)*24</f>
        <v>120</v>
      </c>
      <c r="H770" s="4">
        <f t="shared" si="111"/>
        <v>41792.479166666664</v>
      </c>
      <c r="I770" s="4">
        <v>41787.479166666664</v>
      </c>
      <c r="J770" s="4">
        <v>41793.444444444445</v>
      </c>
      <c r="K770" s="4" t="s">
        <v>1122</v>
      </c>
      <c r="V770" t="s">
        <v>1149</v>
      </c>
      <c r="W770" t="s">
        <v>1149</v>
      </c>
      <c r="X770" s="2">
        <f t="shared" ref="X770:X833" si="116">DATE(YEAR($H770),MONTH($H770),DAY($H770))</f>
        <v>41792</v>
      </c>
      <c r="Y770" t="str">
        <f>"-"&amp;COUNTIFS($X$1:X770,DATE(YEAR($H770),MONTH($H770),DAY($H770)),$K$1:K770,"Pendiente")</f>
        <v>-0</v>
      </c>
      <c r="AF770">
        <f t="shared" ref="AF770:AF833" si="117">MONTH(D770)</f>
        <v>5</v>
      </c>
    </row>
    <row r="771" spans="1:32" x14ac:dyDescent="0.25">
      <c r="A771" t="str">
        <f t="shared" ca="1" si="115"/>
        <v>41792-0</v>
      </c>
      <c r="B771" s="7" t="s">
        <v>1618</v>
      </c>
      <c r="C771" s="7" t="s">
        <v>1831</v>
      </c>
      <c r="D771" s="8">
        <v>41787.625</v>
      </c>
      <c r="E771" s="32" t="s">
        <v>10</v>
      </c>
      <c r="F771" s="32" t="s">
        <v>52</v>
      </c>
      <c r="G771" s="32">
        <f>VLOOKUP(F771&amp;WEEKDAY(D771,2),Hoja3!A:B,2,FALSE)*24</f>
        <v>120</v>
      </c>
      <c r="H771" s="8">
        <f t="shared" ref="H771:H834" si="118">D771+G771/24</f>
        <v>41792.625</v>
      </c>
      <c r="I771" s="8">
        <v>41787.625</v>
      </c>
      <c r="J771" s="8">
        <v>41788.375</v>
      </c>
      <c r="K771" s="8" t="str">
        <f ca="1">IF(J771="",IF(NOW()&gt;H771,"Retrasado","Pendiente"),IF(J771&lt;H771,"Resuelto a Tiempo","Resuelto NO a Tiempo"))</f>
        <v>Resuelto a Tiempo</v>
      </c>
      <c r="O771">
        <v>-123.36</v>
      </c>
      <c r="V771" t="s">
        <v>1593</v>
      </c>
      <c r="W771" t="s">
        <v>1593</v>
      </c>
      <c r="X771" s="2">
        <f t="shared" si="116"/>
        <v>41792</v>
      </c>
      <c r="Y771" t="str">
        <f ca="1">"-"&amp;COUNTIFS($X$1:X771,DATE(YEAR($H771),MONTH($H771),DAY($H771)),$K$1:K771,"Pendiente")</f>
        <v>-0</v>
      </c>
      <c r="AF771">
        <f t="shared" si="117"/>
        <v>5</v>
      </c>
    </row>
    <row r="772" spans="1:32" x14ac:dyDescent="0.25">
      <c r="A772" t="str">
        <f t="shared" ca="1" si="115"/>
        <v>41793-0</v>
      </c>
      <c r="B772" s="7" t="s">
        <v>1619</v>
      </c>
      <c r="C772" s="7" t="s">
        <v>1831</v>
      </c>
      <c r="D772" s="8">
        <v>41788.604166666664</v>
      </c>
      <c r="E772" s="32" t="s">
        <v>52</v>
      </c>
      <c r="F772" s="32" t="s">
        <v>52</v>
      </c>
      <c r="G772" s="32">
        <f>VLOOKUP(F772&amp;WEEKDAY(D772,2),Hoja3!A:B,2,FALSE)*24</f>
        <v>120</v>
      </c>
      <c r="H772" s="8">
        <f t="shared" si="118"/>
        <v>41793.604166666664</v>
      </c>
      <c r="I772" s="8">
        <v>41788.604166666664</v>
      </c>
      <c r="J772" s="8">
        <v>41789.416666666664</v>
      </c>
      <c r="K772" s="8" t="str">
        <f ca="1">IF(J772="",IF(NOW()&gt;H772,"Retrasado","Pendiente"),IF(J772&lt;H772,"Resuelto a Tiempo","Resuelto NO a Tiempo"))</f>
        <v>Resuelto a Tiempo</v>
      </c>
      <c r="O772">
        <v>-120.34</v>
      </c>
      <c r="V772" t="s">
        <v>1624</v>
      </c>
      <c r="W772" t="s">
        <v>1625</v>
      </c>
      <c r="X772" s="2">
        <f t="shared" si="116"/>
        <v>41793</v>
      </c>
      <c r="Y772" t="str">
        <f ca="1">"-"&amp;COUNTIFS($X$1:X772,DATE(YEAR($H772),MONTH($H772),DAY($H772)),$K$1:K772,"Pendiente")</f>
        <v>-0</v>
      </c>
      <c r="AF772">
        <f t="shared" si="117"/>
        <v>5</v>
      </c>
    </row>
    <row r="773" spans="1:32" x14ac:dyDescent="0.25">
      <c r="A773" t="str">
        <f t="shared" ca="1" si="115"/>
        <v>41833-0</v>
      </c>
      <c r="B773" s="7" t="s">
        <v>1621</v>
      </c>
      <c r="C773" s="7" t="s">
        <v>1831</v>
      </c>
      <c r="D773" s="8">
        <v>41789.375</v>
      </c>
      <c r="E773" s="32" t="s">
        <v>513</v>
      </c>
      <c r="F773" s="32" t="s">
        <v>513</v>
      </c>
      <c r="G773" s="32">
        <f>VLOOKUP(F773&amp;WEEKDAY(D773,2),Hoja3!A:B,2,FALSE)*24</f>
        <v>1056</v>
      </c>
      <c r="H773" s="8">
        <f t="shared" si="118"/>
        <v>41833.375</v>
      </c>
      <c r="I773" s="8">
        <v>41789.375</v>
      </c>
      <c r="J773" s="8">
        <v>41792.652777777781</v>
      </c>
      <c r="K773" s="8" t="str">
        <f ca="1">IF(J773="",IF(NOW()&gt;H773,"Retrasado","Pendiente"),IF(J773&lt;H773,"Resuelto a Tiempo","Resuelto NO a Tiempo"))</f>
        <v>Resuelto a Tiempo</v>
      </c>
      <c r="O773">
        <v>-337.15</v>
      </c>
      <c r="V773" t="s">
        <v>1595</v>
      </c>
      <c r="W773" t="s">
        <v>1595</v>
      </c>
      <c r="X773" s="2">
        <f t="shared" si="116"/>
        <v>41833</v>
      </c>
      <c r="Y773" t="str">
        <f ca="1">"-"&amp;COUNTIFS($X$1:X773,DATE(YEAR($H773),MONTH($H773),DAY($H773)),$K$1:K773,"Pendiente")</f>
        <v>-0</v>
      </c>
      <c r="AF773">
        <f t="shared" si="117"/>
        <v>5</v>
      </c>
    </row>
    <row r="774" spans="1:32" x14ac:dyDescent="0.25">
      <c r="A774" t="str">
        <f t="shared" ca="1" si="115"/>
        <v>41789-0</v>
      </c>
      <c r="B774" s="7" t="s">
        <v>1620</v>
      </c>
      <c r="C774" s="7" t="s">
        <v>1831</v>
      </c>
      <c r="D774" s="8">
        <v>41788.833333333336</v>
      </c>
      <c r="E774" s="32" t="s">
        <v>10</v>
      </c>
      <c r="F774" s="32" t="s">
        <v>10</v>
      </c>
      <c r="G774" s="32">
        <f>VLOOKUP(F774&amp;WEEKDAY(D774,2),Hoja3!A:B,2,FALSE)*24</f>
        <v>24</v>
      </c>
      <c r="H774" s="8">
        <f t="shared" si="118"/>
        <v>41789.833333333336</v>
      </c>
      <c r="I774" s="8">
        <v>41788.979166666664</v>
      </c>
      <c r="J774" s="8">
        <v>41789.409722222219</v>
      </c>
      <c r="K774" s="8" t="str">
        <f ca="1">IF(J774="",IF(NOW()&gt;H774,"Retrasado","Pendiente"),IF(J774&lt;H774,"Resuelto a Tiempo","Resuelto NO a Tiempo"))</f>
        <v>Resuelto a Tiempo</v>
      </c>
      <c r="O774">
        <v>-10.52</v>
      </c>
      <c r="V774" t="s">
        <v>1149</v>
      </c>
      <c r="W774" t="s">
        <v>1149</v>
      </c>
      <c r="X774" s="2">
        <f t="shared" si="116"/>
        <v>41789</v>
      </c>
      <c r="Y774" t="str">
        <f ca="1">"-"&amp;COUNTIFS($X$1:X774,DATE(YEAR($H774),MONTH($H774),DAY($H774)),$K$1:K774,"Pendiente")</f>
        <v>-0</v>
      </c>
      <c r="AF774">
        <f t="shared" si="117"/>
        <v>5</v>
      </c>
    </row>
    <row r="775" spans="1:32" x14ac:dyDescent="0.25">
      <c r="A775" t="str">
        <f t="shared" ca="1" si="115"/>
        <v>41795-0</v>
      </c>
      <c r="B775" s="7" t="s">
        <v>1622</v>
      </c>
      <c r="C775" s="7" t="s">
        <v>1831</v>
      </c>
      <c r="D775" s="8">
        <v>41792.645833333336</v>
      </c>
      <c r="E775" s="32" t="s">
        <v>10</v>
      </c>
      <c r="F775" s="32" t="s">
        <v>52</v>
      </c>
      <c r="G775" s="32">
        <f>VLOOKUP(F775&amp;WEEKDAY(D775,2),Hoja3!A:B,2,FALSE)*24</f>
        <v>72</v>
      </c>
      <c r="H775" s="8">
        <f t="shared" si="118"/>
        <v>41795.645833333336</v>
      </c>
      <c r="I775" s="8">
        <v>41792.666666666664</v>
      </c>
      <c r="J775" s="8">
        <v>41762.4375</v>
      </c>
      <c r="K775" s="8" t="str">
        <f ca="1">IF(J775="",IF(NOW()&gt;H775,"Retrasado","Pendiente"),IF(J775&lt;H775,"Resuelto a Tiempo","Resuelto NO a Tiempo"))</f>
        <v>Resuelto a Tiempo</v>
      </c>
      <c r="O775">
        <v>-73.52</v>
      </c>
      <c r="V775" t="s">
        <v>1149</v>
      </c>
      <c r="W775" t="s">
        <v>1149</v>
      </c>
      <c r="X775" s="2">
        <f t="shared" si="116"/>
        <v>41795</v>
      </c>
      <c r="Y775" t="str">
        <f ca="1">"-"&amp;COUNTIFS($X$1:X775,DATE(YEAR($H775),MONTH($H775),DAY($H775)),$K$1:K775,"Pendiente")</f>
        <v>-0</v>
      </c>
      <c r="AF775">
        <f t="shared" si="117"/>
        <v>6</v>
      </c>
    </row>
    <row r="776" spans="1:32" x14ac:dyDescent="0.25">
      <c r="A776" t="str">
        <f t="shared" ca="1" si="115"/>
        <v>41793-0</v>
      </c>
      <c r="B776" s="3" t="s">
        <v>1623</v>
      </c>
      <c r="C776" s="7" t="s">
        <v>1831</v>
      </c>
      <c r="D776" s="4">
        <v>41792.708333333336</v>
      </c>
      <c r="E776" s="35" t="s">
        <v>15</v>
      </c>
      <c r="F776" s="35" t="s">
        <v>10</v>
      </c>
      <c r="G776" s="35">
        <f>VLOOKUP(F776&amp;WEEKDAY(D776,2),Hoja3!A:B,2,FALSE)*24</f>
        <v>24</v>
      </c>
      <c r="H776" s="4">
        <f t="shared" si="118"/>
        <v>41793.708333333336</v>
      </c>
      <c r="I776" s="4">
        <v>41792.708333333336</v>
      </c>
      <c r="J776" s="4">
        <v>41793.416666666664</v>
      </c>
      <c r="K776" s="4" t="s">
        <v>1122</v>
      </c>
      <c r="M776" s="53">
        <v>41792.770833333336</v>
      </c>
      <c r="O776">
        <v>-2.36</v>
      </c>
      <c r="V776" t="s">
        <v>1711</v>
      </c>
      <c r="W776" t="s">
        <v>1711</v>
      </c>
      <c r="X776" s="2">
        <f t="shared" si="116"/>
        <v>41793</v>
      </c>
      <c r="Y776" t="str">
        <f ca="1">"-"&amp;COUNTIFS($X$1:X776,DATE(YEAR($H776),MONTH($H776),DAY($H776)),$K$1:K776,"Pendiente")</f>
        <v>-0</v>
      </c>
      <c r="AF776">
        <f t="shared" si="117"/>
        <v>6</v>
      </c>
    </row>
    <row r="777" spans="1:32" x14ac:dyDescent="0.25">
      <c r="A777" t="str">
        <f t="shared" ca="1" si="115"/>
        <v>41796-0</v>
      </c>
      <c r="B777" s="7" t="s">
        <v>1626</v>
      </c>
      <c r="C777" s="7" t="s">
        <v>1831</v>
      </c>
      <c r="D777" s="8">
        <v>41793.333333333336</v>
      </c>
      <c r="E777" s="32" t="s">
        <v>10</v>
      </c>
      <c r="F777" s="32" t="s">
        <v>52</v>
      </c>
      <c r="G777" s="32">
        <f>VLOOKUP(F777&amp;WEEKDAY(D777,2),Hoja3!A:B,2,FALSE)*24</f>
        <v>72</v>
      </c>
      <c r="H777" s="8">
        <f t="shared" si="118"/>
        <v>41796.333333333336</v>
      </c>
      <c r="I777" s="8">
        <v>41793.333333333336</v>
      </c>
      <c r="J777" s="8">
        <v>41795.916666666664</v>
      </c>
      <c r="K777" s="8" t="str">
        <f ca="1">IF(J777="",IF(NOW()&gt;H777,"Retrasado","Pendiente"),IF(J777&lt;H777,"Resuelto a Tiempo","Resuelto NO a Tiempo"))</f>
        <v>Resuelto a Tiempo</v>
      </c>
      <c r="O777">
        <v>-17.12</v>
      </c>
      <c r="V777" t="s">
        <v>1149</v>
      </c>
      <c r="W777" t="s">
        <v>1149</v>
      </c>
      <c r="X777" s="2">
        <f t="shared" si="116"/>
        <v>41796</v>
      </c>
      <c r="Y777" t="str">
        <f ca="1">"-"&amp;COUNTIFS($X$1:X777,DATE(YEAR($H777),MONTH($H777),DAY($H777)),$K$1:K777,"Pendiente")</f>
        <v>-0</v>
      </c>
      <c r="AF777">
        <f t="shared" si="117"/>
        <v>6</v>
      </c>
    </row>
    <row r="778" spans="1:32" x14ac:dyDescent="0.25">
      <c r="A778" t="str">
        <f t="shared" ca="1" si="115"/>
        <v>41794-0</v>
      </c>
      <c r="B778" s="7" t="s">
        <v>1627</v>
      </c>
      <c r="C778" s="7" t="s">
        <v>1831</v>
      </c>
      <c r="D778" s="8">
        <v>41793.416666666664</v>
      </c>
      <c r="E778" s="32" t="s">
        <v>10</v>
      </c>
      <c r="F778" s="32" t="s">
        <v>10</v>
      </c>
      <c r="G778" s="32">
        <f>VLOOKUP(F778&amp;WEEKDAY(D778,2),Hoja3!A:B,2,FALSE)*24</f>
        <v>24</v>
      </c>
      <c r="H778" s="8">
        <f t="shared" si="118"/>
        <v>41794.416666666664</v>
      </c>
      <c r="I778" s="8">
        <v>41793.416666666664</v>
      </c>
      <c r="J778" s="8">
        <v>41793.694444444445</v>
      </c>
      <c r="K778" s="8" t="str">
        <f ca="1">IF(J778="",IF(NOW()&gt;H778,"Retrasado","Pendiente"),IF(J778&lt;H778,"Resuelto a Tiempo","Resuelto NO a Tiempo"))</f>
        <v>Resuelto a Tiempo</v>
      </c>
      <c r="O778">
        <v>-23.26</v>
      </c>
      <c r="V778" t="s">
        <v>1145</v>
      </c>
      <c r="W778" t="s">
        <v>1709</v>
      </c>
      <c r="X778" s="2">
        <f t="shared" si="116"/>
        <v>41794</v>
      </c>
      <c r="Y778" t="str">
        <f ca="1">"-"&amp;COUNTIFS($X$1:X778,DATE(YEAR($H778),MONTH($H778),DAY($H778)),$K$1:K778,"Pendiente")</f>
        <v>-0</v>
      </c>
      <c r="AF778">
        <f t="shared" si="117"/>
        <v>6</v>
      </c>
    </row>
    <row r="779" spans="1:32" x14ac:dyDescent="0.25">
      <c r="A779" t="str">
        <f t="shared" ca="1" si="115"/>
        <v>41796-0</v>
      </c>
      <c r="B779" s="7" t="s">
        <v>1628</v>
      </c>
      <c r="C779" s="7" t="s">
        <v>1831</v>
      </c>
      <c r="D779" s="8">
        <v>41793.458333333336</v>
      </c>
      <c r="E779" s="32" t="s">
        <v>15</v>
      </c>
      <c r="F779" s="32" t="s">
        <v>52</v>
      </c>
      <c r="G779" s="32">
        <f>VLOOKUP(F779&amp;WEEKDAY(D779,2),Hoja3!A:B,2,FALSE)*24</f>
        <v>72</v>
      </c>
      <c r="H779" s="8">
        <f t="shared" si="118"/>
        <v>41796.458333333336</v>
      </c>
      <c r="I779" s="8">
        <v>41793.458333333336</v>
      </c>
      <c r="J779" s="8">
        <v>41796.388888888891</v>
      </c>
      <c r="K779" s="8" t="str">
        <f ca="1">IF(J779="",IF(NOW()&gt;H779,"Retrasado","Pendiente"),IF(J779&lt;H779,"Resuelto a Tiempo","Resuelto NO a Tiempo"))</f>
        <v>Resuelto a Tiempo</v>
      </c>
      <c r="O779">
        <v>-67.39</v>
      </c>
      <c r="V779" t="s">
        <v>1147</v>
      </c>
      <c r="W779" t="s">
        <v>1147</v>
      </c>
      <c r="X779" s="2">
        <f t="shared" si="116"/>
        <v>41796</v>
      </c>
      <c r="Y779" t="str">
        <f ca="1">"-"&amp;COUNTIFS($X$1:X779,DATE(YEAR($H779),MONTH($H779),DAY($H779)),$K$1:K779,"Pendiente")</f>
        <v>-0</v>
      </c>
      <c r="AF779">
        <f t="shared" si="117"/>
        <v>6</v>
      </c>
    </row>
    <row r="780" spans="1:32" x14ac:dyDescent="0.25">
      <c r="A780" t="str">
        <f t="shared" ca="1" si="115"/>
        <v>41796-0</v>
      </c>
      <c r="B780" s="66" t="s">
        <v>1629</v>
      </c>
      <c r="C780" s="7" t="s">
        <v>1831</v>
      </c>
      <c r="D780" s="67">
        <v>41793.597222222219</v>
      </c>
      <c r="E780" s="68" t="s">
        <v>15</v>
      </c>
      <c r="F780" s="68" t="s">
        <v>52</v>
      </c>
      <c r="G780" s="68">
        <f>VLOOKUP(F780&amp;WEEKDAY(D780,2),Hoja3!A:B,2,FALSE)*24</f>
        <v>72</v>
      </c>
      <c r="H780" s="67">
        <f t="shared" si="118"/>
        <v>41796.597222222219</v>
      </c>
      <c r="I780" s="67">
        <v>41793.600694444445</v>
      </c>
      <c r="J780" s="67">
        <v>41793.6875</v>
      </c>
      <c r="K780" s="67" t="str">
        <f ca="1">IF(J780="",IF(NOW()&gt;H780,"Retrasado","Pendiente"),IF(J780&lt;H780,"Resuelto a Tiempo","Resuelto NO a Tiempo"))</f>
        <v>Resuelto a Tiempo</v>
      </c>
      <c r="O780">
        <v>-3.37</v>
      </c>
      <c r="V780" t="s">
        <v>1153</v>
      </c>
      <c r="W780" t="s">
        <v>1710</v>
      </c>
      <c r="X780" s="2">
        <f t="shared" si="116"/>
        <v>41796</v>
      </c>
      <c r="Y780" t="str">
        <f ca="1">"-"&amp;COUNTIFS($X$1:X780,DATE(YEAR($H780),MONTH($H780),DAY($H780)),$K$1:K780,"Pendiente")</f>
        <v>-0</v>
      </c>
      <c r="AF780">
        <f t="shared" si="117"/>
        <v>6</v>
      </c>
    </row>
    <row r="781" spans="1:32" x14ac:dyDescent="0.25">
      <c r="A781" t="str">
        <f t="shared" ca="1" si="115"/>
        <v>41794-0</v>
      </c>
      <c r="B781" s="3" t="s">
        <v>1630</v>
      </c>
      <c r="C781" s="7" t="s">
        <v>1831</v>
      </c>
      <c r="D781" s="4">
        <v>41793.645833333336</v>
      </c>
      <c r="E781" s="35" t="s">
        <v>10</v>
      </c>
      <c r="F781" s="35" t="s">
        <v>10</v>
      </c>
      <c r="G781" s="35">
        <f>VLOOKUP(F781&amp;WEEKDAY(D781,2),Hoja3!A:B,2,FALSE)*24</f>
        <v>24</v>
      </c>
      <c r="H781" s="4">
        <f t="shared" si="118"/>
        <v>41794.645833333336</v>
      </c>
      <c r="I781" s="4">
        <v>41793.645833333336</v>
      </c>
      <c r="J781" s="4">
        <v>41802.5625</v>
      </c>
      <c r="K781" s="4" t="s">
        <v>1158</v>
      </c>
      <c r="R781" t="s">
        <v>1064</v>
      </c>
      <c r="V781" t="s">
        <v>1145</v>
      </c>
      <c r="W781" t="s">
        <v>1625</v>
      </c>
      <c r="X781" s="2">
        <f t="shared" si="116"/>
        <v>41794</v>
      </c>
      <c r="Y781" t="str">
        <f ca="1">"-"&amp;COUNTIFS($X$1:X781,DATE(YEAR($H781),MONTH($H781),DAY($H781)),$K$1:K781,"Pendiente")</f>
        <v>-0</v>
      </c>
      <c r="AF781">
        <f t="shared" si="117"/>
        <v>6</v>
      </c>
    </row>
    <row r="782" spans="1:32" x14ac:dyDescent="0.25">
      <c r="A782" t="str">
        <f t="shared" ca="1" si="115"/>
        <v>41796-0</v>
      </c>
      <c r="B782" s="3" t="s">
        <v>1631</v>
      </c>
      <c r="C782" s="7" t="s">
        <v>1831</v>
      </c>
      <c r="D782" s="4">
        <v>41793.701388888891</v>
      </c>
      <c r="E782" s="35" t="s">
        <v>10</v>
      </c>
      <c r="F782" s="35" t="s">
        <v>52</v>
      </c>
      <c r="G782" s="35">
        <f>VLOOKUP(F782&amp;WEEKDAY(D782,2),Hoja3!A:B,2,FALSE)*24</f>
        <v>72</v>
      </c>
      <c r="H782" s="4">
        <f t="shared" si="118"/>
        <v>41796.701388888891</v>
      </c>
      <c r="I782" s="4">
        <v>41793.701388888891</v>
      </c>
      <c r="J782" s="4">
        <v>41803.416666666664</v>
      </c>
      <c r="K782" s="4" t="s">
        <v>1122</v>
      </c>
      <c r="M782" s="53">
        <v>41800.4375</v>
      </c>
      <c r="V782" t="s">
        <v>1147</v>
      </c>
      <c r="W782" t="s">
        <v>1147</v>
      </c>
      <c r="X782" s="2">
        <f t="shared" si="116"/>
        <v>41796</v>
      </c>
      <c r="Y782" t="str">
        <f ca="1">"-"&amp;COUNTIFS($X$1:X782,DATE(YEAR($H782),MONTH($H782),DAY($H782)),$K$1:K782,"Pendiente")</f>
        <v>-0</v>
      </c>
      <c r="AF782">
        <f t="shared" si="117"/>
        <v>6</v>
      </c>
    </row>
    <row r="783" spans="1:32" x14ac:dyDescent="0.25">
      <c r="A783" t="str">
        <f t="shared" ca="1" si="115"/>
        <v>41795-0</v>
      </c>
      <c r="B783" s="7" t="s">
        <v>1632</v>
      </c>
      <c r="C783" s="7" t="s">
        <v>1831</v>
      </c>
      <c r="D783" s="8">
        <v>41794.458333333336</v>
      </c>
      <c r="E783" s="32" t="s">
        <v>10</v>
      </c>
      <c r="F783" s="32" t="s">
        <v>10</v>
      </c>
      <c r="G783" s="32">
        <f>VLOOKUP(F783&amp;WEEKDAY(D783,2),Hoja3!A:B,2,FALSE)*24</f>
        <v>24</v>
      </c>
      <c r="H783" s="8">
        <f t="shared" si="118"/>
        <v>41795.458333333336</v>
      </c>
      <c r="I783" s="8">
        <v>41794.458333333336</v>
      </c>
      <c r="J783" s="8">
        <v>41795.395833333336</v>
      </c>
      <c r="K783" s="8" t="str">
        <f ca="1">IF(J783="",IF(NOW()&gt;H783,"Retrasado","Pendiente"),IF(J783&lt;H783,"Resuelto a Tiempo","Resuelto NO a Tiempo"))</f>
        <v>Resuelto a Tiempo</v>
      </c>
      <c r="O783">
        <v>-1.29</v>
      </c>
      <c r="V783" t="s">
        <v>1145</v>
      </c>
      <c r="W783" t="s">
        <v>1709</v>
      </c>
      <c r="X783" s="2">
        <f t="shared" si="116"/>
        <v>41795</v>
      </c>
      <c r="Y783" t="str">
        <f ca="1">"-"&amp;COUNTIFS($X$1:X783,DATE(YEAR($H783),MONTH($H783),DAY($H783)),$K$1:K783,"Pendiente")</f>
        <v>-0</v>
      </c>
      <c r="AF783">
        <f t="shared" si="117"/>
        <v>6</v>
      </c>
    </row>
    <row r="784" spans="1:32" x14ac:dyDescent="0.25">
      <c r="A784" t="str">
        <f t="shared" ca="1" si="115"/>
        <v>41795-0</v>
      </c>
      <c r="B784" s="7" t="s">
        <v>1633</v>
      </c>
      <c r="C784" s="7" t="s">
        <v>1831</v>
      </c>
      <c r="D784" s="8">
        <v>41794.520833333336</v>
      </c>
      <c r="E784" s="32" t="s">
        <v>10</v>
      </c>
      <c r="F784" s="32" t="s">
        <v>10</v>
      </c>
      <c r="G784" s="32">
        <f>VLOOKUP(F784&amp;WEEKDAY(D784,2),Hoja3!A:B,2,FALSE)*24</f>
        <v>24</v>
      </c>
      <c r="H784" s="8">
        <f t="shared" si="118"/>
        <v>41795.520833333336</v>
      </c>
      <c r="I784" s="8">
        <v>41794.520833333336</v>
      </c>
      <c r="J784" s="8">
        <v>41795.4375</v>
      </c>
      <c r="K784" s="8" t="str">
        <f ca="1">IF(J784="",IF(NOW()&gt;H784,"Retrasado","Pendiente"),IF(J784&lt;H784,"Resuelto a Tiempo","Resuelto NO a Tiempo"))</f>
        <v>Resuelto a Tiempo</v>
      </c>
      <c r="O784">
        <v>-22.11</v>
      </c>
      <c r="V784" t="s">
        <v>1708</v>
      </c>
      <c r="W784" t="s">
        <v>1708</v>
      </c>
      <c r="X784" s="2">
        <f t="shared" si="116"/>
        <v>41795</v>
      </c>
      <c r="Y784" t="str">
        <f ca="1">"-"&amp;COUNTIFS($X$1:X784,DATE(YEAR($H784),MONTH($H784),DAY($H784)),$K$1:K784,"Pendiente")</f>
        <v>-0</v>
      </c>
      <c r="AF784">
        <f t="shared" si="117"/>
        <v>6</v>
      </c>
    </row>
    <row r="785" spans="1:32" x14ac:dyDescent="0.25">
      <c r="A785" t="str">
        <f t="shared" ca="1" si="115"/>
        <v>41795-0</v>
      </c>
      <c r="B785" s="7" t="s">
        <v>1634</v>
      </c>
      <c r="C785" s="7" t="s">
        <v>1831</v>
      </c>
      <c r="D785" s="8">
        <v>41794.652777777781</v>
      </c>
      <c r="E785" s="32" t="s">
        <v>10</v>
      </c>
      <c r="F785" s="32" t="s">
        <v>425</v>
      </c>
      <c r="G785" s="32">
        <f>VLOOKUP(F785&amp;WEEKDAY(D785,2),Hoja3!A:B,2,FALSE)*24</f>
        <v>24</v>
      </c>
      <c r="H785" s="8">
        <f t="shared" si="118"/>
        <v>41795.652777777781</v>
      </c>
      <c r="I785" s="8">
        <v>41794.652777777781</v>
      </c>
      <c r="J785" s="8">
        <v>41795.625</v>
      </c>
      <c r="K785" s="8" t="str">
        <f ca="1">IF(J785="",IF(NOW()&gt;H785,"Retrasado","Pendiente"),IF(J785&lt;H785,"Resuelto a Tiempo","Resuelto NO a Tiempo"))</f>
        <v>Resuelto a Tiempo</v>
      </c>
      <c r="O785">
        <v>-2.13</v>
      </c>
      <c r="V785" t="s">
        <v>1707</v>
      </c>
      <c r="W785" t="s">
        <v>1690</v>
      </c>
      <c r="X785" s="2">
        <f t="shared" si="116"/>
        <v>41795</v>
      </c>
      <c r="Y785" t="str">
        <f ca="1">"-"&amp;COUNTIFS($X$1:X785,DATE(YEAR($H785),MONTH($H785),DAY($H785)),$K$1:K785,"Pendiente")</f>
        <v>-0</v>
      </c>
      <c r="AF785">
        <f t="shared" si="117"/>
        <v>6</v>
      </c>
    </row>
    <row r="786" spans="1:32" x14ac:dyDescent="0.25">
      <c r="A786" t="str">
        <f t="shared" ca="1" si="115"/>
        <v>41795-0</v>
      </c>
      <c r="B786" s="3" t="s">
        <v>1635</v>
      </c>
      <c r="C786" s="7" t="s">
        <v>1831</v>
      </c>
      <c r="D786" s="4">
        <v>41794.694444444445</v>
      </c>
      <c r="E786" s="35" t="s">
        <v>10</v>
      </c>
      <c r="F786" s="35" t="s">
        <v>10</v>
      </c>
      <c r="G786" s="35">
        <f>VLOOKUP(F786&amp;WEEKDAY(D786,2),Hoja3!A:B,2,FALSE)*24</f>
        <v>24</v>
      </c>
      <c r="H786" s="4">
        <f t="shared" si="118"/>
        <v>41795.694444444445</v>
      </c>
      <c r="I786" s="4">
        <v>41794.708333333336</v>
      </c>
      <c r="J786" s="4">
        <v>41800.625</v>
      </c>
      <c r="K786" s="4" t="s">
        <v>1122</v>
      </c>
      <c r="M786" s="53">
        <v>41795.525000000001</v>
      </c>
      <c r="V786" t="s">
        <v>1147</v>
      </c>
      <c r="W786" t="s">
        <v>1147</v>
      </c>
      <c r="X786" s="2">
        <f t="shared" si="116"/>
        <v>41795</v>
      </c>
      <c r="Y786" t="str">
        <f ca="1">"-"&amp;COUNTIFS($X$1:X786,DATE(YEAR($H786),MONTH($H786),DAY($H786)),$K$1:K786,"Pendiente")</f>
        <v>-0</v>
      </c>
      <c r="AF786">
        <f t="shared" si="117"/>
        <v>6</v>
      </c>
    </row>
    <row r="787" spans="1:32" x14ac:dyDescent="0.25">
      <c r="A787" t="str">
        <f t="shared" ca="1" si="115"/>
        <v>41801-0</v>
      </c>
      <c r="B787" s="7" t="s">
        <v>1645</v>
      </c>
      <c r="C787" s="7" t="s">
        <v>1831</v>
      </c>
      <c r="D787" s="8">
        <v>41796.416666666664</v>
      </c>
      <c r="E787" s="32" t="s">
        <v>10</v>
      </c>
      <c r="F787" s="32" t="s">
        <v>52</v>
      </c>
      <c r="G787" s="32">
        <f>VLOOKUP(F787&amp;WEEKDAY(D787,2),Hoja3!A:B,2,FALSE)*24</f>
        <v>120</v>
      </c>
      <c r="H787" s="8">
        <f t="shared" si="118"/>
        <v>41801.416666666664</v>
      </c>
      <c r="I787" s="8">
        <v>41796.430555555555</v>
      </c>
      <c r="J787" s="8">
        <v>41801.375</v>
      </c>
      <c r="K787" s="8" t="str">
        <f ca="1">IF(J787="",IF(NOW()&gt;H787,"Retrasado","Pendiente"),IF(J787&lt;H787,"Resuelto a Tiempo","Resuelto NO a Tiempo"))</f>
        <v>Resuelto a Tiempo</v>
      </c>
      <c r="O787">
        <v>-22.08</v>
      </c>
      <c r="V787" t="s">
        <v>1153</v>
      </c>
      <c r="W787" t="s">
        <v>1598</v>
      </c>
      <c r="X787" s="2">
        <f t="shared" si="116"/>
        <v>41801</v>
      </c>
      <c r="Y787" t="str">
        <f ca="1">"-"&amp;COUNTIFS($X$1:X787,DATE(YEAR($H787),MONTH($H787),DAY($H787)),$K$1:K787,"Pendiente")</f>
        <v>-0</v>
      </c>
      <c r="AF787">
        <f t="shared" si="117"/>
        <v>6</v>
      </c>
    </row>
    <row r="788" spans="1:32" x14ac:dyDescent="0.25">
      <c r="A788" t="str">
        <f t="shared" si="115"/>
        <v>41800-0</v>
      </c>
      <c r="B788" t="s">
        <v>1636</v>
      </c>
      <c r="C788" s="7" t="s">
        <v>1831</v>
      </c>
      <c r="D788" s="1">
        <v>41795.416666666664</v>
      </c>
      <c r="E788" s="31" t="s">
        <v>10</v>
      </c>
      <c r="F788" s="31" t="s">
        <v>52</v>
      </c>
      <c r="G788" s="31">
        <f>VLOOKUP(F788&amp;WEEKDAY(D788,2),Hoja3!A:B,2,FALSE)*24</f>
        <v>120</v>
      </c>
      <c r="H788" s="1">
        <f t="shared" si="118"/>
        <v>41800.416666666664</v>
      </c>
      <c r="I788" s="1">
        <v>41795.416666666664</v>
      </c>
      <c r="K788" s="1" t="s">
        <v>938</v>
      </c>
      <c r="M788" s="53">
        <v>41795.958333333336</v>
      </c>
      <c r="V788" t="s">
        <v>1147</v>
      </c>
      <c r="W788" t="s">
        <v>1147</v>
      </c>
      <c r="X788" s="2">
        <f t="shared" si="116"/>
        <v>41800</v>
      </c>
      <c r="Y788" t="str">
        <f>"-"&amp;COUNTIFS($X$1:X788,DATE(YEAR($H788),MONTH($H788),DAY($H788)),$K$1:K788,"Pendiente")</f>
        <v>-0</v>
      </c>
      <c r="AF788">
        <f t="shared" si="117"/>
        <v>6</v>
      </c>
    </row>
    <row r="789" spans="1:32" x14ac:dyDescent="0.25">
      <c r="A789" t="str">
        <f t="shared" ca="1" si="115"/>
        <v>41800-0</v>
      </c>
      <c r="B789" s="7" t="s">
        <v>1637</v>
      </c>
      <c r="C789" s="7" t="s">
        <v>1831</v>
      </c>
      <c r="D789" s="8">
        <v>41795.5</v>
      </c>
      <c r="E789" s="32" t="s">
        <v>52</v>
      </c>
      <c r="F789" s="32" t="s">
        <v>52</v>
      </c>
      <c r="G789" s="32">
        <f>VLOOKUP(F789&amp;WEEKDAY(D789,2),Hoja3!A:B,2,FALSE)*24</f>
        <v>120</v>
      </c>
      <c r="H789" s="8">
        <f t="shared" si="118"/>
        <v>41800.5</v>
      </c>
      <c r="I789" s="8">
        <v>41795.5</v>
      </c>
      <c r="J789" s="8">
        <v>41800.395833333336</v>
      </c>
      <c r="K789" s="8" t="str">
        <f ca="1">IF(J789="",IF(NOW()&gt;H789,"Retrasado","Pendiente"),IF(J789&lt;H789,"Resuelto a Tiempo","Resuelto NO a Tiempo"))</f>
        <v>Resuelto a Tiempo</v>
      </c>
      <c r="O789">
        <v>-23.57</v>
      </c>
      <c r="V789" t="s">
        <v>1148</v>
      </c>
      <c r="W789" t="s">
        <v>1625</v>
      </c>
      <c r="X789" s="2">
        <f t="shared" si="116"/>
        <v>41800</v>
      </c>
      <c r="Y789" t="str">
        <f ca="1">"-"&amp;COUNTIFS($X$1:X789,DATE(YEAR($H789),MONTH($H789),DAY($H789)),$K$1:K789,"Pendiente")</f>
        <v>-0</v>
      </c>
      <c r="AF789">
        <f t="shared" si="117"/>
        <v>6</v>
      </c>
    </row>
    <row r="790" spans="1:32" x14ac:dyDescent="0.25">
      <c r="A790" t="str">
        <f t="shared" ca="1" si="115"/>
        <v>41800-0</v>
      </c>
      <c r="B790" s="7" t="s">
        <v>1638</v>
      </c>
      <c r="C790" s="7" t="s">
        <v>1831</v>
      </c>
      <c r="D790" s="8">
        <v>41795.541666666664</v>
      </c>
      <c r="E790" s="32" t="s">
        <v>10</v>
      </c>
      <c r="F790" s="32" t="s">
        <v>52</v>
      </c>
      <c r="G790" s="32">
        <f>VLOOKUP(F790&amp;WEEKDAY(D790,2),Hoja3!A:B,2,FALSE)*24</f>
        <v>120</v>
      </c>
      <c r="H790" s="8">
        <f t="shared" si="118"/>
        <v>41800.541666666664</v>
      </c>
      <c r="I790" s="8">
        <v>41795.541666666664</v>
      </c>
      <c r="J790" s="8">
        <v>41796.458333333336</v>
      </c>
      <c r="K790" s="8" t="str">
        <f ca="1">IF(J790="",IF(NOW()&gt;H790,"Retrasado","Pendiente"),IF(J790&lt;H790,"Resuelto a Tiempo","Resuelto NO a Tiempo"))</f>
        <v>Resuelto a Tiempo</v>
      </c>
      <c r="O790">
        <v>-166.04</v>
      </c>
      <c r="V790" t="s">
        <v>1149</v>
      </c>
      <c r="W790" t="s">
        <v>1149</v>
      </c>
      <c r="X790" s="2">
        <f t="shared" si="116"/>
        <v>41800</v>
      </c>
      <c r="Y790" t="str">
        <f ca="1">"-"&amp;COUNTIFS($X$1:X790,DATE(YEAR($H790),MONTH($H790),DAY($H790)),$K$1:K790,"Pendiente")</f>
        <v>-0</v>
      </c>
      <c r="AF790">
        <f t="shared" si="117"/>
        <v>6</v>
      </c>
    </row>
    <row r="791" spans="1:32" x14ac:dyDescent="0.25">
      <c r="A791" t="str">
        <f t="shared" ca="1" si="115"/>
        <v>41800-0</v>
      </c>
      <c r="B791" s="3" t="s">
        <v>1639</v>
      </c>
      <c r="C791" s="7" t="s">
        <v>1831</v>
      </c>
      <c r="D791" s="4">
        <v>41795.5625</v>
      </c>
      <c r="E791" s="35" t="s">
        <v>10</v>
      </c>
      <c r="F791" s="35" t="s">
        <v>52</v>
      </c>
      <c r="G791" s="35">
        <f>VLOOKUP(F791&amp;WEEKDAY(D791,2),Hoja3!A:B,2,FALSE)*24</f>
        <v>120</v>
      </c>
      <c r="H791" s="4">
        <f t="shared" si="118"/>
        <v>41800.5625</v>
      </c>
      <c r="I791" s="4">
        <v>41795.5625</v>
      </c>
      <c r="J791" s="4">
        <v>41835.541666666664</v>
      </c>
      <c r="K791" s="4" t="s">
        <v>977</v>
      </c>
      <c r="M791" s="53">
        <v>41795.958333333336</v>
      </c>
      <c r="O791">
        <v>819.52</v>
      </c>
      <c r="R791" t="s">
        <v>1263</v>
      </c>
      <c r="S791" s="1">
        <v>41808.625</v>
      </c>
      <c r="V791" t="s">
        <v>1149</v>
      </c>
      <c r="W791" t="s">
        <v>1149</v>
      </c>
      <c r="X791" s="2">
        <f t="shared" si="116"/>
        <v>41800</v>
      </c>
      <c r="Y791" t="str">
        <f ca="1">"-"&amp;COUNTIFS($X$1:X791,DATE(YEAR($H791),MONTH($H791),DAY($H791)),$K$1:K791,"Pendiente")</f>
        <v>-0</v>
      </c>
      <c r="AF791">
        <f t="shared" si="117"/>
        <v>6</v>
      </c>
    </row>
    <row r="792" spans="1:32" x14ac:dyDescent="0.25">
      <c r="A792" t="str">
        <f t="shared" ca="1" si="115"/>
        <v>41800-0</v>
      </c>
      <c r="B792" s="7" t="s">
        <v>1641</v>
      </c>
      <c r="C792" s="7" t="s">
        <v>1831</v>
      </c>
      <c r="D792" s="8">
        <v>41795.666666666664</v>
      </c>
      <c r="E792" s="32" t="s">
        <v>10</v>
      </c>
      <c r="F792" s="32" t="s">
        <v>52</v>
      </c>
      <c r="G792" s="32">
        <f>VLOOKUP(F792&amp;WEEKDAY(D792,2),Hoja3!A:B,2,FALSE)*24</f>
        <v>120</v>
      </c>
      <c r="H792" s="8">
        <f t="shared" si="118"/>
        <v>41800.666666666664</v>
      </c>
      <c r="I792" s="8">
        <v>41795.666666666664</v>
      </c>
      <c r="J792" s="8">
        <v>41796.486111111109</v>
      </c>
      <c r="K792" s="8" t="str">
        <f ca="1">IF(J792="",IF(NOW()&gt;H792,"Retrasado","Pendiente"),IF(J792&lt;H792,"Resuelto a Tiempo","Resuelto NO a Tiempo"))</f>
        <v>Resuelto a Tiempo</v>
      </c>
      <c r="O792">
        <v>-166.14</v>
      </c>
      <c r="V792" t="s">
        <v>1150</v>
      </c>
      <c r="W792" t="s">
        <v>1150</v>
      </c>
      <c r="X792" s="2">
        <f t="shared" si="116"/>
        <v>41800</v>
      </c>
      <c r="Y792" t="str">
        <f ca="1">"-"&amp;COUNTIFS($X$1:X792,DATE(YEAR($H792),MONTH($H792),DAY($H792)),$K$1:K792,"Pendiente")</f>
        <v>-0</v>
      </c>
      <c r="AF792">
        <f t="shared" si="117"/>
        <v>6</v>
      </c>
    </row>
    <row r="793" spans="1:32" x14ac:dyDescent="0.25">
      <c r="A793" t="str">
        <f t="shared" ca="1" si="115"/>
        <v>41796-0</v>
      </c>
      <c r="B793" s="7" t="s">
        <v>1642</v>
      </c>
      <c r="C793" s="7" t="s">
        <v>1831</v>
      </c>
      <c r="D793" s="8">
        <v>41795.666666666664</v>
      </c>
      <c r="E793" s="32" t="s">
        <v>10</v>
      </c>
      <c r="F793" s="32" t="s">
        <v>10</v>
      </c>
      <c r="G793" s="32">
        <f>VLOOKUP(F793&amp;WEEKDAY(D793,2),Hoja3!A:B,2,FALSE)*24</f>
        <v>24</v>
      </c>
      <c r="H793" s="8">
        <f t="shared" si="118"/>
        <v>41796.666666666664</v>
      </c>
      <c r="I793" s="8">
        <v>41795.666666666664</v>
      </c>
      <c r="J793" s="8">
        <v>41796.493055555555</v>
      </c>
      <c r="K793" s="8" t="str">
        <f ca="1">IF(J793="",IF(NOW()&gt;H793,"Retrasado","Pendiente"),IF(J793&lt;H793,"Resuelto a Tiempo","Resuelto NO a Tiempo"))</f>
        <v>Resuelto a Tiempo</v>
      </c>
      <c r="O793">
        <v>-16.39</v>
      </c>
      <c r="V793" t="s">
        <v>1149</v>
      </c>
      <c r="W793" t="s">
        <v>1149</v>
      </c>
      <c r="X793" s="2">
        <f t="shared" si="116"/>
        <v>41796</v>
      </c>
      <c r="Y793" t="str">
        <f ca="1">"-"&amp;COUNTIFS($X$1:X793,DATE(YEAR($H793),MONTH($H793),DAY($H793)),$K$1:K793,"Pendiente")</f>
        <v>-0</v>
      </c>
      <c r="AF793">
        <f t="shared" si="117"/>
        <v>6</v>
      </c>
    </row>
    <row r="794" spans="1:32" x14ac:dyDescent="0.25">
      <c r="A794" t="str">
        <f t="shared" ca="1" si="115"/>
        <v>41800-0</v>
      </c>
      <c r="B794" s="3" t="s">
        <v>1643</v>
      </c>
      <c r="C794" s="7" t="s">
        <v>1831</v>
      </c>
      <c r="D794" s="4">
        <v>41795.75</v>
      </c>
      <c r="E794" s="35" t="s">
        <v>52</v>
      </c>
      <c r="F794" s="35" t="s">
        <v>52</v>
      </c>
      <c r="G794" s="35">
        <f>VLOOKUP(F794&amp;WEEKDAY(D794,2),Hoja3!A:B,2,FALSE)*24</f>
        <v>120</v>
      </c>
      <c r="H794" s="4">
        <f t="shared" si="118"/>
        <v>41800.75</v>
      </c>
      <c r="I794" s="4">
        <v>41795.75</v>
      </c>
      <c r="J794" s="4">
        <v>41799.479166666664</v>
      </c>
      <c r="K794" s="4" t="s">
        <v>1122</v>
      </c>
      <c r="M794" s="53">
        <v>41796.479166666664</v>
      </c>
      <c r="O794">
        <v>-119.03</v>
      </c>
      <c r="V794" t="s">
        <v>1150</v>
      </c>
      <c r="W794" t="s">
        <v>1150</v>
      </c>
      <c r="X794" s="2">
        <f t="shared" si="116"/>
        <v>41800</v>
      </c>
      <c r="Y794" t="str">
        <f ca="1">"-"&amp;COUNTIFS($X$1:X794,DATE(YEAR($H794),MONTH($H794),DAY($H794)),$K$1:K794,"Pendiente")</f>
        <v>-0</v>
      </c>
      <c r="AF794">
        <f t="shared" si="117"/>
        <v>6</v>
      </c>
    </row>
    <row r="795" spans="1:32" x14ac:dyDescent="0.25">
      <c r="A795" t="str">
        <f t="shared" ca="1" si="115"/>
        <v>41801-0</v>
      </c>
      <c r="B795" s="7" t="s">
        <v>1644</v>
      </c>
      <c r="C795" s="7" t="s">
        <v>1831</v>
      </c>
      <c r="D795" s="8">
        <v>41796.375</v>
      </c>
      <c r="E795" s="32" t="s">
        <v>10</v>
      </c>
      <c r="F795" s="32" t="s">
        <v>52</v>
      </c>
      <c r="G795" s="32">
        <f>VLOOKUP(F795&amp;WEEKDAY(D795,2),Hoja3!A:B,2,FALSE)*24</f>
        <v>120</v>
      </c>
      <c r="H795" s="8">
        <f t="shared" si="118"/>
        <v>41801.375</v>
      </c>
      <c r="I795" s="8">
        <v>41796.375</v>
      </c>
      <c r="J795" s="8">
        <v>41801.333333333336</v>
      </c>
      <c r="K795" s="8" t="str">
        <f ca="1">IF(J795="",IF(NOW()&gt;H795,"Retrasado","Pendiente"),IF(J795&lt;H795,"Resuelto a Tiempo","Resuelto NO a Tiempo"))</f>
        <v>Resuelto a Tiempo</v>
      </c>
      <c r="O795">
        <v>-23.1</v>
      </c>
      <c r="V795" t="s">
        <v>1597</v>
      </c>
      <c r="W795" t="s">
        <v>1678</v>
      </c>
      <c r="X795" s="2">
        <f t="shared" si="116"/>
        <v>41801</v>
      </c>
      <c r="Y795" t="str">
        <f ca="1">"-"&amp;COUNTIFS($X$1:X795,DATE(YEAR($H795),MONTH($H795),DAY($H795)),$K$1:K795,"Pendiente")</f>
        <v>-0</v>
      </c>
      <c r="AF795">
        <f t="shared" si="117"/>
        <v>6</v>
      </c>
    </row>
    <row r="796" spans="1:32" x14ac:dyDescent="0.25">
      <c r="A796" t="str">
        <f t="shared" si="115"/>
        <v>41797-0</v>
      </c>
      <c r="B796" s="7" t="s">
        <v>1646</v>
      </c>
      <c r="C796" s="7" t="s">
        <v>1831</v>
      </c>
      <c r="D796" s="8">
        <v>41796.645833333336</v>
      </c>
      <c r="E796" s="32" t="s">
        <v>10</v>
      </c>
      <c r="F796" s="32" t="s">
        <v>10</v>
      </c>
      <c r="G796" s="32">
        <f>VLOOKUP(F796&amp;WEEKDAY(D796,2),Hoja3!A:B,2,FALSE)*24</f>
        <v>24</v>
      </c>
      <c r="H796" s="8">
        <f t="shared" si="118"/>
        <v>41797.645833333336</v>
      </c>
      <c r="I796" s="8">
        <v>41796.645833333336</v>
      </c>
      <c r="J796" s="8">
        <v>41800.604166666664</v>
      </c>
      <c r="K796" s="8" t="s">
        <v>977</v>
      </c>
      <c r="O796">
        <v>-20.27</v>
      </c>
      <c r="V796" t="s">
        <v>1707</v>
      </c>
      <c r="W796" t="s">
        <v>1690</v>
      </c>
      <c r="X796" s="2">
        <f t="shared" si="116"/>
        <v>41797</v>
      </c>
      <c r="Y796" t="str">
        <f>"-"&amp;COUNTIFS($X$1:X796,DATE(YEAR($H796),MONTH($H796),DAY($H796)),$K$1:K796,"Pendiente")</f>
        <v>-0</v>
      </c>
      <c r="AF796">
        <f t="shared" si="117"/>
        <v>6</v>
      </c>
    </row>
    <row r="797" spans="1:32" x14ac:dyDescent="0.25">
      <c r="A797" t="str">
        <f t="shared" ca="1" si="115"/>
        <v>41801-0</v>
      </c>
      <c r="B797" s="7" t="s">
        <v>1647</v>
      </c>
      <c r="C797" s="7" t="s">
        <v>1831</v>
      </c>
      <c r="D797" s="8">
        <v>41796.625</v>
      </c>
      <c r="E797" s="32" t="s">
        <v>52</v>
      </c>
      <c r="F797" s="32" t="s">
        <v>52</v>
      </c>
      <c r="G797" s="32">
        <f>VLOOKUP(F797&amp;WEEKDAY(D797,2),Hoja3!A:B,2,FALSE)*24</f>
        <v>120</v>
      </c>
      <c r="H797" s="8">
        <f t="shared" si="118"/>
        <v>41801.625</v>
      </c>
      <c r="I797" s="8">
        <v>41796.625</v>
      </c>
      <c r="J797" s="8">
        <v>41801.618055555555</v>
      </c>
      <c r="K797" s="8" t="str">
        <f ca="1">IF(J797="",IF(NOW()&gt;H797,"Retrasado","Pendiente"),IF(J797&lt;H797,"Resuelto a Tiempo","Resuelto NO a Tiempo"))</f>
        <v>Resuelto a Tiempo</v>
      </c>
      <c r="O797">
        <v>-0.02</v>
      </c>
      <c r="V797" t="s">
        <v>1597</v>
      </c>
      <c r="W797" t="s">
        <v>1678</v>
      </c>
      <c r="X797" s="2">
        <f t="shared" si="116"/>
        <v>41801</v>
      </c>
      <c r="Y797" t="str">
        <f ca="1">"-"&amp;COUNTIFS($X$1:X797,DATE(YEAR($H797),MONTH($H797),DAY($H797)),$K$1:K797,"Pendiente")</f>
        <v>-0</v>
      </c>
      <c r="AF797">
        <f t="shared" si="117"/>
        <v>6</v>
      </c>
    </row>
    <row r="798" spans="1:32" x14ac:dyDescent="0.25">
      <c r="A798" t="str">
        <f t="shared" ca="1" si="115"/>
        <v>41797-0</v>
      </c>
      <c r="B798" s="7" t="s">
        <v>1648</v>
      </c>
      <c r="C798" s="7" t="s">
        <v>1831</v>
      </c>
      <c r="D798" s="8">
        <v>41796.666666666664</v>
      </c>
      <c r="E798" s="32" t="s">
        <v>10</v>
      </c>
      <c r="F798" s="32" t="s">
        <v>10</v>
      </c>
      <c r="G798" s="32">
        <f>VLOOKUP(F798&amp;WEEKDAY(D798,2),Hoja3!A:B,2,FALSE)*24</f>
        <v>24</v>
      </c>
      <c r="H798" s="8">
        <f t="shared" si="118"/>
        <v>41797.666666666664</v>
      </c>
      <c r="I798" s="8">
        <v>41796.6875</v>
      </c>
      <c r="J798" s="8">
        <v>41796.706250000003</v>
      </c>
      <c r="K798" s="8" t="str">
        <f ca="1">IF(J798="",IF(NOW()&gt;H798,"Retrasado","Pendiente"),IF(J798&lt;H798,"Resuelto a Tiempo","Resuelto NO a Tiempo"))</f>
        <v>Resuelto a Tiempo</v>
      </c>
      <c r="V798" t="s">
        <v>1148</v>
      </c>
      <c r="W798" t="s">
        <v>1625</v>
      </c>
      <c r="X798" s="2">
        <f t="shared" si="116"/>
        <v>41797</v>
      </c>
      <c r="Y798" t="str">
        <f ca="1">"-"&amp;COUNTIFS($X$1:X798,DATE(YEAR($H798),MONTH($H798),DAY($H798)),$K$1:K798,"Pendiente")</f>
        <v>-0</v>
      </c>
      <c r="AF798">
        <f t="shared" si="117"/>
        <v>6</v>
      </c>
    </row>
    <row r="799" spans="1:32" x14ac:dyDescent="0.25">
      <c r="A799" t="str">
        <f t="shared" ca="1" si="115"/>
        <v>41797-0</v>
      </c>
      <c r="B799" s="3" t="s">
        <v>1649</v>
      </c>
      <c r="C799" s="7" t="s">
        <v>1831</v>
      </c>
      <c r="D799" s="4">
        <v>41796.833333333336</v>
      </c>
      <c r="E799" s="35" t="s">
        <v>15</v>
      </c>
      <c r="F799" s="35" t="s">
        <v>10</v>
      </c>
      <c r="G799" s="35">
        <f>VLOOKUP(F799&amp;WEEKDAY(D799,2),Hoja3!A:B,2,FALSE)*24</f>
        <v>24</v>
      </c>
      <c r="H799" s="4">
        <f t="shared" si="118"/>
        <v>41797.833333333336</v>
      </c>
      <c r="I799" s="4">
        <v>41679.333333333336</v>
      </c>
      <c r="J799" s="4">
        <v>41800.451388888891</v>
      </c>
      <c r="K799" s="4" t="s">
        <v>977</v>
      </c>
      <c r="O799">
        <v>-0.12</v>
      </c>
      <c r="V799" t="s">
        <v>1147</v>
      </c>
      <c r="W799" t="s">
        <v>1699</v>
      </c>
      <c r="X799" s="2">
        <f t="shared" si="116"/>
        <v>41797</v>
      </c>
      <c r="Y799" t="str">
        <f ca="1">"-"&amp;COUNTIFS($X$1:X799,DATE(YEAR($H799),MONTH($H799),DAY($H799)),$K$1:K799,"Pendiente")</f>
        <v>-0</v>
      </c>
      <c r="AF799">
        <f t="shared" si="117"/>
        <v>6</v>
      </c>
    </row>
    <row r="800" spans="1:32" x14ac:dyDescent="0.25">
      <c r="A800" t="str">
        <f t="shared" ca="1" si="115"/>
        <v>41802-0</v>
      </c>
      <c r="B800" s="7" t="s">
        <v>1650</v>
      </c>
      <c r="C800" s="7" t="s">
        <v>1831</v>
      </c>
      <c r="D800" s="8">
        <v>41799.333333333336</v>
      </c>
      <c r="E800" s="32" t="s">
        <v>10</v>
      </c>
      <c r="F800" s="32" t="s">
        <v>52</v>
      </c>
      <c r="G800" s="32">
        <f>VLOOKUP(F800&amp;WEEKDAY(D800,2),Hoja3!A:B,2,FALSE)*24</f>
        <v>72</v>
      </c>
      <c r="H800" s="8">
        <f t="shared" si="118"/>
        <v>41802.333333333336</v>
      </c>
      <c r="I800" s="7" t="s">
        <v>1651</v>
      </c>
      <c r="J800" s="8">
        <v>41800.461805555555</v>
      </c>
      <c r="K800" s="8" t="str">
        <f t="shared" ref="K800:K812" ca="1" si="119">IF(J800="",IF(NOW()&gt;H800,"Retrasado","Pendiente"),IF(J800&lt;H800,"Resuelto a Tiempo","Resuelto NO a Tiempo"))</f>
        <v>Resuelto a Tiempo</v>
      </c>
      <c r="O800">
        <v>-69.45</v>
      </c>
      <c r="V800" t="s">
        <v>1147</v>
      </c>
      <c r="W800" t="s">
        <v>1147</v>
      </c>
      <c r="X800" s="2">
        <f t="shared" si="116"/>
        <v>41802</v>
      </c>
      <c r="Y800" t="str">
        <f ca="1">"-"&amp;COUNTIFS($X$1:X800,DATE(YEAR($H800),MONTH($H800),DAY($H800)),$K$1:K800,"Pendiente")</f>
        <v>-0</v>
      </c>
      <c r="AF800">
        <f t="shared" si="117"/>
        <v>6</v>
      </c>
    </row>
    <row r="801" spans="1:32" x14ac:dyDescent="0.25">
      <c r="A801" t="str">
        <f t="shared" ca="1" si="115"/>
        <v>41802-0</v>
      </c>
      <c r="B801" s="7" t="s">
        <v>1652</v>
      </c>
      <c r="C801" s="7" t="s">
        <v>1831</v>
      </c>
      <c r="D801" s="8">
        <v>41799.333333333336</v>
      </c>
      <c r="E801" s="32" t="s">
        <v>10</v>
      </c>
      <c r="F801" s="32" t="s">
        <v>52</v>
      </c>
      <c r="G801" s="32">
        <f>VLOOKUP(F801&amp;WEEKDAY(D801,2),Hoja3!A:B,2,FALSE)*24</f>
        <v>72</v>
      </c>
      <c r="H801" s="8">
        <f t="shared" si="118"/>
        <v>41802.333333333336</v>
      </c>
      <c r="I801" s="8">
        <v>41799.333333333336</v>
      </c>
      <c r="J801" s="8">
        <v>41801.291666666664</v>
      </c>
      <c r="K801" s="8" t="str">
        <f t="shared" ca="1" si="119"/>
        <v>Resuelto a Tiempo</v>
      </c>
      <c r="O801">
        <v>-49.35</v>
      </c>
      <c r="V801" t="s">
        <v>1147</v>
      </c>
      <c r="W801" t="s">
        <v>1147</v>
      </c>
      <c r="X801" s="2">
        <f t="shared" si="116"/>
        <v>41802</v>
      </c>
      <c r="Y801" t="str">
        <f ca="1">"-"&amp;COUNTIFS($X$1:X801,DATE(YEAR($H801),MONTH($H801),DAY($H801)),$K$1:K801,"Pendiente")</f>
        <v>-0</v>
      </c>
      <c r="AF801">
        <f t="shared" si="117"/>
        <v>6</v>
      </c>
    </row>
    <row r="802" spans="1:32" x14ac:dyDescent="0.25">
      <c r="A802" t="str">
        <f t="shared" ca="1" si="115"/>
        <v>41802-0</v>
      </c>
      <c r="B802" s="7" t="s">
        <v>1653</v>
      </c>
      <c r="C802" s="7" t="s">
        <v>1831</v>
      </c>
      <c r="D802" s="8">
        <v>41799.333333333336</v>
      </c>
      <c r="E802" s="32" t="s">
        <v>10</v>
      </c>
      <c r="F802" s="32" t="s">
        <v>52</v>
      </c>
      <c r="G802" s="32">
        <f>VLOOKUP(F802&amp;WEEKDAY(D802,2),Hoja3!A:B,2,FALSE)*24</f>
        <v>72</v>
      </c>
      <c r="H802" s="8">
        <f t="shared" si="118"/>
        <v>41802.333333333336</v>
      </c>
      <c r="I802" s="8">
        <v>41799.333333333336</v>
      </c>
      <c r="J802" s="8">
        <v>41801.631944444445</v>
      </c>
      <c r="K802" s="8" t="str">
        <f t="shared" ca="1" si="119"/>
        <v>Resuelto a Tiempo</v>
      </c>
      <c r="O802">
        <v>-42.04</v>
      </c>
      <c r="V802" t="s">
        <v>1593</v>
      </c>
      <c r="W802" t="s">
        <v>1593</v>
      </c>
      <c r="X802" s="2">
        <f t="shared" si="116"/>
        <v>41802</v>
      </c>
      <c r="Y802" t="str">
        <f ca="1">"-"&amp;COUNTIFS($X$1:X802,DATE(YEAR($H802),MONTH($H802),DAY($H802)),$K$1:K802,"Pendiente")</f>
        <v>-0</v>
      </c>
      <c r="AF802">
        <f t="shared" si="117"/>
        <v>6</v>
      </c>
    </row>
    <row r="803" spans="1:32" x14ac:dyDescent="0.25">
      <c r="A803" t="str">
        <f t="shared" ca="1" si="115"/>
        <v>41800-0</v>
      </c>
      <c r="B803" s="7" t="s">
        <v>1654</v>
      </c>
      <c r="C803" s="7" t="s">
        <v>1831</v>
      </c>
      <c r="D803" s="8">
        <v>41799.388888888891</v>
      </c>
      <c r="E803" s="32" t="s">
        <v>15</v>
      </c>
      <c r="F803" s="32" t="s">
        <v>10</v>
      </c>
      <c r="G803" s="32">
        <f>VLOOKUP(F803&amp;WEEKDAY(D803,2),Hoja3!A:B,2,FALSE)*24</f>
        <v>24</v>
      </c>
      <c r="H803" s="8">
        <f t="shared" si="118"/>
        <v>41800.388888888891</v>
      </c>
      <c r="I803" s="8">
        <v>41799.395833333336</v>
      </c>
      <c r="J803" s="8">
        <v>41799.486111111109</v>
      </c>
      <c r="K803" s="8" t="str">
        <f t="shared" ca="1" si="119"/>
        <v>Resuelto a Tiempo</v>
      </c>
      <c r="O803">
        <v>-2.0099999999999998</v>
      </c>
      <c r="V803" t="s">
        <v>1671</v>
      </c>
      <c r="W803" t="s">
        <v>1671</v>
      </c>
      <c r="X803" s="2">
        <f t="shared" si="116"/>
        <v>41800</v>
      </c>
      <c r="Y803" t="str">
        <f ca="1">"-"&amp;COUNTIFS($X$1:X803,DATE(YEAR($H803),MONTH($H803),DAY($H803)),$K$1:K803,"Pendiente")</f>
        <v>-0</v>
      </c>
      <c r="AF803">
        <f t="shared" si="117"/>
        <v>6</v>
      </c>
    </row>
    <row r="804" spans="1:32" x14ac:dyDescent="0.25">
      <c r="A804" t="str">
        <f t="shared" ca="1" si="115"/>
        <v>41802-0</v>
      </c>
      <c r="B804" s="7" t="s">
        <v>1655</v>
      </c>
      <c r="C804" s="7" t="s">
        <v>1831</v>
      </c>
      <c r="D804" s="8">
        <v>41799.493055555555</v>
      </c>
      <c r="E804" s="32" t="s">
        <v>52</v>
      </c>
      <c r="F804" s="32" t="s">
        <v>52</v>
      </c>
      <c r="G804" s="32">
        <f>VLOOKUP(F804&amp;WEEKDAY(D804,2),Hoja3!A:B,2,FALSE)*24</f>
        <v>72</v>
      </c>
      <c r="H804" s="8">
        <f t="shared" si="118"/>
        <v>41802.493055555555</v>
      </c>
      <c r="I804" s="8">
        <v>41799.493055555555</v>
      </c>
      <c r="J804" s="8">
        <v>41801.3125</v>
      </c>
      <c r="K804" s="8" t="str">
        <f t="shared" ca="1" si="119"/>
        <v>Resuelto a Tiempo</v>
      </c>
      <c r="O804">
        <v>-33.36</v>
      </c>
      <c r="V804" t="s">
        <v>1147</v>
      </c>
      <c r="W804" t="s">
        <v>1147</v>
      </c>
      <c r="X804" s="2">
        <f t="shared" si="116"/>
        <v>41802</v>
      </c>
      <c r="Y804" t="str">
        <f ca="1">"-"&amp;COUNTIFS($X$1:X804,DATE(YEAR($H804),MONTH($H804),DAY($H804)),$K$1:K804,"Pendiente")</f>
        <v>-0</v>
      </c>
      <c r="AF804">
        <f t="shared" si="117"/>
        <v>6</v>
      </c>
    </row>
    <row r="805" spans="1:32" x14ac:dyDescent="0.25">
      <c r="A805" t="str">
        <f t="shared" ca="1" si="115"/>
        <v>41802-0</v>
      </c>
      <c r="B805" s="7" t="s">
        <v>1656</v>
      </c>
      <c r="C805" s="7" t="s">
        <v>1831</v>
      </c>
      <c r="D805" s="8">
        <v>41799.5</v>
      </c>
      <c r="E805" s="32" t="s">
        <v>52</v>
      </c>
      <c r="F805" s="32" t="s">
        <v>52</v>
      </c>
      <c r="G805" s="32">
        <f>VLOOKUP(F805&amp;WEEKDAY(D805,2),Hoja3!A:B,2,FALSE)*24</f>
        <v>72</v>
      </c>
      <c r="H805" s="8">
        <f t="shared" si="118"/>
        <v>41802.5</v>
      </c>
      <c r="I805" s="8">
        <v>41798.541666666664</v>
      </c>
      <c r="J805" s="8">
        <v>41799.694444444445</v>
      </c>
      <c r="K805" s="8" t="str">
        <f t="shared" ca="1" si="119"/>
        <v>Resuelto a Tiempo</v>
      </c>
      <c r="O805">
        <v>-86.55</v>
      </c>
      <c r="V805" t="s">
        <v>1148</v>
      </c>
      <c r="W805" t="s">
        <v>1667</v>
      </c>
      <c r="X805" s="2">
        <f t="shared" si="116"/>
        <v>41802</v>
      </c>
      <c r="Y805" t="str">
        <f ca="1">"-"&amp;COUNTIFS($X$1:X805,DATE(YEAR($H805),MONTH($H805),DAY($H805)),$K$1:K805,"Pendiente")</f>
        <v>-0</v>
      </c>
      <c r="AF805">
        <f t="shared" si="117"/>
        <v>6</v>
      </c>
    </row>
    <row r="806" spans="1:32" x14ac:dyDescent="0.25">
      <c r="A806" t="str">
        <f t="shared" ca="1" si="115"/>
        <v>41802-0</v>
      </c>
      <c r="B806" s="7" t="s">
        <v>1657</v>
      </c>
      <c r="C806" s="7" t="s">
        <v>1831</v>
      </c>
      <c r="D806" s="8">
        <v>41799.625</v>
      </c>
      <c r="E806" s="32" t="s">
        <v>52</v>
      </c>
      <c r="F806" s="32" t="s">
        <v>52</v>
      </c>
      <c r="G806" s="32">
        <f>VLOOKUP(F806&amp;WEEKDAY(D806,2),Hoja3!A:B,2,FALSE)*24</f>
        <v>72</v>
      </c>
      <c r="H806" s="8">
        <f t="shared" si="118"/>
        <v>41802.625</v>
      </c>
      <c r="I806" s="8">
        <v>41799.625</v>
      </c>
      <c r="J806" s="8">
        <v>41800.569444444445</v>
      </c>
      <c r="K806" s="8" t="str">
        <f t="shared" ca="1" si="119"/>
        <v>Resuelto a Tiempo</v>
      </c>
      <c r="O806">
        <v>-73.12</v>
      </c>
      <c r="V806" t="s">
        <v>1148</v>
      </c>
      <c r="W806" t="s">
        <v>1667</v>
      </c>
      <c r="X806" s="2">
        <f t="shared" si="116"/>
        <v>41802</v>
      </c>
      <c r="Y806" t="str">
        <f ca="1">"-"&amp;COUNTIFS($X$1:X806,DATE(YEAR($H806),MONTH($H806),DAY($H806)),$K$1:K806,"Pendiente")</f>
        <v>-0</v>
      </c>
      <c r="AF806">
        <f t="shared" si="117"/>
        <v>6</v>
      </c>
    </row>
    <row r="807" spans="1:32" x14ac:dyDescent="0.25">
      <c r="A807" t="str">
        <f t="shared" ca="1" si="115"/>
        <v>41800-0</v>
      </c>
      <c r="B807" s="7" t="s">
        <v>1658</v>
      </c>
      <c r="C807" s="7" t="s">
        <v>1831</v>
      </c>
      <c r="D807" s="8">
        <v>41799.625</v>
      </c>
      <c r="E807" s="32" t="s">
        <v>10</v>
      </c>
      <c r="F807" s="32" t="s">
        <v>10</v>
      </c>
      <c r="G807" s="32">
        <f>VLOOKUP(F807&amp;WEEKDAY(D807,2),Hoja3!A:B,2,FALSE)*24</f>
        <v>24</v>
      </c>
      <c r="H807" s="8">
        <f t="shared" si="118"/>
        <v>41800.625</v>
      </c>
      <c r="I807" s="8">
        <v>41799.625</v>
      </c>
      <c r="J807" s="8">
        <v>41800.409722222219</v>
      </c>
      <c r="K807" s="8" t="str">
        <f t="shared" ca="1" si="119"/>
        <v>Resuelto a Tiempo</v>
      </c>
      <c r="O807">
        <v>-19.440000000000001</v>
      </c>
      <c r="V807" t="s">
        <v>1603</v>
      </c>
      <c r="W807" t="s">
        <v>1148</v>
      </c>
      <c r="X807" s="2">
        <f t="shared" si="116"/>
        <v>41800</v>
      </c>
      <c r="Y807" t="str">
        <f ca="1">"-"&amp;COUNTIFS($X$1:X807,DATE(YEAR($H807),MONTH($H807),DAY($H807)),$K$1:K807,"Pendiente")</f>
        <v>-0</v>
      </c>
      <c r="AF807">
        <f t="shared" si="117"/>
        <v>6</v>
      </c>
    </row>
    <row r="808" spans="1:32" x14ac:dyDescent="0.25">
      <c r="A808" t="str">
        <f t="shared" ca="1" si="115"/>
        <v>41800-0</v>
      </c>
      <c r="B808" s="7" t="s">
        <v>1659</v>
      </c>
      <c r="C808" s="7" t="s">
        <v>1831</v>
      </c>
      <c r="D808" s="8">
        <v>41799.666666666664</v>
      </c>
      <c r="E808" s="32" t="s">
        <v>10</v>
      </c>
      <c r="F808" s="32" t="s">
        <v>10</v>
      </c>
      <c r="G808" s="32">
        <f>VLOOKUP(F808&amp;WEEKDAY(D808,2),Hoja3!A:B,2,FALSE)*24</f>
        <v>24</v>
      </c>
      <c r="H808" s="8">
        <f t="shared" si="118"/>
        <v>41800.666666666664</v>
      </c>
      <c r="I808" s="8">
        <v>41799.666666666664</v>
      </c>
      <c r="J808" s="8">
        <v>41800.4375</v>
      </c>
      <c r="K808" s="8" t="str">
        <f t="shared" ca="1" si="119"/>
        <v>Resuelto a Tiempo</v>
      </c>
      <c r="O808">
        <v>-23.12</v>
      </c>
      <c r="V808" t="s">
        <v>1595</v>
      </c>
      <c r="W808" t="s">
        <v>1595</v>
      </c>
      <c r="X808" s="2">
        <f t="shared" si="116"/>
        <v>41800</v>
      </c>
      <c r="Y808" t="str">
        <f ca="1">"-"&amp;COUNTIFS($X$1:X808,DATE(YEAR($H808),MONTH($H808),DAY($H808)),$K$1:K808,"Pendiente")</f>
        <v>-0</v>
      </c>
      <c r="AF808">
        <f t="shared" si="117"/>
        <v>6</v>
      </c>
    </row>
    <row r="809" spans="1:32" x14ac:dyDescent="0.25">
      <c r="A809" t="str">
        <f t="shared" ca="1" si="115"/>
        <v>41802-0</v>
      </c>
      <c r="B809" s="7" t="s">
        <v>1660</v>
      </c>
      <c r="C809" s="7" t="s">
        <v>1831</v>
      </c>
      <c r="D809" s="8">
        <v>41799.833333333336</v>
      </c>
      <c r="E809" s="32" t="s">
        <v>52</v>
      </c>
      <c r="F809" s="32" t="s">
        <v>52</v>
      </c>
      <c r="G809" s="32">
        <f>VLOOKUP(F809&amp;WEEKDAY(D809,2),Hoja3!A:B,2,FALSE)*24</f>
        <v>72</v>
      </c>
      <c r="H809" s="8">
        <f t="shared" si="118"/>
        <v>41802.833333333336</v>
      </c>
      <c r="I809" s="8">
        <v>41799.916666666664</v>
      </c>
      <c r="J809" s="8">
        <v>41801.625</v>
      </c>
      <c r="K809" s="8" t="str">
        <f t="shared" ca="1" si="119"/>
        <v>Resuelto a Tiempo</v>
      </c>
      <c r="O809">
        <v>-46.02</v>
      </c>
      <c r="V809" t="s">
        <v>1148</v>
      </c>
      <c r="W809" t="s">
        <v>1667</v>
      </c>
      <c r="X809" s="2">
        <f t="shared" si="116"/>
        <v>41802</v>
      </c>
      <c r="Y809" t="str">
        <f ca="1">"-"&amp;COUNTIFS($X$1:X809,DATE(YEAR($H809),MONTH($H809),DAY($H809)),$K$1:K809,"Pendiente")</f>
        <v>-0</v>
      </c>
      <c r="AF809">
        <f t="shared" si="117"/>
        <v>6</v>
      </c>
    </row>
    <row r="810" spans="1:32" x14ac:dyDescent="0.25">
      <c r="A810" t="str">
        <f t="shared" ca="1" si="115"/>
        <v>41801-0</v>
      </c>
      <c r="B810" s="7" t="s">
        <v>1662</v>
      </c>
      <c r="C810" s="7" t="s">
        <v>1831</v>
      </c>
      <c r="D810" s="8">
        <v>41800.416666666664</v>
      </c>
      <c r="E810" s="32" t="s">
        <v>10</v>
      </c>
      <c r="F810" s="32" t="s">
        <v>10</v>
      </c>
      <c r="G810" s="32">
        <f>VLOOKUP(F810&amp;WEEKDAY(D810,2),Hoja3!A:B,2,FALSE)*24</f>
        <v>24</v>
      </c>
      <c r="H810" s="8">
        <f t="shared" si="118"/>
        <v>41801.416666666664</v>
      </c>
      <c r="I810" s="8">
        <v>41800.416666666664</v>
      </c>
      <c r="J810" s="8">
        <v>41801.395833333336</v>
      </c>
      <c r="K810" s="8" t="str">
        <f t="shared" ca="1" si="119"/>
        <v>Resuelto a Tiempo</v>
      </c>
      <c r="O810">
        <v>-2.19</v>
      </c>
      <c r="V810" t="s">
        <v>1148</v>
      </c>
      <c r="W810" t="s">
        <v>1666</v>
      </c>
      <c r="X810" s="2">
        <f t="shared" si="116"/>
        <v>41801</v>
      </c>
      <c r="Y810" t="str">
        <f ca="1">"-"&amp;COUNTIFS($X$1:X810,DATE(YEAR($H810),MONTH($H810),DAY($H810)),$K$1:K810,"Pendiente")</f>
        <v>-0</v>
      </c>
      <c r="AF810">
        <f t="shared" si="117"/>
        <v>6</v>
      </c>
    </row>
    <row r="811" spans="1:32" x14ac:dyDescent="0.25">
      <c r="A811" t="str">
        <f t="shared" ca="1" si="115"/>
        <v>41844-0</v>
      </c>
      <c r="B811" s="7" t="s">
        <v>1670</v>
      </c>
      <c r="C811" s="7" t="s">
        <v>1831</v>
      </c>
      <c r="D811" s="8">
        <v>41800.541666666664</v>
      </c>
      <c r="E811" s="32" t="s">
        <v>513</v>
      </c>
      <c r="F811" s="32" t="s">
        <v>513</v>
      </c>
      <c r="G811" s="32">
        <f>VLOOKUP(F811&amp;WEEKDAY(D811,2),Hoja3!A:B,2,FALSE)*24</f>
        <v>1056</v>
      </c>
      <c r="H811" s="8">
        <f t="shared" si="118"/>
        <v>41844.541666666664</v>
      </c>
      <c r="I811" s="8">
        <v>41800.666666666664</v>
      </c>
      <c r="J811" s="8">
        <v>41801.666666666664</v>
      </c>
      <c r="K811" s="8" t="str">
        <f t="shared" ca="1" si="119"/>
        <v>Resuelto a Tiempo</v>
      </c>
      <c r="O811">
        <v>-357.51</v>
      </c>
      <c r="V811" t="s">
        <v>1671</v>
      </c>
      <c r="W811" t="s">
        <v>1671</v>
      </c>
      <c r="X811" s="2">
        <f t="shared" si="116"/>
        <v>41844</v>
      </c>
      <c r="Y811" t="str">
        <f ca="1">"-"&amp;COUNTIFS($X$1:X811,DATE(YEAR($H811),MONTH($H811),DAY($H811)),$K$1:K811,"Pendiente")</f>
        <v>-0</v>
      </c>
      <c r="AF811">
        <f t="shared" si="117"/>
        <v>6</v>
      </c>
    </row>
    <row r="812" spans="1:32" x14ac:dyDescent="0.25">
      <c r="A812" t="str">
        <f t="shared" ca="1" si="115"/>
        <v>41806-0</v>
      </c>
      <c r="B812" s="7" t="s">
        <v>1661</v>
      </c>
      <c r="C812" s="7" t="s">
        <v>1831</v>
      </c>
      <c r="D812" s="8">
        <v>41801.375</v>
      </c>
      <c r="E812" s="32" t="s">
        <v>10</v>
      </c>
      <c r="F812" s="32" t="s">
        <v>52</v>
      </c>
      <c r="G812" s="32">
        <f>VLOOKUP(F812&amp;WEEKDAY(D812,2),Hoja3!A:B,2,FALSE)*24</f>
        <v>120</v>
      </c>
      <c r="H812" s="8">
        <f t="shared" si="118"/>
        <v>41806.375</v>
      </c>
      <c r="I812" s="8">
        <v>41801.375</v>
      </c>
      <c r="J812" s="8">
        <v>41801.666666666664</v>
      </c>
      <c r="K812" s="8" t="str">
        <f t="shared" ca="1" si="119"/>
        <v>Resuelto a Tiempo</v>
      </c>
      <c r="O812">
        <v>-119.07</v>
      </c>
      <c r="V812" t="s">
        <v>1147</v>
      </c>
      <c r="W812" t="s">
        <v>1147</v>
      </c>
      <c r="X812" s="2">
        <f t="shared" si="116"/>
        <v>41806</v>
      </c>
      <c r="Y812" t="str">
        <f ca="1">"-"&amp;COUNTIFS($X$1:X812,DATE(YEAR($H812),MONTH($H812),DAY($H812)),$K$1:K812,"Pendiente")</f>
        <v>-0</v>
      </c>
      <c r="AF812">
        <f t="shared" si="117"/>
        <v>6</v>
      </c>
    </row>
    <row r="813" spans="1:32" x14ac:dyDescent="0.25">
      <c r="A813" t="str">
        <f t="shared" ca="1" si="115"/>
        <v>41802-0</v>
      </c>
      <c r="B813" s="3" t="s">
        <v>1663</v>
      </c>
      <c r="C813" s="7" t="s">
        <v>1831</v>
      </c>
      <c r="D813" s="4">
        <v>41801.416666666664</v>
      </c>
      <c r="E813" s="35" t="s">
        <v>10</v>
      </c>
      <c r="F813" s="35" t="s">
        <v>10</v>
      </c>
      <c r="G813" s="35">
        <f>VLOOKUP(F813&amp;WEEKDAY(D813,2),Hoja3!A:B,2,FALSE)*24</f>
        <v>24</v>
      </c>
      <c r="H813" s="4">
        <f t="shared" si="118"/>
        <v>41802.416666666664</v>
      </c>
      <c r="I813" s="4">
        <v>41801.416666666664</v>
      </c>
      <c r="J813" s="4">
        <v>41803.652777777781</v>
      </c>
      <c r="K813" s="4" t="s">
        <v>1158</v>
      </c>
      <c r="V813" t="s">
        <v>1665</v>
      </c>
      <c r="W813" t="s">
        <v>1680</v>
      </c>
      <c r="X813" s="2">
        <f t="shared" si="116"/>
        <v>41802</v>
      </c>
      <c r="Y813" t="str">
        <f ca="1">"-"&amp;COUNTIFS($X$1:X813,DATE(YEAR($H813),MONTH($H813),DAY($H813)),$K$1:K813,"Pendiente")</f>
        <v>-0</v>
      </c>
      <c r="AF813">
        <f t="shared" si="117"/>
        <v>6</v>
      </c>
    </row>
    <row r="814" spans="1:32" x14ac:dyDescent="0.25">
      <c r="A814" t="str">
        <f t="shared" ca="1" si="115"/>
        <v>41806-0</v>
      </c>
      <c r="B814" s="7" t="s">
        <v>1664</v>
      </c>
      <c r="C814" s="7" t="s">
        <v>1831</v>
      </c>
      <c r="D814" s="8">
        <v>41801.4375</v>
      </c>
      <c r="E814" s="32" t="s">
        <v>52</v>
      </c>
      <c r="F814" s="32" t="s">
        <v>52</v>
      </c>
      <c r="G814" s="32">
        <f>VLOOKUP(F814&amp;WEEKDAY(D814,2),Hoja3!A:B,2,FALSE)*24</f>
        <v>120</v>
      </c>
      <c r="H814" s="8">
        <f t="shared" si="118"/>
        <v>41806.4375</v>
      </c>
      <c r="I814" s="8">
        <v>41801.458333333336</v>
      </c>
      <c r="J814" s="8">
        <v>41801.604166666664</v>
      </c>
      <c r="K814" s="8" t="str">
        <f ca="1">IF(J814="",IF(NOW()&gt;H814,"Retrasado","Pendiente"),IF(J814&lt;H814,"Resuelto a Tiempo","Resuelto NO a Tiempo"))</f>
        <v>Resuelto a Tiempo</v>
      </c>
      <c r="O814">
        <v>-112.02</v>
      </c>
      <c r="V814" t="s">
        <v>1148</v>
      </c>
      <c r="W814" t="s">
        <v>1625</v>
      </c>
      <c r="X814" s="2">
        <f t="shared" si="116"/>
        <v>41806</v>
      </c>
      <c r="Y814" t="str">
        <f ca="1">"-"&amp;COUNTIFS($X$1:X814,DATE(YEAR($H814),MONTH($H814),DAY($H814)),$K$1:K814,"Pendiente")</f>
        <v>-0</v>
      </c>
      <c r="AF814">
        <f t="shared" si="117"/>
        <v>6</v>
      </c>
    </row>
    <row r="815" spans="1:32" x14ac:dyDescent="0.25">
      <c r="A815" t="str">
        <f t="shared" ca="1" si="115"/>
        <v>41806-0</v>
      </c>
      <c r="B815" s="7" t="s">
        <v>1668</v>
      </c>
      <c r="C815" s="7" t="s">
        <v>1831</v>
      </c>
      <c r="D815" s="8">
        <v>41801.458333333336</v>
      </c>
      <c r="E815" s="32" t="s">
        <v>52</v>
      </c>
      <c r="F815" s="32" t="s">
        <v>52</v>
      </c>
      <c r="G815" s="32">
        <f>VLOOKUP(F815&amp;WEEKDAY(D815,2),Hoja3!A:B,2,FALSE)*24</f>
        <v>120</v>
      </c>
      <c r="H815" s="8">
        <f t="shared" si="118"/>
        <v>41806.458333333336</v>
      </c>
      <c r="I815" s="8">
        <v>41801.458333333336</v>
      </c>
      <c r="J815" s="8">
        <v>41806.4375</v>
      </c>
      <c r="K815" s="8" t="str">
        <f ca="1">IF(J815="",IF(NOW()&gt;H815,"Retrasado","Pendiente"),IF(J815&lt;H815,"Resuelto a Tiempo","Resuelto NO a Tiempo"))</f>
        <v>Resuelto a Tiempo</v>
      </c>
      <c r="O815">
        <v>-0.26</v>
      </c>
      <c r="V815" t="s">
        <v>1147</v>
      </c>
      <c r="W815" t="s">
        <v>1147</v>
      </c>
      <c r="X815" s="2">
        <f t="shared" si="116"/>
        <v>41806</v>
      </c>
      <c r="Y815" t="str">
        <f ca="1">"-"&amp;COUNTIFS($X$1:X815,DATE(YEAR($H815),MONTH($H815),DAY($H815)),$K$1:K815,"Pendiente")</f>
        <v>-0</v>
      </c>
      <c r="AF815">
        <f t="shared" si="117"/>
        <v>6</v>
      </c>
    </row>
    <row r="816" spans="1:32" x14ac:dyDescent="0.25">
      <c r="A816" t="str">
        <f t="shared" ca="1" si="115"/>
        <v>41802-0</v>
      </c>
      <c r="B816" s="3" t="s">
        <v>1669</v>
      </c>
      <c r="C816" s="7" t="s">
        <v>1831</v>
      </c>
      <c r="D816" s="4">
        <v>41801.541666666664</v>
      </c>
      <c r="E816" s="35" t="s">
        <v>10</v>
      </c>
      <c r="F816" s="35" t="s">
        <v>10</v>
      </c>
      <c r="G816" s="35">
        <f>VLOOKUP(F816&amp;WEEKDAY(D816,2),Hoja3!A:B,2,FALSE)*24</f>
        <v>24</v>
      </c>
      <c r="H816" s="4">
        <f t="shared" si="118"/>
        <v>41802.541666666664</v>
      </c>
      <c r="I816" s="4">
        <v>41801.541666666664</v>
      </c>
      <c r="J816" s="4">
        <v>41813.416666666664</v>
      </c>
      <c r="K816" s="4" t="s">
        <v>1122</v>
      </c>
      <c r="X816" s="2">
        <f t="shared" si="116"/>
        <v>41802</v>
      </c>
      <c r="Y816" t="str">
        <f ca="1">"-"&amp;COUNTIFS($X$1:X816,DATE(YEAR($H816),MONTH($H816),DAY($H816)),$K$1:K816,"Pendiente")</f>
        <v>-0</v>
      </c>
      <c r="AF816">
        <f t="shared" si="117"/>
        <v>6</v>
      </c>
    </row>
    <row r="817" spans="1:32" x14ac:dyDescent="0.25">
      <c r="A817" t="str">
        <f t="shared" ca="1" si="115"/>
        <v>41806-0</v>
      </c>
      <c r="B817" s="7" t="s">
        <v>1674</v>
      </c>
      <c r="C817" s="7" t="s">
        <v>1831</v>
      </c>
      <c r="D817" s="8">
        <v>41801.666666666664</v>
      </c>
      <c r="E817" s="32" t="s">
        <v>52</v>
      </c>
      <c r="F817" s="32" t="s">
        <v>52</v>
      </c>
      <c r="G817" s="32">
        <f>VLOOKUP(F817&amp;WEEKDAY(D817,2),Hoja3!A:B,2,FALSE)*24</f>
        <v>120</v>
      </c>
      <c r="H817" s="8">
        <f t="shared" si="118"/>
        <v>41806.666666666664</v>
      </c>
      <c r="I817" s="8">
        <v>41802.416666666664</v>
      </c>
      <c r="J817" s="8">
        <v>41806.659722222219</v>
      </c>
      <c r="K817" s="8" t="str">
        <f ca="1">IF(J817="",IF(NOW()&gt;H817,"Retrasado","Pendiente"),IF(J817&lt;H817,"Resuelto a Tiempo","Resuelto NO a Tiempo"))</f>
        <v>Resuelto a Tiempo</v>
      </c>
      <c r="O817">
        <v>-19.03</v>
      </c>
      <c r="V817" t="s">
        <v>1597</v>
      </c>
      <c r="W817" t="s">
        <v>1678</v>
      </c>
      <c r="X817" s="2">
        <f t="shared" si="116"/>
        <v>41806</v>
      </c>
      <c r="Y817" t="str">
        <f ca="1">"-"&amp;COUNTIFS($X$1:X817,DATE(YEAR($H817),MONTH($H817),DAY($H817)),$K$1:K817,"Pendiente")</f>
        <v>-0</v>
      </c>
      <c r="AF817">
        <f t="shared" si="117"/>
        <v>6</v>
      </c>
    </row>
    <row r="818" spans="1:32" x14ac:dyDescent="0.25">
      <c r="A818" t="str">
        <f t="shared" ca="1" si="115"/>
        <v>41806-0</v>
      </c>
      <c r="B818" s="7" t="s">
        <v>1672</v>
      </c>
      <c r="C818" s="7" t="s">
        <v>1831</v>
      </c>
      <c r="D818" s="8">
        <v>41801.6875</v>
      </c>
      <c r="E818" s="32" t="s">
        <v>10</v>
      </c>
      <c r="F818" s="32" t="s">
        <v>52</v>
      </c>
      <c r="G818" s="32">
        <f>VLOOKUP(F818&amp;WEEKDAY(D818,2),Hoja3!A:B,2,FALSE)*24</f>
        <v>120</v>
      </c>
      <c r="H818" s="8">
        <f t="shared" si="118"/>
        <v>41806.6875</v>
      </c>
      <c r="I818" s="8">
        <v>41801.6875</v>
      </c>
      <c r="J818" s="8">
        <v>41802.65625</v>
      </c>
      <c r="K818" s="8" t="str">
        <f ca="1">IF(J818="",IF(NOW()&gt;H818,"Retrasado","Pendiente"),IF(J818&lt;H818,"Resuelto a Tiempo","Resuelto NO a Tiempo"))</f>
        <v>Resuelto a Tiempo</v>
      </c>
      <c r="O818">
        <v>-119.18</v>
      </c>
      <c r="V818" t="s">
        <v>1147</v>
      </c>
      <c r="W818" t="s">
        <v>1147</v>
      </c>
      <c r="X818" s="2">
        <f t="shared" si="116"/>
        <v>41806</v>
      </c>
      <c r="Y818" t="str">
        <f ca="1">"-"&amp;COUNTIFS($X$1:X818,DATE(YEAR($H818),MONTH($H818),DAY($H818)),$K$1:K818,"Pendiente")</f>
        <v>-0</v>
      </c>
      <c r="AF818">
        <f t="shared" si="117"/>
        <v>6</v>
      </c>
    </row>
    <row r="819" spans="1:32" x14ac:dyDescent="0.25">
      <c r="A819" t="str">
        <f t="shared" ca="1" si="115"/>
        <v>41803-0</v>
      </c>
      <c r="B819" s="7" t="s">
        <v>1673</v>
      </c>
      <c r="C819" s="7" t="s">
        <v>1831</v>
      </c>
      <c r="D819" s="8">
        <v>41802.333333333336</v>
      </c>
      <c r="E819" s="32" t="s">
        <v>15</v>
      </c>
      <c r="F819" s="32" t="s">
        <v>10</v>
      </c>
      <c r="G819" s="32">
        <f>VLOOKUP(F819&amp;WEEKDAY(D819,2),Hoja3!A:B,2,FALSE)*24</f>
        <v>24</v>
      </c>
      <c r="H819" s="8">
        <f t="shared" si="118"/>
        <v>41803.333333333336</v>
      </c>
      <c r="I819" s="8">
        <v>41802.333333333336</v>
      </c>
      <c r="J819" s="8">
        <v>41802.697916666664</v>
      </c>
      <c r="K819" s="8" t="str">
        <f ca="1">IF(J819="",IF(NOW()&gt;H819,"Retrasado","Pendiente"),IF(J819&lt;H819,"Resuelto a Tiempo","Resuelto NO a Tiempo"))</f>
        <v>Resuelto a Tiempo</v>
      </c>
      <c r="O819">
        <v>-18.059999999999999</v>
      </c>
      <c r="V819" t="s">
        <v>1148</v>
      </c>
      <c r="W819" t="s">
        <v>1599</v>
      </c>
      <c r="X819" s="2">
        <f t="shared" si="116"/>
        <v>41803</v>
      </c>
      <c r="Y819" t="str">
        <f ca="1">"-"&amp;COUNTIFS($X$1:X819,DATE(YEAR($H819),MONTH($H819),DAY($H819)),$K$1:K819,"Pendiente")</f>
        <v>-0</v>
      </c>
      <c r="AF819">
        <f t="shared" si="117"/>
        <v>6</v>
      </c>
    </row>
    <row r="820" spans="1:32" x14ac:dyDescent="0.25">
      <c r="A820" t="str">
        <f t="shared" ca="1" si="115"/>
        <v>41807-0</v>
      </c>
      <c r="B820" s="7" t="s">
        <v>1675</v>
      </c>
      <c r="C820" s="7" t="s">
        <v>1831</v>
      </c>
      <c r="D820" s="8">
        <v>41802.5</v>
      </c>
      <c r="E820" s="32" t="s">
        <v>52</v>
      </c>
      <c r="F820" s="32" t="s">
        <v>52</v>
      </c>
      <c r="G820" s="32">
        <f>VLOOKUP(F820&amp;WEEKDAY(D820,2),Hoja3!A:B,2,FALSE)*24</f>
        <v>120</v>
      </c>
      <c r="H820" s="8">
        <f t="shared" si="118"/>
        <v>41807.5</v>
      </c>
      <c r="I820" s="7" t="s">
        <v>1676</v>
      </c>
      <c r="J820" s="8">
        <v>41803.576388888891</v>
      </c>
      <c r="K820" s="8" t="str">
        <f ca="1">IF(J820="",IF(NOW()&gt;H820,"Retrasado","Pendiente"),IF(J820&lt;H820,"Resuelto a Tiempo","Resuelto NO a Tiempo"))</f>
        <v>Resuelto a Tiempo</v>
      </c>
      <c r="O820">
        <v>-114.14</v>
      </c>
      <c r="V820" t="s">
        <v>1147</v>
      </c>
      <c r="W820" t="s">
        <v>1147</v>
      </c>
      <c r="X820" s="2">
        <f t="shared" si="116"/>
        <v>41807</v>
      </c>
      <c r="Y820" t="str">
        <f ca="1">"-"&amp;COUNTIFS($X$1:X820,DATE(YEAR($H820),MONTH($H820),DAY($H820)),$K$1:K820,"Pendiente")</f>
        <v>-0</v>
      </c>
      <c r="AF820">
        <f t="shared" si="117"/>
        <v>6</v>
      </c>
    </row>
    <row r="821" spans="1:32" x14ac:dyDescent="0.25">
      <c r="A821" t="str">
        <f t="shared" ca="1" si="115"/>
        <v>41802-0</v>
      </c>
      <c r="B821" s="3" t="s">
        <v>1677</v>
      </c>
      <c r="C821" s="7" t="s">
        <v>1831</v>
      </c>
      <c r="D821" s="4">
        <v>41802.680555555555</v>
      </c>
      <c r="E821" s="35" t="s">
        <v>15</v>
      </c>
      <c r="F821" s="35" t="s">
        <v>15</v>
      </c>
      <c r="G821" s="35">
        <f>VLOOKUP(F821&amp;WEEKDAY(D821,2),Hoja3!A:B,2,FALSE)*24</f>
        <v>4</v>
      </c>
      <c r="H821" s="4">
        <f t="shared" si="118"/>
        <v>41802.847222222219</v>
      </c>
      <c r="I821" s="4">
        <v>41802.6875</v>
      </c>
      <c r="J821" s="4">
        <v>41803.486111111109</v>
      </c>
      <c r="K821" s="4" t="s">
        <v>977</v>
      </c>
      <c r="O821">
        <v>-1.37</v>
      </c>
      <c r="V821" t="s">
        <v>1597</v>
      </c>
      <c r="W821" t="s">
        <v>1678</v>
      </c>
      <c r="X821" s="2">
        <f t="shared" si="116"/>
        <v>41802</v>
      </c>
      <c r="Y821" t="str">
        <f ca="1">"-"&amp;COUNTIFS($X$1:X821,DATE(YEAR($H821),MONTH($H821),DAY($H821)),$K$1:K821,"Pendiente")</f>
        <v>-0</v>
      </c>
      <c r="AF821">
        <f t="shared" si="117"/>
        <v>6</v>
      </c>
    </row>
    <row r="822" spans="1:32" x14ac:dyDescent="0.25">
      <c r="A822" t="str">
        <f t="shared" ca="1" si="115"/>
        <v>41808-0</v>
      </c>
      <c r="B822" s="7" t="s">
        <v>1679</v>
      </c>
      <c r="C822" s="7" t="s">
        <v>1831</v>
      </c>
      <c r="D822" s="8">
        <v>41803.458333333336</v>
      </c>
      <c r="E822" s="32" t="s">
        <v>52</v>
      </c>
      <c r="F822" s="32" t="s">
        <v>52</v>
      </c>
      <c r="G822" s="32">
        <f>VLOOKUP(F822&amp;WEEKDAY(D822,2),Hoja3!A:B,2,FALSE)*24</f>
        <v>120</v>
      </c>
      <c r="H822" s="8">
        <f t="shared" si="118"/>
        <v>41808.458333333336</v>
      </c>
      <c r="I822" s="8">
        <v>41803.583333333336</v>
      </c>
      <c r="J822" s="8">
        <v>41807.625</v>
      </c>
      <c r="K822" s="8" t="str">
        <f t="shared" ref="K822:K835" ca="1" si="120">IF(J822="",IF(NOW()&gt;H822,"Retrasado","Pendiente"),IF(J822&lt;H822,"Resuelto a Tiempo","Resuelto NO a Tiempo"))</f>
        <v>Resuelto a Tiempo</v>
      </c>
      <c r="O822">
        <v>-25.31</v>
      </c>
      <c r="V822" t="s">
        <v>1150</v>
      </c>
      <c r="W822" t="s">
        <v>1690</v>
      </c>
      <c r="X822" s="2">
        <f t="shared" si="116"/>
        <v>41808</v>
      </c>
      <c r="Y822" t="str">
        <f ca="1">"-"&amp;COUNTIFS($X$1:X822,DATE(YEAR($H822),MONTH($H822),DAY($H822)),$K$1:K822,"Pendiente")</f>
        <v>-0</v>
      </c>
      <c r="AF822">
        <f t="shared" si="117"/>
        <v>6</v>
      </c>
    </row>
    <row r="823" spans="1:32" x14ac:dyDescent="0.25">
      <c r="A823" t="str">
        <f t="shared" ca="1" si="115"/>
        <v>41809-0</v>
      </c>
      <c r="B823" s="7" t="s">
        <v>1681</v>
      </c>
      <c r="C823" s="7" t="s">
        <v>1831</v>
      </c>
      <c r="D823" s="8">
        <v>41806.375</v>
      </c>
      <c r="E823" s="32" t="s">
        <v>52</v>
      </c>
      <c r="F823" s="32" t="s">
        <v>52</v>
      </c>
      <c r="G823" s="32">
        <f>VLOOKUP(F823&amp;WEEKDAY(D823,2),Hoja3!A:B,2,FALSE)*24</f>
        <v>72</v>
      </c>
      <c r="H823" s="8">
        <f t="shared" si="118"/>
        <v>41809.375</v>
      </c>
      <c r="I823" s="8">
        <v>41806.375</v>
      </c>
      <c r="J823" s="8">
        <v>41806.666666666664</v>
      </c>
      <c r="K823" s="8" t="str">
        <f t="shared" ca="1" si="120"/>
        <v>Resuelto a Tiempo</v>
      </c>
      <c r="O823">
        <v>-70.14</v>
      </c>
      <c r="V823" t="s">
        <v>1686</v>
      </c>
      <c r="W823" t="s">
        <v>1687</v>
      </c>
      <c r="X823" s="2">
        <f t="shared" si="116"/>
        <v>41809</v>
      </c>
      <c r="Y823" t="str">
        <f ca="1">"-"&amp;COUNTIFS($X$1:X823,DATE(YEAR($H823),MONTH($H823),DAY($H823)),$K$1:K823,"Pendiente")</f>
        <v>-0</v>
      </c>
      <c r="AF823">
        <f t="shared" si="117"/>
        <v>6</v>
      </c>
    </row>
    <row r="824" spans="1:32" x14ac:dyDescent="0.25">
      <c r="A824" t="str">
        <f t="shared" ca="1" si="115"/>
        <v>41809-0</v>
      </c>
      <c r="B824" s="7" t="s">
        <v>1682</v>
      </c>
      <c r="C824" s="7" t="s">
        <v>1831</v>
      </c>
      <c r="D824" s="8">
        <v>41806.416666666664</v>
      </c>
      <c r="E824" s="32" t="s">
        <v>10</v>
      </c>
      <c r="F824" s="32" t="s">
        <v>1688</v>
      </c>
      <c r="G824" s="32">
        <f>VLOOKUP(F824&amp;WEEKDAY(D824,2),Hoja3!A:B,2,FALSE)*24</f>
        <v>72</v>
      </c>
      <c r="H824" s="8">
        <f t="shared" si="118"/>
        <v>41809.416666666664</v>
      </c>
      <c r="I824" s="8">
        <v>41806.416666666664</v>
      </c>
      <c r="J824" s="8">
        <v>41807.6875</v>
      </c>
      <c r="K824" s="8" t="str">
        <f t="shared" ca="1" si="120"/>
        <v>Resuelto a Tiempo</v>
      </c>
      <c r="O824">
        <v>-136.04</v>
      </c>
      <c r="V824" t="s">
        <v>1147</v>
      </c>
      <c r="W824" t="s">
        <v>1147</v>
      </c>
      <c r="X824" s="2">
        <f t="shared" si="116"/>
        <v>41809</v>
      </c>
      <c r="Y824" t="str">
        <f ca="1">"-"&amp;COUNTIFS($X$1:X824,DATE(YEAR($H824),MONTH($H824),DAY($H824)),$K$1:K824,"Pendiente")</f>
        <v>-0</v>
      </c>
      <c r="AF824">
        <f t="shared" si="117"/>
        <v>6</v>
      </c>
    </row>
    <row r="825" spans="1:32" x14ac:dyDescent="0.25">
      <c r="A825" t="str">
        <f t="shared" ca="1" si="115"/>
        <v>41807-0</v>
      </c>
      <c r="B825" s="7" t="s">
        <v>1683</v>
      </c>
      <c r="C825" s="7" t="s">
        <v>1831</v>
      </c>
      <c r="D825" s="8">
        <v>41806.458333333336</v>
      </c>
      <c r="E825" s="32" t="s">
        <v>10</v>
      </c>
      <c r="F825" s="32" t="s">
        <v>10</v>
      </c>
      <c r="G825" s="32">
        <f>VLOOKUP(F825&amp;WEEKDAY(D825,2),Hoja3!A:B,2,FALSE)*24</f>
        <v>24</v>
      </c>
      <c r="H825" s="8">
        <f t="shared" si="118"/>
        <v>41807.458333333336</v>
      </c>
      <c r="I825" s="8">
        <v>41806.458333333336</v>
      </c>
      <c r="J825" s="8">
        <v>41806.645833333336</v>
      </c>
      <c r="K825" s="8" t="str">
        <f t="shared" ca="1" si="120"/>
        <v>Resuelto a Tiempo</v>
      </c>
      <c r="O825">
        <v>-21.45</v>
      </c>
      <c r="V825" t="s">
        <v>1597</v>
      </c>
      <c r="W825" t="s">
        <v>1685</v>
      </c>
      <c r="X825" s="2">
        <f t="shared" si="116"/>
        <v>41807</v>
      </c>
      <c r="Y825" t="str">
        <f ca="1">"-"&amp;COUNTIFS($X$1:X825,DATE(YEAR($H825),MONTH($H825),DAY($H825)),$K$1:K825,"Pendiente")</f>
        <v>-0</v>
      </c>
      <c r="AF825">
        <f t="shared" si="117"/>
        <v>6</v>
      </c>
    </row>
    <row r="826" spans="1:32" x14ac:dyDescent="0.25">
      <c r="A826" t="str">
        <f t="shared" ca="1" si="115"/>
        <v>41807-0</v>
      </c>
      <c r="B826" s="7" t="s">
        <v>1684</v>
      </c>
      <c r="C826" s="7" t="s">
        <v>1831</v>
      </c>
      <c r="D826" s="8">
        <v>41806.5</v>
      </c>
      <c r="E826" s="32" t="s">
        <v>10</v>
      </c>
      <c r="F826" s="32" t="s">
        <v>10</v>
      </c>
      <c r="G826" s="32">
        <f>VLOOKUP(F826&amp;WEEKDAY(D826,2),Hoja3!A:B,2,FALSE)*24</f>
        <v>24</v>
      </c>
      <c r="H826" s="8">
        <f t="shared" si="118"/>
        <v>41807.5</v>
      </c>
      <c r="I826" s="8">
        <v>41806.5</v>
      </c>
      <c r="J826" s="8">
        <v>41807.388888888891</v>
      </c>
      <c r="K826" s="8" t="str">
        <f t="shared" ca="1" si="120"/>
        <v>Resuelto a Tiempo</v>
      </c>
      <c r="O826">
        <v>-16.25</v>
      </c>
      <c r="V826" t="s">
        <v>1597</v>
      </c>
      <c r="W826" t="s">
        <v>1685</v>
      </c>
      <c r="X826" s="2">
        <f t="shared" si="116"/>
        <v>41807</v>
      </c>
      <c r="Y826" t="str">
        <f ca="1">"-"&amp;COUNTIFS($X$1:X826,DATE(YEAR($H826),MONTH($H826),DAY($H826)),$K$1:K826,"Pendiente")</f>
        <v>-0</v>
      </c>
      <c r="AF826">
        <f t="shared" si="117"/>
        <v>6</v>
      </c>
    </row>
    <row r="827" spans="1:32" x14ac:dyDescent="0.25">
      <c r="A827" t="str">
        <f t="shared" ca="1" si="115"/>
        <v>41808-0</v>
      </c>
      <c r="B827" s="7" t="s">
        <v>1689</v>
      </c>
      <c r="C827" s="7" t="s">
        <v>1831</v>
      </c>
      <c r="D827" s="8">
        <v>41807.5</v>
      </c>
      <c r="E827" s="32" t="s">
        <v>10</v>
      </c>
      <c r="F827" s="32" t="s">
        <v>10</v>
      </c>
      <c r="G827" s="32">
        <f>VLOOKUP(F827&amp;WEEKDAY(D827,2),Hoja3!A:B,2,FALSE)*24</f>
        <v>24</v>
      </c>
      <c r="H827" s="8">
        <f t="shared" si="118"/>
        <v>41808.5</v>
      </c>
      <c r="I827" s="8">
        <v>41807.583333333336</v>
      </c>
      <c r="J827" s="8">
        <v>41808.486111111109</v>
      </c>
      <c r="K827" s="8" t="str">
        <f t="shared" ca="1" si="120"/>
        <v>Resuelto a Tiempo</v>
      </c>
      <c r="O827">
        <v>-3.02</v>
      </c>
      <c r="V827" t="s">
        <v>1595</v>
      </c>
      <c r="W827" t="s">
        <v>1599</v>
      </c>
      <c r="X827" s="2">
        <f t="shared" si="116"/>
        <v>41808</v>
      </c>
      <c r="Y827" t="str">
        <f ca="1">"-"&amp;COUNTIFS($X$1:X827,DATE(YEAR($H827),MONTH($H827),DAY($H827)),$K$1:K827,"Pendiente")</f>
        <v>-0</v>
      </c>
      <c r="AF827">
        <f t="shared" si="117"/>
        <v>6</v>
      </c>
    </row>
    <row r="828" spans="1:32" x14ac:dyDescent="0.25">
      <c r="A828" t="str">
        <f t="shared" ca="1" si="115"/>
        <v>41813-0</v>
      </c>
      <c r="B828" s="7" t="s">
        <v>1691</v>
      </c>
      <c r="C828" s="7" t="s">
        <v>1831</v>
      </c>
      <c r="D828" s="8">
        <v>41808.333333333336</v>
      </c>
      <c r="E828" s="32" t="s">
        <v>15</v>
      </c>
      <c r="F828" s="32" t="s">
        <v>52</v>
      </c>
      <c r="G828" s="32">
        <f>VLOOKUP(F828&amp;WEEKDAY(D828,2),Hoja3!A:B,2,FALSE)*24</f>
        <v>120</v>
      </c>
      <c r="H828" s="8">
        <f t="shared" si="118"/>
        <v>41813.333333333336</v>
      </c>
      <c r="I828" s="8">
        <v>41808.333333333336</v>
      </c>
      <c r="J828" s="8">
        <v>41813.319444444445</v>
      </c>
      <c r="K828" s="8" t="str">
        <f t="shared" ca="1" si="120"/>
        <v>Resuelto a Tiempo</v>
      </c>
      <c r="O828">
        <v>-65.12</v>
      </c>
      <c r="V828" t="s">
        <v>1147</v>
      </c>
      <c r="W828" t="s">
        <v>1692</v>
      </c>
      <c r="X828" s="2">
        <f t="shared" si="116"/>
        <v>41813</v>
      </c>
      <c r="Y828" t="str">
        <f ca="1">"-"&amp;COUNTIFS($X$1:X828,DATE(YEAR($H828),MONTH($H828),DAY($H828)),$K$1:K828,"Pendiente")</f>
        <v>-0</v>
      </c>
      <c r="AF828">
        <f t="shared" si="117"/>
        <v>6</v>
      </c>
    </row>
    <row r="829" spans="1:32" x14ac:dyDescent="0.25">
      <c r="A829" t="str">
        <f t="shared" ca="1" si="115"/>
        <v>41813-0</v>
      </c>
      <c r="B829" s="7" t="s">
        <v>1693</v>
      </c>
      <c r="C829" s="7" t="s">
        <v>1831</v>
      </c>
      <c r="D829" s="8">
        <v>41808.805555555555</v>
      </c>
      <c r="E829" s="32" t="s">
        <v>10</v>
      </c>
      <c r="F829" s="32" t="s">
        <v>52</v>
      </c>
      <c r="G829" s="32">
        <f>VLOOKUP(F829&amp;WEEKDAY(D829,2),Hoja3!A:B,2,FALSE)*24</f>
        <v>120</v>
      </c>
      <c r="H829" s="8">
        <f t="shared" si="118"/>
        <v>41813.805555555555</v>
      </c>
      <c r="I829" s="8">
        <v>41808.8125</v>
      </c>
      <c r="J829" s="8">
        <v>41813.416666666664</v>
      </c>
      <c r="K829" s="8" t="str">
        <f t="shared" ca="1" si="120"/>
        <v>Resuelto a Tiempo</v>
      </c>
      <c r="O829">
        <v>-22.11</v>
      </c>
      <c r="V829" t="s">
        <v>1147</v>
      </c>
      <c r="W829" t="s">
        <v>1699</v>
      </c>
      <c r="X829" s="2">
        <f t="shared" si="116"/>
        <v>41813</v>
      </c>
      <c r="Y829" t="str">
        <f ca="1">"-"&amp;COUNTIFS($X$1:X829,DATE(YEAR($H829),MONTH($H829),DAY($H829)),$K$1:K829,"Pendiente")</f>
        <v>-0</v>
      </c>
      <c r="AF829">
        <f t="shared" si="117"/>
        <v>6</v>
      </c>
    </row>
    <row r="830" spans="1:32" x14ac:dyDescent="0.25">
      <c r="A830" t="str">
        <f t="shared" ca="1" si="115"/>
        <v>41814-0</v>
      </c>
      <c r="B830" s="7" t="s">
        <v>1694</v>
      </c>
      <c r="C830" s="7" t="s">
        <v>1831</v>
      </c>
      <c r="D830" s="8">
        <v>41809.333333333336</v>
      </c>
      <c r="E830" s="32" t="s">
        <v>10</v>
      </c>
      <c r="F830" s="32" t="s">
        <v>52</v>
      </c>
      <c r="G830" s="32">
        <f>VLOOKUP(F830&amp;WEEKDAY(D830,2),Hoja3!A:B,2,FALSE)*24</f>
        <v>120</v>
      </c>
      <c r="H830" s="8">
        <f t="shared" si="118"/>
        <v>41814.333333333336</v>
      </c>
      <c r="I830" s="8">
        <v>41809.333333333336</v>
      </c>
      <c r="J830" s="8">
        <v>41809.791666666664</v>
      </c>
      <c r="K830" s="8" t="str">
        <f t="shared" ca="1" si="120"/>
        <v>Resuelto a Tiempo</v>
      </c>
      <c r="O830">
        <v>-115.07</v>
      </c>
      <c r="V830" t="s">
        <v>1147</v>
      </c>
      <c r="W830" t="s">
        <v>1699</v>
      </c>
      <c r="X830" s="2">
        <f t="shared" si="116"/>
        <v>41814</v>
      </c>
      <c r="Y830" t="str">
        <f ca="1">"-"&amp;COUNTIFS($X$1:X830,DATE(YEAR($H830),MONTH($H830),DAY($H830)),$K$1:K830,"Pendiente")</f>
        <v>-0</v>
      </c>
      <c r="AF830">
        <f t="shared" si="117"/>
        <v>6</v>
      </c>
    </row>
    <row r="831" spans="1:32" x14ac:dyDescent="0.25">
      <c r="A831" t="str">
        <f t="shared" ca="1" si="115"/>
        <v>41809-0</v>
      </c>
      <c r="B831" s="7" t="s">
        <v>1695</v>
      </c>
      <c r="C831" s="7" t="s">
        <v>1831</v>
      </c>
      <c r="D831" s="8">
        <v>41809.458333333336</v>
      </c>
      <c r="E831" s="32" t="s">
        <v>15</v>
      </c>
      <c r="F831" s="32" t="s">
        <v>15</v>
      </c>
      <c r="G831" s="32">
        <f>VLOOKUP(F831&amp;WEEKDAY(D831,2),Hoja3!A:B,2,FALSE)*24</f>
        <v>4</v>
      </c>
      <c r="H831" s="8">
        <f t="shared" si="118"/>
        <v>41809.625</v>
      </c>
      <c r="I831" s="7" t="s">
        <v>1696</v>
      </c>
      <c r="J831" s="8">
        <v>41809.597222222219</v>
      </c>
      <c r="K831" s="8" t="str">
        <f t="shared" ca="1" si="120"/>
        <v>Resuelto a Tiempo</v>
      </c>
      <c r="O831">
        <v>-1.02</v>
      </c>
      <c r="V831" t="s">
        <v>1148</v>
      </c>
      <c r="W831" t="s">
        <v>1599</v>
      </c>
      <c r="X831" s="2">
        <f t="shared" si="116"/>
        <v>41809</v>
      </c>
      <c r="Y831" t="str">
        <f ca="1">"-"&amp;COUNTIFS($X$1:X831,DATE(YEAR($H831),MONTH($H831),DAY($H831)),$K$1:K831,"Pendiente")</f>
        <v>-0</v>
      </c>
      <c r="AF831">
        <f t="shared" si="117"/>
        <v>6</v>
      </c>
    </row>
    <row r="832" spans="1:32" x14ac:dyDescent="0.25">
      <c r="A832" t="str">
        <f t="shared" ca="1" si="115"/>
        <v>41814-0</v>
      </c>
      <c r="B832" s="7" t="s">
        <v>1697</v>
      </c>
      <c r="C832" s="7" t="s">
        <v>1831</v>
      </c>
      <c r="D832" s="8">
        <v>41809.541666666664</v>
      </c>
      <c r="E832" s="32" t="s">
        <v>52</v>
      </c>
      <c r="F832" s="32" t="s">
        <v>52</v>
      </c>
      <c r="G832" s="32">
        <f>VLOOKUP(F832&amp;WEEKDAY(D832,2),Hoja3!A:B,2,FALSE)*24</f>
        <v>120</v>
      </c>
      <c r="H832" s="8">
        <f t="shared" si="118"/>
        <v>41814.541666666664</v>
      </c>
      <c r="I832" s="8">
        <v>41809.583333333336</v>
      </c>
      <c r="J832" s="8">
        <v>41809.697916666664</v>
      </c>
      <c r="K832" s="8" t="str">
        <f t="shared" ca="1" si="120"/>
        <v>Resuelto a Tiempo</v>
      </c>
      <c r="O832">
        <v>-137.09</v>
      </c>
      <c r="V832" t="s">
        <v>1148</v>
      </c>
      <c r="W832" t="s">
        <v>1667</v>
      </c>
      <c r="X832" s="2">
        <f t="shared" si="116"/>
        <v>41814</v>
      </c>
      <c r="Y832" t="str">
        <f ca="1">"-"&amp;COUNTIFS($X$1:X832,DATE(YEAR($H832),MONTH($H832),DAY($H832)),$K$1:K832,"Pendiente")</f>
        <v>-0</v>
      </c>
      <c r="AF832">
        <f t="shared" si="117"/>
        <v>6</v>
      </c>
    </row>
    <row r="833" spans="1:32" x14ac:dyDescent="0.25">
      <c r="A833" t="str">
        <f t="shared" ca="1" si="115"/>
        <v>41810-0</v>
      </c>
      <c r="B833" s="7" t="s">
        <v>1698</v>
      </c>
      <c r="C833" s="7" t="s">
        <v>1831</v>
      </c>
      <c r="D833" s="8">
        <v>41809.645833333336</v>
      </c>
      <c r="E833" s="32" t="s">
        <v>15</v>
      </c>
      <c r="F833" s="32" t="s">
        <v>10</v>
      </c>
      <c r="G833" s="32">
        <f>VLOOKUP(F833&amp;WEEKDAY(D833,2),Hoja3!A:B,2,FALSE)*24</f>
        <v>24</v>
      </c>
      <c r="H833" s="8">
        <f t="shared" si="118"/>
        <v>41810.645833333336</v>
      </c>
      <c r="I833" s="8">
        <v>41809.645833333336</v>
      </c>
      <c r="J833" s="8">
        <v>41809.770833333336</v>
      </c>
      <c r="K833" s="8" t="str">
        <f t="shared" ca="1" si="120"/>
        <v>Resuelto a Tiempo</v>
      </c>
      <c r="O833">
        <v>-23.02</v>
      </c>
      <c r="V833" t="s">
        <v>1593</v>
      </c>
      <c r="W833" t="s">
        <v>1593</v>
      </c>
      <c r="X833" s="2">
        <f t="shared" si="116"/>
        <v>41810</v>
      </c>
      <c r="Y833" t="str">
        <f ca="1">"-"&amp;COUNTIFS($X$1:X833,DATE(YEAR($H833),MONTH($H833),DAY($H833)),$K$1:K833,"Pendiente")</f>
        <v>-0</v>
      </c>
      <c r="AF833">
        <f t="shared" si="117"/>
        <v>6</v>
      </c>
    </row>
    <row r="834" spans="1:32" x14ac:dyDescent="0.25">
      <c r="A834" t="str">
        <f t="shared" ref="A834:A897" ca="1" si="121">X834&amp;Y834</f>
        <v>41815-0</v>
      </c>
      <c r="B834" s="7" t="s">
        <v>1700</v>
      </c>
      <c r="C834" s="7" t="s">
        <v>1831</v>
      </c>
      <c r="D834" s="8">
        <v>41810.586805555555</v>
      </c>
      <c r="E834" s="32" t="s">
        <v>52</v>
      </c>
      <c r="F834" s="32" t="s">
        <v>52</v>
      </c>
      <c r="G834" s="32">
        <f>VLOOKUP(F834&amp;WEEKDAY(D834,2),Hoja3!A:B,2,FALSE)*24</f>
        <v>120</v>
      </c>
      <c r="H834" s="8">
        <f t="shared" si="118"/>
        <v>41815.586805555555</v>
      </c>
      <c r="I834" s="8">
        <v>41810.586111111108</v>
      </c>
      <c r="J834" s="8">
        <v>41813.5625</v>
      </c>
      <c r="K834" s="8" t="str">
        <f t="shared" ca="1" si="120"/>
        <v>Resuelto a Tiempo</v>
      </c>
      <c r="O834">
        <v>-70.180000000000007</v>
      </c>
      <c r="V834" t="s">
        <v>1149</v>
      </c>
      <c r="W834" t="s">
        <v>1149</v>
      </c>
      <c r="X834" s="2">
        <f t="shared" ref="X834:X897" si="122">DATE(YEAR($H834),MONTH($H834),DAY($H834))</f>
        <v>41815</v>
      </c>
      <c r="Y834" t="str">
        <f ca="1">"-"&amp;COUNTIFS($X$1:X834,DATE(YEAR($H834),MONTH($H834),DAY($H834)),$K$1:K834,"Pendiente")</f>
        <v>-0</v>
      </c>
      <c r="AF834">
        <f t="shared" ref="AF834:AF897" si="123">MONTH(D834)</f>
        <v>6</v>
      </c>
    </row>
    <row r="835" spans="1:32" x14ac:dyDescent="0.25">
      <c r="A835" t="str">
        <f t="shared" ca="1" si="121"/>
        <v>41815-0</v>
      </c>
      <c r="B835" s="7" t="s">
        <v>1701</v>
      </c>
      <c r="C835" s="7" t="s">
        <v>1831</v>
      </c>
      <c r="D835" s="8">
        <v>41810.520833333336</v>
      </c>
      <c r="E835" s="32" t="s">
        <v>10</v>
      </c>
      <c r="F835" s="32" t="s">
        <v>52</v>
      </c>
      <c r="G835" s="32">
        <f>VLOOKUP(F835&amp;WEEKDAY(D835,2),Hoja3!A:B,2,FALSE)*24</f>
        <v>120</v>
      </c>
      <c r="H835" s="8">
        <f t="shared" ref="H835:H898" si="124">D835+G835/24</f>
        <v>41815.520833333336</v>
      </c>
      <c r="I835" s="8">
        <v>41810.520833333336</v>
      </c>
      <c r="J835" s="8">
        <v>41814.647916666669</v>
      </c>
      <c r="K835" s="8" t="str">
        <f t="shared" ca="1" si="120"/>
        <v>Resuelto a Tiempo</v>
      </c>
      <c r="O835">
        <v>-17.010000000000002</v>
      </c>
      <c r="V835" t="s">
        <v>1147</v>
      </c>
      <c r="W835" t="s">
        <v>1699</v>
      </c>
      <c r="X835" s="2">
        <f t="shared" si="122"/>
        <v>41815</v>
      </c>
      <c r="Y835" t="str">
        <f ca="1">"-"&amp;COUNTIFS($X$1:X835,DATE(YEAR($H835),MONTH($H835),DAY($H835)),$K$1:K835,"Pendiente")</f>
        <v>-0</v>
      </c>
      <c r="AF835">
        <f t="shared" si="123"/>
        <v>6</v>
      </c>
    </row>
    <row r="836" spans="1:32" x14ac:dyDescent="0.25">
      <c r="A836" t="str">
        <f t="shared" ca="1" si="121"/>
        <v>41815-0</v>
      </c>
      <c r="B836" s="7" t="s">
        <v>1702</v>
      </c>
      <c r="C836" s="7" t="s">
        <v>1831</v>
      </c>
      <c r="D836" s="8">
        <v>41810.520833333336</v>
      </c>
      <c r="E836" s="32" t="s">
        <v>10</v>
      </c>
      <c r="F836" s="32" t="s">
        <v>52</v>
      </c>
      <c r="G836" s="32">
        <f>VLOOKUP(F836&amp;WEEKDAY(D836,2),Hoja3!A:B,2,FALSE)*24</f>
        <v>120</v>
      </c>
      <c r="H836" s="8">
        <f t="shared" si="124"/>
        <v>41815.520833333336</v>
      </c>
      <c r="I836" s="8">
        <v>41810.520833333336</v>
      </c>
      <c r="J836" s="7" t="s">
        <v>1774</v>
      </c>
      <c r="K836" s="8" t="s">
        <v>977</v>
      </c>
      <c r="M836" s="53">
        <v>41813.638888888891</v>
      </c>
      <c r="N836" s="53">
        <v>41828.416666666664</v>
      </c>
      <c r="O836">
        <v>-22.12</v>
      </c>
      <c r="V836" t="s">
        <v>1147</v>
      </c>
      <c r="W836" t="s">
        <v>1699</v>
      </c>
      <c r="X836" s="2">
        <f t="shared" si="122"/>
        <v>41815</v>
      </c>
      <c r="Y836" t="str">
        <f ca="1">"-"&amp;COUNTIFS($X$1:X836,DATE(YEAR($H836),MONTH($H836),DAY($H836)),$K$1:K836,"Pendiente")</f>
        <v>-0</v>
      </c>
      <c r="AF836">
        <f t="shared" si="123"/>
        <v>6</v>
      </c>
    </row>
    <row r="837" spans="1:32" x14ac:dyDescent="0.25">
      <c r="A837" t="str">
        <f t="shared" ca="1" si="121"/>
        <v>41835-0</v>
      </c>
      <c r="B837" s="7" t="s">
        <v>1772</v>
      </c>
      <c r="C837" s="7" t="s">
        <v>1831</v>
      </c>
      <c r="D837" s="8">
        <v>41830.416666666664</v>
      </c>
      <c r="E837" s="32" t="s">
        <v>52</v>
      </c>
      <c r="F837" s="32" t="s">
        <v>52</v>
      </c>
      <c r="G837" s="32">
        <f>VLOOKUP(F837&amp;WEEKDAY(D837,2),Hoja3!A:B,2,FALSE)*24</f>
        <v>120</v>
      </c>
      <c r="H837" s="8">
        <f t="shared" si="124"/>
        <v>41835.416666666664</v>
      </c>
      <c r="I837" s="8">
        <v>41831.701388888891</v>
      </c>
      <c r="J837" s="8">
        <v>41831.708333333336</v>
      </c>
      <c r="K837" s="8" t="str">
        <f ca="1">IF(J837="",IF(NOW()&gt;H837,"Retrasado","Pendiente"),IF(J837&lt;H837,"Resuelto a Tiempo","Resuelto NO a Tiempo"))</f>
        <v>Resuelto a Tiempo</v>
      </c>
      <c r="O837">
        <v>-281.27999999999997</v>
      </c>
      <c r="V837" t="s">
        <v>1147</v>
      </c>
      <c r="W837" t="s">
        <v>1699</v>
      </c>
      <c r="X837" s="2">
        <f t="shared" si="122"/>
        <v>41835</v>
      </c>
      <c r="Y837" t="str">
        <f ca="1">"-"&amp;COUNTIFS($X$1:X837,DATE(YEAR($H837),MONTH($H837),DAY($H837)),$K$1:K837,"Pendiente")</f>
        <v>-0</v>
      </c>
      <c r="AF837">
        <f t="shared" si="123"/>
        <v>7</v>
      </c>
    </row>
    <row r="838" spans="1:32" x14ac:dyDescent="0.25">
      <c r="A838" t="str">
        <f t="shared" ca="1" si="121"/>
        <v>41812-0</v>
      </c>
      <c r="B838" s="7" t="s">
        <v>1703</v>
      </c>
      <c r="C838" s="7" t="s">
        <v>1831</v>
      </c>
      <c r="D838" s="8">
        <v>41811.416666666664</v>
      </c>
      <c r="E838" s="32" t="s">
        <v>15</v>
      </c>
      <c r="F838" s="32" t="s">
        <v>10</v>
      </c>
      <c r="G838" s="32">
        <f>VLOOKUP(F838&amp;WEEKDAY(D838,2),Hoja3!A:B,2,FALSE)*24</f>
        <v>24</v>
      </c>
      <c r="H838" s="8">
        <f t="shared" si="124"/>
        <v>41812.416666666664</v>
      </c>
      <c r="I838" s="8">
        <v>74683.416666666672</v>
      </c>
      <c r="J838" s="8">
        <v>41811.520833333336</v>
      </c>
      <c r="K838" s="8" t="str">
        <f ca="1">IF(J838="",IF(NOW()&gt;H838,"Retrasado","Pendiente"),IF(J838&lt;H838,"Resuelto a Tiempo","Resuelto NO a Tiempo"))</f>
        <v>Resuelto a Tiempo</v>
      </c>
      <c r="O838">
        <v>-1.23</v>
      </c>
      <c r="V838" t="s">
        <v>1704</v>
      </c>
      <c r="W838" t="s">
        <v>1704</v>
      </c>
      <c r="X838" s="2">
        <f t="shared" si="122"/>
        <v>41812</v>
      </c>
      <c r="Y838" t="str">
        <f ca="1">"-"&amp;COUNTIFS($X$1:X838,DATE(YEAR($H838),MONTH($H838),DAY($H838)),$K$1:K838,"Pendiente")</f>
        <v>-0</v>
      </c>
      <c r="AF838">
        <f t="shared" si="123"/>
        <v>6</v>
      </c>
    </row>
    <row r="839" spans="1:32" x14ac:dyDescent="0.25">
      <c r="A839" t="str">
        <f t="shared" ca="1" si="121"/>
        <v>41814-0</v>
      </c>
      <c r="B839" s="7" t="s">
        <v>1705</v>
      </c>
      <c r="C839" s="7" t="s">
        <v>1831</v>
      </c>
      <c r="D839" s="8">
        <v>41813.4375</v>
      </c>
      <c r="E839" s="32" t="s">
        <v>10</v>
      </c>
      <c r="F839" s="32" t="s">
        <v>10</v>
      </c>
      <c r="G839" s="32">
        <f>VLOOKUP(F839&amp;WEEKDAY(D839,2),Hoja3!A:B,2,FALSE)*24</f>
        <v>24</v>
      </c>
      <c r="H839" s="8">
        <f t="shared" si="124"/>
        <v>41814.4375</v>
      </c>
      <c r="I839" s="8">
        <v>41813.4375</v>
      </c>
      <c r="J839" s="8">
        <v>41814.416666666664</v>
      </c>
      <c r="K839" s="8" t="str">
        <f ca="1">IF(J839="",IF(NOW()&gt;H839,"Retrasado","Pendiente"),IF(J839&lt;H839,"Resuelto a Tiempo","Resuelto NO a Tiempo"))</f>
        <v>Resuelto a Tiempo</v>
      </c>
      <c r="O839">
        <v>-0.15</v>
      </c>
      <c r="V839" t="s">
        <v>1148</v>
      </c>
      <c r="W839" t="s">
        <v>1706</v>
      </c>
      <c r="X839" s="2">
        <f t="shared" si="122"/>
        <v>41814</v>
      </c>
      <c r="Y839" t="str">
        <f ca="1">"-"&amp;COUNTIFS($X$1:X839,DATE(YEAR($H839),MONTH($H839),DAY($H839)),$K$1:K839,"Pendiente")</f>
        <v>-0</v>
      </c>
      <c r="AF839">
        <f t="shared" si="123"/>
        <v>6</v>
      </c>
    </row>
    <row r="840" spans="1:32" x14ac:dyDescent="0.25">
      <c r="A840" t="str">
        <f t="shared" ca="1" si="121"/>
        <v>41816-0</v>
      </c>
      <c r="B840" s="7" t="s">
        <v>1713</v>
      </c>
      <c r="C840" s="7" t="s">
        <v>1831</v>
      </c>
      <c r="D840" s="8">
        <v>41813.5</v>
      </c>
      <c r="E840" s="32" t="s">
        <v>52</v>
      </c>
      <c r="F840" s="32" t="s">
        <v>52</v>
      </c>
      <c r="G840" s="32">
        <f>VLOOKUP(F840&amp;WEEKDAY(D840,2),Hoja3!A:B,2,FALSE)*24</f>
        <v>72</v>
      </c>
      <c r="H840" s="8">
        <f t="shared" si="124"/>
        <v>41816.5</v>
      </c>
      <c r="I840" s="8">
        <v>41813.5</v>
      </c>
      <c r="J840" s="8">
        <v>41816.479166666664</v>
      </c>
      <c r="K840" s="8" t="str">
        <f ca="1">IF(J840="",IF(NOW()&gt;H840,"Retrasado","Pendiente"),IF(J840&lt;H840,"Resuelto a Tiempo","Resuelto NO a Tiempo"))</f>
        <v>Resuelto a Tiempo</v>
      </c>
      <c r="O840">
        <v>-0.19</v>
      </c>
      <c r="V840" t="s">
        <v>1147</v>
      </c>
      <c r="W840" t="s">
        <v>1147</v>
      </c>
      <c r="X840" s="2">
        <f t="shared" si="122"/>
        <v>41816</v>
      </c>
      <c r="Y840" t="str">
        <f ca="1">"-"&amp;COUNTIFS($X$1:X840,DATE(YEAR($H840),MONTH($H840),DAY($H840)),$K$1:K840,"Pendiente")</f>
        <v>-0</v>
      </c>
      <c r="AF840">
        <f t="shared" si="123"/>
        <v>6</v>
      </c>
    </row>
    <row r="841" spans="1:32" x14ac:dyDescent="0.25">
      <c r="A841" t="str">
        <f t="shared" ca="1" si="121"/>
        <v>41816-0</v>
      </c>
      <c r="B841" s="7" t="s">
        <v>1723</v>
      </c>
      <c r="C841" s="7" t="s">
        <v>1831</v>
      </c>
      <c r="D841" s="8">
        <v>41815.625</v>
      </c>
      <c r="E841" s="32" t="s">
        <v>10</v>
      </c>
      <c r="F841" s="32" t="s">
        <v>10</v>
      </c>
      <c r="G841" s="32">
        <f>VLOOKUP(F841&amp;WEEKDAY(D841,2),Hoja3!A:B,2,FALSE)*24</f>
        <v>24</v>
      </c>
      <c r="H841" s="8">
        <f t="shared" si="124"/>
        <v>41816.625</v>
      </c>
      <c r="I841" s="8">
        <v>41815.645833333336</v>
      </c>
      <c r="J841" s="8">
        <v>41816.459027777775</v>
      </c>
      <c r="K841" s="8" t="str">
        <f ca="1">IF(J841="",IF(NOW()&gt;H841,"Retrasado","Pendiente"),IF(J841&lt;H841,"Resuelto a Tiempo","Resuelto NO a Tiempo"))</f>
        <v>Resuelto a Tiempo</v>
      </c>
      <c r="O841">
        <v>-5.49</v>
      </c>
      <c r="V841" t="s">
        <v>1724</v>
      </c>
      <c r="W841" t="s">
        <v>1709</v>
      </c>
      <c r="X841" s="2">
        <f t="shared" si="122"/>
        <v>41816</v>
      </c>
      <c r="Y841" t="str">
        <f ca="1">"-"&amp;COUNTIFS($X$1:X841,DATE(YEAR($H841),MONTH($H841),DAY($H841)),$K$1:K841,"Pendiente")</f>
        <v>-0</v>
      </c>
      <c r="AF841">
        <f t="shared" si="123"/>
        <v>6</v>
      </c>
    </row>
    <row r="842" spans="1:32" x14ac:dyDescent="0.25">
      <c r="A842" t="str">
        <f t="shared" si="121"/>
        <v>41820-0</v>
      </c>
      <c r="B842" t="s">
        <v>1714</v>
      </c>
      <c r="C842" s="7" t="s">
        <v>1831</v>
      </c>
      <c r="D842" s="1">
        <v>41815.291666666664</v>
      </c>
      <c r="E842" s="31" t="s">
        <v>10</v>
      </c>
      <c r="F842" s="31" t="s">
        <v>52</v>
      </c>
      <c r="G842" s="31">
        <f>VLOOKUP(F842&amp;WEEKDAY(D842,2),Hoja3!A:B,2,FALSE)*24</f>
        <v>120</v>
      </c>
      <c r="H842" s="1">
        <f t="shared" si="124"/>
        <v>41820.291666666664</v>
      </c>
      <c r="I842" s="1">
        <v>41815.305555555555</v>
      </c>
      <c r="K842" s="1" t="s">
        <v>938</v>
      </c>
      <c r="M842" s="53">
        <v>41815.581944444442</v>
      </c>
      <c r="V842" t="s">
        <v>1147</v>
      </c>
      <c r="W842" t="s">
        <v>1147</v>
      </c>
      <c r="X842" s="2">
        <f t="shared" si="122"/>
        <v>41820</v>
      </c>
      <c r="Y842" t="str">
        <f>"-"&amp;COUNTIFS($X$1:X842,DATE(YEAR($H842),MONTH($H842),DAY($H842)),$K$1:K842,"Pendiente")</f>
        <v>-0</v>
      </c>
      <c r="AF842">
        <f t="shared" si="123"/>
        <v>6</v>
      </c>
    </row>
    <row r="843" spans="1:32" x14ac:dyDescent="0.25">
      <c r="A843" t="str">
        <f t="shared" ca="1" si="121"/>
        <v>41816-0</v>
      </c>
      <c r="B843" s="7" t="s">
        <v>1715</v>
      </c>
      <c r="C843" s="7" t="s">
        <v>1831</v>
      </c>
      <c r="D843" s="8">
        <v>41815.416666666664</v>
      </c>
      <c r="E843" s="32" t="s">
        <v>10</v>
      </c>
      <c r="F843" s="32" t="s">
        <v>10</v>
      </c>
      <c r="G843" s="32">
        <f>VLOOKUP(F843&amp;WEEKDAY(D843,2),Hoja3!A:B,2,FALSE)*24</f>
        <v>24</v>
      </c>
      <c r="H843" s="8">
        <f t="shared" si="124"/>
        <v>41816.416666666664</v>
      </c>
      <c r="I843" s="8">
        <v>41815.416666666664</v>
      </c>
      <c r="J843" s="8">
        <v>41816.375</v>
      </c>
      <c r="K843" s="8" t="str">
        <f t="shared" ref="K843:K852" ca="1" si="125">IF(J843="",IF(NOW()&gt;H843,"Retrasado","Pendiente"),IF(J843&lt;H843,"Resuelto a Tiempo","Resuelto NO a Tiempo"))</f>
        <v>Resuelto a Tiempo</v>
      </c>
      <c r="O843">
        <v>-10.119999999999999</v>
      </c>
      <c r="V843" t="s">
        <v>1712</v>
      </c>
      <c r="W843" t="s">
        <v>1717</v>
      </c>
      <c r="X843" s="2">
        <f t="shared" si="122"/>
        <v>41816</v>
      </c>
      <c r="Y843" t="str">
        <f ca="1">"-"&amp;COUNTIFS($X$1:X843,DATE(YEAR($H843),MONTH($H843),DAY($H843)),$K$1:K843,"Pendiente")</f>
        <v>-0</v>
      </c>
      <c r="AF843">
        <f t="shared" si="123"/>
        <v>6</v>
      </c>
    </row>
    <row r="844" spans="1:32" x14ac:dyDescent="0.25">
      <c r="A844" t="str">
        <f t="shared" ca="1" si="121"/>
        <v>41820-0</v>
      </c>
      <c r="B844" s="7" t="s">
        <v>1716</v>
      </c>
      <c r="C844" s="7" t="s">
        <v>1831</v>
      </c>
      <c r="D844" s="8">
        <v>41815.458333333336</v>
      </c>
      <c r="E844" s="32" t="s">
        <v>10</v>
      </c>
      <c r="F844" s="32" t="s">
        <v>52</v>
      </c>
      <c r="G844" s="32">
        <f>VLOOKUP(F844&amp;WEEKDAY(D844,2),Hoja3!A:B,2,FALSE)*24</f>
        <v>120</v>
      </c>
      <c r="H844" s="8">
        <f t="shared" si="124"/>
        <v>41820.458333333336</v>
      </c>
      <c r="I844" s="8">
        <v>41815.458333333336</v>
      </c>
      <c r="J844" s="8">
        <v>41816.671527777777</v>
      </c>
      <c r="K844" s="8" t="str">
        <f t="shared" ca="1" si="125"/>
        <v>Resuelto a Tiempo</v>
      </c>
      <c r="O844">
        <v>-0.1</v>
      </c>
      <c r="V844" t="s">
        <v>1712</v>
      </c>
      <c r="W844" t="s">
        <v>1718</v>
      </c>
      <c r="X844" s="2">
        <f t="shared" si="122"/>
        <v>41820</v>
      </c>
      <c r="Y844" t="str">
        <f ca="1">"-"&amp;COUNTIFS($X$1:X844,DATE(YEAR($H844),MONTH($H844),DAY($H844)),$K$1:K844,"Pendiente")</f>
        <v>-0</v>
      </c>
      <c r="AF844">
        <f t="shared" si="123"/>
        <v>6</v>
      </c>
    </row>
    <row r="845" spans="1:32" x14ac:dyDescent="0.25">
      <c r="A845" t="str">
        <f t="shared" ca="1" si="121"/>
        <v>41830-0</v>
      </c>
      <c r="B845" s="7" t="s">
        <v>1719</v>
      </c>
      <c r="C845" s="7" t="s">
        <v>1831</v>
      </c>
      <c r="D845" s="8">
        <v>41815.5</v>
      </c>
      <c r="E845" s="32" t="s">
        <v>513</v>
      </c>
      <c r="F845" s="32" t="s">
        <v>513</v>
      </c>
      <c r="G845" s="32">
        <v>350</v>
      </c>
      <c r="H845" s="8">
        <f t="shared" si="124"/>
        <v>41830.083333333336</v>
      </c>
      <c r="I845" s="8">
        <v>41815.5</v>
      </c>
      <c r="J845" s="8">
        <v>41816.680555555555</v>
      </c>
      <c r="K845" s="8" t="str">
        <f t="shared" ca="1" si="125"/>
        <v>Resuelto a Tiempo</v>
      </c>
      <c r="O845">
        <v>-356.02</v>
      </c>
      <c r="V845" t="s">
        <v>1147</v>
      </c>
      <c r="W845" t="s">
        <v>1147</v>
      </c>
      <c r="X845" s="2">
        <f t="shared" si="122"/>
        <v>41830</v>
      </c>
      <c r="Y845" t="str">
        <f ca="1">"-"&amp;COUNTIFS($X$1:X845,DATE(YEAR($H845),MONTH($H845),DAY($H845)),$K$1:K845,"Pendiente")</f>
        <v>-0</v>
      </c>
      <c r="AF845">
        <f t="shared" si="123"/>
        <v>6</v>
      </c>
    </row>
    <row r="846" spans="1:32" x14ac:dyDescent="0.25">
      <c r="A846" t="str">
        <f t="shared" ca="1" si="121"/>
        <v>41820-0</v>
      </c>
      <c r="B846" s="7" t="s">
        <v>1720</v>
      </c>
      <c r="C846" s="7" t="s">
        <v>1831</v>
      </c>
      <c r="D846" s="8">
        <v>41815.583333333336</v>
      </c>
      <c r="E846" s="32" t="s">
        <v>52</v>
      </c>
      <c r="F846" s="32" t="s">
        <v>52</v>
      </c>
      <c r="G846" s="32">
        <f>VLOOKUP(F846&amp;WEEKDAY(D846,2),Hoja3!A:B,2,FALSE)*24</f>
        <v>120</v>
      </c>
      <c r="H846" s="8">
        <f t="shared" si="124"/>
        <v>41820.583333333336</v>
      </c>
      <c r="I846" s="8">
        <v>41815.583333333336</v>
      </c>
      <c r="J846" s="8">
        <v>41817.347222222219</v>
      </c>
      <c r="K846" s="8" t="str">
        <f t="shared" ca="1" si="125"/>
        <v>Resuelto a Tiempo</v>
      </c>
      <c r="O846">
        <v>-97.16</v>
      </c>
      <c r="V846" t="s">
        <v>1721</v>
      </c>
      <c r="W846" t="s">
        <v>1709</v>
      </c>
      <c r="X846" s="2">
        <f t="shared" si="122"/>
        <v>41820</v>
      </c>
      <c r="Y846" t="str">
        <f ca="1">"-"&amp;COUNTIFS($X$1:X846,DATE(YEAR($H846),MONTH($H846),DAY($H846)),$K$1:K846,"Pendiente")</f>
        <v>-0</v>
      </c>
      <c r="AF846">
        <f t="shared" si="123"/>
        <v>6</v>
      </c>
    </row>
    <row r="847" spans="1:32" x14ac:dyDescent="0.25">
      <c r="A847" t="str">
        <f t="shared" ca="1" si="121"/>
        <v>41820-0</v>
      </c>
      <c r="B847" s="7" t="s">
        <v>1722</v>
      </c>
      <c r="C847" s="7" t="s">
        <v>1831</v>
      </c>
      <c r="D847" s="8">
        <v>41815.583333333336</v>
      </c>
      <c r="E847" s="32" t="s">
        <v>10</v>
      </c>
      <c r="F847" s="32" t="s">
        <v>1688</v>
      </c>
      <c r="G847" s="32">
        <f>VLOOKUP(F847&amp;WEEKDAY(D847,2),Hoja3!A:B,2,FALSE)*24</f>
        <v>120</v>
      </c>
      <c r="H847" s="8">
        <f t="shared" si="124"/>
        <v>41820.583333333336</v>
      </c>
      <c r="I847" s="8">
        <v>41815.583333333336</v>
      </c>
      <c r="J847" s="8">
        <v>41816.458333333336</v>
      </c>
      <c r="K847" s="8" t="str">
        <f t="shared" ca="1" si="125"/>
        <v>Resuelto a Tiempo</v>
      </c>
      <c r="O847">
        <v>-25.33</v>
      </c>
      <c r="V847" t="s">
        <v>1593</v>
      </c>
      <c r="W847" t="s">
        <v>1593</v>
      </c>
      <c r="X847" s="2">
        <f t="shared" si="122"/>
        <v>41820</v>
      </c>
      <c r="Y847" t="str">
        <f ca="1">"-"&amp;COUNTIFS($X$1:X847,DATE(YEAR($H847),MONTH($H847),DAY($H847)),$K$1:K847,"Pendiente")</f>
        <v>-0</v>
      </c>
      <c r="AF847">
        <f t="shared" si="123"/>
        <v>6</v>
      </c>
    </row>
    <row r="848" spans="1:32" x14ac:dyDescent="0.25">
      <c r="A848" t="str">
        <f t="shared" ca="1" si="121"/>
        <v>41830-0</v>
      </c>
      <c r="B848" s="7" t="s">
        <v>1725</v>
      </c>
      <c r="C848" s="7" t="s">
        <v>1831</v>
      </c>
      <c r="D848" s="8">
        <v>41816.333333333336</v>
      </c>
      <c r="E848" s="32" t="s">
        <v>513</v>
      </c>
      <c r="F848" s="32" t="s">
        <v>513</v>
      </c>
      <c r="G848" s="32">
        <v>330</v>
      </c>
      <c r="H848" s="8">
        <f t="shared" si="124"/>
        <v>41830.083333333336</v>
      </c>
      <c r="I848" s="8">
        <v>41816.333333333336</v>
      </c>
      <c r="J848" s="8">
        <v>41820.569444444445</v>
      </c>
      <c r="K848" s="8" t="str">
        <f t="shared" ca="1" si="125"/>
        <v>Resuelto a Tiempo</v>
      </c>
      <c r="O848">
        <v>-267.13</v>
      </c>
      <c r="V848" t="s">
        <v>1147</v>
      </c>
      <c r="W848" t="s">
        <v>1699</v>
      </c>
      <c r="X848" s="2">
        <f t="shared" si="122"/>
        <v>41830</v>
      </c>
      <c r="Y848" t="str">
        <f ca="1">"-"&amp;COUNTIFS($X$1:X848,DATE(YEAR($H848),MONTH($H848),DAY($H848)),$K$1:K848,"Pendiente")</f>
        <v>-0</v>
      </c>
      <c r="AF848">
        <f t="shared" si="123"/>
        <v>6</v>
      </c>
    </row>
    <row r="849" spans="1:32" x14ac:dyDescent="0.25">
      <c r="A849" t="str">
        <f t="shared" ca="1" si="121"/>
        <v>41821-0</v>
      </c>
      <c r="B849" s="7" t="s">
        <v>1726</v>
      </c>
      <c r="C849" s="7" t="s">
        <v>1831</v>
      </c>
      <c r="D849" s="8">
        <v>41816.333333333336</v>
      </c>
      <c r="E849" s="32" t="s">
        <v>52</v>
      </c>
      <c r="F849" s="32" t="s">
        <v>52</v>
      </c>
      <c r="G849" s="32">
        <f>VLOOKUP(F849&amp;WEEKDAY(D849,2),Hoja3!A:B,2,FALSE)*24</f>
        <v>120</v>
      </c>
      <c r="H849" s="8">
        <f t="shared" si="124"/>
        <v>41821.333333333336</v>
      </c>
      <c r="I849" s="8">
        <v>41816.333333333336</v>
      </c>
      <c r="J849" s="8">
        <v>41821.291666666664</v>
      </c>
      <c r="K849" s="8" t="str">
        <f t="shared" ca="1" si="125"/>
        <v>Resuelto a Tiempo</v>
      </c>
      <c r="O849">
        <v>-3.03</v>
      </c>
      <c r="V849" t="s">
        <v>1147</v>
      </c>
      <c r="W849" t="s">
        <v>1699</v>
      </c>
      <c r="X849" s="2">
        <f t="shared" si="122"/>
        <v>41821</v>
      </c>
      <c r="Y849" t="str">
        <f ca="1">"-"&amp;COUNTIFS($X$1:X849,DATE(YEAR($H849),MONTH($H849),DAY($H849)),$K$1:K849,"Pendiente")</f>
        <v>-0</v>
      </c>
      <c r="AF849">
        <f t="shared" si="123"/>
        <v>6</v>
      </c>
    </row>
    <row r="850" spans="1:32" x14ac:dyDescent="0.25">
      <c r="A850" t="str">
        <f t="shared" ca="1" si="121"/>
        <v>41821-0</v>
      </c>
      <c r="B850" s="7" t="s">
        <v>1727</v>
      </c>
      <c r="C850" s="7" t="s">
        <v>1831</v>
      </c>
      <c r="D850" s="8">
        <v>41816.5</v>
      </c>
      <c r="E850" s="32" t="s">
        <v>10</v>
      </c>
      <c r="F850" s="32" t="s">
        <v>52</v>
      </c>
      <c r="G850" s="32">
        <f>VLOOKUP(F850&amp;WEEKDAY(D850,2),Hoja3!A:B,2,FALSE)*24</f>
        <v>120</v>
      </c>
      <c r="H850" s="8">
        <f t="shared" si="124"/>
        <v>41821.5</v>
      </c>
      <c r="I850" s="8">
        <v>41816.5</v>
      </c>
      <c r="J850" s="8">
        <v>41820.430555555555</v>
      </c>
      <c r="K850" s="8" t="str">
        <f t="shared" ca="1" si="125"/>
        <v>Resuelto a Tiempo</v>
      </c>
      <c r="O850">
        <v>-21.12</v>
      </c>
      <c r="V850" t="s">
        <v>1147</v>
      </c>
      <c r="W850" t="s">
        <v>1699</v>
      </c>
      <c r="X850" s="2">
        <f t="shared" si="122"/>
        <v>41821</v>
      </c>
      <c r="Y850" t="str">
        <f ca="1">"-"&amp;COUNTIFS($X$1:X850,DATE(YEAR($H850),MONTH($H850),DAY($H850)),$K$1:K850,"Pendiente")</f>
        <v>-0</v>
      </c>
      <c r="AF850">
        <f t="shared" si="123"/>
        <v>6</v>
      </c>
    </row>
    <row r="851" spans="1:32" x14ac:dyDescent="0.25">
      <c r="A851" t="str">
        <f t="shared" ca="1" si="121"/>
        <v>41821-0</v>
      </c>
      <c r="B851" s="7" t="s">
        <v>1728</v>
      </c>
      <c r="C851" s="7" t="s">
        <v>1831</v>
      </c>
      <c r="D851" s="8">
        <v>41816.697916666664</v>
      </c>
      <c r="E851" s="32" t="s">
        <v>10</v>
      </c>
      <c r="F851" s="32" t="s">
        <v>52</v>
      </c>
      <c r="G851" s="32">
        <f>VLOOKUP(F851&amp;WEEKDAY(D851,2),Hoja3!A:B,2,FALSE)*24</f>
        <v>120</v>
      </c>
      <c r="H851" s="8">
        <f t="shared" si="124"/>
        <v>41821.697916666664</v>
      </c>
      <c r="I851" s="8">
        <v>41816.697916666664</v>
      </c>
      <c r="J851" s="8">
        <v>41820.659722222219</v>
      </c>
      <c r="K851" s="8" t="str">
        <f t="shared" ca="1" si="125"/>
        <v>Resuelto a Tiempo</v>
      </c>
      <c r="O851">
        <v>-18.2</v>
      </c>
      <c r="V851" t="s">
        <v>1147</v>
      </c>
      <c r="W851" t="s">
        <v>1699</v>
      </c>
      <c r="X851" s="2">
        <f t="shared" si="122"/>
        <v>41821</v>
      </c>
      <c r="Y851" t="str">
        <f ca="1">"-"&amp;COUNTIFS($X$1:X851,DATE(YEAR($H851),MONTH($H851),DAY($H851)),$K$1:K851,"Pendiente")</f>
        <v>-0</v>
      </c>
      <c r="AF851">
        <f t="shared" si="123"/>
        <v>6</v>
      </c>
    </row>
    <row r="852" spans="1:32" x14ac:dyDescent="0.25">
      <c r="A852" t="str">
        <f t="shared" ca="1" si="121"/>
        <v>41822-0</v>
      </c>
      <c r="B852" s="7" t="s">
        <v>1729</v>
      </c>
      <c r="C852" s="7" t="s">
        <v>1831</v>
      </c>
      <c r="D852" s="8">
        <v>41817.416666666664</v>
      </c>
      <c r="E852" s="32" t="s">
        <v>10</v>
      </c>
      <c r="F852" s="32" t="s">
        <v>52</v>
      </c>
      <c r="G852" s="32">
        <f>VLOOKUP(F852&amp;WEEKDAY(D852,2),Hoja3!A:B,2,FALSE)*24</f>
        <v>120</v>
      </c>
      <c r="H852" s="8">
        <f t="shared" si="124"/>
        <v>41822.416666666664</v>
      </c>
      <c r="I852" s="8">
        <v>41817.416666666664</v>
      </c>
      <c r="J852" s="8">
        <v>41822.375</v>
      </c>
      <c r="K852" s="8" t="str">
        <f t="shared" ca="1" si="125"/>
        <v>Resuelto a Tiempo</v>
      </c>
      <c r="O852">
        <v>-10.199999999999999</v>
      </c>
      <c r="V852" t="s">
        <v>1147</v>
      </c>
      <c r="W852" t="s">
        <v>1699</v>
      </c>
      <c r="X852" s="2">
        <f t="shared" si="122"/>
        <v>41822</v>
      </c>
      <c r="Y852" t="str">
        <f ca="1">"-"&amp;COUNTIFS($X$1:X852,DATE(YEAR($H852),MONTH($H852),DAY($H852)),$K$1:K852,"Pendiente")</f>
        <v>-0</v>
      </c>
      <c r="AF852">
        <f t="shared" si="123"/>
        <v>6</v>
      </c>
    </row>
    <row r="853" spans="1:32" x14ac:dyDescent="0.25">
      <c r="A853" t="str">
        <f t="shared" ca="1" si="121"/>
        <v>41818-0</v>
      </c>
      <c r="B853" s="7" t="s">
        <v>1730</v>
      </c>
      <c r="C853" s="7" t="s">
        <v>1831</v>
      </c>
      <c r="D853" s="8">
        <v>41817.625</v>
      </c>
      <c r="E853" s="32" t="s">
        <v>10</v>
      </c>
      <c r="F853" s="32" t="s">
        <v>10</v>
      </c>
      <c r="G853" s="32">
        <f>VLOOKUP(F853&amp;WEEKDAY(D853,2),Hoja3!A:B,2,FALSE)*24</f>
        <v>24</v>
      </c>
      <c r="H853" s="8">
        <f t="shared" si="124"/>
        <v>41818.625</v>
      </c>
      <c r="I853" s="8">
        <v>41817.625</v>
      </c>
      <c r="J853" s="8">
        <v>41821.375</v>
      </c>
      <c r="K853" s="8" t="s">
        <v>977</v>
      </c>
      <c r="O853">
        <v>-0.35</v>
      </c>
      <c r="V853" t="s">
        <v>1593</v>
      </c>
      <c r="W853" t="s">
        <v>1593</v>
      </c>
      <c r="X853" s="2">
        <f t="shared" si="122"/>
        <v>41818</v>
      </c>
      <c r="Y853" t="str">
        <f ca="1">"-"&amp;COUNTIFS($X$1:X853,DATE(YEAR($H853),MONTH($H853),DAY($H853)),$K$1:K853,"Pendiente")</f>
        <v>-0</v>
      </c>
      <c r="AF853">
        <f t="shared" si="123"/>
        <v>6</v>
      </c>
    </row>
    <row r="854" spans="1:32" x14ac:dyDescent="0.25">
      <c r="A854" t="str">
        <f t="shared" ca="1" si="121"/>
        <v>41823-0</v>
      </c>
      <c r="B854" s="7" t="s">
        <v>1731</v>
      </c>
      <c r="C854" s="7" t="s">
        <v>1831</v>
      </c>
      <c r="D854" s="8">
        <v>41820.347222222219</v>
      </c>
      <c r="E854" s="32" t="s">
        <v>10</v>
      </c>
      <c r="F854" s="32" t="s">
        <v>52</v>
      </c>
      <c r="G854" s="32">
        <f>VLOOKUP(F854&amp;WEEKDAY(D854,2),Hoja3!A:B,2,FALSE)*24</f>
        <v>72</v>
      </c>
      <c r="H854" s="8">
        <f t="shared" si="124"/>
        <v>41823.347222222219</v>
      </c>
      <c r="I854" s="8">
        <v>41820.5</v>
      </c>
      <c r="J854" s="8">
        <v>41820.5</v>
      </c>
      <c r="K854" s="8" t="str">
        <f t="shared" ref="K854:K860" ca="1" si="126">IF(J854="",IF(NOW()&gt;H854,"Retrasado","Pendiente"),IF(J854&lt;H854,"Resuelto a Tiempo","Resuelto NO a Tiempo"))</f>
        <v>Resuelto a Tiempo</v>
      </c>
      <c r="O854">
        <v>-21.39</v>
      </c>
      <c r="V854" t="s">
        <v>1149</v>
      </c>
      <c r="W854" t="s">
        <v>1149</v>
      </c>
      <c r="X854" s="2">
        <f t="shared" si="122"/>
        <v>41823</v>
      </c>
      <c r="Y854" t="str">
        <f ca="1">"-"&amp;COUNTIFS($X$1:X854,DATE(YEAR($H854),MONTH($H854),DAY($H854)),$K$1:K854,"Pendiente")</f>
        <v>-0</v>
      </c>
      <c r="AF854">
        <f t="shared" si="123"/>
        <v>6</v>
      </c>
    </row>
    <row r="855" spans="1:32" x14ac:dyDescent="0.25">
      <c r="A855" t="str">
        <f t="shared" ca="1" si="121"/>
        <v>41821-0</v>
      </c>
      <c r="B855" s="7" t="s">
        <v>1732</v>
      </c>
      <c r="C855" s="7" t="s">
        <v>1831</v>
      </c>
      <c r="D855" s="8">
        <v>41820.368055555555</v>
      </c>
      <c r="E855" s="32" t="s">
        <v>15</v>
      </c>
      <c r="F855" s="32" t="s">
        <v>10</v>
      </c>
      <c r="G855" s="32">
        <f>VLOOKUP(F855&amp;WEEKDAY(D855,2),Hoja3!A:B,2,FALSE)*24</f>
        <v>24</v>
      </c>
      <c r="H855" s="8">
        <f t="shared" si="124"/>
        <v>41821.368055555555</v>
      </c>
      <c r="I855" s="8">
        <v>41820.375</v>
      </c>
      <c r="J855" s="8">
        <v>41820.479166666664</v>
      </c>
      <c r="K855" s="8" t="str">
        <f t="shared" ca="1" si="126"/>
        <v>Resuelto a Tiempo</v>
      </c>
      <c r="O855">
        <v>-0.3</v>
      </c>
      <c r="V855" t="s">
        <v>1710</v>
      </c>
      <c r="W855" t="s">
        <v>1710</v>
      </c>
      <c r="X855" s="2">
        <f t="shared" si="122"/>
        <v>41821</v>
      </c>
      <c r="Y855" t="str">
        <f ca="1">"-"&amp;COUNTIFS($X$1:X855,DATE(YEAR($H855),MONTH($H855),DAY($H855)),$K$1:K855,"Pendiente")</f>
        <v>-0</v>
      </c>
      <c r="AF855">
        <f t="shared" si="123"/>
        <v>6</v>
      </c>
    </row>
    <row r="856" spans="1:32" x14ac:dyDescent="0.25">
      <c r="A856" t="str">
        <f t="shared" ca="1" si="121"/>
        <v>41823-0</v>
      </c>
      <c r="B856" s="7" t="s">
        <v>1733</v>
      </c>
      <c r="C856" s="7" t="s">
        <v>1831</v>
      </c>
      <c r="D856" s="8">
        <v>41820.4375</v>
      </c>
      <c r="E856" s="32" t="s">
        <v>15</v>
      </c>
      <c r="F856" s="32" t="s">
        <v>52</v>
      </c>
      <c r="G856" s="32">
        <f>VLOOKUP(F856&amp;WEEKDAY(D856,2),Hoja3!A:B,2,FALSE)*24</f>
        <v>72</v>
      </c>
      <c r="H856" s="8">
        <f t="shared" si="124"/>
        <v>41823.4375</v>
      </c>
      <c r="I856" s="8">
        <v>41820.541666666664</v>
      </c>
      <c r="J856" s="8">
        <v>41821.709027777775</v>
      </c>
      <c r="K856" s="8" t="str">
        <f t="shared" ca="1" si="126"/>
        <v>Resuelto a Tiempo</v>
      </c>
      <c r="O856">
        <v>-15.02</v>
      </c>
      <c r="V856" t="s">
        <v>1150</v>
      </c>
      <c r="W856" t="s">
        <v>1150</v>
      </c>
      <c r="X856" s="2">
        <f t="shared" si="122"/>
        <v>41823</v>
      </c>
      <c r="Y856" t="str">
        <f ca="1">"-"&amp;COUNTIFS($X$1:X856,DATE(YEAR($H856),MONTH($H856),DAY($H856)),$K$1:K856,"Pendiente")</f>
        <v>-0</v>
      </c>
      <c r="AF856">
        <f t="shared" si="123"/>
        <v>6</v>
      </c>
    </row>
    <row r="857" spans="1:32" x14ac:dyDescent="0.25">
      <c r="A857" t="str">
        <f t="shared" ca="1" si="121"/>
        <v>41823-0</v>
      </c>
      <c r="B857" s="7" t="s">
        <v>1734</v>
      </c>
      <c r="C857" s="7" t="s">
        <v>1831</v>
      </c>
      <c r="D857" s="8">
        <v>41820.583333333336</v>
      </c>
      <c r="E857" s="32" t="s">
        <v>15</v>
      </c>
      <c r="F857" s="32" t="s">
        <v>52</v>
      </c>
      <c r="G857" s="32">
        <f>VLOOKUP(F857&amp;WEEKDAY(D857,2),Hoja3!A:B,2,FALSE)*24</f>
        <v>72</v>
      </c>
      <c r="H857" s="8">
        <f t="shared" si="124"/>
        <v>41823.583333333336</v>
      </c>
      <c r="I857" s="8">
        <v>41820.583333333336</v>
      </c>
      <c r="J857" s="8">
        <v>41823.489583333336</v>
      </c>
      <c r="K857" s="8" t="str">
        <f t="shared" ca="1" si="126"/>
        <v>Resuelto a Tiempo</v>
      </c>
      <c r="O857">
        <v>-2.15</v>
      </c>
      <c r="V857" t="s">
        <v>1147</v>
      </c>
      <c r="W857" t="s">
        <v>1699</v>
      </c>
      <c r="X857" s="2">
        <f t="shared" si="122"/>
        <v>41823</v>
      </c>
      <c r="Y857" t="str">
        <f ca="1">"-"&amp;COUNTIFS($X$1:X857,DATE(YEAR($H857),MONTH($H857),DAY($H857)),$K$1:K857,"Pendiente")</f>
        <v>-0</v>
      </c>
      <c r="AF857">
        <f t="shared" si="123"/>
        <v>6</v>
      </c>
    </row>
    <row r="858" spans="1:32" x14ac:dyDescent="0.25">
      <c r="A858" t="str">
        <f t="shared" ca="1" si="121"/>
        <v>41823-0</v>
      </c>
      <c r="B858" s="7" t="s">
        <v>1735</v>
      </c>
      <c r="C858" s="7" t="s">
        <v>1831</v>
      </c>
      <c r="D858" s="8">
        <v>41820.625</v>
      </c>
      <c r="E858" s="32" t="s">
        <v>10</v>
      </c>
      <c r="F858" s="32" t="s">
        <v>52</v>
      </c>
      <c r="G858" s="32">
        <f>VLOOKUP(F858&amp;WEEKDAY(D858,2),Hoja3!A:B,2,FALSE)*24</f>
        <v>72</v>
      </c>
      <c r="H858" s="8">
        <f t="shared" si="124"/>
        <v>41823.625</v>
      </c>
      <c r="I858" s="8">
        <v>41820.625</v>
      </c>
      <c r="J858" s="8">
        <v>41822.5</v>
      </c>
      <c r="K858" s="8" t="str">
        <f t="shared" ca="1" si="126"/>
        <v>Resuelto a Tiempo</v>
      </c>
      <c r="O858">
        <v>-1.19</v>
      </c>
      <c r="V858" t="s">
        <v>1147</v>
      </c>
      <c r="W858" t="s">
        <v>1699</v>
      </c>
      <c r="X858" s="2">
        <f t="shared" si="122"/>
        <v>41823</v>
      </c>
      <c r="Y858" t="str">
        <f ca="1">"-"&amp;COUNTIFS($X$1:X858,DATE(YEAR($H858),MONTH($H858),DAY($H858)),$K$1:K858,"Pendiente")</f>
        <v>-0</v>
      </c>
      <c r="AF858">
        <f t="shared" si="123"/>
        <v>6</v>
      </c>
    </row>
    <row r="859" spans="1:32" x14ac:dyDescent="0.25">
      <c r="A859" t="str">
        <f t="shared" ca="1" si="121"/>
        <v>41823-0</v>
      </c>
      <c r="B859" s="7" t="s">
        <v>1736</v>
      </c>
      <c r="C859" s="7" t="s">
        <v>1831</v>
      </c>
      <c r="D859" s="8">
        <v>41820.625</v>
      </c>
      <c r="E859" s="32" t="s">
        <v>52</v>
      </c>
      <c r="F859" s="32" t="s">
        <v>52</v>
      </c>
      <c r="G859" s="32">
        <f>VLOOKUP(F859&amp;WEEKDAY(D859,2),Hoja3!A:B,2,FALSE)*24</f>
        <v>72</v>
      </c>
      <c r="H859" s="8">
        <f t="shared" si="124"/>
        <v>41823.625</v>
      </c>
      <c r="I859" s="8">
        <v>41820.666666666664</v>
      </c>
      <c r="J859" s="8">
        <v>41763.729166666664</v>
      </c>
      <c r="K859" s="8" t="str">
        <f t="shared" ca="1" si="126"/>
        <v>Resuelto a Tiempo</v>
      </c>
      <c r="O859">
        <v>-91.31</v>
      </c>
      <c r="V859" t="s">
        <v>1149</v>
      </c>
      <c r="W859" t="s">
        <v>1149</v>
      </c>
      <c r="X859" s="2">
        <f t="shared" si="122"/>
        <v>41823</v>
      </c>
      <c r="Y859" t="str">
        <f ca="1">"-"&amp;COUNTIFS($X$1:X859,DATE(YEAR($H859),MONTH($H859),DAY($H859)),$K$1:K859,"Pendiente")</f>
        <v>-0</v>
      </c>
      <c r="AF859">
        <f t="shared" si="123"/>
        <v>6</v>
      </c>
    </row>
    <row r="860" spans="1:32" x14ac:dyDescent="0.25">
      <c r="A860" t="str">
        <f t="shared" ca="1" si="121"/>
        <v>41824-0</v>
      </c>
      <c r="B860" s="7" t="s">
        <v>1737</v>
      </c>
      <c r="C860" s="7" t="s">
        <v>1831</v>
      </c>
      <c r="D860" s="8">
        <v>41821.416666666664</v>
      </c>
      <c r="E860" s="32" t="s">
        <v>52</v>
      </c>
      <c r="F860" s="32" t="s">
        <v>52</v>
      </c>
      <c r="G860" s="32">
        <f>VLOOKUP(F860&amp;WEEKDAY(D860,2),Hoja3!A:B,2,FALSE)*24</f>
        <v>72</v>
      </c>
      <c r="H860" s="8">
        <f t="shared" si="124"/>
        <v>41824.416666666664</v>
      </c>
      <c r="I860" s="8">
        <v>41821.416666666664</v>
      </c>
      <c r="J860" s="8">
        <v>41822.479166666664</v>
      </c>
      <c r="K860" s="8" t="str">
        <f t="shared" ca="1" si="126"/>
        <v>Resuelto a Tiempo</v>
      </c>
      <c r="O860">
        <v>-51.11</v>
      </c>
      <c r="V860" t="s">
        <v>1148</v>
      </c>
      <c r="W860" t="s">
        <v>1667</v>
      </c>
      <c r="X860" s="2">
        <f t="shared" si="122"/>
        <v>41824</v>
      </c>
      <c r="Y860" t="str">
        <f ca="1">"-"&amp;COUNTIFS($X$1:X860,DATE(YEAR($H860),MONTH($H860),DAY($H860)),$K$1:K860,"Pendiente")</f>
        <v>-0</v>
      </c>
      <c r="AF860">
        <f t="shared" si="123"/>
        <v>7</v>
      </c>
    </row>
    <row r="861" spans="1:32" x14ac:dyDescent="0.25">
      <c r="A861" t="str">
        <f t="shared" ca="1" si="121"/>
        <v>41827-0</v>
      </c>
      <c r="B861" t="s">
        <v>1740</v>
      </c>
      <c r="C861" s="7" t="s">
        <v>1831</v>
      </c>
      <c r="D861" s="1">
        <v>41822.375</v>
      </c>
      <c r="E861" s="31" t="s">
        <v>52</v>
      </c>
      <c r="F861" s="31" t="s">
        <v>52</v>
      </c>
      <c r="G861" s="31">
        <f>VLOOKUP(F861&amp;WEEKDAY(D861,2),Hoja3!A:B,2,FALSE)*24</f>
        <v>120</v>
      </c>
      <c r="H861" s="1">
        <f t="shared" si="124"/>
        <v>41827.375</v>
      </c>
      <c r="I861" s="1">
        <v>41822.375</v>
      </c>
      <c r="K861" s="1" t="s">
        <v>938</v>
      </c>
      <c r="M861" s="53">
        <v>41824.484027777777</v>
      </c>
      <c r="V861" t="s">
        <v>1150</v>
      </c>
      <c r="W861" t="s">
        <v>1150</v>
      </c>
      <c r="X861" s="2">
        <f t="shared" si="122"/>
        <v>41827</v>
      </c>
      <c r="Y861" t="str">
        <f ca="1">"-"&amp;COUNTIFS($X$1:X861,DATE(YEAR($H861),MONTH($H861),DAY($H861)),$K$1:K861,"Pendiente")</f>
        <v>-0</v>
      </c>
      <c r="AF861">
        <f t="shared" si="123"/>
        <v>7</v>
      </c>
    </row>
    <row r="862" spans="1:32" x14ac:dyDescent="0.25">
      <c r="A862" t="str">
        <f t="shared" ca="1" si="121"/>
        <v>41822-0</v>
      </c>
      <c r="B862" s="7" t="s">
        <v>1738</v>
      </c>
      <c r="C862" s="7" t="s">
        <v>1831</v>
      </c>
      <c r="D862" s="8">
        <v>41821.666666666664</v>
      </c>
      <c r="E862" s="32" t="s">
        <v>10</v>
      </c>
      <c r="F862" s="32" t="s">
        <v>10</v>
      </c>
      <c r="G862" s="32">
        <f>VLOOKUP(F862&amp;WEEKDAY(D862,2),Hoja3!A:B,2,FALSE)*24</f>
        <v>24</v>
      </c>
      <c r="H862" s="8">
        <f t="shared" si="124"/>
        <v>41822.666666666664</v>
      </c>
      <c r="I862" s="8">
        <v>41821.666666666664</v>
      </c>
      <c r="J862" s="8">
        <v>41822.591666666667</v>
      </c>
      <c r="K862" s="8" t="str">
        <f ca="1">IF(J862="",IF(NOW()&gt;H862,"Retrasado","Pendiente"),IF(J862&lt;H862,"Resuelto a Tiempo","Resuelto NO a Tiempo"))</f>
        <v>Resuelto a Tiempo</v>
      </c>
      <c r="O862">
        <v>-3.48</v>
      </c>
      <c r="V862" t="s">
        <v>1595</v>
      </c>
      <c r="W862" t="s">
        <v>1595</v>
      </c>
      <c r="X862" s="2">
        <f t="shared" si="122"/>
        <v>41822</v>
      </c>
      <c r="Y862" t="str">
        <f ca="1">"-"&amp;COUNTIFS($X$1:X862,DATE(YEAR($H862),MONTH($H862),DAY($H862)),$K$1:K862,"Pendiente")</f>
        <v>-0</v>
      </c>
      <c r="AF862">
        <f t="shared" si="123"/>
        <v>7</v>
      </c>
    </row>
    <row r="863" spans="1:32" x14ac:dyDescent="0.25">
      <c r="A863" t="str">
        <f t="shared" ca="1" si="121"/>
        <v>41824-0</v>
      </c>
      <c r="B863" s="7" t="s">
        <v>1739</v>
      </c>
      <c r="C863" s="7" t="s">
        <v>1831</v>
      </c>
      <c r="D863" s="8">
        <v>41821.6875</v>
      </c>
      <c r="E863" s="32" t="s">
        <v>15</v>
      </c>
      <c r="F863" s="32" t="s">
        <v>52</v>
      </c>
      <c r="G863" s="32">
        <f>VLOOKUP(F863&amp;WEEKDAY(D863,2),Hoja3!A:B,2,FALSE)*24</f>
        <v>72</v>
      </c>
      <c r="H863" s="8">
        <f t="shared" si="124"/>
        <v>41824.6875</v>
      </c>
      <c r="I863" s="8">
        <v>41821.6875</v>
      </c>
      <c r="J863" s="8">
        <v>41828.486111111109</v>
      </c>
      <c r="K863" s="8" t="s">
        <v>977</v>
      </c>
      <c r="O863">
        <v>-29.01</v>
      </c>
      <c r="V863" t="s">
        <v>1147</v>
      </c>
      <c r="W863" t="s">
        <v>1699</v>
      </c>
      <c r="X863" s="2">
        <f t="shared" si="122"/>
        <v>41824</v>
      </c>
      <c r="Y863" t="str">
        <f ca="1">"-"&amp;COUNTIFS($X$1:X863,DATE(YEAR($H863),MONTH($H863),DAY($H863)),$K$1:K863,"Pendiente")</f>
        <v>-0</v>
      </c>
      <c r="AF863">
        <f t="shared" si="123"/>
        <v>7</v>
      </c>
    </row>
    <row r="864" spans="1:32" x14ac:dyDescent="0.25">
      <c r="A864" t="str">
        <f t="shared" ca="1" si="121"/>
        <v>41827-0</v>
      </c>
      <c r="B864" s="7" t="s">
        <v>1741</v>
      </c>
      <c r="C864" s="7" t="s">
        <v>1831</v>
      </c>
      <c r="D864" s="8">
        <v>41822.458333333336</v>
      </c>
      <c r="E864" s="32" t="s">
        <v>52</v>
      </c>
      <c r="F864" s="32" t="s">
        <v>52</v>
      </c>
      <c r="G864" s="32">
        <f>VLOOKUP(F864&amp;WEEKDAY(D864,2),Hoja3!A:B,2,FALSE)*24</f>
        <v>120</v>
      </c>
      <c r="H864" s="8">
        <f t="shared" si="124"/>
        <v>41827.458333333336</v>
      </c>
      <c r="I864" s="8">
        <v>41822.5</v>
      </c>
      <c r="J864" s="8">
        <v>41827.416666666664</v>
      </c>
      <c r="K864" s="8" t="str">
        <f t="shared" ref="K864:K879" ca="1" si="127">IF(J864="",IF(NOW()&gt;H864,"Retrasado","Pendiente"),IF(J864&lt;H864,"Resuelto a Tiempo","Resuelto NO a Tiempo"))</f>
        <v>Resuelto a Tiempo</v>
      </c>
      <c r="O864">
        <v>-1.01</v>
      </c>
      <c r="V864" t="s">
        <v>1746</v>
      </c>
      <c r="W864" t="s">
        <v>1150</v>
      </c>
      <c r="X864" s="2">
        <f t="shared" si="122"/>
        <v>41827</v>
      </c>
      <c r="Y864" t="str">
        <f ca="1">"-"&amp;COUNTIFS($X$1:X864,DATE(YEAR($H864),MONTH($H864),DAY($H864)),$K$1:K864,"Pendiente")</f>
        <v>-0</v>
      </c>
      <c r="AF864">
        <f t="shared" si="123"/>
        <v>7</v>
      </c>
    </row>
    <row r="865" spans="1:32" x14ac:dyDescent="0.25">
      <c r="A865" t="str">
        <f t="shared" ca="1" si="121"/>
        <v>41823-0</v>
      </c>
      <c r="B865" s="7" t="s">
        <v>1742</v>
      </c>
      <c r="C865" s="7" t="s">
        <v>1831</v>
      </c>
      <c r="D865" s="8">
        <v>41822.604166666664</v>
      </c>
      <c r="E865" s="32" t="s">
        <v>15</v>
      </c>
      <c r="F865" s="32" t="s">
        <v>10</v>
      </c>
      <c r="G865" s="32">
        <f>VLOOKUP(F865&amp;WEEKDAY(D865,2),Hoja3!A:B,2,FALSE)*24</f>
        <v>24</v>
      </c>
      <c r="H865" s="8">
        <f t="shared" si="124"/>
        <v>41823.604166666664</v>
      </c>
      <c r="I865" s="8">
        <v>41822.604166666664</v>
      </c>
      <c r="J865" s="8">
        <v>41823.375</v>
      </c>
      <c r="K865" s="8" t="str">
        <f t="shared" ca="1" si="127"/>
        <v>Resuelto a Tiempo</v>
      </c>
      <c r="O865">
        <v>-4.1500000000000004</v>
      </c>
      <c r="V865" t="s">
        <v>1710</v>
      </c>
      <c r="W865" t="s">
        <v>1710</v>
      </c>
      <c r="X865" s="2">
        <f t="shared" si="122"/>
        <v>41823</v>
      </c>
      <c r="Y865" t="str">
        <f ca="1">"-"&amp;COUNTIFS($X$1:X865,DATE(YEAR($H865),MONTH($H865),DAY($H865)),$K$1:K865,"Pendiente")</f>
        <v>-0</v>
      </c>
      <c r="AF865">
        <f t="shared" si="123"/>
        <v>7</v>
      </c>
    </row>
    <row r="866" spans="1:32" x14ac:dyDescent="0.25">
      <c r="A866" t="str">
        <f t="shared" ca="1" si="121"/>
        <v>41823-0</v>
      </c>
      <c r="B866" s="7" t="s">
        <v>1743</v>
      </c>
      <c r="C866" s="7" t="s">
        <v>1831</v>
      </c>
      <c r="D866" s="8">
        <v>41822.604166666664</v>
      </c>
      <c r="E866" s="32" t="s">
        <v>10</v>
      </c>
      <c r="F866" s="32" t="s">
        <v>10</v>
      </c>
      <c r="G866" s="32">
        <f>VLOOKUP(F866&amp;WEEKDAY(D866,2),Hoja3!A:B,2,FALSE)*24</f>
        <v>24</v>
      </c>
      <c r="H866" s="8">
        <f t="shared" si="124"/>
        <v>41823.604166666664</v>
      </c>
      <c r="I866" s="8">
        <v>41822.625</v>
      </c>
      <c r="J866" s="8">
        <v>41823.458333333336</v>
      </c>
      <c r="K866" s="8" t="str">
        <f t="shared" ca="1" si="127"/>
        <v>Resuelto a Tiempo</v>
      </c>
      <c r="O866">
        <v>-24.02</v>
      </c>
      <c r="V866" t="s">
        <v>1597</v>
      </c>
      <c r="W866" t="s">
        <v>1745</v>
      </c>
      <c r="X866" s="2">
        <f t="shared" si="122"/>
        <v>41823</v>
      </c>
      <c r="Y866" t="str">
        <f ca="1">"-"&amp;COUNTIFS($X$1:X866,DATE(YEAR($H866),MONTH($H866),DAY($H866)),$K$1:K866,"Pendiente")</f>
        <v>-0</v>
      </c>
      <c r="AF866">
        <f t="shared" si="123"/>
        <v>7</v>
      </c>
    </row>
    <row r="867" spans="1:32" x14ac:dyDescent="0.25">
      <c r="A867" t="str">
        <f t="shared" ca="1" si="121"/>
        <v>41824-0</v>
      </c>
      <c r="B867" s="7" t="s">
        <v>1744</v>
      </c>
      <c r="C867" s="7" t="s">
        <v>1831</v>
      </c>
      <c r="D867" s="8">
        <v>41823.333333333336</v>
      </c>
      <c r="E867" s="32" t="s">
        <v>10</v>
      </c>
      <c r="F867" s="32" t="s">
        <v>10</v>
      </c>
      <c r="G867" s="32">
        <f>VLOOKUP(F867&amp;WEEKDAY(D867,2),Hoja3!A:B,2,FALSE)*24</f>
        <v>24</v>
      </c>
      <c r="H867" s="8">
        <f t="shared" si="124"/>
        <v>41824.333333333336</v>
      </c>
      <c r="I867" s="8">
        <v>41823.354166666664</v>
      </c>
      <c r="J867" s="8">
        <v>41824.305555555555</v>
      </c>
      <c r="K867" s="8" t="str">
        <f t="shared" ca="1" si="127"/>
        <v>Resuelto a Tiempo</v>
      </c>
      <c r="O867">
        <v>-1.05</v>
      </c>
      <c r="V867" t="s">
        <v>1593</v>
      </c>
      <c r="W867" t="s">
        <v>1593</v>
      </c>
      <c r="X867" s="2">
        <f t="shared" si="122"/>
        <v>41824</v>
      </c>
      <c r="Y867" t="str">
        <f ca="1">"-"&amp;COUNTIFS($X$1:X867,DATE(YEAR($H867),MONTH($H867),DAY($H867)),$K$1:K867,"Pendiente")</f>
        <v>-0</v>
      </c>
      <c r="AF867">
        <f t="shared" si="123"/>
        <v>7</v>
      </c>
    </row>
    <row r="868" spans="1:32" x14ac:dyDescent="0.25">
      <c r="A868" t="str">
        <f t="shared" ca="1" si="121"/>
        <v>41824-0</v>
      </c>
      <c r="B868" s="7" t="s">
        <v>1748</v>
      </c>
      <c r="C868" s="7" t="s">
        <v>1831</v>
      </c>
      <c r="D868" s="8">
        <v>41823.541666666664</v>
      </c>
      <c r="E868" s="32" t="s">
        <v>10</v>
      </c>
      <c r="F868" s="32" t="s">
        <v>10</v>
      </c>
      <c r="G868" s="32">
        <f>VLOOKUP(F868&amp;WEEKDAY(D868,2),Hoja3!A:B,2,FALSE)*24</f>
        <v>24</v>
      </c>
      <c r="H868" s="8">
        <f t="shared" si="124"/>
        <v>41824.541666666664</v>
      </c>
      <c r="I868" s="8">
        <v>41823.541666666664</v>
      </c>
      <c r="J868" s="8">
        <v>41823.645833333336</v>
      </c>
      <c r="K868" s="8" t="str">
        <f t="shared" ca="1" si="127"/>
        <v>Resuelto a Tiempo</v>
      </c>
      <c r="O868">
        <v>-23.39</v>
      </c>
      <c r="V868" t="s">
        <v>1724</v>
      </c>
      <c r="W868" t="s">
        <v>1709</v>
      </c>
      <c r="X868" s="2">
        <f t="shared" si="122"/>
        <v>41824</v>
      </c>
      <c r="Y868" t="str">
        <f ca="1">"-"&amp;COUNTIFS($X$1:X868,DATE(YEAR($H868),MONTH($H868),DAY($H868)),$K$1:K868,"Pendiente")</f>
        <v>-0</v>
      </c>
      <c r="AF868">
        <f t="shared" si="123"/>
        <v>7</v>
      </c>
    </row>
    <row r="869" spans="1:32" x14ac:dyDescent="0.25">
      <c r="A869" t="str">
        <f t="shared" ca="1" si="121"/>
        <v>41828-0</v>
      </c>
      <c r="B869" s="7" t="s">
        <v>1747</v>
      </c>
      <c r="C869" s="7" t="s">
        <v>1831</v>
      </c>
      <c r="D869" s="8">
        <v>41823.416666666664</v>
      </c>
      <c r="E869" s="32" t="s">
        <v>52</v>
      </c>
      <c r="F869" s="32" t="s">
        <v>52</v>
      </c>
      <c r="G869" s="32">
        <f>VLOOKUP(F869&amp;WEEKDAY(D869,2),Hoja3!A:B,2,FALSE)*24</f>
        <v>120</v>
      </c>
      <c r="H869" s="8">
        <f t="shared" si="124"/>
        <v>41828.416666666664</v>
      </c>
      <c r="I869" s="8">
        <v>41823.416666666664</v>
      </c>
      <c r="J869" s="8">
        <v>41827.680555555555</v>
      </c>
      <c r="K869" s="8" t="str">
        <f t="shared" ca="1" si="127"/>
        <v>Resuelto a Tiempo</v>
      </c>
      <c r="O869">
        <v>-23.02</v>
      </c>
      <c r="V869" t="s">
        <v>1148</v>
      </c>
      <c r="W869" t="s">
        <v>1667</v>
      </c>
      <c r="X869" s="2">
        <f t="shared" si="122"/>
        <v>41828</v>
      </c>
      <c r="Y869" t="str">
        <f ca="1">"-"&amp;COUNTIFS($X$1:X869,DATE(YEAR($H869),MONTH($H869),DAY($H869)),$K$1:K869,"Pendiente")</f>
        <v>-0</v>
      </c>
      <c r="AF869">
        <f t="shared" si="123"/>
        <v>7</v>
      </c>
    </row>
    <row r="870" spans="1:32" x14ac:dyDescent="0.25">
      <c r="A870" t="str">
        <f t="shared" ca="1" si="121"/>
        <v>41824-0</v>
      </c>
      <c r="B870" s="7" t="s">
        <v>1750</v>
      </c>
      <c r="C870" s="7" t="s">
        <v>1831</v>
      </c>
      <c r="D870" s="8">
        <v>41823.625</v>
      </c>
      <c r="E870" s="32" t="s">
        <v>10</v>
      </c>
      <c r="F870" s="32" t="s">
        <v>10</v>
      </c>
      <c r="G870" s="32">
        <f>VLOOKUP(F870&amp;WEEKDAY(D870,2),Hoja3!A:B,2,FALSE)*24</f>
        <v>24</v>
      </c>
      <c r="H870" s="8">
        <f t="shared" si="124"/>
        <v>41824.625</v>
      </c>
      <c r="I870" s="8">
        <v>41823.625</v>
      </c>
      <c r="J870" s="8">
        <v>41824.416666666664</v>
      </c>
      <c r="K870" s="8" t="str">
        <f t="shared" ca="1" si="127"/>
        <v>Resuelto a Tiempo</v>
      </c>
      <c r="O870">
        <v>-7.22</v>
      </c>
      <c r="V870" t="s">
        <v>1724</v>
      </c>
      <c r="W870" t="s">
        <v>1709</v>
      </c>
      <c r="X870" s="2">
        <f t="shared" si="122"/>
        <v>41824</v>
      </c>
      <c r="Y870" t="str">
        <f ca="1">"-"&amp;COUNTIFS($X$1:X870,DATE(YEAR($H870),MONTH($H870),DAY($H870)),$K$1:K870,"Pendiente")</f>
        <v>-0</v>
      </c>
      <c r="AF870">
        <f t="shared" si="123"/>
        <v>7</v>
      </c>
    </row>
    <row r="871" spans="1:32" x14ac:dyDescent="0.25">
      <c r="A871" t="str">
        <f t="shared" ca="1" si="121"/>
        <v>41828-0</v>
      </c>
      <c r="B871" s="7" t="s">
        <v>1749</v>
      </c>
      <c r="C871" s="7" t="s">
        <v>1831</v>
      </c>
      <c r="D871" s="8">
        <v>41823.541666666664</v>
      </c>
      <c r="E871" s="32" t="s">
        <v>15</v>
      </c>
      <c r="F871" s="32" t="s">
        <v>52</v>
      </c>
      <c r="G871" s="32">
        <f>VLOOKUP(F871&amp;WEEKDAY(D871,2),Hoja3!A:B,2,FALSE)*24</f>
        <v>120</v>
      </c>
      <c r="H871" s="8">
        <f t="shared" si="124"/>
        <v>41828.541666666664</v>
      </c>
      <c r="I871" s="8">
        <v>41823.541666666664</v>
      </c>
      <c r="J871" s="8">
        <v>41828.451388888891</v>
      </c>
      <c r="K871" s="8" t="str">
        <f t="shared" ca="1" si="127"/>
        <v>Resuelto a Tiempo</v>
      </c>
      <c r="O871">
        <v>-23.29</v>
      </c>
      <c r="V871" t="s">
        <v>1147</v>
      </c>
      <c r="W871" t="s">
        <v>1699</v>
      </c>
      <c r="X871" s="2">
        <f t="shared" si="122"/>
        <v>41828</v>
      </c>
      <c r="Y871" t="str">
        <f ca="1">"-"&amp;COUNTIFS($X$1:X871,DATE(YEAR($H871),MONTH($H871),DAY($H871)),$K$1:K871,"Pendiente")</f>
        <v>-0</v>
      </c>
      <c r="AF871">
        <f t="shared" si="123"/>
        <v>7</v>
      </c>
    </row>
    <row r="872" spans="1:32" x14ac:dyDescent="0.25">
      <c r="A872" t="str">
        <f t="shared" ca="1" si="121"/>
        <v>41829-0</v>
      </c>
      <c r="B872" s="7" t="s">
        <v>1751</v>
      </c>
      <c r="C872" s="7" t="s">
        <v>1831</v>
      </c>
      <c r="D872" s="8">
        <v>41824.458333333336</v>
      </c>
      <c r="E872" s="32" t="s">
        <v>52</v>
      </c>
      <c r="F872" s="32" t="s">
        <v>52</v>
      </c>
      <c r="G872" s="32">
        <f>VLOOKUP(F872&amp;WEEKDAY(D872,2),Hoja3!A:B,2,FALSE)*24</f>
        <v>120</v>
      </c>
      <c r="H872" s="8">
        <f t="shared" si="124"/>
        <v>41829.458333333336</v>
      </c>
      <c r="I872" s="8">
        <v>41824.458333333336</v>
      </c>
      <c r="J872" s="8">
        <v>41824.708333333336</v>
      </c>
      <c r="K872" s="8" t="str">
        <f t="shared" ca="1" si="127"/>
        <v>Resuelto a Tiempo</v>
      </c>
      <c r="O872">
        <v>-115.13</v>
      </c>
      <c r="V872" t="s">
        <v>1150</v>
      </c>
      <c r="W872" t="s">
        <v>1150</v>
      </c>
      <c r="X872" s="2">
        <f t="shared" si="122"/>
        <v>41829</v>
      </c>
      <c r="Y872" t="str">
        <f ca="1">"-"&amp;COUNTIFS($X$1:X872,DATE(YEAR($H872),MONTH($H872),DAY($H872)),$K$1:K872,"Pendiente")</f>
        <v>-0</v>
      </c>
      <c r="AF872">
        <f t="shared" si="123"/>
        <v>7</v>
      </c>
    </row>
    <row r="873" spans="1:32" x14ac:dyDescent="0.25">
      <c r="A873" t="str">
        <f t="shared" ca="1" si="121"/>
        <v>41832-0</v>
      </c>
      <c r="B873" s="7" t="s">
        <v>1769</v>
      </c>
      <c r="C873" s="7" t="s">
        <v>1831</v>
      </c>
      <c r="D873" s="8">
        <v>41831.458333333336</v>
      </c>
      <c r="E873" s="32" t="s">
        <v>10</v>
      </c>
      <c r="F873" s="32" t="s">
        <v>10</v>
      </c>
      <c r="G873" s="32">
        <f>VLOOKUP(F873&amp;WEEKDAY(D873,2),Hoja3!A:B,2,FALSE)*24</f>
        <v>24</v>
      </c>
      <c r="H873" s="8">
        <f t="shared" si="124"/>
        <v>41832.458333333336</v>
      </c>
      <c r="I873" s="8">
        <v>41831.486111111109</v>
      </c>
      <c r="J873" s="8">
        <v>41831.597222222219</v>
      </c>
      <c r="K873" s="8" t="str">
        <f t="shared" ca="1" si="127"/>
        <v>Resuelto a Tiempo</v>
      </c>
      <c r="O873">
        <v>-22.19</v>
      </c>
      <c r="V873" t="s">
        <v>1150</v>
      </c>
      <c r="W873" t="s">
        <v>1687</v>
      </c>
      <c r="X873" s="2">
        <f t="shared" si="122"/>
        <v>41832</v>
      </c>
      <c r="Y873" t="str">
        <f ca="1">"-"&amp;COUNTIFS($X$1:X873,DATE(YEAR($H873),MONTH($H873),DAY($H873)),$K$1:K873,"Pendiente")</f>
        <v>-0</v>
      </c>
      <c r="AF873">
        <f t="shared" si="123"/>
        <v>7</v>
      </c>
    </row>
    <row r="874" spans="1:32" x14ac:dyDescent="0.25">
      <c r="A874" t="str">
        <f t="shared" ca="1" si="121"/>
        <v>41829-0</v>
      </c>
      <c r="B874" s="7" t="s">
        <v>1752</v>
      </c>
      <c r="C874" s="7" t="s">
        <v>1831</v>
      </c>
      <c r="D874" s="8">
        <v>41824.645833333336</v>
      </c>
      <c r="E874" s="32" t="s">
        <v>15</v>
      </c>
      <c r="F874" s="32" t="s">
        <v>52</v>
      </c>
      <c r="G874" s="32">
        <f>VLOOKUP(F874&amp;WEEKDAY(D874,2),Hoja3!A:B,2,FALSE)*24</f>
        <v>120</v>
      </c>
      <c r="H874" s="8">
        <f t="shared" si="124"/>
        <v>41829.645833333336</v>
      </c>
      <c r="I874" s="8">
        <v>41824.659722222219</v>
      </c>
      <c r="J874" s="8">
        <v>41829.541666666664</v>
      </c>
      <c r="K874" s="8" t="str">
        <f t="shared" ca="1" si="127"/>
        <v>Resuelto a Tiempo</v>
      </c>
      <c r="O874">
        <v>-2.39</v>
      </c>
      <c r="V874" t="s">
        <v>1147</v>
      </c>
      <c r="W874" t="s">
        <v>1699</v>
      </c>
      <c r="X874" s="2">
        <f t="shared" si="122"/>
        <v>41829</v>
      </c>
      <c r="Y874" t="str">
        <f ca="1">"-"&amp;COUNTIFS($X$1:X874,DATE(YEAR($H874),MONTH($H874),DAY($H874)),$K$1:K874,"Pendiente")</f>
        <v>-0</v>
      </c>
      <c r="AF874">
        <f t="shared" si="123"/>
        <v>7</v>
      </c>
    </row>
    <row r="875" spans="1:32" x14ac:dyDescent="0.25">
      <c r="A875" t="str">
        <f t="shared" ca="1" si="121"/>
        <v>41827-0</v>
      </c>
      <c r="B875" s="7" t="s">
        <v>1753</v>
      </c>
      <c r="C875" s="7" t="s">
        <v>1831</v>
      </c>
      <c r="D875" s="8">
        <v>41827.3125</v>
      </c>
      <c r="E875" s="32" t="s">
        <v>15</v>
      </c>
      <c r="F875" s="32" t="s">
        <v>15</v>
      </c>
      <c r="G875" s="32">
        <f>VLOOKUP(F875&amp;WEEKDAY(D875,2),Hoja3!A:B,2,FALSE)*24</f>
        <v>4</v>
      </c>
      <c r="H875" s="8">
        <f t="shared" si="124"/>
        <v>41827.479166666664</v>
      </c>
      <c r="I875" s="8">
        <v>41827.354166666664</v>
      </c>
      <c r="J875" s="8">
        <v>41827.458333333336</v>
      </c>
      <c r="K875" s="8" t="str">
        <f t="shared" ca="1" si="127"/>
        <v>Resuelto a Tiempo</v>
      </c>
      <c r="O875">
        <v>-0.45</v>
      </c>
      <c r="V875" t="s">
        <v>1597</v>
      </c>
      <c r="W875" t="s">
        <v>1595</v>
      </c>
      <c r="X875" s="2">
        <f t="shared" si="122"/>
        <v>41827</v>
      </c>
      <c r="Y875" t="str">
        <f ca="1">"-"&amp;COUNTIFS($X$1:X875,DATE(YEAR($H875),MONTH($H875),DAY($H875)),$K$1:K875,"Pendiente")</f>
        <v>-0</v>
      </c>
      <c r="AF875">
        <f t="shared" si="123"/>
        <v>7</v>
      </c>
    </row>
    <row r="876" spans="1:32" x14ac:dyDescent="0.25">
      <c r="A876" t="str">
        <f t="shared" ca="1" si="121"/>
        <v>41828-0</v>
      </c>
      <c r="B876" s="7" t="s">
        <v>1754</v>
      </c>
      <c r="C876" s="7" t="s">
        <v>1831</v>
      </c>
      <c r="D876" s="8">
        <v>41827.416666666664</v>
      </c>
      <c r="E876" s="32" t="s">
        <v>10</v>
      </c>
      <c r="F876" s="32" t="s">
        <v>10</v>
      </c>
      <c r="G876" s="32">
        <f>VLOOKUP(F876&amp;WEEKDAY(D876,2),Hoja3!A:B,2,FALSE)*24</f>
        <v>24</v>
      </c>
      <c r="H876" s="8">
        <f t="shared" si="124"/>
        <v>41828.416666666664</v>
      </c>
      <c r="I876" s="8">
        <v>41827.416666666664</v>
      </c>
      <c r="J876" s="8">
        <v>41828.375</v>
      </c>
      <c r="K876" s="8" t="str">
        <f t="shared" ca="1" si="127"/>
        <v>Resuelto a Tiempo</v>
      </c>
      <c r="O876">
        <v>-0.22</v>
      </c>
      <c r="V876" t="s">
        <v>1145</v>
      </c>
      <c r="W876" t="s">
        <v>1145</v>
      </c>
      <c r="X876" s="2">
        <f t="shared" si="122"/>
        <v>41828</v>
      </c>
      <c r="Y876" t="str">
        <f ca="1">"-"&amp;COUNTIFS($X$1:X876,DATE(YEAR($H876),MONTH($H876),DAY($H876)),$K$1:K876,"Pendiente")</f>
        <v>-0</v>
      </c>
      <c r="AF876">
        <f t="shared" si="123"/>
        <v>7</v>
      </c>
    </row>
    <row r="877" spans="1:32" x14ac:dyDescent="0.25">
      <c r="A877" t="str">
        <f t="shared" ca="1" si="121"/>
        <v>41830-0</v>
      </c>
      <c r="B877" s="7" t="s">
        <v>1755</v>
      </c>
      <c r="C877" s="7" t="s">
        <v>1831</v>
      </c>
      <c r="D877" s="8">
        <v>41827.520833333336</v>
      </c>
      <c r="E877" s="32" t="s">
        <v>10</v>
      </c>
      <c r="F877" s="32" t="s">
        <v>52</v>
      </c>
      <c r="G877" s="32">
        <f>VLOOKUP(F877&amp;WEEKDAY(D877,2),Hoja3!A:B,2,FALSE)*24</f>
        <v>72</v>
      </c>
      <c r="H877" s="8">
        <f t="shared" si="124"/>
        <v>41830.520833333336</v>
      </c>
      <c r="I877" s="8">
        <v>41827.541666666664</v>
      </c>
      <c r="J877" s="8">
        <v>41830.479166666664</v>
      </c>
      <c r="K877" s="8" t="str">
        <f t="shared" ca="1" si="127"/>
        <v>Resuelto a Tiempo</v>
      </c>
      <c r="O877">
        <v>-21.14</v>
      </c>
      <c r="V877" t="s">
        <v>1147</v>
      </c>
      <c r="W877" t="s">
        <v>1699</v>
      </c>
      <c r="X877" s="2">
        <f t="shared" si="122"/>
        <v>41830</v>
      </c>
      <c r="Y877" t="str">
        <f ca="1">"-"&amp;COUNTIFS($X$1:X877,DATE(YEAR($H877),MONTH($H877),DAY($H877)),$K$1:K877,"Pendiente")</f>
        <v>-0</v>
      </c>
      <c r="AF877">
        <f t="shared" si="123"/>
        <v>7</v>
      </c>
    </row>
    <row r="878" spans="1:32" x14ac:dyDescent="0.25">
      <c r="A878" t="str">
        <f t="shared" ca="1" si="121"/>
        <v>41830-0</v>
      </c>
      <c r="B878" s="7" t="s">
        <v>1756</v>
      </c>
      <c r="C878" s="7" t="s">
        <v>1831</v>
      </c>
      <c r="D878" s="8">
        <v>41827.541666666664</v>
      </c>
      <c r="E878" s="32" t="s">
        <v>10</v>
      </c>
      <c r="F878" s="32" t="s">
        <v>52</v>
      </c>
      <c r="G878" s="32">
        <f>VLOOKUP(F878&amp;WEEKDAY(D878,2),Hoja3!A:B,2,FALSE)*24</f>
        <v>72</v>
      </c>
      <c r="H878" s="8">
        <f t="shared" si="124"/>
        <v>41830.541666666664</v>
      </c>
      <c r="I878" s="8">
        <v>41827.5625</v>
      </c>
      <c r="J878" s="8">
        <v>41827.697916666664</v>
      </c>
      <c r="K878" s="8" t="str">
        <f t="shared" ca="1" si="127"/>
        <v>Resuelto a Tiempo</v>
      </c>
      <c r="O878">
        <v>-89.28</v>
      </c>
      <c r="V878" t="s">
        <v>1148</v>
      </c>
      <c r="W878" t="s">
        <v>1667</v>
      </c>
      <c r="X878" s="2">
        <f t="shared" si="122"/>
        <v>41830</v>
      </c>
      <c r="Y878" t="str">
        <f ca="1">"-"&amp;COUNTIFS($X$1:X878,DATE(YEAR($H878),MONTH($H878),DAY($H878)),$K$1:K878,"Pendiente")</f>
        <v>-0</v>
      </c>
      <c r="AF878">
        <f t="shared" si="123"/>
        <v>7</v>
      </c>
    </row>
    <row r="879" spans="1:32" x14ac:dyDescent="0.25">
      <c r="A879" t="str">
        <f t="shared" ca="1" si="121"/>
        <v>41830-0</v>
      </c>
      <c r="B879" s="7" t="s">
        <v>1757</v>
      </c>
      <c r="C879" s="7" t="s">
        <v>1831</v>
      </c>
      <c r="D879" s="8">
        <v>41827.541666666664</v>
      </c>
      <c r="E879" s="32" t="s">
        <v>10</v>
      </c>
      <c r="F879" s="32" t="s">
        <v>52</v>
      </c>
      <c r="G879" s="32">
        <f>VLOOKUP(F879&amp;WEEKDAY(D879,2),Hoja3!A:B,2,FALSE)*24</f>
        <v>72</v>
      </c>
      <c r="H879" s="8">
        <f t="shared" si="124"/>
        <v>41830.541666666664</v>
      </c>
      <c r="I879" s="8">
        <v>41827.583333333336</v>
      </c>
      <c r="J879" s="8">
        <v>41830.395833333336</v>
      </c>
      <c r="K879" s="8" t="str">
        <f t="shared" ca="1" si="127"/>
        <v>Resuelto a Tiempo</v>
      </c>
      <c r="O879">
        <v>-19.23</v>
      </c>
      <c r="V879" t="s">
        <v>1147</v>
      </c>
      <c r="W879" t="s">
        <v>1699</v>
      </c>
      <c r="X879" s="2">
        <f t="shared" si="122"/>
        <v>41830</v>
      </c>
      <c r="Y879" t="str">
        <f ca="1">"-"&amp;COUNTIFS($X$1:X879,DATE(YEAR($H879),MONTH($H879),DAY($H879)),$K$1:K879,"Pendiente")</f>
        <v>-0</v>
      </c>
      <c r="AF879">
        <f t="shared" si="123"/>
        <v>7</v>
      </c>
    </row>
    <row r="880" spans="1:32" x14ac:dyDescent="0.25">
      <c r="A880" t="str">
        <f t="shared" ca="1" si="121"/>
        <v>41827-0</v>
      </c>
      <c r="B880" s="7" t="s">
        <v>1758</v>
      </c>
      <c r="C880" s="7" t="s">
        <v>1831</v>
      </c>
      <c r="D880" s="8">
        <v>41827.826388888891</v>
      </c>
      <c r="E880" s="32" t="s">
        <v>15</v>
      </c>
      <c r="F880" s="32" t="s">
        <v>15</v>
      </c>
      <c r="G880" s="32">
        <f>VLOOKUP(F880&amp;WEEKDAY(D880,2),Hoja3!A:B,2,FALSE)*24</f>
        <v>4</v>
      </c>
      <c r="H880" s="8">
        <f t="shared" si="124"/>
        <v>41827.993055555555</v>
      </c>
      <c r="I880" s="8">
        <v>41827.833333333336</v>
      </c>
      <c r="J880" s="8">
        <v>41828.520833333336</v>
      </c>
      <c r="K880" s="8" t="s">
        <v>977</v>
      </c>
      <c r="O880">
        <v>-10.199999999999999</v>
      </c>
      <c r="V880" t="s">
        <v>1150</v>
      </c>
      <c r="W880" t="s">
        <v>1150</v>
      </c>
      <c r="X880" s="2">
        <f t="shared" si="122"/>
        <v>41827</v>
      </c>
      <c r="Y880" t="str">
        <f ca="1">"-"&amp;COUNTIFS($X$1:X880,DATE(YEAR($H880),MONTH($H880),DAY($H880)),$K$1:K880,"Pendiente")</f>
        <v>-0</v>
      </c>
      <c r="AF880">
        <f t="shared" si="123"/>
        <v>7</v>
      </c>
    </row>
    <row r="881" spans="1:32" x14ac:dyDescent="0.25">
      <c r="A881" t="str">
        <f t="shared" ca="1" si="121"/>
        <v>41841-0</v>
      </c>
      <c r="B881" s="7" t="s">
        <v>1759</v>
      </c>
      <c r="C881" s="7" t="s">
        <v>1831</v>
      </c>
      <c r="D881" s="8">
        <v>41828.416666666664</v>
      </c>
      <c r="E881" s="32" t="s">
        <v>513</v>
      </c>
      <c r="F881" s="32" t="s">
        <v>513</v>
      </c>
      <c r="G881" s="32">
        <v>320</v>
      </c>
      <c r="H881" s="8">
        <f t="shared" si="124"/>
        <v>41841.75</v>
      </c>
      <c r="I881" s="8">
        <v>41828.416666666664</v>
      </c>
      <c r="J881" s="8">
        <v>41831.604166666664</v>
      </c>
      <c r="K881" s="8" t="str">
        <f ca="1">IF(J881="",IF(NOW()&gt;H881,"Retrasado","Pendiente"),IF(J881&lt;H881,"Resuelto a Tiempo","Resuelto NO a Tiempo"))</f>
        <v>Resuelto a Tiempo</v>
      </c>
      <c r="O881">
        <v>-301.27999999999997</v>
      </c>
      <c r="V881" t="s">
        <v>1148</v>
      </c>
      <c r="W881" t="s">
        <v>1667</v>
      </c>
      <c r="X881" s="2">
        <f t="shared" si="122"/>
        <v>41841</v>
      </c>
      <c r="Y881" t="str">
        <f ca="1">"-"&amp;COUNTIFS($X$1:X881,DATE(YEAR($H881),MONTH($H881),DAY($H881)),$K$1:K881,"Pendiente")</f>
        <v>-0</v>
      </c>
      <c r="AF881">
        <f t="shared" si="123"/>
        <v>7</v>
      </c>
    </row>
    <row r="882" spans="1:32" x14ac:dyDescent="0.25">
      <c r="A882" t="str">
        <f t="shared" ca="1" si="121"/>
        <v>41834-0</v>
      </c>
      <c r="B882" s="7" t="s">
        <v>1760</v>
      </c>
      <c r="C882" s="7" t="s">
        <v>1831</v>
      </c>
      <c r="D882" s="8">
        <v>41829.416666666664</v>
      </c>
      <c r="E882" s="32" t="s">
        <v>52</v>
      </c>
      <c r="F882" s="32" t="s">
        <v>52</v>
      </c>
      <c r="G882" s="32">
        <f>VLOOKUP(F882&amp;WEEKDAY(D882,2),Hoja3!A:B,2,FALSE)*24</f>
        <v>120</v>
      </c>
      <c r="H882" s="8">
        <f t="shared" si="124"/>
        <v>41834.416666666664</v>
      </c>
      <c r="I882" s="8">
        <v>41828.416666666664</v>
      </c>
      <c r="J882" s="8">
        <v>41829.625</v>
      </c>
      <c r="K882" s="8" t="str">
        <f ca="1">IF(J882="",IF(NOW()&gt;H882,"Retrasado","Pendiente"),IF(J882&lt;H882,"Resuelto a Tiempo","Resuelto NO a Tiempo"))</f>
        <v>Resuelto a Tiempo</v>
      </c>
      <c r="O882">
        <v>-119.21</v>
      </c>
      <c r="V882" t="s">
        <v>1145</v>
      </c>
      <c r="W882" t="s">
        <v>1709</v>
      </c>
      <c r="X882" s="2">
        <f t="shared" si="122"/>
        <v>41834</v>
      </c>
      <c r="Y882" t="str">
        <f ca="1">"-"&amp;COUNTIFS($X$1:X882,DATE(YEAR($H882),MONTH($H882),DAY($H882)),$K$1:K882,"Pendiente")</f>
        <v>-0</v>
      </c>
      <c r="AF882">
        <f t="shared" si="123"/>
        <v>7</v>
      </c>
    </row>
    <row r="883" spans="1:32" x14ac:dyDescent="0.25">
      <c r="A883" t="str">
        <f t="shared" ca="1" si="121"/>
        <v>41831-0</v>
      </c>
      <c r="B883" s="7" t="s">
        <v>1764</v>
      </c>
      <c r="C883" s="7" t="s">
        <v>1831</v>
      </c>
      <c r="D883" s="8">
        <v>41830.666666666664</v>
      </c>
      <c r="E883" s="32" t="s">
        <v>10</v>
      </c>
      <c r="F883" s="32" t="s">
        <v>10</v>
      </c>
      <c r="G883" s="32">
        <f>VLOOKUP(F883&amp;WEEKDAY(D883,2),Hoja3!A:B,2,FALSE)*24</f>
        <v>24</v>
      </c>
      <c r="H883" s="8">
        <f t="shared" si="124"/>
        <v>41831.666666666664</v>
      </c>
      <c r="I883" s="8">
        <v>41830.666666666664</v>
      </c>
      <c r="J883" s="8">
        <v>41831.375</v>
      </c>
      <c r="K883" s="8" t="str">
        <f ca="1">IF(J883="",IF(NOW()&gt;H883,"Retrasado","Pendiente"),IF(J883&lt;H883,"Resuelto a Tiempo","Resuelto NO a Tiempo"))</f>
        <v>Resuelto a Tiempo</v>
      </c>
      <c r="O883">
        <v>-8.31</v>
      </c>
      <c r="V883" t="s">
        <v>1724</v>
      </c>
      <c r="W883" t="s">
        <v>1709</v>
      </c>
      <c r="X883" s="2">
        <f t="shared" si="122"/>
        <v>41831</v>
      </c>
      <c r="Y883" t="str">
        <f ca="1">"-"&amp;COUNTIFS($X$1:X883,DATE(YEAR($H883),MONTH($H883),DAY($H883)),$K$1:K883,"Pendiente")</f>
        <v>-0</v>
      </c>
      <c r="AF883">
        <f t="shared" si="123"/>
        <v>7</v>
      </c>
    </row>
    <row r="884" spans="1:32" x14ac:dyDescent="0.25">
      <c r="A884" t="str">
        <f t="shared" ca="1" si="121"/>
        <v>41835-0</v>
      </c>
      <c r="B884" s="7" t="s">
        <v>1761</v>
      </c>
      <c r="C884" s="7" t="s">
        <v>1831</v>
      </c>
      <c r="D884" s="8">
        <v>41830.3125</v>
      </c>
      <c r="E884" s="32" t="s">
        <v>15</v>
      </c>
      <c r="F884" s="32" t="s">
        <v>52</v>
      </c>
      <c r="G884" s="32">
        <f>VLOOKUP(F884&amp;WEEKDAY(D884,2),Hoja3!A:B,2,FALSE)*24</f>
        <v>120</v>
      </c>
      <c r="H884" s="8">
        <f t="shared" si="124"/>
        <v>41835.3125</v>
      </c>
      <c r="I884" s="8">
        <v>41830.354166666664</v>
      </c>
      <c r="J884" s="8">
        <v>41830.555555555555</v>
      </c>
      <c r="K884" s="8" t="str">
        <f ca="1">IF(J884="",IF(NOW()&gt;H884,"Retrasado","Pendiente"),IF(J884&lt;H884,"Resuelto a Tiempo","Resuelto NO a Tiempo"))</f>
        <v>Resuelto a Tiempo</v>
      </c>
      <c r="O884">
        <v>-121.14</v>
      </c>
      <c r="V884" t="s">
        <v>1593</v>
      </c>
      <c r="W884" t="s">
        <v>1593</v>
      </c>
      <c r="X884" s="2">
        <f t="shared" si="122"/>
        <v>41835</v>
      </c>
      <c r="Y884" t="str">
        <f ca="1">"-"&amp;COUNTIFS($X$1:X884,DATE(YEAR($H884),MONTH($H884),DAY($H884)),$K$1:K884,"Pendiente")</f>
        <v>-0</v>
      </c>
      <c r="AF884">
        <f t="shared" si="123"/>
        <v>7</v>
      </c>
    </row>
    <row r="885" spans="1:32" x14ac:dyDescent="0.25">
      <c r="A885" t="str">
        <f t="shared" ca="1" si="121"/>
        <v>41831-0</v>
      </c>
      <c r="B885" s="7" t="s">
        <v>1762</v>
      </c>
      <c r="C885" s="7" t="s">
        <v>1831</v>
      </c>
      <c r="D885" s="8">
        <v>41830.375</v>
      </c>
      <c r="E885" s="32" t="s">
        <v>15</v>
      </c>
      <c r="F885" s="32" t="s">
        <v>10</v>
      </c>
      <c r="G885" s="32">
        <f>VLOOKUP(F885&amp;WEEKDAY(D885,2),Hoja3!A:B,2,FALSE)*24</f>
        <v>24</v>
      </c>
      <c r="H885" s="8">
        <f t="shared" si="124"/>
        <v>41831.375</v>
      </c>
      <c r="I885" s="8">
        <v>41680.395833333336</v>
      </c>
      <c r="J885" s="8">
        <v>41830.46875</v>
      </c>
      <c r="K885" s="8" t="str">
        <f ca="1">IF(J885="",IF(NOW()&gt;H885,"Retrasado","Pendiente"),IF(J885&lt;H885,"Resuelto a Tiempo","Resuelto NO a Tiempo"))</f>
        <v>Resuelto a Tiempo</v>
      </c>
      <c r="O885">
        <v>-24.21</v>
      </c>
      <c r="V885" t="s">
        <v>1150</v>
      </c>
      <c r="W885" t="s">
        <v>1687</v>
      </c>
      <c r="X885" s="2">
        <f t="shared" si="122"/>
        <v>41831</v>
      </c>
      <c r="Y885" t="str">
        <f ca="1">"-"&amp;COUNTIFS($X$1:X885,DATE(YEAR($H885),MONTH($H885),DAY($H885)),$K$1:K885,"Pendiente")</f>
        <v>-0</v>
      </c>
      <c r="AF885">
        <f t="shared" si="123"/>
        <v>7</v>
      </c>
    </row>
    <row r="886" spans="1:32" x14ac:dyDescent="0.25">
      <c r="A886" t="str">
        <f t="shared" ca="1" si="121"/>
        <v>41831-0</v>
      </c>
      <c r="B886" t="s">
        <v>1763</v>
      </c>
      <c r="C886" s="7" t="s">
        <v>1831</v>
      </c>
      <c r="D886" s="1">
        <v>41830.625</v>
      </c>
      <c r="E886" s="31" t="s">
        <v>10</v>
      </c>
      <c r="F886" s="31" t="s">
        <v>10</v>
      </c>
      <c r="G886" s="31">
        <f>VLOOKUP(F886&amp;WEEKDAY(D886,2),Hoja3!A:B,2,FALSE)*24</f>
        <v>24</v>
      </c>
      <c r="H886" s="1">
        <f t="shared" si="124"/>
        <v>41831.625</v>
      </c>
      <c r="I886" s="1">
        <v>41830.666666666664</v>
      </c>
      <c r="J886" s="1"/>
      <c r="K886" s="1" t="s">
        <v>5</v>
      </c>
      <c r="O886">
        <v>-8.1199999999999992</v>
      </c>
      <c r="R886" t="s">
        <v>1064</v>
      </c>
      <c r="S886" s="1">
        <v>41842.625</v>
      </c>
      <c r="V886" t="s">
        <v>1148</v>
      </c>
      <c r="W886" t="s">
        <v>1709</v>
      </c>
      <c r="X886" s="2">
        <f t="shared" si="122"/>
        <v>41831</v>
      </c>
      <c r="Y886" t="str">
        <f ca="1">"-"&amp;COUNTIFS($X$1:X886,DATE(YEAR($H886),MONTH($H886),DAY($H886)),$K$1:K886,"Pendiente")</f>
        <v>-0</v>
      </c>
      <c r="AF886">
        <f t="shared" si="123"/>
        <v>7</v>
      </c>
    </row>
    <row r="887" spans="1:32" x14ac:dyDescent="0.25">
      <c r="A887" t="str">
        <f t="shared" ca="1" si="121"/>
        <v>41832-0</v>
      </c>
      <c r="B887" s="7" t="s">
        <v>1771</v>
      </c>
      <c r="C887" s="7" t="s">
        <v>1831</v>
      </c>
      <c r="D887" s="8">
        <v>41831.458333333336</v>
      </c>
      <c r="E887" s="32" t="s">
        <v>10</v>
      </c>
      <c r="F887" s="32" t="s">
        <v>10</v>
      </c>
      <c r="G887" s="32">
        <f>VLOOKUP(F887&amp;WEEKDAY(D887,2),Hoja3!A:B,2,FALSE)*24</f>
        <v>24</v>
      </c>
      <c r="H887" s="8">
        <f t="shared" si="124"/>
        <v>41832.458333333336</v>
      </c>
      <c r="I887" s="8">
        <v>41831.5</v>
      </c>
      <c r="J887" s="8">
        <v>41831.625</v>
      </c>
      <c r="K887" s="8" t="str">
        <f ca="1">IF(J887="",IF(NOW()&gt;H887,"Retrasado","Pendiente"),IF(J887&lt;H887,"Resuelto a Tiempo","Resuelto NO a Tiempo"))</f>
        <v>Resuelto a Tiempo</v>
      </c>
      <c r="O887">
        <v>-21.41</v>
      </c>
      <c r="V887" t="s">
        <v>1724</v>
      </c>
      <c r="W887" t="s">
        <v>1709</v>
      </c>
      <c r="X887" s="2">
        <f t="shared" si="122"/>
        <v>41832</v>
      </c>
      <c r="Y887" t="str">
        <f ca="1">"-"&amp;COUNTIFS($X$1:X887,DATE(YEAR($H887),MONTH($H887),DAY($H887)),$K$1:K887,"Pendiente")</f>
        <v>-0</v>
      </c>
      <c r="AF887">
        <f t="shared" si="123"/>
        <v>7</v>
      </c>
    </row>
    <row r="888" spans="1:32" x14ac:dyDescent="0.25">
      <c r="A888" t="str">
        <f t="shared" ca="1" si="121"/>
        <v>41831-0</v>
      </c>
      <c r="B888" s="60" t="s">
        <v>1766</v>
      </c>
      <c r="C888" s="7" t="s">
        <v>1831</v>
      </c>
      <c r="D888" s="8">
        <v>41830.694444444445</v>
      </c>
      <c r="E888" s="32" t="s">
        <v>10</v>
      </c>
      <c r="F888" s="32" t="s">
        <v>10</v>
      </c>
      <c r="G888" s="32">
        <f>VLOOKUP(F888&amp;WEEKDAY(D888,2),Hoja3!A:B,2,FALSE)*24</f>
        <v>24</v>
      </c>
      <c r="H888" s="8">
        <f t="shared" si="124"/>
        <v>41831.694444444445</v>
      </c>
      <c r="I888" s="8">
        <v>41830.694444444445</v>
      </c>
      <c r="J888" s="8">
        <v>41831.513888888891</v>
      </c>
      <c r="K888" s="8" t="str">
        <f ca="1">IF(J888="",IF(NOW()&gt;H888,"Retrasado","Pendiente"),IF(J888&lt;H888,"Resuelto a Tiempo","Resuelto NO a Tiempo"))</f>
        <v>Resuelto a Tiempo</v>
      </c>
      <c r="O888">
        <v>-5.5</v>
      </c>
      <c r="V888" t="s">
        <v>1148</v>
      </c>
      <c r="W888" t="s">
        <v>1709</v>
      </c>
      <c r="X888" s="2">
        <f t="shared" si="122"/>
        <v>41831</v>
      </c>
      <c r="Y888" t="str">
        <f ca="1">"-"&amp;COUNTIFS($X$1:X888,DATE(YEAR($H888),MONTH($H888),DAY($H888)),$K$1:K888,"Pendiente")</f>
        <v>-0</v>
      </c>
      <c r="AF888">
        <f t="shared" si="123"/>
        <v>7</v>
      </c>
    </row>
    <row r="889" spans="1:32" x14ac:dyDescent="0.25">
      <c r="A889" t="str">
        <f t="shared" ca="1" si="121"/>
        <v>41831-0</v>
      </c>
      <c r="B889" s="7" t="s">
        <v>1767</v>
      </c>
      <c r="C889" s="7" t="s">
        <v>1831</v>
      </c>
      <c r="D889" s="8">
        <v>41830.701388888891</v>
      </c>
      <c r="E889" s="32" t="s">
        <v>10</v>
      </c>
      <c r="F889" s="32" t="s">
        <v>10</v>
      </c>
      <c r="G889" s="32">
        <f>VLOOKUP(F889&amp;WEEKDAY(D889,2),Hoja3!A:B,2,FALSE)*24</f>
        <v>24</v>
      </c>
      <c r="H889" s="8">
        <f t="shared" si="124"/>
        <v>41831.701388888891</v>
      </c>
      <c r="I889" s="8">
        <v>41830.701388888891</v>
      </c>
      <c r="J889" s="8">
        <v>41831.5</v>
      </c>
      <c r="K889" s="8" t="str">
        <f ca="1">IF(J889="",IF(NOW()&gt;H889,"Retrasado","Pendiente"),IF(J889&lt;H889,"Resuelto a Tiempo","Resuelto NO a Tiempo"))</f>
        <v>Resuelto a Tiempo</v>
      </c>
      <c r="O889">
        <v>-6.02</v>
      </c>
      <c r="V889" t="s">
        <v>1593</v>
      </c>
      <c r="W889" t="s">
        <v>1593</v>
      </c>
      <c r="X889" s="2">
        <f t="shared" si="122"/>
        <v>41831</v>
      </c>
      <c r="Y889" t="str">
        <f ca="1">"-"&amp;COUNTIFS($X$1:X889,DATE(YEAR($H889),MONTH($H889),DAY($H889)),$K$1:K889,"Pendiente")</f>
        <v>-0</v>
      </c>
      <c r="AF889">
        <f t="shared" si="123"/>
        <v>7</v>
      </c>
    </row>
    <row r="890" spans="1:32" x14ac:dyDescent="0.25">
      <c r="A890" t="str">
        <f t="shared" ca="1" si="121"/>
        <v>41835-0</v>
      </c>
      <c r="B890" s="7" t="s">
        <v>1765</v>
      </c>
      <c r="C890" s="7" t="s">
        <v>1831</v>
      </c>
      <c r="D890" s="8">
        <v>41830.6875</v>
      </c>
      <c r="E890" s="32" t="s">
        <v>15</v>
      </c>
      <c r="F890" s="32" t="s">
        <v>52</v>
      </c>
      <c r="G890" s="32">
        <f>VLOOKUP(F890&amp;WEEKDAY(D890,2),Hoja3!A:B,2,FALSE)*24</f>
        <v>120</v>
      </c>
      <c r="H890" s="8">
        <f t="shared" si="124"/>
        <v>41835.6875</v>
      </c>
      <c r="I890" s="8">
        <v>41830.697916666664</v>
      </c>
      <c r="J890" s="8">
        <v>41836.229166666664</v>
      </c>
      <c r="K890" s="8" t="s">
        <v>977</v>
      </c>
      <c r="O890">
        <v>-42.08</v>
      </c>
      <c r="V890" t="s">
        <v>1147</v>
      </c>
      <c r="W890" t="s">
        <v>1699</v>
      </c>
      <c r="X890" s="2">
        <f t="shared" si="122"/>
        <v>41835</v>
      </c>
      <c r="Y890" t="str">
        <f ca="1">"-"&amp;COUNTIFS($X$1:X890,DATE(YEAR($H890),MONTH($H890),DAY($H890)),$K$1:K890,"Pendiente")</f>
        <v>-0</v>
      </c>
      <c r="AF890">
        <f t="shared" si="123"/>
        <v>7</v>
      </c>
    </row>
    <row r="891" spans="1:32" x14ac:dyDescent="0.25">
      <c r="A891" t="str">
        <f t="shared" ca="1" si="121"/>
        <v>41836-0</v>
      </c>
      <c r="B891" s="7" t="s">
        <v>1768</v>
      </c>
      <c r="C891" s="7" t="s">
        <v>1831</v>
      </c>
      <c r="D891" s="8">
        <v>41831.4375</v>
      </c>
      <c r="E891" s="32" t="s">
        <v>52</v>
      </c>
      <c r="F891" s="32" t="s">
        <v>52</v>
      </c>
      <c r="G891" s="32">
        <f>VLOOKUP(F891&amp;WEEKDAY(D891,2),Hoja3!A:B,2,FALSE)*24</f>
        <v>120</v>
      </c>
      <c r="H891" s="8">
        <f t="shared" si="124"/>
        <v>41836.4375</v>
      </c>
      <c r="I891" s="8">
        <v>41831.458333333336</v>
      </c>
      <c r="J891" s="8">
        <v>41834.375</v>
      </c>
      <c r="K891" s="8" t="str">
        <f ca="1">IF(J891="",IF(NOW()&gt;H891,"Retrasado","Pendiente"),IF(J891&lt;H891,"Resuelto a Tiempo","Resuelto NO a Tiempo"))</f>
        <v>Resuelto a Tiempo</v>
      </c>
      <c r="O891">
        <v>-54.01</v>
      </c>
      <c r="V891" t="s">
        <v>1724</v>
      </c>
      <c r="W891" t="s">
        <v>1709</v>
      </c>
      <c r="X891" s="2">
        <f t="shared" si="122"/>
        <v>41836</v>
      </c>
      <c r="Y891" t="str">
        <f ca="1">"-"&amp;COUNTIFS($X$1:X891,DATE(YEAR($H891),MONTH($H891),DAY($H891)),$K$1:K891,"Pendiente")</f>
        <v>-0</v>
      </c>
      <c r="AF891">
        <f t="shared" si="123"/>
        <v>7</v>
      </c>
    </row>
    <row r="892" spans="1:32" x14ac:dyDescent="0.25">
      <c r="A892" t="str">
        <f t="shared" ca="1" si="121"/>
        <v>41832-0</v>
      </c>
      <c r="B892" s="3" t="s">
        <v>1770</v>
      </c>
      <c r="C892" s="7" t="s">
        <v>1831</v>
      </c>
      <c r="D892" s="4">
        <v>41831.4375</v>
      </c>
      <c r="E892" s="35" t="s">
        <v>10</v>
      </c>
      <c r="F892" s="35" t="s">
        <v>10</v>
      </c>
      <c r="G892" s="35">
        <f>VLOOKUP(F892&amp;WEEKDAY(D892,2),Hoja3!A:B,2,FALSE)*24</f>
        <v>24</v>
      </c>
      <c r="H892" s="4">
        <f t="shared" si="124"/>
        <v>41832.4375</v>
      </c>
      <c r="I892" s="4">
        <v>41831.458333333336</v>
      </c>
      <c r="J892" s="4">
        <v>41834.375</v>
      </c>
      <c r="K892" s="4" t="s">
        <v>977</v>
      </c>
      <c r="O892">
        <v>43.23</v>
      </c>
      <c r="V892" t="s">
        <v>1148</v>
      </c>
      <c r="W892" t="s">
        <v>1709</v>
      </c>
      <c r="X892" s="2">
        <f t="shared" si="122"/>
        <v>41832</v>
      </c>
      <c r="Y892" t="str">
        <f ca="1">"-"&amp;COUNTIFS($X$1:X892,DATE(YEAR($H892),MONTH($H892),DAY($H892)),$K$1:K892,"Pendiente")</f>
        <v>-0</v>
      </c>
      <c r="AF892">
        <f t="shared" si="123"/>
        <v>7</v>
      </c>
    </row>
    <row r="893" spans="1:32" x14ac:dyDescent="0.25">
      <c r="A893" t="str">
        <f t="shared" ca="1" si="121"/>
        <v>41837-0</v>
      </c>
      <c r="B893" s="7" t="s">
        <v>1773</v>
      </c>
      <c r="C893" s="7" t="s">
        <v>1831</v>
      </c>
      <c r="D893" s="8">
        <v>41834.333333333336</v>
      </c>
      <c r="E893" s="32" t="s">
        <v>10</v>
      </c>
      <c r="F893" s="32" t="s">
        <v>52</v>
      </c>
      <c r="G893" s="32">
        <f>VLOOKUP(F893&amp;WEEKDAY(D893,2),Hoja3!A:B,2,FALSE)*24</f>
        <v>72</v>
      </c>
      <c r="H893" s="8">
        <f t="shared" si="124"/>
        <v>41837.333333333336</v>
      </c>
      <c r="I893" s="8">
        <v>41834.333333333336</v>
      </c>
      <c r="J893" s="8">
        <v>41837.3125</v>
      </c>
      <c r="K893" s="8" t="str">
        <f t="shared" ref="K893:K902" ca="1" si="128">IF(J893="",IF(NOW()&gt;H893,"Retrasado","Pendiente"),IF(J893&lt;H893,"Resuelto a Tiempo","Resuelto NO a Tiempo"))</f>
        <v>Resuelto a Tiempo</v>
      </c>
      <c r="M893" s="53">
        <v>41837.375</v>
      </c>
      <c r="N893" s="31" t="s">
        <v>1799</v>
      </c>
      <c r="O893">
        <v>-3.11</v>
      </c>
      <c r="V893" t="s">
        <v>1147</v>
      </c>
      <c r="W893" t="s">
        <v>1699</v>
      </c>
      <c r="X893" s="2">
        <f t="shared" si="122"/>
        <v>41837</v>
      </c>
      <c r="Y893" t="str">
        <f ca="1">"-"&amp;COUNTIFS($X$1:X893,DATE(YEAR($H893),MONTH($H893),DAY($H893)),$K$1:K893,"Pendiente")</f>
        <v>-0</v>
      </c>
      <c r="AF893">
        <f t="shared" si="123"/>
        <v>7</v>
      </c>
    </row>
    <row r="894" spans="1:32" x14ac:dyDescent="0.25">
      <c r="A894" t="str">
        <f t="shared" ca="1" si="121"/>
        <v>41837-0</v>
      </c>
      <c r="B894" s="7" t="s">
        <v>1775</v>
      </c>
      <c r="C894" s="7" t="s">
        <v>1831</v>
      </c>
      <c r="D894" s="8">
        <v>41834.597222222219</v>
      </c>
      <c r="E894" s="32" t="s">
        <v>52</v>
      </c>
      <c r="F894" s="32" t="s">
        <v>52</v>
      </c>
      <c r="G894" s="32">
        <f>VLOOKUP(F894&amp;WEEKDAY(D894,2),Hoja3!A:B,2,FALSE)*24</f>
        <v>72</v>
      </c>
      <c r="H894" s="8">
        <f t="shared" si="124"/>
        <v>41837.597222222219</v>
      </c>
      <c r="I894" s="8">
        <v>41834.597222222219</v>
      </c>
      <c r="J894" s="8">
        <v>41837.555555555555</v>
      </c>
      <c r="K894" s="8" t="str">
        <f t="shared" ca="1" si="128"/>
        <v>Resuelto a Tiempo</v>
      </c>
      <c r="O894">
        <v>-19.02</v>
      </c>
      <c r="V894" t="s">
        <v>1150</v>
      </c>
      <c r="W894" t="s">
        <v>1711</v>
      </c>
      <c r="X894" s="2">
        <f t="shared" si="122"/>
        <v>41837</v>
      </c>
      <c r="Y894" t="str">
        <f ca="1">"-"&amp;COUNTIFS($X$1:X894,DATE(YEAR($H894),MONTH($H894),DAY($H894)),$K$1:K894,"Pendiente")</f>
        <v>-0</v>
      </c>
      <c r="AF894">
        <f t="shared" si="123"/>
        <v>7</v>
      </c>
    </row>
    <row r="895" spans="1:32" x14ac:dyDescent="0.25">
      <c r="A895" t="str">
        <f t="shared" ca="1" si="121"/>
        <v>41838-0</v>
      </c>
      <c r="B895" s="7" t="s">
        <v>1779</v>
      </c>
      <c r="C895" s="7" t="s">
        <v>1831</v>
      </c>
      <c r="D895" s="8">
        <v>41835.479166666664</v>
      </c>
      <c r="E895" s="32" t="s">
        <v>52</v>
      </c>
      <c r="F895" s="32" t="s">
        <v>52</v>
      </c>
      <c r="G895" s="32">
        <f>VLOOKUP(F895&amp;WEEKDAY(D895,2),Hoja3!A:B,2,FALSE)*24</f>
        <v>72</v>
      </c>
      <c r="H895" s="8">
        <f t="shared" si="124"/>
        <v>41838.479166666664</v>
      </c>
      <c r="I895" s="8">
        <v>41835.5</v>
      </c>
      <c r="J895" s="8">
        <v>41835.625</v>
      </c>
      <c r="K895" s="8" t="str">
        <f t="shared" ca="1" si="128"/>
        <v>Resuelto a Tiempo</v>
      </c>
      <c r="O895">
        <v>-72.180000000000007</v>
      </c>
      <c r="V895" t="s">
        <v>1724</v>
      </c>
      <c r="W895" t="s">
        <v>1709</v>
      </c>
      <c r="X895" s="2">
        <f t="shared" si="122"/>
        <v>41838</v>
      </c>
      <c r="Y895" t="str">
        <f ca="1">"-"&amp;COUNTIFS($X$1:X895,DATE(YEAR($H895),MONTH($H895),DAY($H895)),$K$1:K895,"Pendiente")</f>
        <v>-0</v>
      </c>
      <c r="AF895">
        <f t="shared" si="123"/>
        <v>7</v>
      </c>
    </row>
    <row r="896" spans="1:32" x14ac:dyDescent="0.25">
      <c r="A896" t="str">
        <f t="shared" ca="1" si="121"/>
        <v>41838-0</v>
      </c>
      <c r="B896" s="7" t="s">
        <v>1776</v>
      </c>
      <c r="C896" s="7" t="s">
        <v>1831</v>
      </c>
      <c r="D896" s="8">
        <v>41835.333333333336</v>
      </c>
      <c r="E896" s="32" t="s">
        <v>15</v>
      </c>
      <c r="F896" s="32" t="s">
        <v>52</v>
      </c>
      <c r="G896" s="32">
        <f>VLOOKUP(F896&amp;WEEKDAY(D896,2),Hoja3!A:B,2,FALSE)*24</f>
        <v>72</v>
      </c>
      <c r="H896" s="8">
        <f t="shared" si="124"/>
        <v>41838.333333333336</v>
      </c>
      <c r="I896" s="8">
        <v>41835.375</v>
      </c>
      <c r="J896" s="8">
        <v>41837.694444444445</v>
      </c>
      <c r="K896" s="8" t="str">
        <f t="shared" ca="1" si="128"/>
        <v>Resuelto a Tiempo</v>
      </c>
      <c r="O896">
        <v>-23.01</v>
      </c>
      <c r="V896" t="s">
        <v>1147</v>
      </c>
      <c r="W896" t="s">
        <v>1699</v>
      </c>
      <c r="X896" s="2">
        <f t="shared" si="122"/>
        <v>41838</v>
      </c>
      <c r="Y896" t="str">
        <f ca="1">"-"&amp;COUNTIFS($X$1:X896,DATE(YEAR($H896),MONTH($H896),DAY($H896)),$K$1:K896,"Pendiente")</f>
        <v>-0</v>
      </c>
      <c r="AF896">
        <f t="shared" si="123"/>
        <v>7</v>
      </c>
    </row>
    <row r="897" spans="1:32" x14ac:dyDescent="0.25">
      <c r="A897" t="str">
        <f t="shared" ca="1" si="121"/>
        <v>41838-0</v>
      </c>
      <c r="B897" s="7" t="s">
        <v>1777</v>
      </c>
      <c r="C897" s="7" t="s">
        <v>1831</v>
      </c>
      <c r="D897" s="8">
        <v>41835.395833333336</v>
      </c>
      <c r="E897" s="32" t="s">
        <v>15</v>
      </c>
      <c r="F897" s="32" t="s">
        <v>52</v>
      </c>
      <c r="G897" s="32">
        <f>VLOOKUP(F897&amp;WEEKDAY(D897,2),Hoja3!A:B,2,FALSE)*24</f>
        <v>72</v>
      </c>
      <c r="H897" s="8">
        <f t="shared" si="124"/>
        <v>41838.395833333336</v>
      </c>
      <c r="I897" s="8">
        <v>41835.395833333336</v>
      </c>
      <c r="J897" s="8">
        <v>41836.458333333336</v>
      </c>
      <c r="K897" s="8" t="str">
        <f t="shared" ca="1" si="128"/>
        <v>Resuelto a Tiempo</v>
      </c>
      <c r="O897">
        <v>-53.18</v>
      </c>
      <c r="V897" t="s">
        <v>1147</v>
      </c>
      <c r="W897" t="s">
        <v>1699</v>
      </c>
      <c r="X897" s="2">
        <f t="shared" si="122"/>
        <v>41838</v>
      </c>
      <c r="Y897" t="str">
        <f ca="1">"-"&amp;COUNTIFS($X$1:X897,DATE(YEAR($H897),MONTH($H897),DAY($H897)),$K$1:K897,"Pendiente")</f>
        <v>-0</v>
      </c>
      <c r="AF897">
        <f t="shared" si="123"/>
        <v>7</v>
      </c>
    </row>
    <row r="898" spans="1:32" x14ac:dyDescent="0.25">
      <c r="A898" t="str">
        <f t="shared" ref="A898:A928" ca="1" si="129">X898&amp;Y898</f>
        <v>41836-0</v>
      </c>
      <c r="B898" s="7" t="s">
        <v>1778</v>
      </c>
      <c r="C898" s="7" t="s">
        <v>1831</v>
      </c>
      <c r="D898" s="8">
        <v>41835.458333333336</v>
      </c>
      <c r="E898" s="32" t="s">
        <v>10</v>
      </c>
      <c r="F898" s="32" t="s">
        <v>10</v>
      </c>
      <c r="G898" s="32">
        <f>VLOOKUP(F898&amp;WEEKDAY(D898,2),Hoja3!A:B,2,FALSE)*24</f>
        <v>24</v>
      </c>
      <c r="H898" s="8">
        <f t="shared" si="124"/>
        <v>41836.458333333336</v>
      </c>
      <c r="I898" s="8">
        <v>41835.510416666664</v>
      </c>
      <c r="J898" s="8">
        <v>41835.591666666667</v>
      </c>
      <c r="K898" s="8" t="str">
        <f t="shared" ca="1" si="128"/>
        <v>Resuelto a Tiempo</v>
      </c>
      <c r="O898">
        <v>-22.43</v>
      </c>
      <c r="V898" t="s">
        <v>1150</v>
      </c>
      <c r="W898" t="s">
        <v>101</v>
      </c>
      <c r="X898" s="2">
        <f t="shared" ref="X898:X929" si="130">DATE(YEAR($H898),MONTH($H898),DAY($H898))</f>
        <v>41836</v>
      </c>
      <c r="Y898" t="str">
        <f ca="1">"-"&amp;COUNTIFS($X$1:X898,DATE(YEAR($H898),MONTH($H898),DAY($H898)),$K$1:K898,"Pendiente")</f>
        <v>-0</v>
      </c>
      <c r="AF898">
        <f t="shared" ref="AF898:AF926" si="131">MONTH(D898)</f>
        <v>7</v>
      </c>
    </row>
    <row r="899" spans="1:32" x14ac:dyDescent="0.25">
      <c r="A899" t="str">
        <f t="shared" ca="1" si="129"/>
        <v>41838-0</v>
      </c>
      <c r="B899" s="7" t="s">
        <v>1780</v>
      </c>
      <c r="C899" s="7" t="s">
        <v>1831</v>
      </c>
      <c r="D899" s="8">
        <v>41835.458333333336</v>
      </c>
      <c r="E899" s="32" t="s">
        <v>52</v>
      </c>
      <c r="F899" s="32" t="s">
        <v>52</v>
      </c>
      <c r="G899" s="32">
        <f>VLOOKUP(F899&amp;WEEKDAY(D899,2),Hoja3!A:B,2,FALSE)*24</f>
        <v>72</v>
      </c>
      <c r="H899" s="8">
        <f t="shared" ref="H899:H929" si="132">D899+G899/24</f>
        <v>41838.458333333336</v>
      </c>
      <c r="I899" s="8">
        <v>41835.472222222219</v>
      </c>
      <c r="J899" s="8">
        <v>41838.416666666664</v>
      </c>
      <c r="K899" s="8" t="str">
        <f t="shared" ca="1" si="128"/>
        <v>Resuelto a Tiempo</v>
      </c>
      <c r="O899">
        <v>-2.2999999999999998</v>
      </c>
      <c r="V899" t="s">
        <v>1781</v>
      </c>
      <c r="W899" t="s">
        <v>1781</v>
      </c>
      <c r="X899" s="2">
        <f t="shared" si="130"/>
        <v>41838</v>
      </c>
      <c r="Y899" t="str">
        <f ca="1">"-"&amp;COUNTIFS($X$1:X899,DATE(YEAR($H899),MONTH($H899),DAY($H899)),$K$1:K899,"Pendiente")</f>
        <v>-0</v>
      </c>
      <c r="AF899">
        <f t="shared" si="131"/>
        <v>7</v>
      </c>
    </row>
    <row r="900" spans="1:32" x14ac:dyDescent="0.25">
      <c r="A900" t="str">
        <f t="shared" ca="1" si="129"/>
        <v>41838-0</v>
      </c>
      <c r="B900" s="7" t="s">
        <v>1782</v>
      </c>
      <c r="C900" s="7" t="s">
        <v>1831</v>
      </c>
      <c r="D900" s="8">
        <v>41835.458333333336</v>
      </c>
      <c r="E900" s="32" t="s">
        <v>10</v>
      </c>
      <c r="F900" s="32" t="s">
        <v>52</v>
      </c>
      <c r="G900" s="32">
        <f>VLOOKUP(F900&amp;WEEKDAY(D900,2),Hoja3!A:B,2,FALSE)*24</f>
        <v>72</v>
      </c>
      <c r="H900" s="8">
        <f t="shared" si="132"/>
        <v>41838.458333333336</v>
      </c>
      <c r="I900" s="8">
        <v>41835.458333333336</v>
      </c>
      <c r="J900" s="8">
        <v>41837.697916666664</v>
      </c>
      <c r="K900" s="8" t="str">
        <f t="shared" ca="1" si="128"/>
        <v>Resuelto a Tiempo</v>
      </c>
      <c r="O900">
        <v>-136.21</v>
      </c>
      <c r="V900" t="s">
        <v>1147</v>
      </c>
      <c r="W900" t="s">
        <v>1699</v>
      </c>
      <c r="X900" s="2">
        <f t="shared" si="130"/>
        <v>41838</v>
      </c>
      <c r="Y900" t="str">
        <f ca="1">"-"&amp;COUNTIFS($X$1:X900,DATE(YEAR($H900),MONTH($H900),DAY($H900)),$K$1:K900,"Pendiente")</f>
        <v>-0</v>
      </c>
      <c r="AF900">
        <f t="shared" si="131"/>
        <v>7</v>
      </c>
    </row>
    <row r="901" spans="1:32" x14ac:dyDescent="0.25">
      <c r="A901" t="str">
        <f t="shared" ca="1" si="129"/>
        <v>41838-0</v>
      </c>
      <c r="B901" s="7" t="s">
        <v>1783</v>
      </c>
      <c r="C901" s="7" t="s">
        <v>1831</v>
      </c>
      <c r="D901" s="8">
        <v>41835.458333333336</v>
      </c>
      <c r="E901" s="32" t="s">
        <v>52</v>
      </c>
      <c r="F901" s="32" t="s">
        <v>52</v>
      </c>
      <c r="G901" s="32">
        <f>VLOOKUP(F901&amp;WEEKDAY(D901,2),Hoja3!A:B,2,FALSE)*24</f>
        <v>72</v>
      </c>
      <c r="H901" s="8">
        <f t="shared" si="132"/>
        <v>41838.458333333336</v>
      </c>
      <c r="I901" s="8">
        <v>41835.944444444445</v>
      </c>
      <c r="J901" s="8">
        <v>41837.666666666664</v>
      </c>
      <c r="K901" s="8" t="str">
        <f t="shared" ca="1" si="128"/>
        <v>Resuelto a Tiempo</v>
      </c>
      <c r="O901">
        <v>-141.11000000000001</v>
      </c>
      <c r="V901" t="s">
        <v>1595</v>
      </c>
      <c r="W901" t="s">
        <v>1711</v>
      </c>
      <c r="X901" s="2">
        <f t="shared" si="130"/>
        <v>41838</v>
      </c>
      <c r="Y901" t="str">
        <f ca="1">"-"&amp;COUNTIFS($X$1:X901,DATE(YEAR($H901),MONTH($H901),DAY($H901)),$K$1:K901,"Pendiente")</f>
        <v>-0</v>
      </c>
      <c r="AF901">
        <f t="shared" si="131"/>
        <v>7</v>
      </c>
    </row>
    <row r="902" spans="1:32" x14ac:dyDescent="0.25">
      <c r="A902" t="str">
        <f t="shared" ca="1" si="129"/>
        <v>41836-0</v>
      </c>
      <c r="B902" s="7" t="s">
        <v>1784</v>
      </c>
      <c r="C902" s="7" t="s">
        <v>1831</v>
      </c>
      <c r="D902" s="8">
        <v>41835.625</v>
      </c>
      <c r="E902" s="32" t="s">
        <v>10</v>
      </c>
      <c r="F902" s="32" t="s">
        <v>10</v>
      </c>
      <c r="G902" s="32">
        <f>VLOOKUP(F902&amp;WEEKDAY(D902,2),Hoja3!A:B,2,FALSE)*24</f>
        <v>24</v>
      </c>
      <c r="H902" s="8">
        <f t="shared" si="132"/>
        <v>41836.625</v>
      </c>
      <c r="I902" s="8">
        <v>41835.645833333336</v>
      </c>
      <c r="J902" s="8">
        <v>41836.572916666664</v>
      </c>
      <c r="K902" s="8" t="str">
        <f t="shared" ca="1" si="128"/>
        <v>Resuelto a Tiempo</v>
      </c>
      <c r="O902">
        <v>-3.02</v>
      </c>
      <c r="V902" t="s">
        <v>1785</v>
      </c>
      <c r="W902" t="s">
        <v>1786</v>
      </c>
      <c r="X902" s="2">
        <f t="shared" si="130"/>
        <v>41836</v>
      </c>
      <c r="Y902" t="str">
        <f ca="1">"-"&amp;COUNTIFS($X$1:X902,DATE(YEAR($H902),MONTH($H902),DAY($H902)),$K$1:K902,"Pendiente")</f>
        <v>-0</v>
      </c>
      <c r="AF902">
        <f t="shared" si="131"/>
        <v>7</v>
      </c>
    </row>
    <row r="903" spans="1:32" x14ac:dyDescent="0.25">
      <c r="A903" t="str">
        <f t="shared" ca="1" si="129"/>
        <v>41836-0</v>
      </c>
      <c r="B903" s="3" t="s">
        <v>1787</v>
      </c>
      <c r="C903" s="7" t="s">
        <v>1831</v>
      </c>
      <c r="D903" s="4">
        <v>41835.6875</v>
      </c>
      <c r="E903" s="35" t="s">
        <v>10</v>
      </c>
      <c r="F903" s="35" t="s">
        <v>10</v>
      </c>
      <c r="G903" s="35">
        <f>VLOOKUP(F903&amp;WEEKDAY(D903,2),Hoja3!A:B,2,FALSE)*24</f>
        <v>24</v>
      </c>
      <c r="H903" s="4">
        <f t="shared" si="132"/>
        <v>41836.6875</v>
      </c>
      <c r="I903" s="4">
        <v>41835.6875</v>
      </c>
      <c r="J903" s="4">
        <v>41837.416666666664</v>
      </c>
      <c r="K903" s="4" t="s">
        <v>1158</v>
      </c>
      <c r="O903">
        <v>-1.29</v>
      </c>
      <c r="R903" t="s">
        <v>1064</v>
      </c>
      <c r="S903" t="s">
        <v>1797</v>
      </c>
      <c r="V903" t="s">
        <v>1597</v>
      </c>
      <c r="W903" t="s">
        <v>1791</v>
      </c>
      <c r="X903" s="2">
        <f t="shared" si="130"/>
        <v>41836</v>
      </c>
      <c r="Y903" t="str">
        <f ca="1">"-"&amp;COUNTIFS($X$1:X903,DATE(YEAR($H903),MONTH($H903),DAY($H903)),$K$1:K903,"Pendiente")</f>
        <v>-0</v>
      </c>
      <c r="AF903">
        <f t="shared" si="131"/>
        <v>7</v>
      </c>
    </row>
    <row r="904" spans="1:32" x14ac:dyDescent="0.25">
      <c r="A904" t="str">
        <f t="shared" ca="1" si="129"/>
        <v>41838-0</v>
      </c>
      <c r="B904" t="s">
        <v>1788</v>
      </c>
      <c r="C904" s="7" t="s">
        <v>1831</v>
      </c>
      <c r="D904" s="1">
        <v>41835.694444444445</v>
      </c>
      <c r="E904" s="31" t="s">
        <v>10</v>
      </c>
      <c r="F904" s="31" t="s">
        <v>52</v>
      </c>
      <c r="G904" s="31">
        <f>VLOOKUP(F904&amp;WEEKDAY(D904,2),Hoja3!A:B,2,FALSE)*24</f>
        <v>72</v>
      </c>
      <c r="H904" s="1">
        <f t="shared" si="132"/>
        <v>41838.694444444445</v>
      </c>
      <c r="I904" s="1">
        <v>41835.694444444445</v>
      </c>
      <c r="K904" s="1" t="s">
        <v>938</v>
      </c>
      <c r="M904" s="53">
        <v>41839</v>
      </c>
      <c r="V904" t="s">
        <v>1147</v>
      </c>
      <c r="W904" t="s">
        <v>1699</v>
      </c>
      <c r="X904" s="2">
        <f t="shared" si="130"/>
        <v>41838</v>
      </c>
      <c r="Y904" t="str">
        <f ca="1">"-"&amp;COUNTIFS($X$1:X904,DATE(YEAR($H904),MONTH($H904),DAY($H904)),$K$1:K904,"Pendiente")</f>
        <v>-0</v>
      </c>
      <c r="AF904">
        <f t="shared" si="131"/>
        <v>7</v>
      </c>
    </row>
    <row r="905" spans="1:32" x14ac:dyDescent="0.25">
      <c r="A905" t="str">
        <f t="shared" ca="1" si="129"/>
        <v>41838-0</v>
      </c>
      <c r="B905" s="7" t="s">
        <v>1790</v>
      </c>
      <c r="C905" s="7" t="s">
        <v>1831</v>
      </c>
      <c r="D905" s="8">
        <v>41835.777777777781</v>
      </c>
      <c r="E905" s="32" t="s">
        <v>52</v>
      </c>
      <c r="F905" s="32" t="s">
        <v>52</v>
      </c>
      <c r="G905" s="32">
        <f>VLOOKUP(F905&amp;WEEKDAY(D905,2),Hoja3!A:B,2,FALSE)*24</f>
        <v>72</v>
      </c>
      <c r="H905" s="8">
        <f t="shared" si="132"/>
        <v>41838.777777777781</v>
      </c>
      <c r="I905" s="8">
        <v>41835.921527777777</v>
      </c>
      <c r="J905" s="8">
        <v>41841.475694444445</v>
      </c>
      <c r="K905" s="8" t="s">
        <v>977</v>
      </c>
      <c r="M905" s="53">
        <v>41839.291666666664</v>
      </c>
      <c r="N905" s="53">
        <v>41841.4375</v>
      </c>
      <c r="O905">
        <v>-1.25</v>
      </c>
      <c r="V905" t="s">
        <v>1147</v>
      </c>
      <c r="W905" t="s">
        <v>1699</v>
      </c>
      <c r="X905" s="2">
        <f t="shared" si="130"/>
        <v>41838</v>
      </c>
      <c r="Y905" t="str">
        <f ca="1">"-"&amp;COUNTIFS($X$1:X905,DATE(YEAR($H905),MONTH($H905),DAY($H905)),$K$1:K905,"Pendiente")</f>
        <v>-0</v>
      </c>
      <c r="AF905">
        <f t="shared" si="131"/>
        <v>7</v>
      </c>
    </row>
    <row r="906" spans="1:32" x14ac:dyDescent="0.25">
      <c r="A906" t="str">
        <f t="shared" ca="1" si="129"/>
        <v>41838-0</v>
      </c>
      <c r="B906" t="s">
        <v>1789</v>
      </c>
      <c r="C906" s="7" t="s">
        <v>1831</v>
      </c>
      <c r="D906" s="1">
        <v>41835.78125</v>
      </c>
      <c r="E906" s="31" t="s">
        <v>10</v>
      </c>
      <c r="F906" s="31" t="s">
        <v>52</v>
      </c>
      <c r="G906" s="31">
        <f>VLOOKUP(F906&amp;WEEKDAY(D906,2),Hoja3!A:B,2,FALSE)*24</f>
        <v>72</v>
      </c>
      <c r="H906" s="1">
        <f t="shared" si="132"/>
        <v>41838.78125</v>
      </c>
      <c r="I906" s="1">
        <v>41835.913194444445</v>
      </c>
      <c r="K906" s="1" t="s">
        <v>938</v>
      </c>
      <c r="M906" s="53">
        <v>41839</v>
      </c>
      <c r="V906" t="s">
        <v>1147</v>
      </c>
      <c r="W906" t="s">
        <v>1699</v>
      </c>
      <c r="X906" s="2">
        <f t="shared" si="130"/>
        <v>41838</v>
      </c>
      <c r="Y906" t="str">
        <f ca="1">"-"&amp;COUNTIFS($X$1:X906,DATE(YEAR($H906),MONTH($H906),DAY($H906)),$K$1:K906,"Pendiente")</f>
        <v>-0</v>
      </c>
      <c r="AF906">
        <f t="shared" si="131"/>
        <v>7</v>
      </c>
    </row>
    <row r="907" spans="1:32" x14ac:dyDescent="0.25">
      <c r="A907" t="str">
        <f t="shared" ca="1" si="129"/>
        <v>41841-0</v>
      </c>
      <c r="B907" s="7" t="s">
        <v>1792</v>
      </c>
      <c r="C907" s="7" t="s">
        <v>1831</v>
      </c>
      <c r="D907" s="8">
        <v>41836.395833333336</v>
      </c>
      <c r="E907" s="32" t="s">
        <v>52</v>
      </c>
      <c r="F907" s="32" t="s">
        <v>52</v>
      </c>
      <c r="G907" s="32">
        <f>VLOOKUP(F907&amp;WEEKDAY(D907,2),Hoja3!A:B,2,FALSE)*24</f>
        <v>120</v>
      </c>
      <c r="H907" s="8">
        <f t="shared" si="132"/>
        <v>41841.395833333336</v>
      </c>
      <c r="I907" s="8">
        <v>41836.395833333336</v>
      </c>
      <c r="J907" s="8">
        <v>41836.493055555555</v>
      </c>
      <c r="K907" s="8" t="str">
        <f ca="1">IF(J907="",IF(NOW()&gt;H907,"Retrasado","Pendiente"),IF(J907&lt;H907,"Resuelto a Tiempo","Resuelto NO a Tiempo"))</f>
        <v>Resuelto a Tiempo</v>
      </c>
      <c r="O907">
        <v>-122.36</v>
      </c>
      <c r="V907" t="s">
        <v>1148</v>
      </c>
      <c r="W907" t="s">
        <v>1667</v>
      </c>
      <c r="X907" s="2">
        <f t="shared" si="130"/>
        <v>41841</v>
      </c>
      <c r="Y907" t="str">
        <f ca="1">"-"&amp;COUNTIFS($X$1:X907,DATE(YEAR($H907),MONTH($H907),DAY($H907)),$K$1:K907,"Pendiente")</f>
        <v>-0</v>
      </c>
      <c r="AF907">
        <f t="shared" si="131"/>
        <v>7</v>
      </c>
    </row>
    <row r="908" spans="1:32" x14ac:dyDescent="0.25">
      <c r="A908" t="str">
        <f t="shared" ca="1" si="129"/>
        <v>41841-0</v>
      </c>
      <c r="B908" s="7" t="s">
        <v>1793</v>
      </c>
      <c r="C908" s="7" t="s">
        <v>1831</v>
      </c>
      <c r="D908" s="8">
        <v>41836.416666666664</v>
      </c>
      <c r="E908" s="32" t="s">
        <v>52</v>
      </c>
      <c r="F908" s="32" t="s">
        <v>52</v>
      </c>
      <c r="G908" s="32">
        <f>VLOOKUP(F908&amp;WEEKDAY(D908,2),Hoja3!A:B,2,FALSE)*24</f>
        <v>120</v>
      </c>
      <c r="H908" s="8">
        <f t="shared" si="132"/>
        <v>41841.416666666664</v>
      </c>
      <c r="I908" s="8">
        <v>41836.416666666664</v>
      </c>
      <c r="J908" s="8">
        <v>41836.479166666664</v>
      </c>
      <c r="K908" s="8" t="str">
        <f ca="1">IF(J908="",IF(NOW()&gt;H908,"Retrasado","Pendiente"),IF(J908&lt;H908,"Resuelto a Tiempo","Resuelto NO a Tiempo"))</f>
        <v>Resuelto a Tiempo</v>
      </c>
      <c r="O908">
        <v>-123.28</v>
      </c>
      <c r="V908" t="s">
        <v>1724</v>
      </c>
      <c r="W908" t="s">
        <v>1709</v>
      </c>
      <c r="X908" s="2">
        <f t="shared" si="130"/>
        <v>41841</v>
      </c>
      <c r="Y908" t="str">
        <f ca="1">"-"&amp;COUNTIFS($X$1:X908,DATE(YEAR($H908),MONTH($H908),DAY($H908)),$K$1:K908,"Pendiente")</f>
        <v>-0</v>
      </c>
      <c r="AF908">
        <f t="shared" si="131"/>
        <v>7</v>
      </c>
    </row>
    <row r="909" spans="1:32" x14ac:dyDescent="0.25">
      <c r="A909" t="str">
        <f t="shared" ca="1" si="129"/>
        <v>41841-0</v>
      </c>
      <c r="B909" t="s">
        <v>1794</v>
      </c>
      <c r="C909" s="7" t="s">
        <v>1831</v>
      </c>
      <c r="D909" s="1">
        <v>41836.611111111109</v>
      </c>
      <c r="E909" s="31" t="s">
        <v>10</v>
      </c>
      <c r="F909" s="31" t="s">
        <v>52</v>
      </c>
      <c r="G909" s="31">
        <f>VLOOKUP(F909&amp;WEEKDAY(D909,2),Hoja3!A:B,2,FALSE)*24</f>
        <v>120</v>
      </c>
      <c r="H909" s="1">
        <f t="shared" si="132"/>
        <v>41841.611111111109</v>
      </c>
      <c r="I909" s="1">
        <v>41836.625</v>
      </c>
      <c r="K909" s="1" t="str">
        <f ca="1">IF(J909="",IF(NOW()&gt;H909,"Retrasado","Pendiente"),IF(J909&lt;H909,"Resuelto a Tiempo","Resuelto NO a Tiempo"))</f>
        <v>Retrasado</v>
      </c>
      <c r="V909" t="s">
        <v>1147</v>
      </c>
      <c r="W909" t="s">
        <v>1699</v>
      </c>
      <c r="X909" s="2">
        <f t="shared" si="130"/>
        <v>41841</v>
      </c>
      <c r="Y909" t="str">
        <f ca="1">"-"&amp;COUNTIFS($X$1:X909,DATE(YEAR($H909),MONTH($H909),DAY($H909)),$K$1:K909,"Pendiente")</f>
        <v>-0</v>
      </c>
      <c r="AF909">
        <f t="shared" si="131"/>
        <v>7</v>
      </c>
    </row>
    <row r="910" spans="1:32" x14ac:dyDescent="0.25">
      <c r="A910" t="str">
        <f t="shared" ca="1" si="129"/>
        <v>41842-0</v>
      </c>
      <c r="B910" s="7" t="s">
        <v>1801</v>
      </c>
      <c r="C910" s="7" t="s">
        <v>1831</v>
      </c>
      <c r="D910" s="8">
        <v>41837.479166666664</v>
      </c>
      <c r="E910" s="32" t="s">
        <v>52</v>
      </c>
      <c r="F910" s="32" t="s">
        <v>52</v>
      </c>
      <c r="G910" s="32">
        <f>VLOOKUP(F910&amp;WEEKDAY(D910,2),Hoja3!A:B,2,FALSE)*24</f>
        <v>120</v>
      </c>
      <c r="H910" s="8">
        <f t="shared" si="132"/>
        <v>41842.479166666664</v>
      </c>
      <c r="I910" s="8">
        <v>41838.333333333336</v>
      </c>
      <c r="J910" s="8">
        <v>41841.333333333336</v>
      </c>
      <c r="K910" s="8" t="str">
        <f ca="1">IF(J910="",IF(NOW()&gt;H910,"Retrasado","Pendiente"),IF(J910&lt;H910,"Resuelto a Tiempo","Resuelto NO a Tiempo"))</f>
        <v>Resuelto a Tiempo</v>
      </c>
      <c r="O910">
        <v>-30.11</v>
      </c>
      <c r="V910" t="s">
        <v>1724</v>
      </c>
      <c r="W910" t="s">
        <v>1709</v>
      </c>
      <c r="X910" s="2">
        <f t="shared" si="130"/>
        <v>41842</v>
      </c>
      <c r="Y910" t="str">
        <f ca="1">"-"&amp;COUNTIFS($X$1:X910,DATE(YEAR($H910),MONTH($H910),DAY($H910)),$K$1:K910,"Pendiente")</f>
        <v>-0</v>
      </c>
      <c r="AF910">
        <f t="shared" si="131"/>
        <v>7</v>
      </c>
    </row>
    <row r="911" spans="1:32" x14ac:dyDescent="0.25">
      <c r="A911" t="str">
        <f t="shared" ca="1" si="129"/>
        <v>41841-0</v>
      </c>
      <c r="B911" t="s">
        <v>1795</v>
      </c>
      <c r="C911" s="7" t="s">
        <v>1831</v>
      </c>
      <c r="D911" s="1">
        <v>41836.75</v>
      </c>
      <c r="E911" s="31" t="s">
        <v>52</v>
      </c>
      <c r="F911" s="31" t="s">
        <v>52</v>
      </c>
      <c r="G911" s="31">
        <f>VLOOKUP(F911&amp;WEEKDAY(D911,2),Hoja3!A:B,2,FALSE)*24</f>
        <v>120</v>
      </c>
      <c r="H911" s="1">
        <f t="shared" si="132"/>
        <v>41841.75</v>
      </c>
      <c r="I911" s="1">
        <v>41837.333333333336</v>
      </c>
      <c r="K911" s="1" t="str">
        <f ca="1">IF(J911="",IF(NOW()&gt;H911,"Retrasado","Pendiente"),IF(J911&lt;H911,"Resuelto a Tiempo","Resuelto NO a Tiempo"))</f>
        <v>Retrasado</v>
      </c>
      <c r="V911" t="s">
        <v>1147</v>
      </c>
      <c r="W911" t="s">
        <v>1699</v>
      </c>
      <c r="X911" s="2">
        <f t="shared" si="130"/>
        <v>41841</v>
      </c>
      <c r="Y911" t="str">
        <f ca="1">"-"&amp;COUNTIFS($X$1:X911,DATE(YEAR($H911),MONTH($H911),DAY($H911)),$K$1:K911,"Pendiente")</f>
        <v>-0</v>
      </c>
      <c r="AF911">
        <f t="shared" si="131"/>
        <v>7</v>
      </c>
    </row>
    <row r="912" spans="1:32" x14ac:dyDescent="0.25">
      <c r="A912" t="str">
        <f t="shared" ca="1" si="129"/>
        <v>41838-0</v>
      </c>
      <c r="B912" t="s">
        <v>1796</v>
      </c>
      <c r="C912" s="7" t="s">
        <v>1831</v>
      </c>
      <c r="D912" s="1">
        <v>41837.375</v>
      </c>
      <c r="E912" s="31" t="s">
        <v>15</v>
      </c>
      <c r="F912" s="31" t="s">
        <v>10</v>
      </c>
      <c r="G912" s="31">
        <f>VLOOKUP(F912&amp;WEEKDAY(D912,2),Hoja3!A:B,2,FALSE)*24</f>
        <v>24</v>
      </c>
      <c r="H912" s="1">
        <f t="shared" si="132"/>
        <v>41838.375</v>
      </c>
      <c r="I912" s="1">
        <v>41837.361111111109</v>
      </c>
      <c r="K912" s="1" t="s">
        <v>5</v>
      </c>
      <c r="R912" t="s">
        <v>1064</v>
      </c>
      <c r="S912" s="1">
        <v>41842.625</v>
      </c>
      <c r="V912" t="s">
        <v>1785</v>
      </c>
      <c r="W912" t="s">
        <v>1786</v>
      </c>
      <c r="X912" s="2">
        <f t="shared" si="130"/>
        <v>41838</v>
      </c>
      <c r="Y912" t="str">
        <f ca="1">"-"&amp;COUNTIFS($X$1:X912,DATE(YEAR($H912),MONTH($H912),DAY($H912)),$K$1:K912,"Pendiente")</f>
        <v>-0</v>
      </c>
      <c r="AF912">
        <f t="shared" si="131"/>
        <v>7</v>
      </c>
    </row>
    <row r="913" spans="1:32" x14ac:dyDescent="0.25">
      <c r="A913" t="str">
        <f t="shared" ca="1" si="129"/>
        <v>41838-0</v>
      </c>
      <c r="B913" s="7" t="s">
        <v>1798</v>
      </c>
      <c r="C913" s="7" t="s">
        <v>1831</v>
      </c>
      <c r="D913" s="8">
        <v>41837.409722222219</v>
      </c>
      <c r="E913" s="32" t="s">
        <v>10</v>
      </c>
      <c r="F913" s="32" t="s">
        <v>10</v>
      </c>
      <c r="G913" s="32">
        <f>VLOOKUP(F913&amp;WEEKDAY(D913,2),Hoja3!A:B,2,FALSE)*24</f>
        <v>24</v>
      </c>
      <c r="H913" s="8">
        <f t="shared" si="132"/>
        <v>41838.409722222219</v>
      </c>
      <c r="I913" s="8">
        <v>41837.416666666664</v>
      </c>
      <c r="J913" s="8">
        <v>41838.354166666664</v>
      </c>
      <c r="K913" s="8" t="str">
        <f t="shared" ref="K913:K919" ca="1" si="133">IF(J913="",IF(NOW()&gt;H913,"Retrasado","Pendiente"),IF(J913&lt;H913,"Resuelto a Tiempo","Resuelto NO a Tiempo"))</f>
        <v>Resuelto a Tiempo</v>
      </c>
      <c r="O913">
        <v>-1.01</v>
      </c>
      <c r="V913" t="s">
        <v>1593</v>
      </c>
      <c r="W913" t="s">
        <v>1593</v>
      </c>
      <c r="X913" s="2">
        <f t="shared" si="130"/>
        <v>41838</v>
      </c>
      <c r="Y913" t="str">
        <f ca="1">"-"&amp;COUNTIFS($X$1:X913,DATE(YEAR($H913),MONTH($H913),DAY($H913)),$K$1:K913,"Pendiente")</f>
        <v>-0</v>
      </c>
      <c r="AF913">
        <f t="shared" si="131"/>
        <v>7</v>
      </c>
    </row>
    <row r="914" spans="1:32" x14ac:dyDescent="0.25">
      <c r="A914" t="str">
        <f t="shared" ca="1" si="129"/>
        <v>41838-0</v>
      </c>
      <c r="B914" s="7" t="s">
        <v>1800</v>
      </c>
      <c r="C914" s="7" t="s">
        <v>1831</v>
      </c>
      <c r="D914" s="8">
        <v>41837.541666666664</v>
      </c>
      <c r="E914" s="32" t="s">
        <v>10</v>
      </c>
      <c r="F914" s="32" t="s">
        <v>10</v>
      </c>
      <c r="G914" s="32">
        <f>VLOOKUP(F914&amp;WEEKDAY(D914,2),Hoja3!A:B,2,FALSE)*24</f>
        <v>24</v>
      </c>
      <c r="H914" s="8">
        <f t="shared" si="132"/>
        <v>41838.541666666664</v>
      </c>
      <c r="I914" s="8">
        <v>41837.555555555555</v>
      </c>
      <c r="J914" s="8">
        <v>41838.416666666664</v>
      </c>
      <c r="K914" s="8" t="str">
        <f t="shared" ca="1" si="133"/>
        <v>Resuelto a Tiempo</v>
      </c>
      <c r="O914">
        <v>-3.55</v>
      </c>
      <c r="V914" t="s">
        <v>1803</v>
      </c>
      <c r="W914" t="s">
        <v>1803</v>
      </c>
      <c r="X914" s="2">
        <f t="shared" si="130"/>
        <v>41838</v>
      </c>
      <c r="Y914" t="str">
        <f ca="1">"-"&amp;COUNTIFS($X$1:X914,DATE(YEAR($H914),MONTH($H914),DAY($H914)),$K$1:K914,"Pendiente")</f>
        <v>-0</v>
      </c>
      <c r="AF914">
        <f t="shared" si="131"/>
        <v>7</v>
      </c>
    </row>
    <row r="915" spans="1:32" x14ac:dyDescent="0.25">
      <c r="A915" t="str">
        <f t="shared" ca="1" si="129"/>
        <v>41842-0</v>
      </c>
      <c r="B915" t="s">
        <v>1802</v>
      </c>
      <c r="C915" s="7" t="s">
        <v>1831</v>
      </c>
      <c r="D915" s="1">
        <v>41837.666666666664</v>
      </c>
      <c r="E915" s="31" t="s">
        <v>10</v>
      </c>
      <c r="F915" s="31" t="s">
        <v>52</v>
      </c>
      <c r="G915" s="31">
        <f>VLOOKUP(F915&amp;WEEKDAY(D915,2),Hoja3!A:B,2,FALSE)*24</f>
        <v>120</v>
      </c>
      <c r="H915" s="1">
        <f t="shared" si="132"/>
        <v>41842.666666666664</v>
      </c>
      <c r="I915" s="1">
        <v>41837.666666666664</v>
      </c>
      <c r="K915" s="1" t="str">
        <f t="shared" ca="1" si="133"/>
        <v>Retrasado</v>
      </c>
      <c r="V915" t="s">
        <v>1149</v>
      </c>
      <c r="W915" t="s">
        <v>1149</v>
      </c>
      <c r="X915" s="2">
        <f t="shared" si="130"/>
        <v>41842</v>
      </c>
      <c r="Y915" t="str">
        <f ca="1">"-"&amp;COUNTIFS($X$1:X915,DATE(YEAR($H915),MONTH($H915),DAY($H915)),$K$1:K915,"Pendiente")</f>
        <v>-0</v>
      </c>
      <c r="AF915">
        <f t="shared" si="131"/>
        <v>7</v>
      </c>
    </row>
    <row r="916" spans="1:32" x14ac:dyDescent="0.25">
      <c r="A916" t="str">
        <f t="shared" ca="1" si="129"/>
        <v>41839-0</v>
      </c>
      <c r="B916" s="7" t="s">
        <v>1811</v>
      </c>
      <c r="C916" s="7" t="s">
        <v>1831</v>
      </c>
      <c r="D916" s="8">
        <v>41838.541666666664</v>
      </c>
      <c r="E916" s="32" t="s">
        <v>10</v>
      </c>
      <c r="F916" s="32" t="s">
        <v>10</v>
      </c>
      <c r="G916" s="32">
        <f>VLOOKUP(F916&amp;WEEKDAY(D916,2),Hoja3!A:B,2,FALSE)*24</f>
        <v>24</v>
      </c>
      <c r="H916" s="8">
        <f t="shared" si="132"/>
        <v>41839.541666666664</v>
      </c>
      <c r="I916" s="8">
        <v>41838.541666666664</v>
      </c>
      <c r="J916" s="8">
        <v>41838.666666666664</v>
      </c>
      <c r="K916" s="8" t="str">
        <f t="shared" ca="1" si="133"/>
        <v>Resuelto a Tiempo</v>
      </c>
      <c r="O916">
        <v>-24.01</v>
      </c>
      <c r="V916" t="s">
        <v>1150</v>
      </c>
      <c r="W916" t="s">
        <v>1150</v>
      </c>
      <c r="X916" s="2">
        <f t="shared" si="130"/>
        <v>41839</v>
      </c>
      <c r="Y916" t="str">
        <f ca="1">"-"&amp;COUNTIFS($X$1:X916,DATE(YEAR($H916),MONTH($H916),DAY($H916)),$K$1:K916,"Pendiente")</f>
        <v>-0</v>
      </c>
      <c r="AF916">
        <f t="shared" si="131"/>
        <v>7</v>
      </c>
    </row>
    <row r="917" spans="1:32" x14ac:dyDescent="0.25">
      <c r="A917" t="str">
        <f t="shared" ca="1" si="129"/>
        <v>41839-0</v>
      </c>
      <c r="B917" s="7" t="s">
        <v>1805</v>
      </c>
      <c r="C917" s="7" t="s">
        <v>1831</v>
      </c>
      <c r="D917" s="8">
        <v>41838.458333333336</v>
      </c>
      <c r="E917" s="32" t="s">
        <v>10</v>
      </c>
      <c r="F917" s="32" t="s">
        <v>10</v>
      </c>
      <c r="G917" s="32">
        <f>VLOOKUP(F917&amp;WEEKDAY(D917,2),Hoja3!A:B,2,FALSE)*24</f>
        <v>24</v>
      </c>
      <c r="H917" s="8">
        <f t="shared" si="132"/>
        <v>41839.458333333336</v>
      </c>
      <c r="I917" s="8">
        <v>41838.458333333336</v>
      </c>
      <c r="J917" s="8">
        <v>41838.6875</v>
      </c>
      <c r="K917" s="8" t="str">
        <f t="shared" ca="1" si="133"/>
        <v>Resuelto a Tiempo</v>
      </c>
      <c r="O917">
        <v>-20.28</v>
      </c>
      <c r="V917" t="s">
        <v>1721</v>
      </c>
      <c r="W917" t="s">
        <v>1807</v>
      </c>
      <c r="X917" s="2">
        <f t="shared" si="130"/>
        <v>41839</v>
      </c>
      <c r="Y917" t="str">
        <f ca="1">"-"&amp;COUNTIFS($X$1:X917,DATE(YEAR($H917),MONTH($H917),DAY($H917)),$K$1:K917,"Pendiente")</f>
        <v>-0</v>
      </c>
      <c r="AF917">
        <f t="shared" si="131"/>
        <v>7</v>
      </c>
    </row>
    <row r="918" spans="1:32" x14ac:dyDescent="0.25">
      <c r="A918" t="str">
        <f t="shared" ca="1" si="129"/>
        <v>41843-0</v>
      </c>
      <c r="B918" t="s">
        <v>1804</v>
      </c>
      <c r="C918" s="7" t="s">
        <v>1831</v>
      </c>
      <c r="D918" s="1">
        <v>41838.458333333336</v>
      </c>
      <c r="E918" s="31" t="s">
        <v>15</v>
      </c>
      <c r="F918" s="31" t="s">
        <v>52</v>
      </c>
      <c r="G918" s="31">
        <f>VLOOKUP(F918&amp;WEEKDAY(D918,2),Hoja3!A:B,2,FALSE)*24</f>
        <v>120</v>
      </c>
      <c r="H918" s="1">
        <f t="shared" si="132"/>
        <v>41843.458333333336</v>
      </c>
      <c r="I918" s="1">
        <v>41838.458333333336</v>
      </c>
      <c r="K918" s="1" t="str">
        <f t="shared" ca="1" si="133"/>
        <v>Retrasado</v>
      </c>
      <c r="V918" t="s">
        <v>1147</v>
      </c>
      <c r="W918" t="s">
        <v>1699</v>
      </c>
      <c r="X918" s="2">
        <f t="shared" si="130"/>
        <v>41843</v>
      </c>
      <c r="Y918" t="str">
        <f ca="1">"-"&amp;COUNTIFS($X$1:X918,DATE(YEAR($H918),MONTH($H918),DAY($H918)),$K$1:K918,"Pendiente")</f>
        <v>-0</v>
      </c>
      <c r="AF918">
        <f t="shared" si="131"/>
        <v>7</v>
      </c>
    </row>
    <row r="919" spans="1:32" x14ac:dyDescent="0.25">
      <c r="A919" t="str">
        <f t="shared" ca="1" si="129"/>
        <v>41839-0</v>
      </c>
      <c r="B919" s="7" t="s">
        <v>1806</v>
      </c>
      <c r="C919" s="7" t="s">
        <v>1831</v>
      </c>
      <c r="D919" s="8">
        <v>41838.479166666664</v>
      </c>
      <c r="E919" s="32" t="s">
        <v>10</v>
      </c>
      <c r="F919" s="32" t="s">
        <v>10</v>
      </c>
      <c r="G919" s="32">
        <f>VLOOKUP(F919&amp;WEEKDAY(D919,2),Hoja3!A:B,2,FALSE)*24</f>
        <v>24</v>
      </c>
      <c r="H919" s="8">
        <f t="shared" si="132"/>
        <v>41839.479166666664</v>
      </c>
      <c r="I919" s="8">
        <v>41838.479166666664</v>
      </c>
      <c r="J919" s="8">
        <v>41838.680555555555</v>
      </c>
      <c r="K919" s="8" t="str">
        <f t="shared" ca="1" si="133"/>
        <v>Resuelto a Tiempo</v>
      </c>
      <c r="O919">
        <v>-21.09</v>
      </c>
      <c r="V919" t="s">
        <v>1593</v>
      </c>
      <c r="W919" t="s">
        <v>1593</v>
      </c>
      <c r="X919" s="2">
        <f t="shared" si="130"/>
        <v>41839</v>
      </c>
      <c r="Y919" t="str">
        <f ca="1">"-"&amp;COUNTIFS($X$1:X919,DATE(YEAR($H919),MONTH($H919),DAY($H919)),$K$1:K919,"Pendiente")</f>
        <v>-0</v>
      </c>
      <c r="AF919">
        <f t="shared" si="131"/>
        <v>7</v>
      </c>
    </row>
    <row r="920" spans="1:32" x14ac:dyDescent="0.25">
      <c r="A920" t="str">
        <f t="shared" ca="1" si="129"/>
        <v>41839-0</v>
      </c>
      <c r="B920" t="s">
        <v>1808</v>
      </c>
      <c r="C920" s="7" t="s">
        <v>1831</v>
      </c>
      <c r="D920" s="1">
        <v>41838.458333333336</v>
      </c>
      <c r="E920" s="31" t="s">
        <v>10</v>
      </c>
      <c r="F920" s="31" t="s">
        <v>10</v>
      </c>
      <c r="G920" s="31">
        <f>VLOOKUP(F920&amp;WEEKDAY(D920,2),Hoja3!A:B,2,FALSE)*24</f>
        <v>24</v>
      </c>
      <c r="H920" s="1">
        <f t="shared" si="132"/>
        <v>41839.458333333336</v>
      </c>
      <c r="I920" s="1">
        <v>41838.5625</v>
      </c>
      <c r="K920" s="1" t="s">
        <v>5</v>
      </c>
      <c r="R920" t="s">
        <v>1064</v>
      </c>
      <c r="S920" s="1">
        <v>41843.625</v>
      </c>
      <c r="X920" s="2">
        <f t="shared" si="130"/>
        <v>41839</v>
      </c>
      <c r="Y920" t="str">
        <f ca="1">"-"&amp;COUNTIFS($X$1:X920,DATE(YEAR($H920),MONTH($H920),DAY($H920)),$K$1:K920,"Pendiente")</f>
        <v>-0</v>
      </c>
      <c r="AF920">
        <f t="shared" si="131"/>
        <v>7</v>
      </c>
    </row>
    <row r="921" spans="1:32" x14ac:dyDescent="0.25">
      <c r="A921" t="str">
        <f t="shared" ca="1" si="129"/>
        <v>41843-0</v>
      </c>
      <c r="B921" t="s">
        <v>1809</v>
      </c>
      <c r="C921" s="7" t="s">
        <v>1831</v>
      </c>
      <c r="D921" s="1">
        <v>41838.604166666664</v>
      </c>
      <c r="E921" s="31" t="s">
        <v>10</v>
      </c>
      <c r="F921" s="31" t="s">
        <v>52</v>
      </c>
      <c r="G921" s="31">
        <f>VLOOKUP(F921&amp;WEEKDAY(D921,2),Hoja3!A:B,2,FALSE)*24</f>
        <v>120</v>
      </c>
      <c r="H921" s="1">
        <f t="shared" si="132"/>
        <v>41843.604166666664</v>
      </c>
      <c r="I921" s="1">
        <v>41838.604166666664</v>
      </c>
      <c r="K921" s="1" t="str">
        <f t="shared" ref="K921:K929" ca="1" si="134">IF(J921="",IF(NOW()&gt;H921,"Retrasado","Pendiente"),IF(J921&lt;H921,"Resuelto a Tiempo","Resuelto NO a Tiempo"))</f>
        <v>Retrasado</v>
      </c>
      <c r="V921" t="s">
        <v>1147</v>
      </c>
      <c r="W921" t="s">
        <v>1699</v>
      </c>
      <c r="X921" s="2">
        <f t="shared" si="130"/>
        <v>41843</v>
      </c>
      <c r="Y921" t="str">
        <f ca="1">"-"&amp;COUNTIFS($X$1:X921,DATE(YEAR($H921),MONTH($H921),DAY($H921)),$K$1:K921,"Pendiente")</f>
        <v>-0</v>
      </c>
      <c r="AF921">
        <f t="shared" si="131"/>
        <v>7</v>
      </c>
    </row>
    <row r="922" spans="1:32" x14ac:dyDescent="0.25">
      <c r="A922" t="str">
        <f t="shared" ca="1" si="129"/>
        <v>41839-0</v>
      </c>
      <c r="B922" s="7" t="s">
        <v>1810</v>
      </c>
      <c r="C922" s="7" t="s">
        <v>1831</v>
      </c>
      <c r="D922" s="8">
        <v>41838.604166666664</v>
      </c>
      <c r="E922" s="32" t="s">
        <v>10</v>
      </c>
      <c r="F922" s="32" t="s">
        <v>10</v>
      </c>
      <c r="G922" s="32">
        <f>VLOOKUP(F922&amp;WEEKDAY(D922,2),Hoja3!A:B,2,FALSE)*24</f>
        <v>24</v>
      </c>
      <c r="H922" s="8">
        <f t="shared" si="132"/>
        <v>41839.604166666664</v>
      </c>
      <c r="I922" s="8">
        <v>41838.604166666664</v>
      </c>
      <c r="J922" s="8">
        <v>41838.708333333336</v>
      </c>
      <c r="K922" s="8" t="str">
        <f t="shared" ca="1" si="134"/>
        <v>Resuelto a Tiempo</v>
      </c>
      <c r="O922">
        <v>-23.18</v>
      </c>
      <c r="V922" t="s">
        <v>1724</v>
      </c>
      <c r="W922" t="s">
        <v>1709</v>
      </c>
      <c r="X922" s="2">
        <f t="shared" si="130"/>
        <v>41839</v>
      </c>
      <c r="Y922" t="str">
        <f ca="1">"-"&amp;COUNTIFS($X$1:X922,DATE(YEAR($H922),MONTH($H922),DAY($H922)),$K$1:K922,"Pendiente")</f>
        <v>-0</v>
      </c>
      <c r="AF922">
        <f t="shared" si="131"/>
        <v>7</v>
      </c>
    </row>
    <row r="923" spans="1:32" x14ac:dyDescent="0.25">
      <c r="A923" t="str">
        <f t="shared" ca="1" si="129"/>
        <v>41843-0</v>
      </c>
      <c r="B923" s="7" t="s">
        <v>1812</v>
      </c>
      <c r="C923" s="7" t="s">
        <v>1831</v>
      </c>
      <c r="D923" s="8">
        <v>41838.708333333336</v>
      </c>
      <c r="E923" s="32" t="s">
        <v>52</v>
      </c>
      <c r="F923" s="32" t="s">
        <v>52</v>
      </c>
      <c r="G923" s="32">
        <f>VLOOKUP(F923&amp;WEEKDAY(D923,2),Hoja3!A:B,2,FALSE)*24</f>
        <v>120</v>
      </c>
      <c r="H923" s="8">
        <f t="shared" si="132"/>
        <v>41843.708333333336</v>
      </c>
      <c r="I923" s="8">
        <v>41838.958333333336</v>
      </c>
      <c r="J923" s="8">
        <v>41841.472222222219</v>
      </c>
      <c r="K923" s="8" t="str">
        <f t="shared" ca="1" si="134"/>
        <v>Resuelto a Tiempo</v>
      </c>
      <c r="O923">
        <v>-73.41</v>
      </c>
      <c r="V923" t="s">
        <v>1724</v>
      </c>
      <c r="W923" t="s">
        <v>1709</v>
      </c>
      <c r="X923" s="2">
        <f t="shared" si="130"/>
        <v>41843</v>
      </c>
      <c r="Y923" t="str">
        <f ca="1">"-"&amp;COUNTIFS($X$1:X923,DATE(YEAR($H923),MONTH($H923),DAY($H923)),$K$1:K923,"Pendiente")</f>
        <v>-0</v>
      </c>
      <c r="AF923">
        <f t="shared" si="131"/>
        <v>7</v>
      </c>
    </row>
    <row r="924" spans="1:32" x14ac:dyDescent="0.25">
      <c r="A924" t="str">
        <f t="shared" ca="1" si="129"/>
        <v>41843-0</v>
      </c>
      <c r="B924" t="s">
        <v>1829</v>
      </c>
      <c r="C924" s="7" t="s">
        <v>1831</v>
      </c>
      <c r="D924" s="1">
        <v>41838.708333333336</v>
      </c>
      <c r="E924" s="31" t="s">
        <v>52</v>
      </c>
      <c r="F924" s="31" t="s">
        <v>52</v>
      </c>
      <c r="G924" s="31">
        <f>VLOOKUP(F924&amp;WEEKDAY(D924,2),Hoja3!A:B,2,FALSE)*24</f>
        <v>120</v>
      </c>
      <c r="H924" s="1">
        <f t="shared" si="132"/>
        <v>41843.708333333336</v>
      </c>
      <c r="I924" s="1">
        <v>41839.333333333336</v>
      </c>
      <c r="K924" s="1" t="str">
        <f t="shared" ca="1" si="134"/>
        <v>Retrasado</v>
      </c>
      <c r="X924" s="2">
        <f t="shared" si="130"/>
        <v>41843</v>
      </c>
      <c r="Y924" t="str">
        <f ca="1">"-"&amp;COUNTIFS($X$1:X924,DATE(YEAR($H924),MONTH($H924),DAY($H924)),$K$1:K924,"Pendiente")</f>
        <v>-0</v>
      </c>
      <c r="AF924">
        <f t="shared" si="131"/>
        <v>7</v>
      </c>
    </row>
    <row r="925" spans="1:32" x14ac:dyDescent="0.25">
      <c r="A925" t="str">
        <f t="shared" ca="1" si="129"/>
        <v>41844-0</v>
      </c>
      <c r="B925" t="s">
        <v>1827</v>
      </c>
      <c r="C925" s="7" t="s">
        <v>1831</v>
      </c>
      <c r="D925" s="1">
        <v>41839.458333333336</v>
      </c>
      <c r="E925" s="31" t="s">
        <v>10</v>
      </c>
      <c r="F925" s="31" t="s">
        <v>52</v>
      </c>
      <c r="G925" s="31">
        <f>VLOOKUP(F925&amp;WEEKDAY(D925,2),Hoja3!A:B,2,FALSE)*24</f>
        <v>120</v>
      </c>
      <c r="H925" s="1">
        <f t="shared" si="132"/>
        <v>41844.458333333336</v>
      </c>
      <c r="I925" s="1">
        <v>41841.375</v>
      </c>
      <c r="K925" s="1" t="str">
        <f t="shared" ca="1" si="134"/>
        <v>Retrasado</v>
      </c>
      <c r="V925" t="s">
        <v>1147</v>
      </c>
      <c r="W925" t="s">
        <v>1699</v>
      </c>
      <c r="X925" s="2">
        <f t="shared" si="130"/>
        <v>41844</v>
      </c>
      <c r="Y925" t="str">
        <f ca="1">"-"&amp;COUNTIFS($X$1:X925,DATE(YEAR($H925),MONTH($H925),DAY($H925)),$K$1:K925,"Pendiente")</f>
        <v>-0</v>
      </c>
      <c r="AF925">
        <f t="shared" si="131"/>
        <v>7</v>
      </c>
    </row>
    <row r="926" spans="1:32" x14ac:dyDescent="0.25">
      <c r="A926" t="str">
        <f t="shared" ca="1" si="129"/>
        <v>41844-0</v>
      </c>
      <c r="B926" t="s">
        <v>1828</v>
      </c>
      <c r="C926" s="7" t="s">
        <v>1831</v>
      </c>
      <c r="D926" s="1">
        <v>41841.333333333336</v>
      </c>
      <c r="E926" s="31" t="s">
        <v>10</v>
      </c>
      <c r="F926" s="31" t="s">
        <v>52</v>
      </c>
      <c r="G926" s="31">
        <f>VLOOKUP(F926&amp;WEEKDAY(D926,2),Hoja3!A:B,2,FALSE)*24</f>
        <v>72</v>
      </c>
      <c r="H926" s="1">
        <f t="shared" si="132"/>
        <v>41844.333333333336</v>
      </c>
      <c r="I926" s="1">
        <v>41841.395833333336</v>
      </c>
      <c r="K926" s="1" t="str">
        <f t="shared" ca="1" si="134"/>
        <v>Retrasado</v>
      </c>
      <c r="V926" t="s">
        <v>1147</v>
      </c>
      <c r="W926" t="s">
        <v>1699</v>
      </c>
      <c r="X926" s="2">
        <f t="shared" si="130"/>
        <v>41844</v>
      </c>
      <c r="Y926" t="str">
        <f ca="1">"-"&amp;COUNTIFS($X$1:X926,DATE(YEAR($H926),MONTH($H926),DAY($H926)),$K$1:K926,"Pendiente")</f>
        <v>-0</v>
      </c>
      <c r="AF926">
        <f t="shared" si="131"/>
        <v>7</v>
      </c>
    </row>
    <row r="927" spans="1:32" x14ac:dyDescent="0.25">
      <c r="A927" t="e">
        <f t="shared" ca="1" si="129"/>
        <v>#N/A</v>
      </c>
      <c r="C927" s="7" t="s">
        <v>1831</v>
      </c>
      <c r="G927" s="31" t="e">
        <f>VLOOKUP(F927&amp;WEEKDAY(D927,2),Hoja3!A:B,2,FALSE)*24</f>
        <v>#N/A</v>
      </c>
      <c r="H927" s="1" t="e">
        <f t="shared" si="132"/>
        <v>#N/A</v>
      </c>
      <c r="K927" s="1" t="e">
        <f t="shared" ca="1" si="134"/>
        <v>#N/A</v>
      </c>
      <c r="X927" s="2" t="e">
        <f t="shared" si="130"/>
        <v>#N/A</v>
      </c>
      <c r="Y927" t="str">
        <f ca="1">"-"&amp;COUNTIFS($X$1:X927,DATE(YEAR($H927),MONTH($H927),DAY($H927)),$K$1:K927,"Pendiente")</f>
        <v>-0</v>
      </c>
    </row>
    <row r="928" spans="1:32" x14ac:dyDescent="0.25">
      <c r="A928" t="e">
        <f t="shared" ca="1" si="129"/>
        <v>#N/A</v>
      </c>
      <c r="C928" s="7" t="s">
        <v>1831</v>
      </c>
      <c r="G928" s="31" t="e">
        <f>VLOOKUP(F928&amp;WEEKDAY(D928,2),Hoja3!A:B,2,FALSE)*24</f>
        <v>#N/A</v>
      </c>
      <c r="H928" s="1" t="e">
        <f t="shared" si="132"/>
        <v>#N/A</v>
      </c>
      <c r="K928" s="1" t="e">
        <f t="shared" ca="1" si="134"/>
        <v>#N/A</v>
      </c>
      <c r="X928" s="2" t="e">
        <f t="shared" si="130"/>
        <v>#N/A</v>
      </c>
      <c r="Y928" t="str">
        <f ca="1">"-"&amp;COUNTIFS($X$1:X928,DATE(YEAR($H928),MONTH($H928),DAY($H928)),$K$1:K928,"Pendiente")</f>
        <v>-0</v>
      </c>
    </row>
    <row r="929" spans="3:25" x14ac:dyDescent="0.25">
      <c r="C929" s="7" t="s">
        <v>1831</v>
      </c>
      <c r="G929" s="31" t="e">
        <f>VLOOKUP(F929&amp;WEEKDAY(D929,2),Hoja3!A:B,2,FALSE)*24</f>
        <v>#N/A</v>
      </c>
      <c r="H929" s="1" t="e">
        <f t="shared" si="132"/>
        <v>#N/A</v>
      </c>
      <c r="K929" s="1" t="e">
        <f t="shared" ca="1" si="134"/>
        <v>#N/A</v>
      </c>
      <c r="X929" s="2" t="e">
        <f t="shared" si="130"/>
        <v>#N/A</v>
      </c>
      <c r="Y929" t="str">
        <f ca="1">"-"&amp;COUNTIFS($X$1:X929,DATE(YEAR($H929),MONTH($H929),DAY($H929)),$K$1:K929,"Pendiente")</f>
        <v>-0</v>
      </c>
    </row>
  </sheetData>
  <sortState xmlns:xlrd2="http://schemas.microsoft.com/office/spreadsheetml/2017/richdata2" ref="A212:AB239">
    <sortCondition ref="D212:D23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4.85546875" bestFit="1" customWidth="1"/>
    <col min="4" max="5" width="14.7109375" bestFit="1" customWidth="1"/>
    <col min="6" max="6" width="15.7109375" bestFit="1" customWidth="1"/>
    <col min="7" max="8" width="13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5" t="s">
        <v>29</v>
      </c>
      <c r="B2" s="5" t="s">
        <v>30</v>
      </c>
      <c r="C2" s="5" t="s">
        <v>15</v>
      </c>
      <c r="D2" s="6">
        <v>41553.472222222219</v>
      </c>
      <c r="E2" s="6">
        <v>41553.46875</v>
      </c>
      <c r="F2" s="6">
        <v>41400.602777777778</v>
      </c>
      <c r="G2" s="1"/>
      <c r="H2" s="1"/>
      <c r="L2" t="s">
        <v>36</v>
      </c>
    </row>
    <row r="3" spans="1:12" x14ac:dyDescent="0.25">
      <c r="A3" t="s">
        <v>453</v>
      </c>
      <c r="B3" s="1" t="s">
        <v>452</v>
      </c>
      <c r="C3" t="s">
        <v>10</v>
      </c>
      <c r="D3" s="1">
        <v>41282.625</v>
      </c>
      <c r="E3" s="12" t="s">
        <v>452</v>
      </c>
      <c r="G3" s="1"/>
    </row>
    <row r="4" spans="1:12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3"/>
  <sheetViews>
    <sheetView topLeftCell="A27"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4" width="15.7109375" bestFit="1" customWidth="1"/>
    <col min="5" max="5" width="21.28515625" bestFit="1" customWidth="1"/>
    <col min="6" max="6" width="15.7109375" bestFit="1" customWidth="1"/>
    <col min="10" max="10" width="13.7109375" bestFit="1" customWidth="1"/>
    <col min="11" max="11" width="5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39</v>
      </c>
      <c r="B2" s="8">
        <v>41431.390972222223</v>
      </c>
      <c r="C2" s="7" t="s">
        <v>10</v>
      </c>
      <c r="D2" s="8">
        <v>41584.4375</v>
      </c>
      <c r="E2" s="8">
        <v>41431.4375</v>
      </c>
      <c r="F2" s="8">
        <v>41431.625</v>
      </c>
    </row>
    <row r="3" spans="1:12" x14ac:dyDescent="0.25">
      <c r="A3" s="7" t="s">
        <v>40</v>
      </c>
      <c r="B3" s="8">
        <v>41431.390972222223</v>
      </c>
      <c r="C3" s="7" t="s">
        <v>15</v>
      </c>
      <c r="D3" s="8">
        <v>41584.479166666664</v>
      </c>
      <c r="E3" s="8">
        <v>41431.479166666664</v>
      </c>
      <c r="F3" s="8">
        <v>41431.619444444441</v>
      </c>
    </row>
    <row r="4" spans="1:12" x14ac:dyDescent="0.25">
      <c r="A4" s="7" t="s">
        <v>44</v>
      </c>
      <c r="B4" s="8">
        <v>41431.390972222223</v>
      </c>
      <c r="C4" s="7" t="s">
        <v>15</v>
      </c>
      <c r="D4" s="8" t="s">
        <v>45</v>
      </c>
      <c r="E4" s="8">
        <v>41431.583333333336</v>
      </c>
      <c r="F4" s="8">
        <v>41584.673611111109</v>
      </c>
    </row>
    <row r="5" spans="1:12" x14ac:dyDescent="0.25">
      <c r="A5" s="7" t="s">
        <v>47</v>
      </c>
      <c r="B5" s="8">
        <v>41461.416666666664</v>
      </c>
      <c r="C5" s="7" t="s">
        <v>15</v>
      </c>
      <c r="D5" s="8">
        <v>41614.458333333336</v>
      </c>
      <c r="E5" s="8">
        <v>370179.45833333331</v>
      </c>
      <c r="F5" s="8">
        <v>41553.447916666664</v>
      </c>
    </row>
    <row r="6" spans="1:12" x14ac:dyDescent="0.25">
      <c r="A6" s="7" t="s">
        <v>70</v>
      </c>
      <c r="B6" s="8">
        <v>41553.654166666667</v>
      </c>
      <c r="C6" s="7" t="s">
        <v>15</v>
      </c>
      <c r="D6" s="8" t="s">
        <v>68</v>
      </c>
      <c r="E6" s="8">
        <v>41553.6875</v>
      </c>
      <c r="F6" s="8">
        <v>41553.739583333336</v>
      </c>
    </row>
    <row r="7" spans="1:12" x14ac:dyDescent="0.25">
      <c r="A7" s="7" t="s">
        <v>79</v>
      </c>
      <c r="B7" s="8">
        <v>41584.473611111112</v>
      </c>
      <c r="C7" s="7" t="s">
        <v>15</v>
      </c>
      <c r="D7" s="8" t="s">
        <v>78</v>
      </c>
      <c r="E7" s="8">
        <v>41584.479166666664</v>
      </c>
      <c r="F7" s="8">
        <v>41584.70208333333</v>
      </c>
    </row>
    <row r="8" spans="1:12" x14ac:dyDescent="0.25">
      <c r="A8" s="7" t="s">
        <v>86</v>
      </c>
      <c r="B8" s="8">
        <v>41614.411111111112</v>
      </c>
      <c r="C8" s="7" t="s">
        <v>15</v>
      </c>
      <c r="D8" s="8" t="s">
        <v>153</v>
      </c>
      <c r="E8" s="8">
        <v>41614.4375</v>
      </c>
      <c r="F8" s="8" t="s">
        <v>317</v>
      </c>
    </row>
    <row r="9" spans="1:12" x14ac:dyDescent="0.25">
      <c r="A9" s="3" t="s">
        <v>103</v>
      </c>
      <c r="B9" s="3" t="s">
        <v>104</v>
      </c>
      <c r="C9" s="3" t="s">
        <v>10</v>
      </c>
      <c r="D9" s="3" t="s">
        <v>106</v>
      </c>
      <c r="E9" s="14" t="s">
        <v>105</v>
      </c>
      <c r="F9" s="3" t="s">
        <v>322</v>
      </c>
    </row>
    <row r="10" spans="1:12" x14ac:dyDescent="0.25">
      <c r="A10" s="3" t="s">
        <v>121</v>
      </c>
      <c r="B10" s="3" t="s">
        <v>117</v>
      </c>
      <c r="C10" s="3" t="s">
        <v>15</v>
      </c>
      <c r="D10" s="3" t="s">
        <v>118</v>
      </c>
      <c r="E10" s="14" t="s">
        <v>119</v>
      </c>
      <c r="F10" s="4">
        <v>41281.625</v>
      </c>
    </row>
    <row r="11" spans="1:12" x14ac:dyDescent="0.25">
      <c r="A11" s="3" t="s">
        <v>165</v>
      </c>
      <c r="B11" s="3" t="s">
        <v>162</v>
      </c>
      <c r="C11" s="3" t="s">
        <v>10</v>
      </c>
      <c r="D11" s="3" t="s">
        <v>163</v>
      </c>
      <c r="E11" s="14" t="s">
        <v>164</v>
      </c>
      <c r="F11" s="4">
        <v>41615.497916666667</v>
      </c>
      <c r="I11" t="s">
        <v>321</v>
      </c>
      <c r="J11" s="1">
        <v>41371.583333333336</v>
      </c>
    </row>
    <row r="12" spans="1:12" x14ac:dyDescent="0.25">
      <c r="A12" s="3" t="s">
        <v>186</v>
      </c>
      <c r="B12" s="3" t="s">
        <v>123</v>
      </c>
      <c r="C12" s="3" t="s">
        <v>10</v>
      </c>
      <c r="D12" s="3" t="s">
        <v>187</v>
      </c>
      <c r="E12" s="14" t="s">
        <v>126</v>
      </c>
      <c r="F12" s="4">
        <v>41281.4375</v>
      </c>
    </row>
    <row r="13" spans="1:12" x14ac:dyDescent="0.25">
      <c r="A13" s="3" t="s">
        <v>198</v>
      </c>
      <c r="B13" s="3" t="s">
        <v>197</v>
      </c>
      <c r="C13" s="3" t="s">
        <v>15</v>
      </c>
      <c r="D13" s="3" t="s">
        <v>194</v>
      </c>
      <c r="E13" s="14" t="s">
        <v>196</v>
      </c>
      <c r="F13" s="4">
        <v>41281.46875</v>
      </c>
    </row>
    <row r="14" spans="1:12" x14ac:dyDescent="0.25">
      <c r="A14" s="3" t="s">
        <v>208</v>
      </c>
      <c r="B14" s="3" t="s">
        <v>207</v>
      </c>
      <c r="C14" s="3" t="s">
        <v>52</v>
      </c>
      <c r="D14" s="3" t="s">
        <v>194</v>
      </c>
      <c r="E14" s="14" t="s">
        <v>207</v>
      </c>
      <c r="F14" s="4">
        <v>41281.491666666669</v>
      </c>
    </row>
    <row r="15" spans="1:12" x14ac:dyDescent="0.25">
      <c r="A15" s="17" t="s">
        <v>223</v>
      </c>
      <c r="B15" s="17" t="s">
        <v>224</v>
      </c>
      <c r="C15" s="17" t="s">
        <v>225</v>
      </c>
      <c r="D15" s="17" t="s">
        <v>221</v>
      </c>
      <c r="E15" s="18" t="s">
        <v>222</v>
      </c>
      <c r="F15" s="17"/>
      <c r="K15" t="s">
        <v>318</v>
      </c>
    </row>
    <row r="16" spans="1:12" x14ac:dyDescent="0.25">
      <c r="A16" s="3" t="s">
        <v>319</v>
      </c>
      <c r="B16" s="4">
        <v>41281.416666666664</v>
      </c>
      <c r="C16" s="3" t="s">
        <v>10</v>
      </c>
      <c r="D16" s="4">
        <v>41371.458333333336</v>
      </c>
      <c r="E16" s="14">
        <v>41281.458333333336</v>
      </c>
      <c r="F16" s="3" t="s">
        <v>526</v>
      </c>
    </row>
    <row r="17" spans="1:6" x14ac:dyDescent="0.25">
      <c r="A17" s="7" t="s">
        <v>441</v>
      </c>
      <c r="B17" s="8" t="s">
        <v>440</v>
      </c>
      <c r="C17" s="7" t="s">
        <v>15</v>
      </c>
      <c r="D17" s="8" t="s">
        <v>442</v>
      </c>
      <c r="E17" s="13" t="s">
        <v>426</v>
      </c>
      <c r="F17" s="7" t="s">
        <v>527</v>
      </c>
    </row>
    <row r="18" spans="1:6" x14ac:dyDescent="0.25">
      <c r="A18" t="s">
        <v>395</v>
      </c>
      <c r="B18" t="s">
        <v>533</v>
      </c>
      <c r="C18" t="s">
        <v>534</v>
      </c>
      <c r="D18" t="s">
        <v>535</v>
      </c>
      <c r="E18" s="12" t="s">
        <v>407</v>
      </c>
    </row>
    <row r="19" spans="1:6" x14ac:dyDescent="0.25">
      <c r="A19" s="7" t="s">
        <v>454</v>
      </c>
      <c r="B19" s="8" t="s">
        <v>456</v>
      </c>
      <c r="C19" s="7" t="s">
        <v>15</v>
      </c>
      <c r="D19" s="8">
        <v>41402.375</v>
      </c>
      <c r="E19" s="13" t="s">
        <v>457</v>
      </c>
      <c r="F19" s="8" t="s">
        <v>537</v>
      </c>
    </row>
    <row r="20" spans="1:6" x14ac:dyDescent="0.25">
      <c r="A20" s="7" t="s">
        <v>455</v>
      </c>
      <c r="B20" s="8" t="s">
        <v>456</v>
      </c>
      <c r="C20" s="7" t="s">
        <v>10</v>
      </c>
      <c r="D20" s="8">
        <v>41402.375</v>
      </c>
      <c r="E20" s="13" t="s">
        <v>457</v>
      </c>
      <c r="F20" s="7" t="s">
        <v>529</v>
      </c>
    </row>
    <row r="21" spans="1:6" x14ac:dyDescent="0.25">
      <c r="A21" s="7" t="s">
        <v>464</v>
      </c>
      <c r="B21" s="8" t="s">
        <v>463</v>
      </c>
      <c r="C21" s="7" t="s">
        <v>10</v>
      </c>
      <c r="D21" s="8">
        <v>41433.458333333336</v>
      </c>
      <c r="E21" s="13" t="s">
        <v>446</v>
      </c>
      <c r="F21" s="8">
        <v>41402.729166666664</v>
      </c>
    </row>
    <row r="22" spans="1:6" x14ac:dyDescent="0.25">
      <c r="A22" s="7" t="s">
        <v>470</v>
      </c>
      <c r="B22" s="8" t="s">
        <v>463</v>
      </c>
      <c r="C22" s="7" t="s">
        <v>10</v>
      </c>
      <c r="D22" s="8">
        <v>41433.666666666664</v>
      </c>
      <c r="E22" s="13" t="s">
        <v>471</v>
      </c>
      <c r="F22" s="8">
        <v>41402.729166666664</v>
      </c>
    </row>
    <row r="23" spans="1:6" x14ac:dyDescent="0.25">
      <c r="A23" t="s">
        <v>472</v>
      </c>
      <c r="B23" s="1" t="s">
        <v>463</v>
      </c>
      <c r="C23" t="s">
        <v>10</v>
      </c>
      <c r="D23" s="1">
        <v>41433.666666666664</v>
      </c>
      <c r="E23" s="12" t="s">
        <v>471</v>
      </c>
    </row>
    <row r="24" spans="1:6" x14ac:dyDescent="0.25">
      <c r="A24" s="3" t="s">
        <v>474</v>
      </c>
      <c r="B24" s="4">
        <v>41402.333333333336</v>
      </c>
      <c r="C24" s="3" t="s">
        <v>10</v>
      </c>
      <c r="D24" s="4">
        <v>41494.333333333336</v>
      </c>
      <c r="E24" s="14">
        <v>41494.333333333336</v>
      </c>
      <c r="F24" s="4">
        <v>41616.458333333336</v>
      </c>
    </row>
    <row r="25" spans="1:6" x14ac:dyDescent="0.25">
      <c r="A25" s="3" t="s">
        <v>475</v>
      </c>
      <c r="B25" s="4">
        <v>41402.333333333336</v>
      </c>
      <c r="C25" s="3" t="s">
        <v>10</v>
      </c>
      <c r="D25" s="4">
        <v>41494.333333333336</v>
      </c>
      <c r="E25" s="14">
        <v>41494.333333333336</v>
      </c>
      <c r="F25" s="3" t="s">
        <v>523</v>
      </c>
    </row>
    <row r="26" spans="1:6" x14ac:dyDescent="0.25">
      <c r="A26" s="3" t="s">
        <v>476</v>
      </c>
      <c r="B26" s="4">
        <v>41402.333333333336</v>
      </c>
      <c r="C26" s="3" t="s">
        <v>10</v>
      </c>
      <c r="D26" s="4">
        <v>41494.333333333336</v>
      </c>
      <c r="E26" s="14">
        <v>41494.333333333336</v>
      </c>
      <c r="F26" s="3" t="s">
        <v>524</v>
      </c>
    </row>
    <row r="27" spans="1:6" x14ac:dyDescent="0.25">
      <c r="A27" s="7" t="s">
        <v>497</v>
      </c>
      <c r="B27" s="8">
        <v>41494.333333333336</v>
      </c>
      <c r="C27" s="7" t="s">
        <v>10</v>
      </c>
      <c r="D27" s="8" t="s">
        <v>494</v>
      </c>
      <c r="E27" s="13">
        <v>41494.458333333336</v>
      </c>
      <c r="F27" s="7" t="s">
        <v>525</v>
      </c>
    </row>
    <row r="28" spans="1:6" x14ac:dyDescent="0.25">
      <c r="A28" s="7" t="s">
        <v>498</v>
      </c>
      <c r="B28" s="8">
        <v>41494.333333333336</v>
      </c>
      <c r="C28" s="7" t="s">
        <v>10</v>
      </c>
      <c r="D28" s="8" t="s">
        <v>494</v>
      </c>
      <c r="E28" s="13">
        <v>41494.458333333336</v>
      </c>
      <c r="F28" s="7" t="s">
        <v>525</v>
      </c>
    </row>
    <row r="29" spans="1:6" x14ac:dyDescent="0.25">
      <c r="A29" s="7" t="s">
        <v>500</v>
      </c>
      <c r="B29" s="8">
        <v>41525.333333333336</v>
      </c>
      <c r="C29" s="7" t="s">
        <v>10</v>
      </c>
      <c r="D29" s="8" t="s">
        <v>501</v>
      </c>
      <c r="E29" s="13">
        <v>41525.458333333336</v>
      </c>
      <c r="F29" s="11">
        <v>41525.643055555556</v>
      </c>
    </row>
    <row r="30" spans="1:6" x14ac:dyDescent="0.25">
      <c r="A30" s="7" t="s">
        <v>518</v>
      </c>
      <c r="B30" s="8" t="s">
        <v>517</v>
      </c>
      <c r="C30" s="7" t="s">
        <v>10</v>
      </c>
      <c r="D30" s="8" t="s">
        <v>514</v>
      </c>
      <c r="E30" s="13" t="s">
        <v>515</v>
      </c>
      <c r="F30" s="7" t="s">
        <v>528</v>
      </c>
    </row>
    <row r="31" spans="1:6" x14ac:dyDescent="0.25">
      <c r="A31" s="3" t="s">
        <v>554</v>
      </c>
      <c r="B31" s="4" t="s">
        <v>539</v>
      </c>
      <c r="C31" s="3" t="s">
        <v>52</v>
      </c>
      <c r="D31" s="4" t="s">
        <v>547</v>
      </c>
      <c r="E31" s="14" t="s">
        <v>548</v>
      </c>
      <c r="F31" s="7">
        <v>41520.490277777775</v>
      </c>
    </row>
    <row r="32" spans="1:6" x14ac:dyDescent="0.25">
      <c r="A32" t="s">
        <v>555</v>
      </c>
      <c r="B32" s="1" t="s">
        <v>558</v>
      </c>
      <c r="C32" t="s">
        <v>52</v>
      </c>
      <c r="D32" s="1" t="s">
        <v>556</v>
      </c>
      <c r="E32" s="12" t="s">
        <v>557</v>
      </c>
    </row>
    <row r="33" spans="1:11" x14ac:dyDescent="0.25">
      <c r="A33" t="s">
        <v>570</v>
      </c>
      <c r="B33" s="1" t="s">
        <v>558</v>
      </c>
      <c r="C33" t="s">
        <v>52</v>
      </c>
      <c r="D33" s="1" t="s">
        <v>556</v>
      </c>
      <c r="E33" s="12" t="s">
        <v>557</v>
      </c>
    </row>
    <row r="34" spans="1:11" x14ac:dyDescent="0.25">
      <c r="A34" t="s">
        <v>571</v>
      </c>
      <c r="B34" s="1" t="s">
        <v>558</v>
      </c>
      <c r="C34" t="s">
        <v>10</v>
      </c>
      <c r="D34" s="1" t="s">
        <v>556</v>
      </c>
      <c r="E34" s="12" t="s">
        <v>557</v>
      </c>
    </row>
    <row r="35" spans="1:11" x14ac:dyDescent="0.25">
      <c r="A35" t="s">
        <v>577</v>
      </c>
      <c r="B35" s="1" t="s">
        <v>573</v>
      </c>
      <c r="C35" t="s">
        <v>10</v>
      </c>
      <c r="D35" s="1" t="s">
        <v>574</v>
      </c>
      <c r="E35" s="12" t="s">
        <v>575</v>
      </c>
    </row>
    <row r="36" spans="1:11" x14ac:dyDescent="0.25">
      <c r="A36" s="3" t="s">
        <v>579</v>
      </c>
      <c r="B36" s="4" t="s">
        <v>573</v>
      </c>
      <c r="C36" s="3" t="s">
        <v>10</v>
      </c>
      <c r="D36" s="4" t="s">
        <v>581</v>
      </c>
      <c r="E36" s="14" t="s">
        <v>580</v>
      </c>
      <c r="F36" s="4">
        <v>41533.4375</v>
      </c>
      <c r="K36" t="s">
        <v>734</v>
      </c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 spans="1:11" x14ac:dyDescent="0.25">
      <c r="A38" s="7" t="s">
        <v>599</v>
      </c>
      <c r="B38" s="8" t="s">
        <v>556</v>
      </c>
      <c r="C38" s="7" t="s">
        <v>10</v>
      </c>
      <c r="D38" s="8" t="s">
        <v>600</v>
      </c>
      <c r="E38" s="13" t="s">
        <v>601</v>
      </c>
      <c r="F38" s="8">
        <v>41509.479166666664</v>
      </c>
      <c r="K38" t="s">
        <v>636</v>
      </c>
    </row>
    <row r="39" spans="1:11" ht="45" x14ac:dyDescent="0.25">
      <c r="A39" s="3" t="s">
        <v>593</v>
      </c>
      <c r="B39" s="4" t="s">
        <v>594</v>
      </c>
      <c r="C39" s="3" t="s">
        <v>52</v>
      </c>
      <c r="D39" s="4" t="s">
        <v>595</v>
      </c>
      <c r="E39" s="14" t="s">
        <v>596</v>
      </c>
      <c r="F39" s="4">
        <v>41514.458333333336</v>
      </c>
      <c r="K39" s="23" t="s">
        <v>670</v>
      </c>
    </row>
    <row r="40" spans="1:11" ht="30" x14ac:dyDescent="0.25">
      <c r="A40" t="s">
        <v>637</v>
      </c>
      <c r="B40" s="1">
        <v>41512.708333333336</v>
      </c>
      <c r="C40" t="s">
        <v>52</v>
      </c>
      <c r="D40" s="1">
        <v>41515.708333333336</v>
      </c>
      <c r="E40" s="1">
        <v>41512.708333333336</v>
      </c>
      <c r="K40" s="23" t="s">
        <v>654</v>
      </c>
    </row>
    <row r="41" spans="1:11" x14ac:dyDescent="0.25">
      <c r="A41" s="7" t="s">
        <v>641</v>
      </c>
      <c r="B41" s="8">
        <v>41514.333333333336</v>
      </c>
      <c r="C41" s="7" t="s">
        <v>647</v>
      </c>
      <c r="D41" s="8">
        <v>41515.666666666664</v>
      </c>
      <c r="E41" s="13">
        <v>41514.666666666664</v>
      </c>
      <c r="F41" s="8">
        <v>41515.427083333336</v>
      </c>
    </row>
    <row r="42" spans="1:11" x14ac:dyDescent="0.25">
      <c r="A42" s="7" t="s">
        <v>642</v>
      </c>
      <c r="B42" s="8">
        <v>41514.333333333336</v>
      </c>
      <c r="C42" s="7" t="s">
        <v>52</v>
      </c>
      <c r="D42" s="8" t="s">
        <v>643</v>
      </c>
      <c r="E42" s="13">
        <v>41514.666666666664</v>
      </c>
      <c r="F42" s="8">
        <v>41519.604166666664</v>
      </c>
    </row>
    <row r="43" spans="1:11" x14ac:dyDescent="0.25">
      <c r="A43" s="7" t="s">
        <v>672</v>
      </c>
      <c r="B43" s="8">
        <v>41521.416666666664</v>
      </c>
      <c r="C43" s="7" t="s">
        <v>10</v>
      </c>
      <c r="D43" s="8">
        <v>41526.625</v>
      </c>
      <c r="E43" s="13">
        <v>41521.626388888886</v>
      </c>
      <c r="F43" s="8">
        <v>41521.622916666667</v>
      </c>
    </row>
    <row r="44" spans="1:11" x14ac:dyDescent="0.25">
      <c r="A44" s="7" t="s">
        <v>679</v>
      </c>
      <c r="B44" s="11">
        <v>41520.375</v>
      </c>
      <c r="C44" s="7" t="s">
        <v>52</v>
      </c>
      <c r="D44" s="8">
        <v>41523.375</v>
      </c>
      <c r="E44" s="8">
        <v>41520.375</v>
      </c>
      <c r="F44" s="8">
        <v>41522.742361111108</v>
      </c>
    </row>
    <row r="45" spans="1:11" x14ac:dyDescent="0.25">
      <c r="A45" s="7" t="s">
        <v>689</v>
      </c>
      <c r="B45" s="8">
        <v>41524.291666666664</v>
      </c>
      <c r="C45" s="7" t="s">
        <v>52</v>
      </c>
      <c r="D45" s="8">
        <v>41529.291666666664</v>
      </c>
      <c r="E45" s="11" t="s">
        <v>686</v>
      </c>
      <c r="F45" s="8">
        <v>41526.484027777777</v>
      </c>
    </row>
    <row r="46" spans="1:11" x14ac:dyDescent="0.25">
      <c r="A46" s="7" t="s">
        <v>738</v>
      </c>
      <c r="B46" s="8">
        <v>41534.458333333336</v>
      </c>
      <c r="C46" s="7" t="s">
        <v>52</v>
      </c>
      <c r="D46" s="8">
        <v>41535.458333333336</v>
      </c>
      <c r="E46" s="11">
        <v>41534.458333333336</v>
      </c>
      <c r="F46" s="8">
        <v>41534.636111111111</v>
      </c>
    </row>
    <row r="47" spans="1:11" x14ac:dyDescent="0.25">
      <c r="A47" s="7" t="s">
        <v>739</v>
      </c>
      <c r="B47" s="8">
        <v>41534.458333333336</v>
      </c>
      <c r="C47" s="7" t="s">
        <v>52</v>
      </c>
      <c r="D47" s="8">
        <v>41535.458333333336</v>
      </c>
      <c r="E47" s="11">
        <v>41534.458333333336</v>
      </c>
      <c r="F47" s="8">
        <v>41534.625</v>
      </c>
    </row>
    <row r="48" spans="1:11" x14ac:dyDescent="0.25">
      <c r="A48" s="7" t="s">
        <v>751</v>
      </c>
      <c r="B48" s="8">
        <v>41536.333333333336</v>
      </c>
      <c r="C48" s="7" t="s">
        <v>10</v>
      </c>
      <c r="D48" s="8">
        <v>41537.333333333336</v>
      </c>
      <c r="E48" s="11">
        <v>41536.333333333336</v>
      </c>
      <c r="F48" s="8">
        <v>41536.722222222219</v>
      </c>
    </row>
    <row r="49" spans="1:11" x14ac:dyDescent="0.25">
      <c r="A49" s="7" t="s">
        <v>759</v>
      </c>
      <c r="B49" s="8">
        <v>41540.333333333336</v>
      </c>
      <c r="C49" s="7" t="s">
        <v>52</v>
      </c>
      <c r="D49" s="8">
        <v>41543.333333333336</v>
      </c>
      <c r="E49" s="11">
        <v>41540.333333333336</v>
      </c>
      <c r="F49" s="8">
        <v>41540.604166666664</v>
      </c>
    </row>
    <row r="50" spans="1:11" x14ac:dyDescent="0.25">
      <c r="A50" t="s">
        <v>768</v>
      </c>
      <c r="B50" s="1">
        <v>41541.375</v>
      </c>
      <c r="C50" t="s">
        <v>10</v>
      </c>
      <c r="D50" s="1">
        <v>41542.333333333336</v>
      </c>
      <c r="E50" s="2">
        <v>41541.333333333336</v>
      </c>
      <c r="K50" t="s">
        <v>770</v>
      </c>
    </row>
    <row r="51" spans="1:11" x14ac:dyDescent="0.25">
      <c r="A51" s="7" t="s">
        <v>771</v>
      </c>
      <c r="B51" s="8">
        <v>41541.375</v>
      </c>
      <c r="C51" s="7" t="s">
        <v>513</v>
      </c>
      <c r="D51" s="8">
        <v>41548.333333333336</v>
      </c>
      <c r="E51" s="11">
        <v>41541.333333333336</v>
      </c>
      <c r="F51" s="8">
        <v>41542.458333333336</v>
      </c>
    </row>
    <row r="52" spans="1:11" x14ac:dyDescent="0.25">
      <c r="A52" s="7" t="s">
        <v>772</v>
      </c>
      <c r="B52" s="8">
        <v>41541.375</v>
      </c>
      <c r="C52" s="7" t="s">
        <v>513</v>
      </c>
      <c r="D52" s="8">
        <v>41548.333333333336</v>
      </c>
      <c r="E52" s="11">
        <v>41541.333333333336</v>
      </c>
      <c r="F52" s="8">
        <v>41542.458333333336</v>
      </c>
    </row>
    <row r="53" spans="1:11" ht="45" x14ac:dyDescent="0.25">
      <c r="A53" s="3" t="s">
        <v>790</v>
      </c>
      <c r="B53" s="4">
        <v>41543.333333333336</v>
      </c>
      <c r="C53" s="3" t="s">
        <v>10</v>
      </c>
      <c r="D53" s="4">
        <v>41548.333333333336</v>
      </c>
      <c r="E53" s="4">
        <v>41543.333333333336</v>
      </c>
      <c r="F53" s="4">
        <v>41547.333333333336</v>
      </c>
      <c r="K53" s="23" t="s">
        <v>800</v>
      </c>
    </row>
    <row r="54" spans="1:11" x14ac:dyDescent="0.25">
      <c r="A54" s="7" t="s">
        <v>809</v>
      </c>
      <c r="B54" s="8" t="s">
        <v>802</v>
      </c>
      <c r="C54" s="7" t="s">
        <v>10</v>
      </c>
      <c r="D54" s="8" t="s">
        <v>810</v>
      </c>
      <c r="E54" s="8" t="s">
        <v>802</v>
      </c>
      <c r="F54" s="8">
        <v>41548.145833333336</v>
      </c>
    </row>
    <row r="55" spans="1:11" x14ac:dyDescent="0.25">
      <c r="A55" s="7" t="s">
        <v>817</v>
      </c>
      <c r="B55" s="8" t="s">
        <v>818</v>
      </c>
      <c r="C55" s="7" t="s">
        <v>10</v>
      </c>
      <c r="D55" s="8" t="s">
        <v>810</v>
      </c>
      <c r="E55" s="8" t="s">
        <v>802</v>
      </c>
      <c r="F55" s="8">
        <v>41548.145833333336</v>
      </c>
    </row>
    <row r="56" spans="1:11" ht="75" x14ac:dyDescent="0.25">
      <c r="A56" s="26" t="s">
        <v>822</v>
      </c>
      <c r="B56" s="27">
        <v>41550.416666666664</v>
      </c>
      <c r="C56" s="26" t="s">
        <v>52</v>
      </c>
      <c r="D56" s="27">
        <v>41555.416666666664</v>
      </c>
      <c r="E56" s="27">
        <v>41550.458333333336</v>
      </c>
      <c r="F56" s="27">
        <v>41561.416666666664</v>
      </c>
      <c r="K56" s="23" t="s">
        <v>898</v>
      </c>
    </row>
    <row r="57" spans="1:11" x14ac:dyDescent="0.25">
      <c r="A57" s="7" t="s">
        <v>835</v>
      </c>
      <c r="B57" s="8">
        <v>41554.333333333336</v>
      </c>
      <c r="C57" s="7" t="s">
        <v>52</v>
      </c>
      <c r="D57" s="8">
        <v>41557.416666666664</v>
      </c>
      <c r="E57" s="8">
        <v>41554.333333333336</v>
      </c>
      <c r="F57" s="8">
        <v>41557.375</v>
      </c>
    </row>
    <row r="58" spans="1:11" x14ac:dyDescent="0.25">
      <c r="A58" s="7" t="s">
        <v>881</v>
      </c>
      <c r="B58" s="8">
        <v>41561.333333333336</v>
      </c>
      <c r="C58" s="7" t="s">
        <v>52</v>
      </c>
      <c r="D58" s="8">
        <v>41564.333333333336</v>
      </c>
      <c r="E58" s="8">
        <v>41561.333333333336</v>
      </c>
      <c r="F58" s="8">
        <v>41561.75</v>
      </c>
    </row>
    <row r="59" spans="1:11" ht="30" x14ac:dyDescent="0.25">
      <c r="A59" s="3" t="s">
        <v>896</v>
      </c>
      <c r="B59" s="4">
        <v>41562.333333333336</v>
      </c>
      <c r="C59" s="3" t="s">
        <v>52</v>
      </c>
      <c r="D59" s="4">
        <v>41565.333333333336</v>
      </c>
      <c r="E59" s="4">
        <v>41562.333333333336</v>
      </c>
      <c r="F59" s="4">
        <v>41562.708333333336</v>
      </c>
      <c r="K59" s="23" t="s">
        <v>905</v>
      </c>
    </row>
    <row r="60" spans="1:11" ht="30" x14ac:dyDescent="0.25">
      <c r="A60" s="3" t="s">
        <v>902</v>
      </c>
      <c r="B60" s="4">
        <v>41562.458333333336</v>
      </c>
      <c r="C60" s="3" t="s">
        <v>10</v>
      </c>
      <c r="D60" s="4">
        <v>41565.458333333336</v>
      </c>
      <c r="E60" s="4">
        <v>41562.458333333336</v>
      </c>
      <c r="F60" s="4">
        <v>41563.375</v>
      </c>
      <c r="K60" s="23" t="s">
        <v>915</v>
      </c>
    </row>
    <row r="61" spans="1:11" x14ac:dyDescent="0.25">
      <c r="A61" s="3" t="s">
        <v>920</v>
      </c>
      <c r="B61" s="4">
        <v>41565.416666666664</v>
      </c>
      <c r="C61" s="3" t="s">
        <v>15</v>
      </c>
      <c r="D61" s="4" t="s">
        <v>922</v>
      </c>
      <c r="E61" s="4">
        <v>41565.458333333336</v>
      </c>
      <c r="F61" s="4">
        <v>41567.166666666664</v>
      </c>
      <c r="K61" s="23" t="s">
        <v>923</v>
      </c>
    </row>
    <row r="62" spans="1:11" x14ac:dyDescent="0.25">
      <c r="A62" s="7" t="s">
        <v>926</v>
      </c>
      <c r="B62" s="8">
        <v>41568.333333333336</v>
      </c>
      <c r="C62" s="7" t="s">
        <v>52</v>
      </c>
      <c r="D62" s="8">
        <v>41571.333333333336</v>
      </c>
      <c r="E62" s="8">
        <v>41568.375</v>
      </c>
      <c r="F62" s="8">
        <v>41568.46875</v>
      </c>
    </row>
    <row r="63" spans="1:11" x14ac:dyDescent="0.25">
      <c r="A63" s="7" t="s">
        <v>927</v>
      </c>
      <c r="B63" s="8">
        <v>41568.333333333336</v>
      </c>
      <c r="C63" s="7" t="s">
        <v>52</v>
      </c>
      <c r="D63" s="8">
        <v>41571.333333333336</v>
      </c>
      <c r="E63" s="8">
        <v>41568.375</v>
      </c>
      <c r="F63" s="8">
        <v>41568.482638888891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0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4.7109375" bestFit="1" customWidth="1"/>
    <col min="4" max="4" width="21.42578125" bestFit="1" customWidth="1"/>
    <col min="5" max="5" width="1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3" t="s">
        <v>51</v>
      </c>
      <c r="B2" s="4">
        <v>41553.333333333336</v>
      </c>
      <c r="C2" s="3" t="s">
        <v>52</v>
      </c>
      <c r="D2" s="3" t="s">
        <v>53</v>
      </c>
      <c r="E2" s="4">
        <v>41553.458333333336</v>
      </c>
    </row>
    <row r="3" spans="1:12" x14ac:dyDescent="0.25">
      <c r="A3" s="3" t="s">
        <v>56</v>
      </c>
      <c r="B3" s="4">
        <v>41553.416666666664</v>
      </c>
      <c r="C3" s="3" t="s">
        <v>52</v>
      </c>
      <c r="D3" s="3" t="s">
        <v>57</v>
      </c>
      <c r="E3" s="4">
        <v>41553.479166666664</v>
      </c>
    </row>
    <row r="4" spans="1:12" x14ac:dyDescent="0.25">
      <c r="A4" s="3" t="s">
        <v>80</v>
      </c>
      <c r="B4" s="4">
        <v>41584.431944444441</v>
      </c>
      <c r="C4" s="3" t="s">
        <v>52</v>
      </c>
      <c r="D4" s="4" t="s">
        <v>81</v>
      </c>
      <c r="E4" s="4">
        <v>41584.5625</v>
      </c>
    </row>
    <row r="5" spans="1:12" x14ac:dyDescent="0.25">
      <c r="A5" s="3" t="s">
        <v>89</v>
      </c>
      <c r="B5" s="4">
        <v>41614.416666666664</v>
      </c>
      <c r="C5" s="3" t="s">
        <v>52</v>
      </c>
      <c r="D5" s="4" t="s">
        <v>151</v>
      </c>
      <c r="E5" s="4">
        <v>41614.645833333336</v>
      </c>
    </row>
    <row r="6" spans="1:12" x14ac:dyDescent="0.25">
      <c r="A6" t="s">
        <v>99</v>
      </c>
      <c r="B6" s="2" t="s">
        <v>100</v>
      </c>
      <c r="C6" t="s">
        <v>52</v>
      </c>
      <c r="D6" t="s">
        <v>101</v>
      </c>
      <c r="E6" t="s">
        <v>102</v>
      </c>
    </row>
    <row r="7" spans="1:12" x14ac:dyDescent="0.25">
      <c r="A7" t="s">
        <v>188</v>
      </c>
      <c r="B7" t="s">
        <v>123</v>
      </c>
      <c r="C7" t="s">
        <v>10</v>
      </c>
      <c r="D7" t="s">
        <v>101</v>
      </c>
      <c r="E7" s="12" t="s">
        <v>123</v>
      </c>
    </row>
    <row r="8" spans="1:12" x14ac:dyDescent="0.25">
      <c r="A8" t="s">
        <v>219</v>
      </c>
      <c r="B8" t="s">
        <v>189</v>
      </c>
      <c r="C8" t="s">
        <v>10</v>
      </c>
      <c r="D8" s="12" t="s">
        <v>217</v>
      </c>
      <c r="E8" s="12" t="s">
        <v>218</v>
      </c>
    </row>
    <row r="9" spans="1:12" x14ac:dyDescent="0.25">
      <c r="A9" t="s">
        <v>332</v>
      </c>
      <c r="B9" s="1">
        <v>41371.333333333336</v>
      </c>
      <c r="C9" t="s">
        <v>10</v>
      </c>
      <c r="D9" s="1">
        <v>41524.458333333336</v>
      </c>
      <c r="E9" s="12">
        <v>41371.458333333336</v>
      </c>
    </row>
    <row r="10" spans="1:12" x14ac:dyDescent="0.25">
      <c r="A10" t="s">
        <v>337</v>
      </c>
      <c r="B10" s="1">
        <v>41401.333333333336</v>
      </c>
      <c r="C10" t="s">
        <v>10</v>
      </c>
      <c r="D10" s="1">
        <v>41554.458333333336</v>
      </c>
      <c r="E10" s="12">
        <v>41401.458333333336</v>
      </c>
    </row>
    <row r="11" spans="1:12" x14ac:dyDescent="0.25">
      <c r="A11" t="s">
        <v>419</v>
      </c>
      <c r="B11" s="1" t="s">
        <v>420</v>
      </c>
      <c r="C11" t="s">
        <v>10</v>
      </c>
      <c r="D11" s="1" t="s">
        <v>421</v>
      </c>
      <c r="E11" s="12" t="s">
        <v>422</v>
      </c>
    </row>
    <row r="12" spans="1:12" s="19" customFormat="1" x14ac:dyDescent="0.25">
      <c r="A12" s="20"/>
      <c r="B12" s="20"/>
      <c r="C12" s="20"/>
      <c r="D12" s="20"/>
      <c r="E12" s="20"/>
      <c r="F12" s="20"/>
    </row>
    <row r="13" spans="1:12" x14ac:dyDescent="0.25">
      <c r="A13" t="s">
        <v>584</v>
      </c>
      <c r="B13" s="1" t="s">
        <v>585</v>
      </c>
      <c r="C13" t="s">
        <v>10</v>
      </c>
      <c r="D13" s="1" t="s">
        <v>586</v>
      </c>
      <c r="E13" s="12" t="s">
        <v>585</v>
      </c>
    </row>
    <row r="14" spans="1:12" x14ac:dyDescent="0.25">
      <c r="A14" t="s">
        <v>589</v>
      </c>
      <c r="B14" s="1" t="s">
        <v>585</v>
      </c>
      <c r="C14" t="s">
        <v>425</v>
      </c>
      <c r="D14" s="1" t="s">
        <v>586</v>
      </c>
      <c r="E14" s="12" t="s">
        <v>585</v>
      </c>
    </row>
    <row r="15" spans="1:12" x14ac:dyDescent="0.25">
      <c r="A15" t="s">
        <v>590</v>
      </c>
      <c r="B15" s="1" t="s">
        <v>585</v>
      </c>
      <c r="C15" t="s">
        <v>10</v>
      </c>
      <c r="D15" s="1" t="s">
        <v>586</v>
      </c>
      <c r="E15" s="12" t="s">
        <v>585</v>
      </c>
    </row>
    <row r="16" spans="1:12" x14ac:dyDescent="0.25">
      <c r="A16" t="s">
        <v>588</v>
      </c>
      <c r="B16" s="1" t="s">
        <v>585</v>
      </c>
      <c r="C16" t="s">
        <v>10</v>
      </c>
      <c r="D16" s="1" t="s">
        <v>586</v>
      </c>
      <c r="E16" s="12" t="s">
        <v>585</v>
      </c>
    </row>
    <row r="17" spans="1:5" x14ac:dyDescent="0.25">
      <c r="A17" t="s">
        <v>591</v>
      </c>
      <c r="B17" s="1" t="s">
        <v>585</v>
      </c>
      <c r="C17" t="s">
        <v>10</v>
      </c>
      <c r="D17" s="1" t="s">
        <v>586</v>
      </c>
      <c r="E17" s="12" t="s">
        <v>585</v>
      </c>
    </row>
    <row r="18" spans="1:5" x14ac:dyDescent="0.25">
      <c r="A18" t="s">
        <v>592</v>
      </c>
      <c r="B18" s="1" t="s">
        <v>585</v>
      </c>
      <c r="C18" t="s">
        <v>10</v>
      </c>
      <c r="D18" s="1" t="s">
        <v>586</v>
      </c>
      <c r="E18" s="12" t="s">
        <v>585</v>
      </c>
    </row>
    <row r="19" spans="1:5" x14ac:dyDescent="0.25">
      <c r="A19" t="s">
        <v>597</v>
      </c>
      <c r="B19" s="1" t="s">
        <v>594</v>
      </c>
      <c r="C19" t="s">
        <v>10</v>
      </c>
      <c r="D19" s="1" t="s">
        <v>595</v>
      </c>
      <c r="E19" s="12" t="s">
        <v>596</v>
      </c>
    </row>
    <row r="20" spans="1:5" x14ac:dyDescent="0.25">
      <c r="A20" t="s">
        <v>598</v>
      </c>
      <c r="B20" s="1" t="s">
        <v>594</v>
      </c>
      <c r="C20" t="s">
        <v>10</v>
      </c>
      <c r="D20" s="1" t="s">
        <v>595</v>
      </c>
      <c r="E20" s="12" t="s">
        <v>596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7.85546875" bestFit="1" customWidth="1"/>
    <col min="4" max="4" width="20.140625" bestFit="1" customWidth="1"/>
    <col min="5" max="5" width="17.8554687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t="s">
        <v>42</v>
      </c>
      <c r="B2" s="2">
        <v>41280</v>
      </c>
      <c r="C2" t="s">
        <v>43</v>
      </c>
      <c r="D2" s="1" t="s">
        <v>466</v>
      </c>
      <c r="E2" s="1">
        <v>41431.555555555555</v>
      </c>
    </row>
    <row r="3" spans="1:12" x14ac:dyDescent="0.25">
      <c r="A3" t="s">
        <v>465</v>
      </c>
      <c r="B3" s="1" t="s">
        <v>463</v>
      </c>
      <c r="C3" t="s">
        <v>10</v>
      </c>
      <c r="D3" s="1">
        <v>41433.333333333336</v>
      </c>
      <c r="E3" s="12" t="s">
        <v>463</v>
      </c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7" t="s">
        <v>587</v>
      </c>
      <c r="B5" s="8" t="s">
        <v>585</v>
      </c>
      <c r="C5" s="7" t="s">
        <v>10</v>
      </c>
      <c r="D5" s="8" t="s">
        <v>586</v>
      </c>
      <c r="E5" s="13" t="s">
        <v>585</v>
      </c>
      <c r="F5" s="8">
        <v>41513.645833333336</v>
      </c>
      <c r="K5" t="s">
        <v>635</v>
      </c>
    </row>
    <row r="6" spans="1:12" x14ac:dyDescent="0.25">
      <c r="A6" s="7" t="s">
        <v>807</v>
      </c>
      <c r="B6" s="8">
        <v>41548.333333333336</v>
      </c>
      <c r="C6" s="7" t="s">
        <v>52</v>
      </c>
      <c r="D6" s="8">
        <v>41551.333333333336</v>
      </c>
      <c r="E6" s="8">
        <v>41548.333333333336</v>
      </c>
      <c r="F6" s="8">
        <v>41549.416666666664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7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6" width="15.7109375" bestFit="1" customWidth="1"/>
    <col min="12" max="12" width="4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206</v>
      </c>
      <c r="B2" s="7" t="s">
        <v>207</v>
      </c>
      <c r="C2" s="7" t="s">
        <v>52</v>
      </c>
      <c r="D2" s="7" t="s">
        <v>194</v>
      </c>
      <c r="E2" s="13" t="s">
        <v>207</v>
      </c>
      <c r="F2" s="7" t="s">
        <v>216</v>
      </c>
    </row>
    <row r="3" spans="1:12" x14ac:dyDescent="0.25">
      <c r="A3" t="s">
        <v>482</v>
      </c>
      <c r="B3" s="1">
        <v>41402.333333333336</v>
      </c>
      <c r="C3" t="s">
        <v>10</v>
      </c>
      <c r="D3" s="1">
        <v>41494.583333333336</v>
      </c>
      <c r="E3" s="12">
        <v>41402.583333333336</v>
      </c>
    </row>
    <row r="4" spans="1:12" x14ac:dyDescent="0.25">
      <c r="A4" t="s">
        <v>483</v>
      </c>
      <c r="B4" s="1">
        <v>41402.333333333336</v>
      </c>
      <c r="C4" t="s">
        <v>10</v>
      </c>
      <c r="D4" s="1">
        <v>41494.583333333336</v>
      </c>
      <c r="E4" s="12">
        <v>41402.583333333336</v>
      </c>
    </row>
    <row r="5" spans="1:12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ht="30" x14ac:dyDescent="0.25">
      <c r="A6" t="s">
        <v>741</v>
      </c>
      <c r="B6" s="1">
        <v>41534.458333333336</v>
      </c>
      <c r="C6" t="s">
        <v>10</v>
      </c>
      <c r="D6" s="1" t="s">
        <v>752</v>
      </c>
      <c r="E6" s="2" t="s">
        <v>740</v>
      </c>
      <c r="L6" s="23" t="s">
        <v>773</v>
      </c>
    </row>
    <row r="7" spans="1:12" ht="60" x14ac:dyDescent="0.25">
      <c r="A7" s="29" t="s">
        <v>908</v>
      </c>
      <c r="B7" s="25">
        <v>41563.333333333336</v>
      </c>
      <c r="C7" s="17" t="s">
        <v>15</v>
      </c>
      <c r="D7" s="25">
        <v>41563.333333333336</v>
      </c>
      <c r="E7" s="25">
        <v>41563.333333333336</v>
      </c>
      <c r="F7" s="25">
        <v>41565.583333333336</v>
      </c>
      <c r="L7" s="23" t="s">
        <v>933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1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20.28515625" bestFit="1" customWidth="1"/>
    <col min="4" max="4" width="15.7109375" bestFit="1" customWidth="1"/>
    <col min="5" max="5" width="20.2851562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213</v>
      </c>
      <c r="B2" s="7" t="s">
        <v>207</v>
      </c>
      <c r="C2" s="7" t="s">
        <v>10</v>
      </c>
      <c r="D2" s="7" t="s">
        <v>215</v>
      </c>
      <c r="E2" s="13" t="s">
        <v>214</v>
      </c>
      <c r="F2" s="7" t="s">
        <v>310</v>
      </c>
    </row>
    <row r="3" spans="1:12" x14ac:dyDescent="0.25">
      <c r="A3" t="s">
        <v>255</v>
      </c>
      <c r="B3" t="s">
        <v>248</v>
      </c>
      <c r="C3" t="s">
        <v>15</v>
      </c>
      <c r="D3" t="s">
        <v>256</v>
      </c>
      <c r="E3" s="12" t="s">
        <v>257</v>
      </c>
      <c r="K3" t="s">
        <v>393</v>
      </c>
    </row>
    <row r="4" spans="1:12" x14ac:dyDescent="0.25">
      <c r="A4" t="s">
        <v>326</v>
      </c>
      <c r="B4" s="1">
        <v>41281.416666666664</v>
      </c>
      <c r="C4" t="s">
        <v>15</v>
      </c>
      <c r="D4" s="1" t="s">
        <v>324</v>
      </c>
      <c r="E4" s="12" t="s">
        <v>325</v>
      </c>
    </row>
    <row r="5" spans="1:12" x14ac:dyDescent="0.25">
      <c r="A5" t="s">
        <v>377</v>
      </c>
      <c r="B5" s="1" t="s">
        <v>378</v>
      </c>
      <c r="C5" t="s">
        <v>15</v>
      </c>
      <c r="D5" s="1" t="s">
        <v>379</v>
      </c>
      <c r="E5" s="12" t="s">
        <v>380</v>
      </c>
    </row>
    <row r="6" spans="1:12" x14ac:dyDescent="0.25">
      <c r="A6" t="s">
        <v>389</v>
      </c>
      <c r="B6" s="1" t="s">
        <v>387</v>
      </c>
      <c r="C6" t="s">
        <v>15</v>
      </c>
      <c r="D6" s="1" t="s">
        <v>388</v>
      </c>
      <c r="E6" s="12" t="s">
        <v>387</v>
      </c>
    </row>
    <row r="7" spans="1:12" x14ac:dyDescent="0.25">
      <c r="A7" t="s">
        <v>473</v>
      </c>
      <c r="B7" s="1">
        <v>41402.333333333336</v>
      </c>
      <c r="C7" t="s">
        <v>10</v>
      </c>
      <c r="D7" s="1">
        <v>41433.333333333336</v>
      </c>
      <c r="E7" s="12">
        <v>41494.333333333336</v>
      </c>
    </row>
    <row r="8" spans="1:12" x14ac:dyDescent="0.25">
      <c r="A8" t="s">
        <v>582</v>
      </c>
      <c r="B8" s="1" t="s">
        <v>573</v>
      </c>
      <c r="C8" t="s">
        <v>10</v>
      </c>
      <c r="D8" s="1" t="s">
        <v>581</v>
      </c>
      <c r="E8" s="12" t="s">
        <v>580</v>
      </c>
    </row>
    <row r="9" spans="1:1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x14ac:dyDescent="0.25">
      <c r="A10" s="7" t="s">
        <v>645</v>
      </c>
      <c r="B10" s="8">
        <v>41514.666666666664</v>
      </c>
      <c r="C10" s="7" t="s">
        <v>10</v>
      </c>
      <c r="D10" s="8">
        <v>41515.791666666664</v>
      </c>
      <c r="E10" s="13">
        <v>41514.666666666664</v>
      </c>
      <c r="F10" s="8">
        <v>41515.520833333336</v>
      </c>
    </row>
    <row r="11" spans="1:12" x14ac:dyDescent="0.25">
      <c r="A11" s="7" t="s">
        <v>648</v>
      </c>
      <c r="B11" s="8">
        <v>41514.333333333336</v>
      </c>
      <c r="C11" s="7" t="s">
        <v>52</v>
      </c>
      <c r="D11" s="8" t="s">
        <v>649</v>
      </c>
      <c r="E11" s="13">
        <v>41514.75</v>
      </c>
      <c r="F11" s="8">
        <v>41516.427083333336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5"/>
  <sheetViews>
    <sheetView topLeftCell="A48" workbookViewId="0">
      <selection activeCell="H10" sqref="H10"/>
    </sheetView>
  </sheetViews>
  <sheetFormatPr baseColWidth="10" defaultColWidth="11.42578125" defaultRowHeight="15" x14ac:dyDescent="0.25"/>
  <cols>
    <col min="2" max="2" width="20.28515625" bestFit="1" customWidth="1"/>
    <col min="4" max="4" width="15.7109375" bestFit="1" customWidth="1"/>
    <col min="5" max="5" width="21.42578125" bestFit="1" customWidth="1"/>
    <col min="6" max="6" width="15.7109375" bestFit="1" customWidth="1"/>
    <col min="12" max="12" width="47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3" t="s">
        <v>260</v>
      </c>
      <c r="B2" s="3" t="s">
        <v>248</v>
      </c>
      <c r="C2" s="3" t="s">
        <v>10</v>
      </c>
      <c r="D2" s="3" t="s">
        <v>262</v>
      </c>
      <c r="E2" s="14" t="s">
        <v>261</v>
      </c>
      <c r="F2" s="4">
        <v>41312.4375</v>
      </c>
    </row>
    <row r="3" spans="1:12" x14ac:dyDescent="0.25">
      <c r="A3" s="3" t="s">
        <v>263</v>
      </c>
      <c r="B3" s="3" t="s">
        <v>248</v>
      </c>
      <c r="C3" s="3" t="s">
        <v>10</v>
      </c>
      <c r="D3" s="3" t="s">
        <v>262</v>
      </c>
      <c r="E3" s="14" t="s">
        <v>261</v>
      </c>
      <c r="F3" s="4">
        <v>41340.695833333331</v>
      </c>
    </row>
    <row r="4" spans="1:12" x14ac:dyDescent="0.25">
      <c r="A4" s="3" t="s">
        <v>308</v>
      </c>
      <c r="B4" s="3" t="s">
        <v>309</v>
      </c>
      <c r="C4" s="3" t="s">
        <v>10</v>
      </c>
      <c r="D4" s="4">
        <v>41340.5</v>
      </c>
      <c r="E4" s="14" t="s">
        <v>261</v>
      </c>
      <c r="F4" s="4">
        <v>41371.476388888892</v>
      </c>
    </row>
    <row r="5" spans="1:12" x14ac:dyDescent="0.25">
      <c r="A5" s="3" t="s">
        <v>327</v>
      </c>
      <c r="B5" s="4">
        <v>41312.333333333336</v>
      </c>
      <c r="C5" s="3" t="s">
        <v>10</v>
      </c>
      <c r="D5" s="4">
        <v>41401.375</v>
      </c>
      <c r="E5" s="14">
        <v>41312.375</v>
      </c>
      <c r="F5" s="4">
        <v>41371.504861111112</v>
      </c>
    </row>
    <row r="6" spans="1:12" x14ac:dyDescent="0.25">
      <c r="A6" s="7" t="s">
        <v>333</v>
      </c>
      <c r="B6" s="8">
        <v>41371.333333333336</v>
      </c>
      <c r="C6" s="7" t="s">
        <v>10</v>
      </c>
      <c r="D6" s="8">
        <v>41524.458333333336</v>
      </c>
      <c r="E6" s="13">
        <v>41371.458333333336</v>
      </c>
      <c r="F6" s="8">
        <v>41371.534722222219</v>
      </c>
    </row>
    <row r="7" spans="1:12" x14ac:dyDescent="0.25">
      <c r="A7" s="7" t="s">
        <v>346</v>
      </c>
      <c r="B7" s="8">
        <v>41493.333333333336</v>
      </c>
      <c r="C7" s="7" t="s">
        <v>15</v>
      </c>
      <c r="D7" s="8" t="s">
        <v>343</v>
      </c>
      <c r="E7" s="13" t="s">
        <v>344</v>
      </c>
      <c r="F7" s="8">
        <v>41524.666666666664</v>
      </c>
    </row>
    <row r="8" spans="1:12" x14ac:dyDescent="0.25">
      <c r="A8" s="3" t="s">
        <v>373</v>
      </c>
      <c r="B8" s="4">
        <v>41585.333333333336</v>
      </c>
      <c r="C8" s="3" t="s">
        <v>15</v>
      </c>
      <c r="D8" s="4" t="s">
        <v>370</v>
      </c>
      <c r="E8" s="14" t="s">
        <v>371</v>
      </c>
      <c r="F8" s="3" t="s">
        <v>479</v>
      </c>
    </row>
    <row r="9" spans="1:12" x14ac:dyDescent="0.25">
      <c r="A9" s="3" t="s">
        <v>383</v>
      </c>
      <c r="B9" s="4" t="s">
        <v>378</v>
      </c>
      <c r="C9" s="3" t="s">
        <v>15</v>
      </c>
      <c r="D9" s="4" t="s">
        <v>379</v>
      </c>
      <c r="E9" s="14" t="s">
        <v>380</v>
      </c>
      <c r="F9" s="3" t="s">
        <v>480</v>
      </c>
    </row>
    <row r="10" spans="1:12" x14ac:dyDescent="0.25">
      <c r="A10" s="7" t="s">
        <v>444</v>
      </c>
      <c r="B10" s="8" t="s">
        <v>445</v>
      </c>
      <c r="C10" s="7" t="s">
        <v>15</v>
      </c>
      <c r="D10" s="8" t="s">
        <v>446</v>
      </c>
      <c r="E10" s="13" t="s">
        <v>438</v>
      </c>
      <c r="F10" s="7" t="s">
        <v>477</v>
      </c>
    </row>
    <row r="11" spans="1:12" x14ac:dyDescent="0.25">
      <c r="A11" s="7" t="s">
        <v>447</v>
      </c>
      <c r="B11" s="8" t="s">
        <v>445</v>
      </c>
      <c r="C11" s="7" t="s">
        <v>15</v>
      </c>
      <c r="D11" s="8" t="s">
        <v>446</v>
      </c>
      <c r="E11" s="13" t="s">
        <v>438</v>
      </c>
      <c r="F11" s="7" t="s">
        <v>478</v>
      </c>
    </row>
    <row r="12" spans="1:12" x14ac:dyDescent="0.25">
      <c r="A12" s="7" t="s">
        <v>448</v>
      </c>
      <c r="B12" s="8" t="s">
        <v>445</v>
      </c>
      <c r="C12" s="7" t="s">
        <v>15</v>
      </c>
      <c r="D12" s="8" t="s">
        <v>450</v>
      </c>
      <c r="E12" s="13" t="s">
        <v>449</v>
      </c>
      <c r="F12" s="7" t="s">
        <v>484</v>
      </c>
    </row>
    <row r="13" spans="1:12" x14ac:dyDescent="0.25">
      <c r="A13" t="s">
        <v>462</v>
      </c>
      <c r="B13" s="1" t="s">
        <v>463</v>
      </c>
      <c r="C13" t="s">
        <v>10</v>
      </c>
      <c r="D13" s="1">
        <v>41433.333333333336</v>
      </c>
      <c r="E13" s="12" t="s">
        <v>463</v>
      </c>
    </row>
    <row r="14" spans="1:12" x14ac:dyDescent="0.25">
      <c r="A14" t="s">
        <v>467</v>
      </c>
      <c r="B14" s="1" t="s">
        <v>463</v>
      </c>
      <c r="C14" t="s">
        <v>10</v>
      </c>
      <c r="D14" s="1">
        <v>41433.583333333336</v>
      </c>
      <c r="E14" s="12" t="s">
        <v>468</v>
      </c>
    </row>
    <row r="15" spans="1:12" x14ac:dyDescent="0.25">
      <c r="A15" t="s">
        <v>481</v>
      </c>
      <c r="B15" s="1">
        <v>41402.333333333336</v>
      </c>
      <c r="C15" t="s">
        <v>10</v>
      </c>
      <c r="D15" s="1">
        <v>41494.583333333336</v>
      </c>
      <c r="E15" s="12">
        <v>41402.583333333336</v>
      </c>
    </row>
    <row r="16" spans="1:12" x14ac:dyDescent="0.25">
      <c r="A16" t="s">
        <v>492</v>
      </c>
      <c r="B16" s="1">
        <v>41463.333333333336</v>
      </c>
      <c r="C16" t="s">
        <v>10</v>
      </c>
      <c r="D16" s="1">
        <v>41616.458333333336</v>
      </c>
      <c r="E16" s="12">
        <v>41463.458333333336</v>
      </c>
    </row>
    <row r="17" spans="1:12" x14ac:dyDescent="0.25">
      <c r="A17" t="s">
        <v>495</v>
      </c>
      <c r="B17" s="1">
        <v>41494.333333333336</v>
      </c>
      <c r="C17" t="s">
        <v>15</v>
      </c>
      <c r="D17" s="1" t="s">
        <v>494</v>
      </c>
      <c r="E17" s="12">
        <v>41494.458333333336</v>
      </c>
    </row>
    <row r="18" spans="1:12" x14ac:dyDescent="0.25">
      <c r="A18" t="s">
        <v>510</v>
      </c>
      <c r="B18" s="1">
        <v>41616.333333333336</v>
      </c>
      <c r="C18" t="s">
        <v>10</v>
      </c>
      <c r="D18" s="1" t="s">
        <v>504</v>
      </c>
      <c r="E18" s="12">
        <v>41616.458333333336</v>
      </c>
    </row>
    <row r="19" spans="1:12" x14ac:dyDescent="0.25">
      <c r="A19" t="s">
        <v>508</v>
      </c>
      <c r="B19" s="1">
        <v>41616.333333333336</v>
      </c>
      <c r="C19" t="s">
        <v>15</v>
      </c>
      <c r="D19" s="1" t="s">
        <v>504</v>
      </c>
      <c r="E19" s="12">
        <v>41616.458333333336</v>
      </c>
    </row>
    <row r="20" spans="1:12" x14ac:dyDescent="0.25">
      <c r="A20" t="s">
        <v>516</v>
      </c>
      <c r="B20" s="1" t="s">
        <v>517</v>
      </c>
      <c r="C20" t="s">
        <v>10</v>
      </c>
      <c r="D20" s="1" t="s">
        <v>514</v>
      </c>
      <c r="E20" s="12" t="s">
        <v>515</v>
      </c>
    </row>
    <row r="21" spans="1:12" x14ac:dyDescent="0.25">
      <c r="A21" t="s">
        <v>508</v>
      </c>
      <c r="B21" s="1">
        <v>41616.333333333336</v>
      </c>
      <c r="C21" t="s">
        <v>15</v>
      </c>
      <c r="D21" s="1" t="s">
        <v>504</v>
      </c>
      <c r="E21" s="12">
        <v>41616.458333333336</v>
      </c>
    </row>
    <row r="22" spans="1:12" x14ac:dyDescent="0.25">
      <c r="A22" t="s">
        <v>543</v>
      </c>
      <c r="B22" s="1" t="s">
        <v>539</v>
      </c>
      <c r="C22" t="s">
        <v>15</v>
      </c>
      <c r="D22" s="1" t="s">
        <v>540</v>
      </c>
      <c r="E22" s="12" t="s">
        <v>531</v>
      </c>
    </row>
    <row r="23" spans="1:12" x14ac:dyDescent="0.25">
      <c r="A23" t="s">
        <v>551</v>
      </c>
      <c r="B23" s="1" t="s">
        <v>539</v>
      </c>
      <c r="C23" t="s">
        <v>15</v>
      </c>
      <c r="D23" s="1" t="s">
        <v>547</v>
      </c>
      <c r="E23" s="12" t="s">
        <v>548</v>
      </c>
    </row>
    <row r="24" spans="1:12" x14ac:dyDescent="0.25">
      <c r="A24" t="s">
        <v>552</v>
      </c>
      <c r="B24" s="1" t="s">
        <v>539</v>
      </c>
      <c r="C24" t="s">
        <v>15</v>
      </c>
      <c r="D24" s="1" t="s">
        <v>547</v>
      </c>
      <c r="E24" s="12" t="s">
        <v>548</v>
      </c>
    </row>
    <row r="25" spans="1:12" x14ac:dyDescent="0.25">
      <c r="A25" t="s">
        <v>559</v>
      </c>
      <c r="B25" s="1" t="s">
        <v>558</v>
      </c>
      <c r="C25" t="s">
        <v>52</v>
      </c>
      <c r="D25" s="1" t="s">
        <v>556</v>
      </c>
      <c r="E25" s="12" t="s">
        <v>557</v>
      </c>
    </row>
    <row r="26" spans="1:12" x14ac:dyDescent="0.25">
      <c r="A26" t="s">
        <v>566</v>
      </c>
      <c r="B26" s="1" t="s">
        <v>558</v>
      </c>
      <c r="C26" t="s">
        <v>52</v>
      </c>
      <c r="D26" s="1" t="s">
        <v>556</v>
      </c>
      <c r="E26" s="12" t="s">
        <v>557</v>
      </c>
    </row>
    <row r="27" spans="1:12" x14ac:dyDescent="0.25">
      <c r="A27" t="s">
        <v>567</v>
      </c>
      <c r="B27" s="1" t="s">
        <v>558</v>
      </c>
      <c r="C27" t="s">
        <v>52</v>
      </c>
      <c r="D27" s="1" t="s">
        <v>556</v>
      </c>
      <c r="E27" s="12" t="s">
        <v>557</v>
      </c>
    </row>
    <row r="28" spans="1:12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2" x14ac:dyDescent="0.25">
      <c r="A29" s="7" t="s">
        <v>609</v>
      </c>
      <c r="B29" s="8" t="s">
        <v>610</v>
      </c>
      <c r="C29" s="7" t="s">
        <v>52</v>
      </c>
      <c r="D29" s="8" t="s">
        <v>611</v>
      </c>
      <c r="E29" s="13">
        <v>41512.375</v>
      </c>
      <c r="F29" s="8">
        <v>41512.625</v>
      </c>
    </row>
    <row r="30" spans="1:12" x14ac:dyDescent="0.25">
      <c r="A30" s="17" t="s">
        <v>646</v>
      </c>
      <c r="B30" s="25">
        <v>41514.375</v>
      </c>
      <c r="C30" s="17" t="s">
        <v>52</v>
      </c>
      <c r="D30" s="25">
        <v>41520.375</v>
      </c>
      <c r="E30" s="18">
        <v>41515.375</v>
      </c>
      <c r="F30" s="25">
        <v>41526.427083333336</v>
      </c>
    </row>
    <row r="31" spans="1:12" ht="30" x14ac:dyDescent="0.25">
      <c r="A31" s="3" t="s">
        <v>652</v>
      </c>
      <c r="B31" s="4">
        <v>41515.5</v>
      </c>
      <c r="C31" s="3" t="s">
        <v>52</v>
      </c>
      <c r="D31" s="4">
        <v>41520.5</v>
      </c>
      <c r="E31" s="14">
        <v>41515.5</v>
      </c>
      <c r="F31" s="4">
        <v>41520.625</v>
      </c>
      <c r="L31" s="23" t="s">
        <v>666</v>
      </c>
    </row>
    <row r="32" spans="1:12" x14ac:dyDescent="0.25">
      <c r="A32" s="7" t="s">
        <v>655</v>
      </c>
      <c r="B32" s="8">
        <v>41515.5</v>
      </c>
      <c r="C32" s="7" t="s">
        <v>52</v>
      </c>
      <c r="D32" s="8">
        <v>41520.5</v>
      </c>
      <c r="E32" s="13">
        <v>41515.5</v>
      </c>
      <c r="F32" s="11">
        <v>41516</v>
      </c>
    </row>
    <row r="33" spans="1:12" x14ac:dyDescent="0.25">
      <c r="A33" s="7" t="s">
        <v>667</v>
      </c>
      <c r="B33" s="8">
        <v>41520.541666666664</v>
      </c>
      <c r="C33" s="7" t="s">
        <v>52</v>
      </c>
      <c r="D33" s="8">
        <v>41523.5</v>
      </c>
      <c r="E33" s="13">
        <v>41520.501388888886</v>
      </c>
      <c r="F33" s="8">
        <v>41521.447916666664</v>
      </c>
    </row>
    <row r="34" spans="1:12" x14ac:dyDescent="0.25">
      <c r="A34" s="7" t="s">
        <v>669</v>
      </c>
      <c r="B34" s="8">
        <v>41520.666666666664</v>
      </c>
      <c r="C34" s="7" t="s">
        <v>10</v>
      </c>
      <c r="D34" s="8">
        <v>41521.666666666664</v>
      </c>
      <c r="E34" s="13">
        <v>41520.668055555558</v>
      </c>
      <c r="F34" s="8">
        <v>41521.4375</v>
      </c>
    </row>
    <row r="35" spans="1:12" x14ac:dyDescent="0.25">
      <c r="A35" s="7" t="s">
        <v>678</v>
      </c>
      <c r="B35" s="8">
        <v>41523.291666666664</v>
      </c>
      <c r="C35" s="7" t="s">
        <v>10</v>
      </c>
      <c r="D35" s="8">
        <v>41524.291666666664</v>
      </c>
      <c r="E35" s="11">
        <v>41523.291666666664</v>
      </c>
      <c r="F35" s="8">
        <v>41523.496527777781</v>
      </c>
    </row>
    <row r="36" spans="1:12" x14ac:dyDescent="0.25">
      <c r="A36" s="7" t="s">
        <v>694</v>
      </c>
      <c r="B36" s="8">
        <v>41527.333333333336</v>
      </c>
      <c r="C36" s="7" t="s">
        <v>52</v>
      </c>
      <c r="D36" s="8">
        <v>41530.333333333336</v>
      </c>
      <c r="E36" s="11" t="s">
        <v>693</v>
      </c>
      <c r="F36" s="8">
        <v>41527.743750000001</v>
      </c>
    </row>
    <row r="37" spans="1:12" ht="45" x14ac:dyDescent="0.25">
      <c r="A37" s="3" t="s">
        <v>712</v>
      </c>
      <c r="B37" s="4">
        <v>41529.458333333336</v>
      </c>
      <c r="C37" s="3" t="s">
        <v>10</v>
      </c>
      <c r="D37" s="4">
        <v>41530.416666666664</v>
      </c>
      <c r="E37" s="24" t="s">
        <v>713</v>
      </c>
      <c r="F37" s="4">
        <v>41533.416666666664</v>
      </c>
      <c r="L37" s="23" t="s">
        <v>731</v>
      </c>
    </row>
    <row r="38" spans="1:12" x14ac:dyDescent="0.25">
      <c r="A38" s="7" t="s">
        <v>720</v>
      </c>
      <c r="B38" s="8">
        <v>41533.333333333336</v>
      </c>
      <c r="C38" s="7" t="s">
        <v>52</v>
      </c>
      <c r="D38" s="8">
        <v>41536.333333333336</v>
      </c>
      <c r="E38" s="11" t="s">
        <v>721</v>
      </c>
      <c r="F38" s="8">
        <v>41533.473611111112</v>
      </c>
    </row>
    <row r="39" spans="1:12" x14ac:dyDescent="0.25">
      <c r="A39" s="7" t="s">
        <v>722</v>
      </c>
      <c r="B39" s="8">
        <v>41533.333333333336</v>
      </c>
      <c r="C39" s="7" t="s">
        <v>52</v>
      </c>
      <c r="D39" s="8">
        <v>41536.333333333336</v>
      </c>
      <c r="E39" s="11" t="s">
        <v>721</v>
      </c>
      <c r="F39" s="8">
        <v>41533.472222222219</v>
      </c>
    </row>
    <row r="40" spans="1:12" x14ac:dyDescent="0.25">
      <c r="A40" s="7" t="s">
        <v>732</v>
      </c>
      <c r="B40" s="8">
        <v>41533.458333333336</v>
      </c>
      <c r="C40" s="7" t="s">
        <v>10</v>
      </c>
      <c r="D40" s="8">
        <v>41536.458333333336</v>
      </c>
      <c r="E40" s="11" t="s">
        <v>733</v>
      </c>
      <c r="F40" s="8">
        <v>41533.631944444445</v>
      </c>
    </row>
    <row r="41" spans="1:12" ht="45" x14ac:dyDescent="0.25">
      <c r="A41" s="3" t="s">
        <v>745</v>
      </c>
      <c r="B41" s="4">
        <v>41535.458333333336</v>
      </c>
      <c r="C41" s="3" t="s">
        <v>10</v>
      </c>
      <c r="D41" s="4">
        <v>41536.458333333336</v>
      </c>
      <c r="E41" s="24">
        <v>41535.458333333336</v>
      </c>
      <c r="F41" s="4">
        <v>41548.416666666664</v>
      </c>
      <c r="L41" s="23" t="s">
        <v>779</v>
      </c>
    </row>
    <row r="42" spans="1:12" x14ac:dyDescent="0.25">
      <c r="A42" s="7" t="s">
        <v>749</v>
      </c>
      <c r="B42" s="8" t="s">
        <v>747</v>
      </c>
      <c r="C42" s="7" t="s">
        <v>52</v>
      </c>
      <c r="D42" s="8" t="s">
        <v>748</v>
      </c>
      <c r="E42" s="11" t="s">
        <v>747</v>
      </c>
      <c r="F42" s="8">
        <v>41535.734722222223</v>
      </c>
    </row>
    <row r="43" spans="1:12" x14ac:dyDescent="0.25">
      <c r="A43" s="7" t="s">
        <v>750</v>
      </c>
      <c r="B43" s="8">
        <v>41536.333333333336</v>
      </c>
      <c r="C43" s="7" t="s">
        <v>10</v>
      </c>
      <c r="D43" s="8">
        <v>41537.333333333336</v>
      </c>
      <c r="E43" s="11">
        <v>41536.333333333336</v>
      </c>
      <c r="F43" s="8">
        <v>41536.475694444445</v>
      </c>
    </row>
    <row r="44" spans="1:12" x14ac:dyDescent="0.25">
      <c r="A44" s="7" t="s">
        <v>820</v>
      </c>
      <c r="B44" s="8">
        <v>41550.333333333336</v>
      </c>
      <c r="C44" s="7" t="s">
        <v>10</v>
      </c>
      <c r="D44" s="8">
        <v>41551.333333333336</v>
      </c>
      <c r="E44" s="8">
        <v>41550.333333333336</v>
      </c>
      <c r="F44" s="8">
        <v>41550.416666666664</v>
      </c>
    </row>
    <row r="45" spans="1:12" x14ac:dyDescent="0.25">
      <c r="A45" s="7" t="s">
        <v>821</v>
      </c>
      <c r="B45" s="8">
        <v>41550.333333333336</v>
      </c>
      <c r="C45" s="7" t="s">
        <v>10</v>
      </c>
      <c r="D45" s="8">
        <v>41555.333333333336</v>
      </c>
      <c r="E45" s="8">
        <v>41550.333333333336</v>
      </c>
      <c r="F45" s="11">
        <v>41550.395833333336</v>
      </c>
    </row>
    <row r="46" spans="1:12" x14ac:dyDescent="0.25">
      <c r="A46" s="7" t="s">
        <v>830</v>
      </c>
      <c r="B46" s="8">
        <v>41551.333333333336</v>
      </c>
      <c r="C46" s="7" t="s">
        <v>15</v>
      </c>
      <c r="D46" s="8">
        <v>41552.333333333336</v>
      </c>
      <c r="E46" s="8">
        <v>41551.333333333336</v>
      </c>
      <c r="F46" s="8">
        <v>41551.5</v>
      </c>
    </row>
    <row r="47" spans="1:12" x14ac:dyDescent="0.25">
      <c r="A47" s="7" t="s">
        <v>836</v>
      </c>
      <c r="B47" s="8">
        <v>41554.333333333336</v>
      </c>
      <c r="C47" s="7" t="s">
        <v>15</v>
      </c>
      <c r="D47" s="8">
        <v>41557.416666666664</v>
      </c>
      <c r="E47" s="8">
        <v>41554.333333333336</v>
      </c>
      <c r="F47" s="8">
        <v>41554.458333333336</v>
      </c>
    </row>
    <row r="48" spans="1:12" x14ac:dyDescent="0.25">
      <c r="A48" t="s">
        <v>841</v>
      </c>
      <c r="B48" s="1" t="s">
        <v>843</v>
      </c>
      <c r="C48" t="s">
        <v>10</v>
      </c>
      <c r="D48" s="1" t="s">
        <v>842</v>
      </c>
      <c r="E48" s="1" t="s">
        <v>843</v>
      </c>
      <c r="L48" t="s">
        <v>853</v>
      </c>
    </row>
    <row r="49" spans="1:12" x14ac:dyDescent="0.25">
      <c r="A49" s="7" t="s">
        <v>872</v>
      </c>
      <c r="B49" s="8">
        <v>41558.291666666664</v>
      </c>
      <c r="C49" s="7" t="s">
        <v>10</v>
      </c>
      <c r="D49" s="8">
        <v>41559.291666666664</v>
      </c>
      <c r="E49" s="8">
        <v>41558.291666666664</v>
      </c>
      <c r="F49" s="8">
        <v>41558.458333333336</v>
      </c>
      <c r="L49" t="s">
        <v>886</v>
      </c>
    </row>
    <row r="50" spans="1:12" ht="45" x14ac:dyDescent="0.25">
      <c r="A50" s="3" t="s">
        <v>879</v>
      </c>
      <c r="B50" s="4">
        <v>41558.458333333336</v>
      </c>
      <c r="C50" s="3" t="s">
        <v>52</v>
      </c>
      <c r="D50" s="4">
        <v>41563.458333333336</v>
      </c>
      <c r="E50" s="4">
        <v>41558.458333333336</v>
      </c>
      <c r="F50" s="4">
        <v>41563.479166666664</v>
      </c>
      <c r="I50">
        <v>1</v>
      </c>
      <c r="L50" s="23" t="s">
        <v>882</v>
      </c>
    </row>
    <row r="51" spans="1:12" ht="60" x14ac:dyDescent="0.25">
      <c r="A51" s="3" t="s">
        <v>880</v>
      </c>
      <c r="B51" s="4">
        <v>41558.458333333336</v>
      </c>
      <c r="C51" s="3" t="s">
        <v>10</v>
      </c>
      <c r="D51" s="4">
        <v>41563.458333333336</v>
      </c>
      <c r="E51" s="4">
        <v>41558.458333333336</v>
      </c>
      <c r="F51" s="4">
        <v>41563.479166666664</v>
      </c>
      <c r="L51" s="23" t="s">
        <v>907</v>
      </c>
    </row>
    <row r="52" spans="1:12" ht="30" x14ac:dyDescent="0.25">
      <c r="A52" s="3" t="s">
        <v>889</v>
      </c>
      <c r="B52" s="4" t="s">
        <v>890</v>
      </c>
      <c r="C52" s="3" t="s">
        <v>10</v>
      </c>
      <c r="D52" s="4" t="s">
        <v>891</v>
      </c>
      <c r="E52" s="4" t="s">
        <v>890</v>
      </c>
      <c r="F52" s="4">
        <v>41562.53125</v>
      </c>
      <c r="L52" s="23" t="s">
        <v>916</v>
      </c>
    </row>
    <row r="53" spans="1:12" x14ac:dyDescent="0.25">
      <c r="A53" s="7" t="s">
        <v>918</v>
      </c>
      <c r="B53" s="8">
        <v>41564.416666666664</v>
      </c>
      <c r="C53" s="7" t="s">
        <v>52</v>
      </c>
      <c r="D53" s="8">
        <v>41569.416666666664</v>
      </c>
      <c r="E53" s="8">
        <v>41564.416666666664</v>
      </c>
      <c r="F53" s="8">
        <v>41564.5</v>
      </c>
    </row>
    <row r="54" spans="1:12" ht="45" x14ac:dyDescent="0.25">
      <c r="A54" t="s">
        <v>921</v>
      </c>
      <c r="B54" s="1">
        <v>41565.416666666664</v>
      </c>
      <c r="C54" t="s">
        <v>52</v>
      </c>
      <c r="D54" s="1">
        <v>41570.416666666664</v>
      </c>
      <c r="E54" s="1">
        <v>41565.458333333336</v>
      </c>
      <c r="L54" s="23" t="s">
        <v>935</v>
      </c>
    </row>
    <row r="55" spans="1:12" x14ac:dyDescent="0.25">
      <c r="A55" s="7" t="s">
        <v>924</v>
      </c>
      <c r="B55" s="8">
        <v>41565.416666666664</v>
      </c>
      <c r="C55" s="7" t="s">
        <v>52</v>
      </c>
      <c r="D55" s="8">
        <v>41570.416666666664</v>
      </c>
      <c r="E55" s="8">
        <v>41565.458333333336</v>
      </c>
      <c r="F55" s="8">
        <v>41565.666666666664</v>
      </c>
      <c r="L55" s="23" t="s">
        <v>925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4.28515625" bestFit="1" customWidth="1"/>
    <col min="4" max="5" width="13.710937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331</v>
      </c>
      <c r="B2" s="8">
        <v>41340.333333333336</v>
      </c>
      <c r="C2" s="7" t="s">
        <v>15</v>
      </c>
      <c r="D2" s="8">
        <v>41493.458333333336</v>
      </c>
      <c r="E2" s="13">
        <v>41340.458333333336</v>
      </c>
      <c r="F2" s="8">
        <v>41371.458333333336</v>
      </c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"/>
  <sheetViews>
    <sheetView workbookViewId="0">
      <selection activeCell="H10" sqref="H10"/>
    </sheetView>
  </sheetViews>
  <sheetFormatPr baseColWidth="10" defaultColWidth="11.42578125" defaultRowHeight="15" x14ac:dyDescent="0.25"/>
  <cols>
    <col min="3" max="3" width="11.28515625" bestFit="1" customWidth="1"/>
    <col min="4" max="5" width="17.85546875" bestFit="1" customWidth="1"/>
    <col min="6" max="6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394</v>
      </c>
      <c r="B2" s="8" t="s">
        <v>387</v>
      </c>
      <c r="C2" s="7" t="s">
        <v>15</v>
      </c>
      <c r="D2" s="8" t="s">
        <v>388</v>
      </c>
      <c r="E2" s="13" t="s">
        <v>387</v>
      </c>
      <c r="F2" s="7" t="s">
        <v>403</v>
      </c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0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20.28515625" bestFit="1" customWidth="1"/>
    <col min="3" max="3" width="11.28515625" bestFit="1" customWidth="1"/>
    <col min="4" max="4" width="21.42578125" bestFit="1" customWidth="1"/>
    <col min="5" max="5" width="17.85546875" bestFit="1" customWidth="1"/>
    <col min="6" max="6" width="15.7109375" bestFit="1" customWidth="1"/>
    <col min="11" max="11" width="4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t="s">
        <v>536</v>
      </c>
      <c r="B2" s="1">
        <v>41525.333333333336</v>
      </c>
      <c r="C2" t="s">
        <v>15</v>
      </c>
      <c r="D2" s="1" t="s">
        <v>501</v>
      </c>
      <c r="E2" s="12">
        <v>41525.458333333336</v>
      </c>
    </row>
    <row r="3" spans="1:12" x14ac:dyDescent="0.25">
      <c r="A3" t="s">
        <v>565</v>
      </c>
      <c r="B3" s="1" t="s">
        <v>558</v>
      </c>
      <c r="C3" t="s">
        <v>52</v>
      </c>
      <c r="D3" s="1" t="s">
        <v>556</v>
      </c>
      <c r="E3" s="12" t="s">
        <v>557</v>
      </c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7" t="s">
        <v>602</v>
      </c>
      <c r="B5" s="7" t="s">
        <v>603</v>
      </c>
      <c r="C5" s="7" t="s">
        <v>513</v>
      </c>
      <c r="D5" s="7" t="s">
        <v>604</v>
      </c>
      <c r="E5" s="7" t="s">
        <v>605</v>
      </c>
      <c r="F5" s="8">
        <v>41516.715277777781</v>
      </c>
    </row>
    <row r="6" spans="1:12" x14ac:dyDescent="0.25">
      <c r="A6" s="7" t="s">
        <v>621</v>
      </c>
      <c r="B6" s="8" t="s">
        <v>610</v>
      </c>
      <c r="C6" s="7" t="s">
        <v>52</v>
      </c>
      <c r="D6" s="8" t="s">
        <v>619</v>
      </c>
      <c r="E6" s="13" t="s">
        <v>620</v>
      </c>
      <c r="F6" s="8">
        <v>41515.458333333336</v>
      </c>
    </row>
    <row r="7" spans="1:12" x14ac:dyDescent="0.25">
      <c r="A7" s="7" t="s">
        <v>622</v>
      </c>
      <c r="B7" s="8" t="s">
        <v>610</v>
      </c>
      <c r="C7" s="7" t="s">
        <v>52</v>
      </c>
      <c r="D7" s="8" t="s">
        <v>623</v>
      </c>
      <c r="E7" s="13" t="s">
        <v>620</v>
      </c>
      <c r="F7" s="8">
        <v>370231.375</v>
      </c>
    </row>
    <row r="8" spans="1:12" x14ac:dyDescent="0.25">
      <c r="A8" s="7" t="s">
        <v>629</v>
      </c>
      <c r="B8" s="8">
        <v>41513.333333333336</v>
      </c>
      <c r="C8" s="7" t="s">
        <v>52</v>
      </c>
      <c r="D8" s="8">
        <v>41516.458333333336</v>
      </c>
      <c r="E8" s="13">
        <v>41513.458333333336</v>
      </c>
      <c r="F8" s="7"/>
      <c r="K8" t="s">
        <v>632</v>
      </c>
    </row>
    <row r="9" spans="1:12" x14ac:dyDescent="0.25">
      <c r="A9" s="3" t="s">
        <v>634</v>
      </c>
      <c r="B9" s="4">
        <v>41514.333333333336</v>
      </c>
      <c r="C9" s="3" t="s">
        <v>52</v>
      </c>
      <c r="D9" s="4">
        <v>41519.333333333336</v>
      </c>
      <c r="E9" s="14">
        <v>41514.333333333336</v>
      </c>
      <c r="F9" s="4">
        <v>41519.625</v>
      </c>
      <c r="K9" t="s">
        <v>663</v>
      </c>
    </row>
    <row r="10" spans="1:12" x14ac:dyDescent="0.25">
      <c r="A10" s="7" t="s">
        <v>680</v>
      </c>
      <c r="B10" s="8">
        <v>41523.375</v>
      </c>
      <c r="C10" s="7" t="s">
        <v>10</v>
      </c>
      <c r="D10" s="8">
        <v>41524.375</v>
      </c>
      <c r="E10" s="8">
        <v>41523.375</v>
      </c>
      <c r="F10" s="8">
        <v>41523.479166666664</v>
      </c>
    </row>
    <row r="11" spans="1:12" x14ac:dyDescent="0.25">
      <c r="A11" s="7" t="s">
        <v>683</v>
      </c>
      <c r="B11" s="8">
        <v>41523.375</v>
      </c>
      <c r="C11" s="7" t="s">
        <v>10</v>
      </c>
      <c r="D11" s="8">
        <v>41528.520833333336</v>
      </c>
      <c r="E11" s="8">
        <v>41523.375</v>
      </c>
      <c r="F11" s="8">
        <v>41523.6875</v>
      </c>
    </row>
    <row r="12" spans="1:12" x14ac:dyDescent="0.25">
      <c r="A12" s="7" t="s">
        <v>704</v>
      </c>
      <c r="B12" s="8">
        <v>41528.416666666664</v>
      </c>
      <c r="C12" s="7" t="s">
        <v>52</v>
      </c>
      <c r="D12" s="8">
        <v>41533.416666666664</v>
      </c>
      <c r="E12" s="11" t="s">
        <v>705</v>
      </c>
      <c r="F12" s="8">
        <v>41528.635416666664</v>
      </c>
    </row>
    <row r="13" spans="1:12" x14ac:dyDescent="0.25">
      <c r="A13" s="7" t="s">
        <v>711</v>
      </c>
      <c r="B13" s="8">
        <v>41529.458333333336</v>
      </c>
      <c r="C13" s="7" t="s">
        <v>513</v>
      </c>
      <c r="D13" s="8">
        <v>41547.416666666664</v>
      </c>
      <c r="E13" s="11" t="s">
        <v>713</v>
      </c>
      <c r="F13" s="8">
        <v>41541.44027777778</v>
      </c>
    </row>
    <row r="14" spans="1:12" x14ac:dyDescent="0.25">
      <c r="A14" s="7" t="s">
        <v>764</v>
      </c>
      <c r="B14" s="8">
        <v>41540.607638888891</v>
      </c>
      <c r="C14" s="7" t="s">
        <v>52</v>
      </c>
      <c r="D14" s="8">
        <v>41543.604166666664</v>
      </c>
      <c r="E14" s="8">
        <v>41540.604166666664</v>
      </c>
      <c r="F14" s="8">
        <v>41543.388888888891</v>
      </c>
    </row>
    <row r="15" spans="1:12" ht="45" x14ac:dyDescent="0.25">
      <c r="A15" s="3" t="s">
        <v>806</v>
      </c>
      <c r="B15" s="4">
        <v>41548.333333333336</v>
      </c>
      <c r="C15" s="3" t="s">
        <v>52</v>
      </c>
      <c r="D15" s="4">
        <v>41551.333333333336</v>
      </c>
      <c r="E15" s="4">
        <v>41548.333333333336</v>
      </c>
      <c r="F15" s="4">
        <v>41555.740277777775</v>
      </c>
      <c r="K15" s="23" t="s">
        <v>833</v>
      </c>
    </row>
    <row r="16" spans="1:12" x14ac:dyDescent="0.25">
      <c r="A16" s="7" t="s">
        <v>813</v>
      </c>
      <c r="B16" s="8">
        <v>41549.375</v>
      </c>
      <c r="C16" s="7" t="s">
        <v>15</v>
      </c>
      <c r="D16" s="8" t="s">
        <v>797</v>
      </c>
      <c r="E16" s="8">
        <v>41549.375</v>
      </c>
      <c r="F16" s="8">
        <v>41519.4375</v>
      </c>
    </row>
    <row r="17" spans="1:11" x14ac:dyDescent="0.25">
      <c r="A17" t="s">
        <v>814</v>
      </c>
      <c r="B17" s="1">
        <v>41549.375</v>
      </c>
      <c r="C17" t="s">
        <v>52</v>
      </c>
      <c r="D17" s="1">
        <v>41554.458333333336</v>
      </c>
      <c r="E17" s="1">
        <v>41554.458333333336</v>
      </c>
      <c r="K17" t="s">
        <v>852</v>
      </c>
    </row>
    <row r="18" spans="1:11" x14ac:dyDescent="0.25">
      <c r="A18" t="s">
        <v>851</v>
      </c>
      <c r="B18" s="1">
        <v>41555.458333333336</v>
      </c>
      <c r="C18" t="s">
        <v>52</v>
      </c>
      <c r="D18" s="1">
        <v>41558.458333333336</v>
      </c>
      <c r="E18" s="1">
        <v>41555.458333333336</v>
      </c>
      <c r="K18" t="s">
        <v>852</v>
      </c>
    </row>
    <row r="19" spans="1:11" x14ac:dyDescent="0.25">
      <c r="A19" t="s">
        <v>895</v>
      </c>
      <c r="B19" s="1">
        <v>41562.333333333336</v>
      </c>
      <c r="C19" t="s">
        <v>52</v>
      </c>
      <c r="D19" s="1">
        <v>41565.333333333336</v>
      </c>
      <c r="E19" s="1">
        <v>41562.333333333336</v>
      </c>
      <c r="K19" t="s">
        <v>934</v>
      </c>
    </row>
    <row r="20" spans="1:11" x14ac:dyDescent="0.25">
      <c r="A20" s="7" t="s">
        <v>929</v>
      </c>
      <c r="B20" s="8">
        <v>41568.458333333336</v>
      </c>
      <c r="C20" s="7" t="s">
        <v>52</v>
      </c>
      <c r="D20" s="8">
        <v>41571.458333333336</v>
      </c>
      <c r="E20" s="8">
        <v>41568.375</v>
      </c>
      <c r="F20" s="8">
        <v>41568.583333333336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topLeftCell="A8" workbookViewId="0">
      <selection activeCell="F23" sqref="F23"/>
    </sheetView>
  </sheetViews>
  <sheetFormatPr baseColWidth="10" defaultColWidth="11.42578125" defaultRowHeight="15" x14ac:dyDescent="0.25"/>
  <cols>
    <col min="8" max="8" width="16.140625" bestFit="1" customWidth="1"/>
    <col min="9" max="11" width="16.140625" customWidth="1"/>
  </cols>
  <sheetData>
    <row r="1" spans="1:14" x14ac:dyDescent="0.25">
      <c r="A1" s="2">
        <v>41508</v>
      </c>
    </row>
    <row r="2" spans="1:14" x14ac:dyDescent="0.25">
      <c r="A2" s="2">
        <v>41539</v>
      </c>
    </row>
    <row r="4" spans="1:14" x14ac:dyDescent="0.25">
      <c r="E4" s="70">
        <f ca="1">TODAY()</f>
        <v>43571</v>
      </c>
      <c r="F4" s="70"/>
      <c r="G4" s="70"/>
      <c r="H4" s="70"/>
      <c r="I4" s="33"/>
      <c r="J4" s="33"/>
      <c r="K4" s="33"/>
      <c r="L4" s="70">
        <f ca="1">E4+1</f>
        <v>43572</v>
      </c>
      <c r="M4" s="70"/>
      <c r="N4" s="70"/>
    </row>
    <row r="5" spans="1:14" x14ac:dyDescent="0.25">
      <c r="D5">
        <v>2</v>
      </c>
      <c r="E5">
        <v>3</v>
      </c>
      <c r="F5">
        <v>5</v>
      </c>
      <c r="G5">
        <v>10</v>
      </c>
      <c r="H5">
        <v>12</v>
      </c>
      <c r="I5" s="33"/>
      <c r="J5" s="33"/>
      <c r="K5" s="33"/>
      <c r="L5" s="33"/>
      <c r="M5" s="33"/>
      <c r="N5" s="33"/>
    </row>
    <row r="6" spans="1:14" x14ac:dyDescent="0.25">
      <c r="D6" t="s">
        <v>944</v>
      </c>
      <c r="E6" t="s">
        <v>945</v>
      </c>
      <c r="F6" t="s">
        <v>946</v>
      </c>
      <c r="G6" t="s">
        <v>26</v>
      </c>
      <c r="H6" t="s">
        <v>940</v>
      </c>
      <c r="K6" t="s">
        <v>944</v>
      </c>
      <c r="L6" t="s">
        <v>945</v>
      </c>
      <c r="M6" t="s">
        <v>26</v>
      </c>
      <c r="N6" t="s">
        <v>940</v>
      </c>
    </row>
    <row r="7" spans="1:14" x14ac:dyDescent="0.25">
      <c r="B7">
        <v>1</v>
      </c>
      <c r="C7" t="str">
        <f ca="1">$E$4&amp;"-"&amp;$B7</f>
        <v>43571-1</v>
      </c>
      <c r="D7" t="e">
        <f ca="1">VLOOKUP($C7,Hoja1!$A:$W,D$5,FALSE)</f>
        <v>#N/A</v>
      </c>
      <c r="E7" t="e">
        <f ca="1">VLOOKUP($C7,Hoja1!$A:$W,E$5,FALSE)</f>
        <v>#N/A</v>
      </c>
      <c r="F7" t="e">
        <f ca="1">VLOOKUP($C7,Hoja1!$A:$W,F$5,FALSE)</f>
        <v>#N/A</v>
      </c>
      <c r="G7" t="e">
        <f ca="1">VLOOKUP($C7,Hoja1!$A:$W,G$5,FALSE)</f>
        <v>#N/A</v>
      </c>
      <c r="H7" t="e">
        <f ca="1">VLOOKUP($C7,Hoja1!$A:$W,H$5,FALSE)</f>
        <v>#N/A</v>
      </c>
      <c r="J7" t="str">
        <f ca="1">$L$4&amp;"-"&amp;$B7</f>
        <v>43572-1</v>
      </c>
    </row>
    <row r="8" spans="1:14" x14ac:dyDescent="0.25">
      <c r="B8">
        <v>2</v>
      </c>
      <c r="C8" t="str">
        <f t="shared" ref="C8:C16" ca="1" si="0">$E$4&amp;"-"&amp;$B8</f>
        <v>43571-2</v>
      </c>
      <c r="D8" t="e">
        <f ca="1">VLOOKUP($C8,Hoja1!$A:$W,D$5,FALSE)</f>
        <v>#N/A</v>
      </c>
      <c r="E8" t="e">
        <f ca="1">VLOOKUP($C8,Hoja1!$A:$W,E$5,FALSE)</f>
        <v>#N/A</v>
      </c>
      <c r="F8" t="e">
        <f ca="1">VLOOKUP($C8,Hoja1!$A:$W,F$5,FALSE)</f>
        <v>#N/A</v>
      </c>
      <c r="G8" t="e">
        <f ca="1">VLOOKUP($C8,Hoja1!$A:$W,G$5,FALSE)</f>
        <v>#N/A</v>
      </c>
      <c r="H8" t="e">
        <f ca="1">VLOOKUP($C8,Hoja1!$A:$W,H$5,FALSE)</f>
        <v>#N/A</v>
      </c>
      <c r="J8" t="str">
        <f t="shared" ref="J8:J16" ca="1" si="1">$L$4&amp;"-"&amp;$B8</f>
        <v>43572-2</v>
      </c>
    </row>
    <row r="9" spans="1:14" x14ac:dyDescent="0.25">
      <c r="B9">
        <v>3</v>
      </c>
      <c r="C9" t="str">
        <f t="shared" ca="1" si="0"/>
        <v>43571-3</v>
      </c>
      <c r="D9" t="e">
        <f ca="1">VLOOKUP($C9,Hoja1!$A:$W,D$5,FALSE)</f>
        <v>#N/A</v>
      </c>
      <c r="E9" t="e">
        <f ca="1">VLOOKUP($C9,Hoja1!$A:$W,E$5,FALSE)</f>
        <v>#N/A</v>
      </c>
      <c r="F9" t="e">
        <f ca="1">VLOOKUP($C9,Hoja1!$A:$W,F$5,FALSE)</f>
        <v>#N/A</v>
      </c>
      <c r="G9" t="e">
        <f ca="1">VLOOKUP($C9,Hoja1!$A:$W,G$5,FALSE)</f>
        <v>#N/A</v>
      </c>
      <c r="H9" t="e">
        <f ca="1">VLOOKUP($C9,Hoja1!$A:$W,H$5,FALSE)</f>
        <v>#N/A</v>
      </c>
      <c r="J9" t="str">
        <f t="shared" ca="1" si="1"/>
        <v>43572-3</v>
      </c>
    </row>
    <row r="10" spans="1:14" x14ac:dyDescent="0.25">
      <c r="B10">
        <v>4</v>
      </c>
      <c r="C10" t="str">
        <f t="shared" ca="1" si="0"/>
        <v>43571-4</v>
      </c>
      <c r="D10" t="e">
        <f ca="1">VLOOKUP($C10,Hoja1!$A:$W,D$5,FALSE)</f>
        <v>#N/A</v>
      </c>
      <c r="E10" t="e">
        <f ca="1">VLOOKUP($C10,Hoja1!$A:$W,E$5,FALSE)</f>
        <v>#N/A</v>
      </c>
      <c r="F10" t="e">
        <f ca="1">VLOOKUP($C10,Hoja1!$A:$W,F$5,FALSE)</f>
        <v>#N/A</v>
      </c>
      <c r="G10" t="e">
        <f ca="1">VLOOKUP($C10,Hoja1!$A:$W,G$5,FALSE)</f>
        <v>#N/A</v>
      </c>
      <c r="H10" t="e">
        <f ca="1">VLOOKUP($C10,Hoja1!$A:$W,H$5,FALSE)</f>
        <v>#N/A</v>
      </c>
      <c r="J10" t="str">
        <f t="shared" ca="1" si="1"/>
        <v>43572-4</v>
      </c>
    </row>
    <row r="11" spans="1:14" x14ac:dyDescent="0.25">
      <c r="B11">
        <v>5</v>
      </c>
      <c r="C11" t="str">
        <f t="shared" ca="1" si="0"/>
        <v>43571-5</v>
      </c>
      <c r="D11" t="e">
        <f ca="1">VLOOKUP($C11,Hoja1!$A:$W,D$5,FALSE)</f>
        <v>#N/A</v>
      </c>
      <c r="E11" t="e">
        <f ca="1">VLOOKUP($C11,Hoja1!$A:$W,E$5,FALSE)</f>
        <v>#N/A</v>
      </c>
      <c r="F11" t="e">
        <f ca="1">VLOOKUP($C11,Hoja1!$A:$W,F$5,FALSE)</f>
        <v>#N/A</v>
      </c>
      <c r="G11" t="e">
        <f ca="1">VLOOKUP($C11,Hoja1!$A:$W,G$5,FALSE)</f>
        <v>#N/A</v>
      </c>
      <c r="H11" t="e">
        <f ca="1">VLOOKUP($C11,Hoja1!$A:$W,H$5,FALSE)</f>
        <v>#N/A</v>
      </c>
      <c r="J11" t="str">
        <f t="shared" ca="1" si="1"/>
        <v>43572-5</v>
      </c>
    </row>
    <row r="12" spans="1:14" x14ac:dyDescent="0.25">
      <c r="B12">
        <v>6</v>
      </c>
      <c r="C12" t="str">
        <f t="shared" ca="1" si="0"/>
        <v>43571-6</v>
      </c>
      <c r="D12" t="e">
        <f ca="1">VLOOKUP($C12,Hoja1!$A:$W,D$5,FALSE)</f>
        <v>#N/A</v>
      </c>
      <c r="E12" t="e">
        <f ca="1">VLOOKUP($C12,Hoja1!$A:$W,E$5,FALSE)</f>
        <v>#N/A</v>
      </c>
      <c r="F12" t="e">
        <f ca="1">VLOOKUP($C12,Hoja1!$A:$W,F$5,FALSE)</f>
        <v>#N/A</v>
      </c>
      <c r="G12" t="e">
        <f ca="1">VLOOKUP($C12,Hoja1!$A:$W,G$5,FALSE)</f>
        <v>#N/A</v>
      </c>
      <c r="H12" t="e">
        <f ca="1">VLOOKUP($C12,Hoja1!$A:$W,H$5,FALSE)</f>
        <v>#N/A</v>
      </c>
      <c r="J12" t="str">
        <f t="shared" ca="1" si="1"/>
        <v>43572-6</v>
      </c>
    </row>
    <row r="13" spans="1:14" x14ac:dyDescent="0.25">
      <c r="B13">
        <v>7</v>
      </c>
      <c r="C13" t="str">
        <f t="shared" ca="1" si="0"/>
        <v>43571-7</v>
      </c>
      <c r="D13" t="e">
        <f ca="1">VLOOKUP($C13,Hoja1!$A:$W,D$5,FALSE)</f>
        <v>#N/A</v>
      </c>
      <c r="E13" t="e">
        <f ca="1">VLOOKUP($C13,Hoja1!$A:$W,E$5,FALSE)</f>
        <v>#N/A</v>
      </c>
      <c r="F13" t="e">
        <f ca="1">VLOOKUP($C13,Hoja1!$A:$W,F$5,FALSE)</f>
        <v>#N/A</v>
      </c>
      <c r="G13" t="e">
        <f ca="1">VLOOKUP($C13,Hoja1!$A:$W,G$5,FALSE)</f>
        <v>#N/A</v>
      </c>
      <c r="H13" t="e">
        <f ca="1">VLOOKUP($C13,Hoja1!$A:$W,H$5,FALSE)</f>
        <v>#N/A</v>
      </c>
      <c r="J13" t="str">
        <f t="shared" ca="1" si="1"/>
        <v>43572-7</v>
      </c>
    </row>
    <row r="14" spans="1:14" x14ac:dyDescent="0.25">
      <c r="B14">
        <v>8</v>
      </c>
      <c r="C14" t="str">
        <f t="shared" ca="1" si="0"/>
        <v>43571-8</v>
      </c>
      <c r="D14" t="e">
        <f ca="1">VLOOKUP($C14,Hoja1!$A:$W,D$5,FALSE)</f>
        <v>#N/A</v>
      </c>
      <c r="E14" t="e">
        <f ca="1">VLOOKUP($C14,Hoja1!$A:$W,E$5,FALSE)</f>
        <v>#N/A</v>
      </c>
      <c r="F14" t="e">
        <f ca="1">VLOOKUP($C14,Hoja1!$A:$W,F$5,FALSE)</f>
        <v>#N/A</v>
      </c>
      <c r="G14" t="e">
        <f ca="1">VLOOKUP($C14,Hoja1!$A:$W,G$5,FALSE)</f>
        <v>#N/A</v>
      </c>
      <c r="H14" t="e">
        <f ca="1">VLOOKUP($C14,Hoja1!$A:$W,H$5,FALSE)</f>
        <v>#N/A</v>
      </c>
      <c r="J14" t="str">
        <f t="shared" ca="1" si="1"/>
        <v>43572-8</v>
      </c>
    </row>
    <row r="15" spans="1:14" x14ac:dyDescent="0.25">
      <c r="B15">
        <v>9</v>
      </c>
      <c r="C15" t="str">
        <f t="shared" ca="1" si="0"/>
        <v>43571-9</v>
      </c>
      <c r="D15" t="e">
        <f ca="1">VLOOKUP($C15,Hoja1!$A:$W,D$5,FALSE)</f>
        <v>#N/A</v>
      </c>
      <c r="E15" t="e">
        <f ca="1">VLOOKUP($C15,Hoja1!$A:$W,E$5,FALSE)</f>
        <v>#N/A</v>
      </c>
      <c r="F15" t="e">
        <f ca="1">VLOOKUP($C15,Hoja1!$A:$W,F$5,FALSE)</f>
        <v>#N/A</v>
      </c>
      <c r="G15" t="e">
        <f ca="1">VLOOKUP($C15,Hoja1!$A:$W,G$5,FALSE)</f>
        <v>#N/A</v>
      </c>
      <c r="H15" t="e">
        <f ca="1">VLOOKUP($C15,Hoja1!$A:$W,H$5,FALSE)</f>
        <v>#N/A</v>
      </c>
      <c r="J15" t="str">
        <f t="shared" ca="1" si="1"/>
        <v>43572-9</v>
      </c>
    </row>
    <row r="16" spans="1:14" x14ac:dyDescent="0.25">
      <c r="B16">
        <v>10</v>
      </c>
      <c r="C16" t="str">
        <f t="shared" ca="1" si="0"/>
        <v>43571-10</v>
      </c>
      <c r="D16" t="e">
        <f ca="1">VLOOKUP($C16,Hoja1!$A:$W,D$5,FALSE)</f>
        <v>#N/A</v>
      </c>
      <c r="E16" t="e">
        <f ca="1">VLOOKUP($C16,Hoja1!$A:$W,E$5,FALSE)</f>
        <v>#N/A</v>
      </c>
      <c r="F16" t="e">
        <f ca="1">VLOOKUP($C16,Hoja1!$A:$W,F$5,FALSE)</f>
        <v>#N/A</v>
      </c>
      <c r="G16" t="e">
        <f ca="1">VLOOKUP($C16,Hoja1!$A:$W,G$5,FALSE)</f>
        <v>#N/A</v>
      </c>
      <c r="H16" t="e">
        <f ca="1">VLOOKUP($C16,Hoja1!$A:$W,H$5,FALSE)</f>
        <v>#N/A</v>
      </c>
      <c r="J16" t="str">
        <f t="shared" ca="1" si="1"/>
        <v>43572-10</v>
      </c>
    </row>
  </sheetData>
  <mergeCells count="2">
    <mergeCell ref="E4:H4"/>
    <mergeCell ref="L4:N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4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7" t="s">
        <v>673</v>
      </c>
      <c r="B3" s="8">
        <v>41522.291666666664</v>
      </c>
      <c r="C3" s="7" t="s">
        <v>10</v>
      </c>
      <c r="D3" s="8">
        <v>41523.291666666664</v>
      </c>
      <c r="E3" s="11">
        <v>41522</v>
      </c>
      <c r="F3" s="8">
        <v>41522.520833333336</v>
      </c>
    </row>
    <row r="4" spans="1:12" x14ac:dyDescent="0.25">
      <c r="A4" s="7" t="s">
        <v>801</v>
      </c>
      <c r="B4" s="8">
        <v>41547.5</v>
      </c>
      <c r="C4" s="7" t="s">
        <v>10</v>
      </c>
      <c r="D4" s="8" t="s">
        <v>802</v>
      </c>
      <c r="E4" s="8" t="s">
        <v>803</v>
      </c>
      <c r="F4" s="8">
        <v>41547.75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7" t="s">
        <v>677</v>
      </c>
      <c r="B3" s="8">
        <v>41522.666666666664</v>
      </c>
      <c r="C3" s="7" t="s">
        <v>52</v>
      </c>
      <c r="D3" s="11">
        <v>41527.666666666664</v>
      </c>
      <c r="E3" s="8">
        <v>41522.666666666664</v>
      </c>
      <c r="F3" s="8">
        <v>41526.635416666664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5"/>
  <sheetViews>
    <sheetView workbookViewId="0">
      <selection activeCell="H10" sqref="H10"/>
    </sheetView>
  </sheetViews>
  <sheetFormatPr baseColWidth="10" defaultColWidth="11.42578125" defaultRowHeight="15" x14ac:dyDescent="0.25"/>
  <cols>
    <col min="1" max="1" width="14" bestFit="1" customWidth="1"/>
  </cols>
  <sheetData>
    <row r="1" spans="1:9" ht="15.75" thickBot="1" x14ac:dyDescent="0.3"/>
    <row r="2" spans="1:9" x14ac:dyDescent="0.25">
      <c r="B2" s="71" t="s">
        <v>1017</v>
      </c>
      <c r="C2" s="72"/>
      <c r="D2" s="40"/>
      <c r="E2" s="71" t="s">
        <v>1018</v>
      </c>
      <c r="F2" s="72"/>
      <c r="G2" s="40"/>
      <c r="H2" s="71" t="s">
        <v>1019</v>
      </c>
      <c r="I2" s="72"/>
    </row>
    <row r="3" spans="1:9" ht="15.75" thickBot="1" x14ac:dyDescent="0.3">
      <c r="B3" s="73"/>
      <c r="C3" s="74"/>
      <c r="D3" s="40"/>
      <c r="E3" s="73"/>
      <c r="F3" s="74"/>
      <c r="G3" s="40"/>
      <c r="H3" s="73"/>
      <c r="I3" s="74"/>
    </row>
    <row r="8" spans="1:9" x14ac:dyDescent="0.25">
      <c r="A8" t="s">
        <v>1020</v>
      </c>
      <c r="E8" t="s">
        <v>1026</v>
      </c>
    </row>
    <row r="9" spans="1:9" x14ac:dyDescent="0.25">
      <c r="A9" t="s">
        <v>1021</v>
      </c>
      <c r="E9" t="s">
        <v>1025</v>
      </c>
    </row>
    <row r="10" spans="1:9" x14ac:dyDescent="0.25">
      <c r="A10" t="s">
        <v>1022</v>
      </c>
    </row>
    <row r="11" spans="1:9" x14ac:dyDescent="0.25">
      <c r="A11" t="s">
        <v>1023</v>
      </c>
    </row>
    <row r="12" spans="1:9" x14ac:dyDescent="0.25">
      <c r="A12" t="s">
        <v>1024</v>
      </c>
    </row>
    <row r="13" spans="1:9" ht="15.75" thickBot="1" x14ac:dyDescent="0.3"/>
    <row r="14" spans="1:9" x14ac:dyDescent="0.25">
      <c r="B14" s="71" t="s">
        <v>1027</v>
      </c>
      <c r="C14" s="72"/>
      <c r="E14" s="71" t="s">
        <v>1028</v>
      </c>
      <c r="F14" s="72"/>
    </row>
    <row r="15" spans="1:9" ht="15.75" thickBot="1" x14ac:dyDescent="0.3">
      <c r="B15" s="73"/>
      <c r="C15" s="74"/>
      <c r="E15" s="73"/>
      <c r="F15" s="74"/>
    </row>
  </sheetData>
  <mergeCells count="5">
    <mergeCell ref="B2:C3"/>
    <mergeCell ref="E2:F3"/>
    <mergeCell ref="H2:I3"/>
    <mergeCell ref="B14:C15"/>
    <mergeCell ref="E14:F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C21"/>
  <sheetViews>
    <sheetView workbookViewId="0">
      <selection activeCell="B15" sqref="B15"/>
    </sheetView>
  </sheetViews>
  <sheetFormatPr baseColWidth="10" defaultColWidth="11.42578125" defaultRowHeight="15" x14ac:dyDescent="0.25"/>
  <cols>
    <col min="2" max="2" width="17" bestFit="1" customWidth="1"/>
    <col min="3" max="3" width="16.85546875" bestFit="1" customWidth="1"/>
  </cols>
  <sheetData>
    <row r="1" spans="2:3" x14ac:dyDescent="0.25">
      <c r="B1" t="s">
        <v>942</v>
      </c>
    </row>
    <row r="2" spans="2:3" x14ac:dyDescent="0.25">
      <c r="B2" s="7"/>
      <c r="C2" t="s">
        <v>1144</v>
      </c>
    </row>
    <row r="3" spans="2:3" x14ac:dyDescent="0.25">
      <c r="B3" s="7"/>
      <c r="C3" t="s">
        <v>1154</v>
      </c>
    </row>
    <row r="4" spans="2:3" x14ac:dyDescent="0.25">
      <c r="B4" s="3"/>
      <c r="C4" t="s">
        <v>1145</v>
      </c>
    </row>
    <row r="5" spans="2:3" x14ac:dyDescent="0.25">
      <c r="B5" s="7"/>
      <c r="C5" t="s">
        <v>1146</v>
      </c>
    </row>
    <row r="6" spans="2:3" x14ac:dyDescent="0.25">
      <c r="B6" s="7"/>
      <c r="C6" t="s">
        <v>1147</v>
      </c>
    </row>
    <row r="7" spans="2:3" x14ac:dyDescent="0.25">
      <c r="B7" s="7"/>
      <c r="C7" t="s">
        <v>1145</v>
      </c>
    </row>
    <row r="8" spans="2:3" x14ac:dyDescent="0.25">
      <c r="B8" s="7"/>
      <c r="C8" t="s">
        <v>1148</v>
      </c>
    </row>
    <row r="9" spans="2:3" x14ac:dyDescent="0.25">
      <c r="B9" s="7"/>
      <c r="C9" t="s">
        <v>1149</v>
      </c>
    </row>
    <row r="10" spans="2:3" x14ac:dyDescent="0.25">
      <c r="B10" s="7"/>
      <c r="C10" t="s">
        <v>1150</v>
      </c>
    </row>
    <row r="11" spans="2:3" x14ac:dyDescent="0.25">
      <c r="B11" s="7"/>
      <c r="C11" t="s">
        <v>1151</v>
      </c>
    </row>
    <row r="12" spans="2:3" x14ac:dyDescent="0.25">
      <c r="B12" s="7"/>
      <c r="C12" t="s">
        <v>1152</v>
      </c>
    </row>
    <row r="13" spans="2:3" x14ac:dyDescent="0.25">
      <c r="B13" s="7"/>
      <c r="C13" t="s">
        <v>1153</v>
      </c>
    </row>
    <row r="14" spans="2:3" x14ac:dyDescent="0.25">
      <c r="B14" s="7"/>
      <c r="C14" t="s">
        <v>1153</v>
      </c>
    </row>
    <row r="15" spans="2:3" x14ac:dyDescent="0.25">
      <c r="B15" s="38"/>
    </row>
    <row r="16" spans="2:3" x14ac:dyDescent="0.25">
      <c r="C16" t="s">
        <v>1150</v>
      </c>
    </row>
    <row r="17" spans="2:3" x14ac:dyDescent="0.25">
      <c r="B17" s="7"/>
      <c r="C17" t="s">
        <v>1148</v>
      </c>
    </row>
    <row r="18" spans="2:3" x14ac:dyDescent="0.25">
      <c r="C18" t="s">
        <v>1150</v>
      </c>
    </row>
    <row r="19" spans="2:3" x14ac:dyDescent="0.25">
      <c r="B19" s="7"/>
      <c r="C19" t="s">
        <v>1154</v>
      </c>
    </row>
    <row r="20" spans="2:3" x14ac:dyDescent="0.25">
      <c r="B20" s="7"/>
      <c r="C20" t="s">
        <v>1156</v>
      </c>
    </row>
    <row r="21" spans="2:3" x14ac:dyDescent="0.25">
      <c r="B21" s="7"/>
      <c r="C21" t="s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O53"/>
  <sheetViews>
    <sheetView workbookViewId="0">
      <selection activeCell="H43" sqref="H43"/>
    </sheetView>
  </sheetViews>
  <sheetFormatPr baseColWidth="10" defaultColWidth="11.42578125" defaultRowHeight="15" outlineLevelRow="1" x14ac:dyDescent="0.25"/>
  <cols>
    <col min="3" max="3" width="23.42578125" bestFit="1" customWidth="1"/>
    <col min="10" max="10" width="23.42578125" bestFit="1" customWidth="1"/>
    <col min="11" max="11" width="12.28515625" bestFit="1" customWidth="1"/>
    <col min="12" max="15" width="11.42578125" customWidth="1"/>
  </cols>
  <sheetData>
    <row r="1" spans="3:13" x14ac:dyDescent="0.25">
      <c r="F1" t="s">
        <v>1004</v>
      </c>
    </row>
    <row r="2" spans="3:13" hidden="1" outlineLevel="1" x14ac:dyDescent="0.25">
      <c r="D2">
        <v>1</v>
      </c>
      <c r="E2">
        <v>2</v>
      </c>
      <c r="F2">
        <v>3</v>
      </c>
    </row>
    <row r="3" spans="3:13" collapsed="1" x14ac:dyDescent="0.25">
      <c r="D3" s="34" t="s">
        <v>1006</v>
      </c>
      <c r="E3" s="34" t="s">
        <v>1007</v>
      </c>
      <c r="F3" s="34" t="s">
        <v>1008</v>
      </c>
    </row>
    <row r="4" spans="3:13" x14ac:dyDescent="0.25">
      <c r="C4" t="s">
        <v>977</v>
      </c>
      <c r="D4" s="31">
        <v>102</v>
      </c>
      <c r="E4" s="31">
        <v>97</v>
      </c>
      <c r="F4" s="31">
        <v>13</v>
      </c>
    </row>
    <row r="5" spans="3:13" x14ac:dyDescent="0.25">
      <c r="C5" t="s">
        <v>976</v>
      </c>
      <c r="D5" s="31">
        <v>5</v>
      </c>
      <c r="E5" s="31">
        <v>6</v>
      </c>
      <c r="F5" s="31">
        <v>3</v>
      </c>
    </row>
    <row r="6" spans="3:13" x14ac:dyDescent="0.25">
      <c r="C6" t="s">
        <v>978</v>
      </c>
      <c r="D6" s="31">
        <v>0</v>
      </c>
      <c r="E6" s="31">
        <v>1</v>
      </c>
      <c r="F6" s="31">
        <v>1</v>
      </c>
    </row>
    <row r="7" spans="3:13" x14ac:dyDescent="0.25">
      <c r="C7" t="s">
        <v>1005</v>
      </c>
      <c r="D7" s="31">
        <v>2</v>
      </c>
      <c r="E7" s="31">
        <v>1</v>
      </c>
      <c r="F7" s="31">
        <v>3</v>
      </c>
    </row>
    <row r="8" spans="3:13" x14ac:dyDescent="0.25">
      <c r="C8" t="s">
        <v>938</v>
      </c>
      <c r="D8" s="31">
        <v>2</v>
      </c>
      <c r="E8" s="31">
        <v>3</v>
      </c>
      <c r="F8" s="31">
        <v>1</v>
      </c>
    </row>
    <row r="9" spans="3:13" x14ac:dyDescent="0.25">
      <c r="C9" s="30" t="s">
        <v>979</v>
      </c>
      <c r="D9" s="34">
        <f>SUM(D4:D8)</f>
        <v>111</v>
      </c>
      <c r="E9" s="34">
        <f>SUM(E4:E8)</f>
        <v>108</v>
      </c>
      <c r="F9" s="34">
        <f>SUM(F4:F8)</f>
        <v>21</v>
      </c>
    </row>
    <row r="13" spans="3:13" x14ac:dyDescent="0.25">
      <c r="D13" s="34" t="s">
        <v>1006</v>
      </c>
      <c r="E13" s="34" t="s">
        <v>1007</v>
      </c>
      <c r="F13" s="34" t="s">
        <v>1008</v>
      </c>
      <c r="J13" s="42"/>
      <c r="K13" s="47" t="s">
        <v>1041</v>
      </c>
      <c r="L13" s="47" t="s">
        <v>1030</v>
      </c>
      <c r="M13" s="47" t="s">
        <v>1031</v>
      </c>
    </row>
    <row r="14" spans="3:13" x14ac:dyDescent="0.25">
      <c r="C14" t="s">
        <v>1009</v>
      </c>
      <c r="D14" s="31">
        <f>D9</f>
        <v>111</v>
      </c>
      <c r="E14" s="31">
        <f>E9</f>
        <v>108</v>
      </c>
      <c r="F14" s="31">
        <f>F9</f>
        <v>21</v>
      </c>
      <c r="J14" s="43" t="s">
        <v>1009</v>
      </c>
      <c r="K14" s="44">
        <v>15</v>
      </c>
      <c r="L14" s="44">
        <v>111</v>
      </c>
      <c r="M14" s="44">
        <v>108</v>
      </c>
    </row>
    <row r="15" spans="3:13" x14ac:dyDescent="0.25">
      <c r="C15" t="s">
        <v>1010</v>
      </c>
      <c r="D15" s="31">
        <f>SUM(D4:D5)</f>
        <v>107</v>
      </c>
      <c r="E15" s="31">
        <f>SUM(E4:E5)</f>
        <v>103</v>
      </c>
      <c r="F15" s="31">
        <f>SUM(F4:F5)</f>
        <v>16</v>
      </c>
      <c r="J15" s="43" t="s">
        <v>1010</v>
      </c>
      <c r="K15" s="44">
        <v>11</v>
      </c>
      <c r="L15" s="44">
        <v>106</v>
      </c>
      <c r="M15" s="44">
        <v>102</v>
      </c>
    </row>
    <row r="16" spans="3:13" x14ac:dyDescent="0.25">
      <c r="C16" t="s">
        <v>1011</v>
      </c>
      <c r="D16" s="31">
        <f>SUM(D6:D7)</f>
        <v>2</v>
      </c>
      <c r="E16" s="31">
        <f>SUM(E6:E7)</f>
        <v>2</v>
      </c>
      <c r="F16" s="31">
        <f>SUM(F6:F7)</f>
        <v>4</v>
      </c>
      <c r="J16" s="43" t="s">
        <v>1011</v>
      </c>
      <c r="K16" s="44">
        <v>4</v>
      </c>
      <c r="L16" s="44">
        <v>3</v>
      </c>
      <c r="M16" s="44">
        <v>3</v>
      </c>
    </row>
    <row r="17" spans="3:15" x14ac:dyDescent="0.25">
      <c r="C17" t="s">
        <v>1012</v>
      </c>
      <c r="D17" s="31">
        <f>D8</f>
        <v>2</v>
      </c>
      <c r="E17" s="31">
        <f>E8</f>
        <v>3</v>
      </c>
      <c r="F17" s="31">
        <f>F8</f>
        <v>1</v>
      </c>
      <c r="J17" s="43" t="s">
        <v>1012</v>
      </c>
      <c r="K17" s="44">
        <v>0</v>
      </c>
      <c r="L17" s="44">
        <v>2</v>
      </c>
      <c r="M17" s="44">
        <v>3</v>
      </c>
    </row>
    <row r="18" spans="3:15" x14ac:dyDescent="0.25">
      <c r="C18" s="30" t="s">
        <v>1013</v>
      </c>
      <c r="D18" s="34">
        <f>SUM(D16:D17)</f>
        <v>4</v>
      </c>
      <c r="E18" s="34">
        <f>D18+SUM(E16:E17)</f>
        <v>9</v>
      </c>
      <c r="F18" s="34">
        <f>E18+SUM(F16:F17)</f>
        <v>14</v>
      </c>
      <c r="J18" s="45" t="s">
        <v>1013</v>
      </c>
      <c r="K18" s="52">
        <v>4</v>
      </c>
      <c r="L18" s="46">
        <v>5</v>
      </c>
      <c r="M18" s="46">
        <v>11</v>
      </c>
    </row>
    <row r="20" spans="3:15" x14ac:dyDescent="0.25">
      <c r="C20" s="30" t="s">
        <v>1006</v>
      </c>
    </row>
    <row r="21" spans="3:15" x14ac:dyDescent="0.25">
      <c r="C21" s="39">
        <v>1</v>
      </c>
      <c r="D21" s="31" t="s">
        <v>15</v>
      </c>
      <c r="E21" s="31" t="s">
        <v>10</v>
      </c>
      <c r="F21" s="31" t="s">
        <v>52</v>
      </c>
      <c r="G21" s="31" t="s">
        <v>513</v>
      </c>
      <c r="H21" s="34" t="s">
        <v>979</v>
      </c>
      <c r="I21" s="34"/>
      <c r="J21" s="49"/>
      <c r="K21" s="48" t="s">
        <v>15</v>
      </c>
      <c r="L21" s="48" t="s">
        <v>10</v>
      </c>
      <c r="M21" s="48" t="s">
        <v>52</v>
      </c>
      <c r="N21" s="48" t="s">
        <v>513</v>
      </c>
      <c r="O21" s="48" t="s">
        <v>979</v>
      </c>
    </row>
    <row r="22" spans="3:15" x14ac:dyDescent="0.25">
      <c r="C22" t="s">
        <v>977</v>
      </c>
      <c r="D22" s="31">
        <f ca="1">COUNTIF(Hoja1!$Z:$Z,$C$21&amp;D$21&amp;$C22)</f>
        <v>0</v>
      </c>
      <c r="E22" s="31">
        <f ca="1">COUNTIF(Hoja1!$Z:$Z,$C$21&amp;E$21&amp;$C22)</f>
        <v>26</v>
      </c>
      <c r="F22" s="31">
        <f ca="1">COUNTIF(Hoja1!$Z:$Z,$C$21&amp;F$21&amp;$C22)</f>
        <v>79</v>
      </c>
      <c r="G22" s="31">
        <f ca="1">COUNTIF(Hoja1!$Z:$Z,$C$21&amp;G$21&amp;$C22)</f>
        <v>2</v>
      </c>
      <c r="H22" s="34">
        <f ca="1">SUM(D22:G22)</f>
        <v>107</v>
      </c>
      <c r="I22" s="34">
        <f ca="1">H22/$H$27</f>
        <v>0.97272727272727277</v>
      </c>
      <c r="J22" s="43" t="s">
        <v>977</v>
      </c>
      <c r="K22" s="44">
        <v>1</v>
      </c>
      <c r="L22" s="44">
        <v>2</v>
      </c>
      <c r="M22" s="44">
        <v>8</v>
      </c>
      <c r="N22" s="44">
        <v>0</v>
      </c>
      <c r="O22" s="50">
        <f>SUM(K22:N22)</f>
        <v>11</v>
      </c>
    </row>
    <row r="23" spans="3:15" x14ac:dyDescent="0.25">
      <c r="C23" t="s">
        <v>976</v>
      </c>
      <c r="D23" s="31">
        <f ca="1">COUNTIF(Hoja1!$Z:$Z,$C$21&amp;D$21&amp;$C23)</f>
        <v>0</v>
      </c>
      <c r="E23" s="31">
        <f ca="1">COUNTIF(Hoja1!$Z:$Z,$C$21&amp;E$21&amp;$C23)</f>
        <v>1</v>
      </c>
      <c r="F23" s="31">
        <f ca="1">COUNTIF(Hoja1!$Z:$Z,$C$21&amp;F$21&amp;$C23)</f>
        <v>2</v>
      </c>
      <c r="G23" s="31">
        <f ca="1">COUNTIF(Hoja1!$Z:$Z,$C$21&amp;G$21&amp;$C23)</f>
        <v>0</v>
      </c>
      <c r="H23" s="34">
        <f ca="1">SUM(D23:G23)</f>
        <v>3</v>
      </c>
      <c r="I23" s="34">
        <f ca="1">H23/$H$27</f>
        <v>2.7272727272727271E-2</v>
      </c>
      <c r="J23" s="43" t="s">
        <v>976</v>
      </c>
      <c r="K23" s="44">
        <v>0</v>
      </c>
      <c r="L23" s="44">
        <v>0</v>
      </c>
      <c r="M23" s="44">
        <v>0</v>
      </c>
      <c r="N23" s="44">
        <v>0</v>
      </c>
      <c r="O23" s="50">
        <f>SUM(K23:N23)</f>
        <v>0</v>
      </c>
    </row>
    <row r="24" spans="3:15" x14ac:dyDescent="0.25">
      <c r="C24" t="s">
        <v>978</v>
      </c>
      <c r="D24" s="31">
        <f ca="1">COUNTIF(Hoja1!$Z:$Z,$C$21&amp;D$21&amp;$C24)</f>
        <v>0</v>
      </c>
      <c r="E24" s="31">
        <f ca="1">COUNTIF(Hoja1!$Z:$Z,$C$21&amp;E$21&amp;$C24)</f>
        <v>0</v>
      </c>
      <c r="F24" s="31">
        <f ca="1">COUNTIF(Hoja1!$Z:$Z,$C$21&amp;F$21&amp;$C24)</f>
        <v>0</v>
      </c>
      <c r="G24" s="31">
        <f ca="1">COUNTIF(Hoja1!$Z:$Z,$C$21&amp;G$21&amp;$C24)</f>
        <v>0</v>
      </c>
      <c r="H24" s="34">
        <f ca="1">SUM(D24:G24)</f>
        <v>0</v>
      </c>
      <c r="I24" s="34">
        <f ca="1">H24/$H$27</f>
        <v>0</v>
      </c>
      <c r="J24" s="43" t="s">
        <v>978</v>
      </c>
      <c r="K24" s="44">
        <v>0</v>
      </c>
      <c r="L24" s="44">
        <v>0</v>
      </c>
      <c r="M24" s="44">
        <v>0</v>
      </c>
      <c r="N24" s="44">
        <v>0</v>
      </c>
      <c r="O24" s="50">
        <f>SUM(K24:N24)</f>
        <v>0</v>
      </c>
    </row>
    <row r="25" spans="3:15" x14ac:dyDescent="0.25">
      <c r="C25" t="s">
        <v>1005</v>
      </c>
      <c r="D25" s="31">
        <f ca="1">COUNTIF(Hoja1!$Z:$Z,$C$21&amp;D$21&amp;$C25)</f>
        <v>0</v>
      </c>
      <c r="E25" s="31">
        <f ca="1">COUNTIF(Hoja1!$Z:$Z,$C$21&amp;E$21&amp;$C25)</f>
        <v>0</v>
      </c>
      <c r="F25" s="31">
        <f ca="1">COUNTIF(Hoja1!$Z:$Z,$C$21&amp;F$21&amp;$C25)</f>
        <v>0</v>
      </c>
      <c r="G25" s="31">
        <f ca="1">COUNTIF(Hoja1!$Z:$Z,$C$21&amp;G$21&amp;$C25)</f>
        <v>0</v>
      </c>
      <c r="H25" s="34">
        <f ca="1">SUM(D25:G25)</f>
        <v>0</v>
      </c>
      <c r="I25" s="34">
        <f ca="1">H25/$H$27</f>
        <v>0</v>
      </c>
      <c r="J25" s="43" t="s">
        <v>1005</v>
      </c>
      <c r="K25" s="44">
        <v>0</v>
      </c>
      <c r="L25" s="44">
        <v>1</v>
      </c>
      <c r="M25" s="44">
        <v>3</v>
      </c>
      <c r="N25" s="44">
        <v>0</v>
      </c>
      <c r="O25" s="50">
        <f>SUM(K25:N25)</f>
        <v>4</v>
      </c>
    </row>
    <row r="26" spans="3:15" x14ac:dyDescent="0.25">
      <c r="C26" t="s">
        <v>938</v>
      </c>
      <c r="D26" s="31">
        <f ca="1">COUNTIF(Hoja1!$Z:$Z,$C$21&amp;D$21&amp;$C26)</f>
        <v>0</v>
      </c>
      <c r="E26" s="31">
        <f ca="1">COUNTIF(Hoja1!$Z:$Z,$C$21&amp;E$21&amp;$C26)</f>
        <v>0</v>
      </c>
      <c r="F26" s="31">
        <f ca="1">COUNTIF(Hoja1!$Z:$Z,$C$21&amp;F$21&amp;$C26)</f>
        <v>0</v>
      </c>
      <c r="G26" s="31">
        <f ca="1">COUNTIF(Hoja1!$Z:$Z,$C$21&amp;G$21&amp;$C26)</f>
        <v>0</v>
      </c>
      <c r="H26" s="34">
        <f ca="1">SUM(D26:G26)</f>
        <v>0</v>
      </c>
      <c r="I26" s="34">
        <f ca="1">H26/$H$27</f>
        <v>0</v>
      </c>
      <c r="J26" s="43" t="s">
        <v>938</v>
      </c>
      <c r="K26" s="44">
        <v>0</v>
      </c>
      <c r="L26" s="44">
        <v>0</v>
      </c>
      <c r="M26" s="44">
        <v>0</v>
      </c>
      <c r="N26" s="44">
        <v>0</v>
      </c>
      <c r="O26" s="50">
        <f>SUM(K26:N26)</f>
        <v>0</v>
      </c>
    </row>
    <row r="27" spans="3:15" x14ac:dyDescent="0.25">
      <c r="C27" s="30" t="s">
        <v>981</v>
      </c>
      <c r="D27" s="34">
        <f ca="1">SUM(D22:D26)</f>
        <v>0</v>
      </c>
      <c r="E27" s="34">
        <f ca="1">SUM(E22:E26)</f>
        <v>27</v>
      </c>
      <c r="F27" s="34">
        <f ca="1">SUM(F22:F26)</f>
        <v>81</v>
      </c>
      <c r="G27" s="34">
        <f ca="1">SUM(G22:G26)</f>
        <v>2</v>
      </c>
      <c r="H27" s="34">
        <f ca="1">SUM(H22:H26)</f>
        <v>110</v>
      </c>
      <c r="J27" s="51" t="s">
        <v>981</v>
      </c>
      <c r="K27" s="52">
        <f>SUM(K22:K26)</f>
        <v>1</v>
      </c>
      <c r="L27" s="52">
        <f>SUM(L22:L26)</f>
        <v>3</v>
      </c>
      <c r="M27" s="52">
        <f>SUM(M22:M26)</f>
        <v>11</v>
      </c>
      <c r="N27" s="52">
        <f>SUM(N22:N26)</f>
        <v>0</v>
      </c>
      <c r="O27" s="52">
        <f>SUM(O22:O26)</f>
        <v>15</v>
      </c>
    </row>
    <row r="28" spans="3:15" x14ac:dyDescent="0.25">
      <c r="D28">
        <f ca="1">D27/$H$27</f>
        <v>0</v>
      </c>
      <c r="E28">
        <f ca="1">E27/$H$27</f>
        <v>0.24545454545454545</v>
      </c>
      <c r="F28">
        <f ca="1">F27/$H$27</f>
        <v>0.73636363636363633</v>
      </c>
      <c r="G28">
        <f ca="1">G27/$H$27</f>
        <v>1.8181818181818181E-2</v>
      </c>
    </row>
    <row r="30" spans="3:15" x14ac:dyDescent="0.25">
      <c r="C30" s="30" t="s">
        <v>1007</v>
      </c>
    </row>
    <row r="31" spans="3:15" x14ac:dyDescent="0.25">
      <c r="C31" s="39">
        <v>2</v>
      </c>
      <c r="D31" s="31" t="s">
        <v>15</v>
      </c>
      <c r="E31" s="31" t="s">
        <v>10</v>
      </c>
      <c r="F31" s="31" t="s">
        <v>52</v>
      </c>
      <c r="G31" s="31" t="s">
        <v>513</v>
      </c>
      <c r="H31" s="34" t="s">
        <v>979</v>
      </c>
    </row>
    <row r="32" spans="3:15" x14ac:dyDescent="0.25">
      <c r="C32" t="s">
        <v>977</v>
      </c>
      <c r="D32" s="31">
        <f ca="1">COUNTIF(Hoja1!$Z:$Z,$C$31&amp;D$31&amp;$C32)</f>
        <v>4</v>
      </c>
      <c r="E32" s="31">
        <f ca="1">COUNTIF(Hoja1!$Z:$Z,$C$31&amp;E$31&amp;$C32)</f>
        <v>20</v>
      </c>
      <c r="F32" s="31">
        <f ca="1">COUNTIF(Hoja1!$Z:$Z,$C$31&amp;F$31&amp;$C32)</f>
        <v>73</v>
      </c>
      <c r="G32" s="31">
        <f ca="1">COUNTIF(Hoja1!$Z:$Z,$C$31&amp;G$31&amp;$C32)</f>
        <v>2</v>
      </c>
      <c r="H32" s="34">
        <f ca="1">SUM(D32:G32)</f>
        <v>99</v>
      </c>
      <c r="I32">
        <f ca="1">H32/$H$37</f>
        <v>0.95192307692307687</v>
      </c>
    </row>
    <row r="33" spans="3:9" x14ac:dyDescent="0.25">
      <c r="C33" t="s">
        <v>976</v>
      </c>
      <c r="D33" s="31">
        <f ca="1">COUNTIF(Hoja1!$Z:$Z,$C$31&amp;D$31&amp;$C33)</f>
        <v>1</v>
      </c>
      <c r="E33" s="31">
        <f ca="1">COUNTIF(Hoja1!$Z:$Z,$C$31&amp;E$31&amp;$C33)</f>
        <v>2</v>
      </c>
      <c r="F33" s="31">
        <f ca="1">COUNTIF(Hoja1!$Z:$Z,$C$31&amp;F$31&amp;$C33)</f>
        <v>2</v>
      </c>
      <c r="G33" s="31">
        <f ca="1">COUNTIF(Hoja1!$Z:$Z,$C$31&amp;G$31&amp;$C33)</f>
        <v>0</v>
      </c>
      <c r="H33" s="34">
        <f ca="1">SUM(D33:G33)</f>
        <v>5</v>
      </c>
      <c r="I33">
        <f ca="1">H33/$H$37</f>
        <v>4.807692307692308E-2</v>
      </c>
    </row>
    <row r="34" spans="3:9" x14ac:dyDescent="0.25">
      <c r="C34" t="s">
        <v>978</v>
      </c>
      <c r="D34" s="31">
        <f ca="1">COUNTIF(Hoja1!$Z:$Z,$C$31&amp;D$31&amp;$C34)</f>
        <v>0</v>
      </c>
      <c r="E34" s="31">
        <f ca="1">COUNTIF(Hoja1!$Z:$Z,$C$31&amp;E$31&amp;$C34)</f>
        <v>0</v>
      </c>
      <c r="F34" s="31">
        <f ca="1">COUNTIF(Hoja1!$Z:$Z,$C$31&amp;F$31&amp;$C34)</f>
        <v>0</v>
      </c>
      <c r="G34" s="31">
        <f ca="1">COUNTIF(Hoja1!$Z:$Z,$C$31&amp;G$31&amp;$C34)</f>
        <v>0</v>
      </c>
      <c r="H34" s="34">
        <f ca="1">SUM(D34:G34)</f>
        <v>0</v>
      </c>
      <c r="I34">
        <f ca="1">H34/$H$37</f>
        <v>0</v>
      </c>
    </row>
    <row r="35" spans="3:9" x14ac:dyDescent="0.25">
      <c r="C35" t="s">
        <v>1005</v>
      </c>
      <c r="D35" s="31">
        <f ca="1">COUNTIF(Hoja1!$Z:$Z,$C$31&amp;D$31&amp;$C35)</f>
        <v>0</v>
      </c>
      <c r="E35" s="31">
        <f ca="1">COUNTIF(Hoja1!$Z:$Z,$C$31&amp;E$31&amp;$C35)</f>
        <v>0</v>
      </c>
      <c r="F35" s="31">
        <f ca="1">COUNTIF(Hoja1!$Z:$Z,$C$31&amp;F$31&amp;$C35)</f>
        <v>0</v>
      </c>
      <c r="G35" s="31">
        <f ca="1">COUNTIF(Hoja1!$Z:$Z,$C$31&amp;G$31&amp;$C35)</f>
        <v>0</v>
      </c>
      <c r="H35" s="34">
        <f ca="1">SUM(D35:G35)</f>
        <v>0</v>
      </c>
      <c r="I35">
        <f ca="1">H35/$H$37</f>
        <v>0</v>
      </c>
    </row>
    <row r="36" spans="3:9" x14ac:dyDescent="0.25">
      <c r="C36" t="s">
        <v>938</v>
      </c>
      <c r="D36" s="31">
        <f ca="1">COUNTIF(Hoja1!$Z:$Z,$C$31&amp;D$31&amp;$C36)</f>
        <v>0</v>
      </c>
      <c r="E36" s="31">
        <f ca="1">COUNTIF(Hoja1!$Z:$Z,$C$31&amp;E$31&amp;$C36)</f>
        <v>0</v>
      </c>
      <c r="F36" s="31">
        <f ca="1">COUNTIF(Hoja1!$Z:$Z,$C$31&amp;F$31&amp;$C36)</f>
        <v>0</v>
      </c>
      <c r="G36" s="31">
        <f ca="1">COUNTIF(Hoja1!$Z:$Z,$C$31&amp;G$31&amp;$C36)</f>
        <v>0</v>
      </c>
      <c r="H36" s="34">
        <f ca="1">SUM(D36:G36)</f>
        <v>0</v>
      </c>
      <c r="I36">
        <f ca="1">H36/$H$37</f>
        <v>0</v>
      </c>
    </row>
    <row r="37" spans="3:9" x14ac:dyDescent="0.25">
      <c r="C37" s="30" t="s">
        <v>981</v>
      </c>
      <c r="D37" s="34">
        <f ca="1">SUM(D32:D36)</f>
        <v>5</v>
      </c>
      <c r="E37" s="34">
        <f ca="1">SUM(E32:E36)</f>
        <v>22</v>
      </c>
      <c r="F37" s="34">
        <f ca="1">SUM(F32:F36)</f>
        <v>75</v>
      </c>
      <c r="G37" s="34">
        <f ca="1">SUM(G32:G36)</f>
        <v>2</v>
      </c>
      <c r="H37" s="34">
        <f ca="1">SUM(H32:H36)</f>
        <v>104</v>
      </c>
    </row>
    <row r="38" spans="3:9" x14ac:dyDescent="0.25">
      <c r="D38">
        <f ca="1">D37/$H$37</f>
        <v>4.807692307692308E-2</v>
      </c>
      <c r="E38">
        <f ca="1">E37/$H$37</f>
        <v>0.21153846153846154</v>
      </c>
      <c r="F38">
        <f ca="1">F37/$H$37</f>
        <v>0.72115384615384615</v>
      </c>
      <c r="G38">
        <f ca="1">G37/$H$37</f>
        <v>1.9230769230769232E-2</v>
      </c>
    </row>
    <row r="40" spans="3:9" x14ac:dyDescent="0.25">
      <c r="C40" s="30" t="s">
        <v>1008</v>
      </c>
    </row>
    <row r="41" spans="3:9" x14ac:dyDescent="0.25">
      <c r="C41" s="39">
        <v>3</v>
      </c>
      <c r="D41" s="31" t="s">
        <v>15</v>
      </c>
      <c r="E41" s="31" t="s">
        <v>10</v>
      </c>
      <c r="F41" s="31" t="s">
        <v>52</v>
      </c>
      <c r="G41" s="31" t="s">
        <v>513</v>
      </c>
      <c r="H41" s="34" t="s">
        <v>979</v>
      </c>
    </row>
    <row r="42" spans="3:9" x14ac:dyDescent="0.25">
      <c r="C42" t="s">
        <v>977</v>
      </c>
      <c r="D42" s="31">
        <f ca="1">COUNTIF(Hoja1!$Z:$Z,$C$41&amp;D$41&amp;$C42)</f>
        <v>2</v>
      </c>
      <c r="E42" s="31">
        <f ca="1">COUNTIF(Hoja1!$Z:$Z,$C$41&amp;E$41&amp;$C42)</f>
        <v>10</v>
      </c>
      <c r="F42" s="31">
        <f ca="1">COUNTIF(Hoja1!$Z:$Z,$C$41&amp;F$41&amp;$C42)</f>
        <v>43</v>
      </c>
      <c r="G42" s="31">
        <f ca="1">COUNTIF(Hoja1!$Z:$Z,$C$41&amp;G$41&amp;$C42)</f>
        <v>2</v>
      </c>
      <c r="H42" s="34">
        <f ca="1">SUM(D42:G42)</f>
        <v>57</v>
      </c>
    </row>
    <row r="43" spans="3:9" x14ac:dyDescent="0.25">
      <c r="C43" t="s">
        <v>976</v>
      </c>
      <c r="D43" s="31">
        <f ca="1">COUNTIF(Hoja1!$Z:$Z,$C$41&amp;D$41&amp;$C43)</f>
        <v>0</v>
      </c>
      <c r="E43" s="31">
        <f ca="1">COUNTIF(Hoja1!$Z:$Z,$C$41&amp;E$41&amp;$C43)</f>
        <v>0</v>
      </c>
      <c r="F43" s="31">
        <f ca="1">COUNTIF(Hoja1!$Z:$Z,$C$41&amp;F$41&amp;$C43)</f>
        <v>0</v>
      </c>
      <c r="G43" s="31">
        <f ca="1">COUNTIF(Hoja1!$Z:$Z,$C$41&amp;G$41&amp;$C43)</f>
        <v>0</v>
      </c>
      <c r="H43" s="34">
        <f ca="1">SUM(D43:G43)</f>
        <v>0</v>
      </c>
    </row>
    <row r="44" spans="3:9" x14ac:dyDescent="0.25">
      <c r="C44" t="s">
        <v>978</v>
      </c>
      <c r="D44" s="31">
        <f ca="1">COUNTIF(Hoja1!$Z:$Z,$C$41&amp;D$41&amp;$C44)</f>
        <v>0</v>
      </c>
      <c r="E44" s="31">
        <f ca="1">COUNTIF(Hoja1!$Z:$Z,$C$41&amp;E$41&amp;$C44)</f>
        <v>0</v>
      </c>
      <c r="F44" s="31">
        <f ca="1">COUNTIF(Hoja1!$Z:$Z,$C$41&amp;F$41&amp;$C44)</f>
        <v>0</v>
      </c>
      <c r="G44" s="31">
        <f ca="1">COUNTIF(Hoja1!$Z:$Z,$C$41&amp;G$41&amp;$C44)</f>
        <v>0</v>
      </c>
      <c r="H44" s="34">
        <f ca="1">SUM(D44:G44)</f>
        <v>0</v>
      </c>
    </row>
    <row r="45" spans="3:9" x14ac:dyDescent="0.25">
      <c r="C45" t="s">
        <v>1005</v>
      </c>
      <c r="D45" s="31">
        <f ca="1">COUNTIF(Hoja1!$Z:$Z,$C$41&amp;D$41&amp;$C45)</f>
        <v>0</v>
      </c>
      <c r="E45" s="31">
        <f ca="1">COUNTIF(Hoja1!$Z:$Z,$C$41&amp;E$41&amp;$C45)</f>
        <v>0</v>
      </c>
      <c r="F45" s="31">
        <f ca="1">COUNTIF(Hoja1!$Z:$Z,$C$41&amp;F$41&amp;$C45)</f>
        <v>0</v>
      </c>
      <c r="G45" s="31">
        <f ca="1">COUNTIF(Hoja1!$Z:$Z,$C$41&amp;G$41&amp;$C45)</f>
        <v>0</v>
      </c>
      <c r="H45" s="34">
        <f ca="1">SUM(D45:G45)</f>
        <v>0</v>
      </c>
    </row>
    <row r="46" spans="3:9" x14ac:dyDescent="0.25">
      <c r="C46" t="s">
        <v>938</v>
      </c>
      <c r="D46" s="31">
        <f ca="1">COUNTIF(Hoja1!$Z:$Z,$C$41&amp;D$41&amp;$C46)</f>
        <v>0</v>
      </c>
      <c r="E46" s="31">
        <f ca="1">COUNTIF(Hoja1!$Z:$Z,$C$41&amp;E$41&amp;$C46)</f>
        <v>0</v>
      </c>
      <c r="F46" s="31">
        <f ca="1">COUNTIF(Hoja1!$Z:$Z,$C$41&amp;F$41&amp;$C46)</f>
        <v>0</v>
      </c>
      <c r="G46" s="31">
        <f ca="1">COUNTIF(Hoja1!$Z:$Z,$C$41&amp;G$41&amp;$C46)</f>
        <v>0</v>
      </c>
      <c r="H46" s="34">
        <f ca="1">SUM(D46:G46)</f>
        <v>0</v>
      </c>
    </row>
    <row r="47" spans="3:9" x14ac:dyDescent="0.25">
      <c r="C47" s="30" t="s">
        <v>981</v>
      </c>
      <c r="D47" s="34">
        <f ca="1">SUM(D42:D46)</f>
        <v>2</v>
      </c>
      <c r="E47" s="34">
        <f ca="1">SUM(E42:E46)</f>
        <v>10</v>
      </c>
      <c r="F47" s="34">
        <f ca="1">SUM(F42:F46)</f>
        <v>43</v>
      </c>
      <c r="G47" s="34">
        <f ca="1">SUM(G42:G46)</f>
        <v>2</v>
      </c>
      <c r="H47" s="34">
        <f ca="1">SUM(H42:H46)</f>
        <v>57</v>
      </c>
    </row>
    <row r="51" spans="3:10" x14ac:dyDescent="0.25">
      <c r="C51" t="s">
        <v>937</v>
      </c>
      <c r="D51" s="7" t="s">
        <v>553</v>
      </c>
      <c r="E51" s="8" t="s">
        <v>539</v>
      </c>
      <c r="F51" s="7" t="s">
        <v>15</v>
      </c>
      <c r="G51" s="8" t="s">
        <v>547</v>
      </c>
      <c r="H51" s="13" t="s">
        <v>548</v>
      </c>
      <c r="I51" s="8">
        <v>41513.625</v>
      </c>
      <c r="J51">
        <v>1</v>
      </c>
    </row>
    <row r="52" spans="3:10" x14ac:dyDescent="0.25">
      <c r="C52" t="s">
        <v>936</v>
      </c>
      <c r="D52" s="3" t="s">
        <v>579</v>
      </c>
      <c r="E52" s="4" t="s">
        <v>573</v>
      </c>
      <c r="F52" s="3" t="s">
        <v>10</v>
      </c>
      <c r="G52" s="4" t="s">
        <v>581</v>
      </c>
      <c r="H52" s="14" t="s">
        <v>580</v>
      </c>
      <c r="I52" s="4">
        <v>41533.4375</v>
      </c>
      <c r="J52">
        <v>2</v>
      </c>
    </row>
    <row r="53" spans="3:10" x14ac:dyDescent="0.25">
      <c r="C53" t="s">
        <v>1029</v>
      </c>
      <c r="D53" t="s">
        <v>582</v>
      </c>
      <c r="E53" s="1" t="s">
        <v>573</v>
      </c>
      <c r="F53" t="s">
        <v>10</v>
      </c>
      <c r="G53" s="1" t="s">
        <v>581</v>
      </c>
      <c r="H53" s="12" t="s">
        <v>580</v>
      </c>
      <c r="I53" s="12">
        <v>41509.458333333336</v>
      </c>
      <c r="J5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topLeftCell="A15" workbookViewId="0">
      <selection activeCell="B29" sqref="B29"/>
    </sheetView>
  </sheetViews>
  <sheetFormatPr baseColWidth="10" defaultColWidth="11.42578125" defaultRowHeight="15" x14ac:dyDescent="0.25"/>
  <cols>
    <col min="1" max="1" width="12.28515625" bestFit="1" customWidth="1"/>
    <col min="11" max="11" width="15.7109375" bestFit="1" customWidth="1"/>
  </cols>
  <sheetData>
    <row r="1" spans="1:9" x14ac:dyDescent="0.25">
      <c r="A1" t="s">
        <v>975</v>
      </c>
      <c r="B1" t="s">
        <v>939</v>
      </c>
      <c r="F1" t="s">
        <v>15</v>
      </c>
      <c r="G1" t="s">
        <v>10</v>
      </c>
      <c r="H1" t="s">
        <v>52</v>
      </c>
      <c r="I1" t="s">
        <v>513</v>
      </c>
    </row>
    <row r="2" spans="1:9" x14ac:dyDescent="0.25">
      <c r="A2" t="s">
        <v>947</v>
      </c>
      <c r="B2">
        <f>1/24*4</f>
        <v>0.16666666666666666</v>
      </c>
      <c r="E2">
        <v>1</v>
      </c>
      <c r="F2" t="str">
        <f>F$1&amp;$E2</f>
        <v>Emergencia1</v>
      </c>
      <c r="G2" t="str">
        <f t="shared" ref="G2:I8" si="0">G$1&amp;$E2</f>
        <v>Alta1</v>
      </c>
      <c r="H2" t="str">
        <f t="shared" si="0"/>
        <v>Media1</v>
      </c>
      <c r="I2" t="str">
        <f t="shared" si="0"/>
        <v>Baja1</v>
      </c>
    </row>
    <row r="3" spans="1:9" x14ac:dyDescent="0.25">
      <c r="A3" t="s">
        <v>948</v>
      </c>
      <c r="B3">
        <f t="shared" ref="B3:B8" si="1">1/24*4</f>
        <v>0.16666666666666666</v>
      </c>
      <c r="E3">
        <v>2</v>
      </c>
      <c r="F3" t="str">
        <f t="shared" ref="F3:F8" si="2">F$1&amp;$E3</f>
        <v>Emergencia2</v>
      </c>
      <c r="G3" t="str">
        <f t="shared" si="0"/>
        <v>Alta2</v>
      </c>
      <c r="H3" t="str">
        <f t="shared" si="0"/>
        <v>Media2</v>
      </c>
      <c r="I3" t="str">
        <f t="shared" si="0"/>
        <v>Baja2</v>
      </c>
    </row>
    <row r="4" spans="1:9" x14ac:dyDescent="0.25">
      <c r="A4" t="s">
        <v>949</v>
      </c>
      <c r="B4">
        <f t="shared" si="1"/>
        <v>0.16666666666666666</v>
      </c>
      <c r="E4">
        <v>3</v>
      </c>
      <c r="F4" t="str">
        <f t="shared" si="2"/>
        <v>Emergencia3</v>
      </c>
      <c r="G4" t="str">
        <f t="shared" si="0"/>
        <v>Alta3</v>
      </c>
      <c r="H4" t="str">
        <f t="shared" si="0"/>
        <v>Media3</v>
      </c>
      <c r="I4" t="str">
        <f t="shared" si="0"/>
        <v>Baja3</v>
      </c>
    </row>
    <row r="5" spans="1:9" x14ac:dyDescent="0.25">
      <c r="A5" t="s">
        <v>950</v>
      </c>
      <c r="B5">
        <f t="shared" si="1"/>
        <v>0.16666666666666666</v>
      </c>
      <c r="E5">
        <v>4</v>
      </c>
      <c r="F5" t="str">
        <f t="shared" si="2"/>
        <v>Emergencia4</v>
      </c>
      <c r="G5" t="str">
        <f t="shared" si="0"/>
        <v>Alta4</v>
      </c>
      <c r="H5" t="str">
        <f t="shared" si="0"/>
        <v>Media4</v>
      </c>
      <c r="I5" t="str">
        <f t="shared" si="0"/>
        <v>Baja4</v>
      </c>
    </row>
    <row r="6" spans="1:9" x14ac:dyDescent="0.25">
      <c r="A6" t="s">
        <v>951</v>
      </c>
      <c r="B6">
        <f t="shared" si="1"/>
        <v>0.16666666666666666</v>
      </c>
      <c r="E6">
        <v>5</v>
      </c>
      <c r="F6" t="str">
        <f t="shared" si="2"/>
        <v>Emergencia5</v>
      </c>
      <c r="G6" t="str">
        <f t="shared" si="0"/>
        <v>Alta5</v>
      </c>
      <c r="H6" t="str">
        <f t="shared" si="0"/>
        <v>Media5</v>
      </c>
      <c r="I6" t="str">
        <f t="shared" si="0"/>
        <v>Baja5</v>
      </c>
    </row>
    <row r="7" spans="1:9" x14ac:dyDescent="0.25">
      <c r="A7" t="s">
        <v>952</v>
      </c>
      <c r="B7">
        <f t="shared" si="1"/>
        <v>0.16666666666666666</v>
      </c>
      <c r="E7">
        <v>6</v>
      </c>
      <c r="F7" t="str">
        <f t="shared" si="2"/>
        <v>Emergencia6</v>
      </c>
      <c r="G7" t="str">
        <f t="shared" si="0"/>
        <v>Alta6</v>
      </c>
      <c r="H7" t="str">
        <f t="shared" si="0"/>
        <v>Media6</v>
      </c>
      <c r="I7" t="str">
        <f t="shared" si="0"/>
        <v>Baja6</v>
      </c>
    </row>
    <row r="8" spans="1:9" x14ac:dyDescent="0.25">
      <c r="A8" t="s">
        <v>953</v>
      </c>
      <c r="B8">
        <f t="shared" si="1"/>
        <v>0.16666666666666666</v>
      </c>
      <c r="E8">
        <v>7</v>
      </c>
      <c r="F8" t="str">
        <f t="shared" si="2"/>
        <v>Emergencia7</v>
      </c>
      <c r="G8" t="str">
        <f t="shared" si="0"/>
        <v>Alta7</v>
      </c>
      <c r="H8" t="str">
        <f t="shared" si="0"/>
        <v>Media7</v>
      </c>
      <c r="I8" t="str">
        <f t="shared" si="0"/>
        <v>Baja7</v>
      </c>
    </row>
    <row r="9" spans="1:9" x14ac:dyDescent="0.25">
      <c r="A9" t="s">
        <v>954</v>
      </c>
      <c r="B9">
        <f>1/24*24</f>
        <v>1</v>
      </c>
    </row>
    <row r="10" spans="1:9" x14ac:dyDescent="0.25">
      <c r="A10" t="s">
        <v>955</v>
      </c>
      <c r="B10">
        <f t="shared" ref="B10:B15" si="3">1/24*24</f>
        <v>1</v>
      </c>
    </row>
    <row r="11" spans="1:9" x14ac:dyDescent="0.25">
      <c r="A11" t="s">
        <v>956</v>
      </c>
      <c r="B11">
        <f t="shared" si="3"/>
        <v>1</v>
      </c>
    </row>
    <row r="12" spans="1:9" x14ac:dyDescent="0.25">
      <c r="A12" t="s">
        <v>957</v>
      </c>
      <c r="B12">
        <f t="shared" si="3"/>
        <v>1</v>
      </c>
    </row>
    <row r="13" spans="1:9" x14ac:dyDescent="0.25">
      <c r="A13" t="s">
        <v>958</v>
      </c>
      <c r="B13">
        <f t="shared" si="3"/>
        <v>1</v>
      </c>
    </row>
    <row r="14" spans="1:9" x14ac:dyDescent="0.25">
      <c r="A14" t="s">
        <v>959</v>
      </c>
      <c r="B14">
        <f t="shared" si="3"/>
        <v>1</v>
      </c>
    </row>
    <row r="15" spans="1:9" x14ac:dyDescent="0.25">
      <c r="A15" t="s">
        <v>960</v>
      </c>
      <c r="B15">
        <f t="shared" si="3"/>
        <v>1</v>
      </c>
    </row>
    <row r="16" spans="1:9" x14ac:dyDescent="0.25">
      <c r="A16" t="s">
        <v>961</v>
      </c>
      <c r="B16">
        <f>1/24*24*3</f>
        <v>3</v>
      </c>
    </row>
    <row r="17" spans="1:2" x14ac:dyDescent="0.25">
      <c r="A17" t="s">
        <v>963</v>
      </c>
      <c r="B17">
        <f>1/24*24*3</f>
        <v>3</v>
      </c>
    </row>
    <row r="18" spans="1:2" x14ac:dyDescent="0.25">
      <c r="A18" t="s">
        <v>965</v>
      </c>
      <c r="B18">
        <f>1/24*24*3+24/24*2</f>
        <v>5</v>
      </c>
    </row>
    <row r="19" spans="1:2" x14ac:dyDescent="0.25">
      <c r="A19" t="s">
        <v>967</v>
      </c>
      <c r="B19">
        <f>1/24*24*3+24/24*2</f>
        <v>5</v>
      </c>
    </row>
    <row r="20" spans="1:2" x14ac:dyDescent="0.25">
      <c r="A20" t="s">
        <v>969</v>
      </c>
      <c r="B20">
        <f>1/24*24*3+24/24*2</f>
        <v>5</v>
      </c>
    </row>
    <row r="21" spans="1:2" x14ac:dyDescent="0.25">
      <c r="A21" t="s">
        <v>971</v>
      </c>
      <c r="B21">
        <f>1/24*24*3+24/24*2</f>
        <v>5</v>
      </c>
    </row>
    <row r="22" spans="1:2" x14ac:dyDescent="0.25">
      <c r="A22" t="s">
        <v>973</v>
      </c>
      <c r="B22">
        <f>1/24*24*3+24/24*1</f>
        <v>4</v>
      </c>
    </row>
    <row r="23" spans="1:2" x14ac:dyDescent="0.25">
      <c r="A23" t="s">
        <v>962</v>
      </c>
      <c r="B23">
        <v>44</v>
      </c>
    </row>
    <row r="24" spans="1:2" x14ac:dyDescent="0.25">
      <c r="A24" t="s">
        <v>964</v>
      </c>
      <c r="B24">
        <v>44</v>
      </c>
    </row>
    <row r="25" spans="1:2" x14ac:dyDescent="0.25">
      <c r="A25" t="s">
        <v>966</v>
      </c>
      <c r="B25">
        <v>44</v>
      </c>
    </row>
    <row r="26" spans="1:2" x14ac:dyDescent="0.25">
      <c r="A26" t="s">
        <v>968</v>
      </c>
      <c r="B26">
        <v>44</v>
      </c>
    </row>
    <row r="27" spans="1:2" x14ac:dyDescent="0.25">
      <c r="A27" t="s">
        <v>970</v>
      </c>
      <c r="B27">
        <v>44</v>
      </c>
    </row>
    <row r="28" spans="1:2" x14ac:dyDescent="0.25">
      <c r="A28" t="s">
        <v>972</v>
      </c>
      <c r="B28">
        <v>44</v>
      </c>
    </row>
    <row r="29" spans="1:2" x14ac:dyDescent="0.25">
      <c r="A29" t="s">
        <v>974</v>
      </c>
      <c r="B29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"/>
  <sheetViews>
    <sheetView topLeftCell="A64" workbookViewId="0">
      <selection activeCell="F60" sqref="F60"/>
    </sheetView>
  </sheetViews>
  <sheetFormatPr baseColWidth="10" defaultColWidth="11.42578125" defaultRowHeight="15" x14ac:dyDescent="0.25"/>
  <cols>
    <col min="1" max="1" width="13.28515625" customWidth="1"/>
    <col min="2" max="2" width="21.42578125" bestFit="1" customWidth="1"/>
    <col min="4" max="5" width="21.42578125" bestFit="1" customWidth="1"/>
    <col min="6" max="6" width="15.7109375" bestFit="1" customWidth="1"/>
    <col min="7" max="8" width="13.7109375" customWidth="1"/>
    <col min="10" max="10" width="12" customWidth="1"/>
    <col min="11" max="11" width="44.5703125" customWidth="1"/>
    <col min="12" max="12" width="18.140625" bestFit="1" customWidth="1"/>
    <col min="13" max="13" width="8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72</v>
      </c>
      <c r="L1" t="s">
        <v>73</v>
      </c>
      <c r="M1" t="s">
        <v>8</v>
      </c>
    </row>
    <row r="2" spans="1:13" x14ac:dyDescent="0.25">
      <c r="A2" s="7" t="s">
        <v>16</v>
      </c>
      <c r="B2" s="8">
        <v>41425.588194444441</v>
      </c>
      <c r="C2" s="7" t="s">
        <v>15</v>
      </c>
      <c r="D2" s="8">
        <v>41431.4375</v>
      </c>
      <c r="E2" s="8">
        <v>41428.4375</v>
      </c>
      <c r="F2" s="8">
        <v>41428.995138888888</v>
      </c>
      <c r="G2" s="1"/>
      <c r="H2" s="1"/>
    </row>
    <row r="3" spans="1:13" x14ac:dyDescent="0.25">
      <c r="A3" s="7" t="s">
        <v>17</v>
      </c>
      <c r="B3" s="8">
        <v>41425.626388888886</v>
      </c>
      <c r="C3" s="7" t="s">
        <v>15</v>
      </c>
      <c r="D3" s="8">
        <v>41431.4375</v>
      </c>
      <c r="E3" s="8">
        <v>41428.4375</v>
      </c>
      <c r="F3" s="8">
        <v>41428.525000000001</v>
      </c>
      <c r="G3" s="1"/>
    </row>
    <row r="4" spans="1:13" x14ac:dyDescent="0.25">
      <c r="A4" s="7" t="s">
        <v>18</v>
      </c>
      <c r="B4" s="8">
        <v>41426.559027777781</v>
      </c>
      <c r="C4" s="7" t="s">
        <v>15</v>
      </c>
      <c r="D4" s="8">
        <v>41431.458333333336</v>
      </c>
      <c r="E4" s="8">
        <v>41428.458333333336</v>
      </c>
      <c r="F4" s="8">
        <v>41428.576388888891</v>
      </c>
    </row>
    <row r="5" spans="1:13" x14ac:dyDescent="0.25">
      <c r="A5" s="7" t="s">
        <v>38</v>
      </c>
      <c r="B5" s="8">
        <v>41431.333333333336</v>
      </c>
      <c r="C5" s="7" t="s">
        <v>15</v>
      </c>
      <c r="D5" s="8">
        <v>41584.361111111109</v>
      </c>
      <c r="E5" s="8">
        <v>41431.361111111109</v>
      </c>
      <c r="F5" s="8">
        <v>41431.700694444444</v>
      </c>
    </row>
    <row r="6" spans="1:13" x14ac:dyDescent="0.25">
      <c r="A6" s="7" t="s">
        <v>41</v>
      </c>
      <c r="B6" s="8">
        <v>41431.416666666664</v>
      </c>
      <c r="C6" s="7" t="s">
        <v>15</v>
      </c>
      <c r="D6" s="8">
        <v>41584.479166666664</v>
      </c>
      <c r="E6" s="8">
        <v>41431.486111111109</v>
      </c>
      <c r="F6" s="8">
        <v>41553.446527777778</v>
      </c>
      <c r="K6" s="1">
        <v>41584.395833333336</v>
      </c>
      <c r="M6" t="s">
        <v>74</v>
      </c>
    </row>
    <row r="7" spans="1:13" x14ac:dyDescent="0.25">
      <c r="A7" s="7" t="s">
        <v>48</v>
      </c>
      <c r="B7" s="8">
        <v>41553.333333333336</v>
      </c>
      <c r="C7" s="7" t="s">
        <v>15</v>
      </c>
      <c r="D7" s="8" t="s">
        <v>50</v>
      </c>
      <c r="E7" s="8">
        <v>41553.354166666664</v>
      </c>
      <c r="F7" s="8">
        <v>41584.441666666666</v>
      </c>
    </row>
    <row r="8" spans="1:13" x14ac:dyDescent="0.25">
      <c r="A8" s="7" t="s">
        <v>54</v>
      </c>
      <c r="B8" s="8">
        <v>41553.458333333336</v>
      </c>
      <c r="C8" s="7" t="s">
        <v>15</v>
      </c>
      <c r="D8" s="8" t="s">
        <v>49</v>
      </c>
      <c r="E8" s="8">
        <v>41553.479166666664</v>
      </c>
      <c r="F8" s="8">
        <v>41584.486111111109</v>
      </c>
    </row>
    <row r="9" spans="1:13" x14ac:dyDescent="0.25">
      <c r="A9" s="7" t="s">
        <v>62</v>
      </c>
      <c r="B9" s="8">
        <v>41553.458333333336</v>
      </c>
      <c r="C9" s="7" t="s">
        <v>15</v>
      </c>
      <c r="D9" s="8" t="s">
        <v>64</v>
      </c>
      <c r="E9" s="8">
        <v>41553.5</v>
      </c>
      <c r="F9" s="8">
        <v>41553.745833333334</v>
      </c>
    </row>
    <row r="10" spans="1:13" x14ac:dyDescent="0.25">
      <c r="A10" s="7" t="s">
        <v>63</v>
      </c>
      <c r="B10" s="8">
        <v>41553.458333333336</v>
      </c>
      <c r="C10" s="7" t="s">
        <v>15</v>
      </c>
      <c r="D10" s="8" t="s">
        <v>64</v>
      </c>
      <c r="E10" s="8">
        <v>41553.5</v>
      </c>
      <c r="F10" s="8">
        <v>41553.777777777781</v>
      </c>
    </row>
    <row r="11" spans="1:13" x14ac:dyDescent="0.25">
      <c r="A11" s="7" t="s">
        <v>82</v>
      </c>
      <c r="B11" s="8">
        <v>41584.431944444441</v>
      </c>
      <c r="C11" s="7" t="s">
        <v>15</v>
      </c>
      <c r="D11" s="8" t="s">
        <v>81</v>
      </c>
      <c r="E11" s="8">
        <v>41584.604166666664</v>
      </c>
      <c r="F11" s="8">
        <v>41584.662499999999</v>
      </c>
    </row>
    <row r="12" spans="1:13" x14ac:dyDescent="0.25">
      <c r="A12" s="7" t="s">
        <v>94</v>
      </c>
      <c r="B12" s="7" t="s">
        <v>91</v>
      </c>
      <c r="C12" s="7" t="s">
        <v>15</v>
      </c>
      <c r="D12" s="7" t="s">
        <v>92</v>
      </c>
      <c r="E12" s="7" t="s">
        <v>93</v>
      </c>
      <c r="F12" s="7" t="s">
        <v>110</v>
      </c>
      <c r="M12" t="s">
        <v>112</v>
      </c>
    </row>
    <row r="13" spans="1:13" x14ac:dyDescent="0.25">
      <c r="A13" s="7" t="s">
        <v>95</v>
      </c>
      <c r="B13" s="7" t="s">
        <v>91</v>
      </c>
      <c r="C13" s="7" t="s">
        <v>15</v>
      </c>
      <c r="D13" s="7" t="s">
        <v>92</v>
      </c>
      <c r="E13" s="7" t="s">
        <v>93</v>
      </c>
      <c r="F13" s="7" t="s">
        <v>150</v>
      </c>
      <c r="G13" t="s">
        <v>111</v>
      </c>
      <c r="H13" t="s">
        <v>129</v>
      </c>
    </row>
    <row r="14" spans="1:13" x14ac:dyDescent="0.25">
      <c r="A14" s="7" t="s">
        <v>96</v>
      </c>
      <c r="B14" s="7" t="s">
        <v>91</v>
      </c>
      <c r="C14" s="7" t="s">
        <v>15</v>
      </c>
      <c r="D14" s="7" t="s">
        <v>92</v>
      </c>
      <c r="E14" s="7" t="s">
        <v>93</v>
      </c>
      <c r="F14" s="7" t="s">
        <v>108</v>
      </c>
    </row>
    <row r="15" spans="1:13" x14ac:dyDescent="0.25">
      <c r="A15" s="7" t="s">
        <v>120</v>
      </c>
      <c r="B15" s="7" t="s">
        <v>117</v>
      </c>
      <c r="C15" s="7" t="s">
        <v>15</v>
      </c>
      <c r="D15" s="7" t="s">
        <v>118</v>
      </c>
      <c r="E15" s="13" t="s">
        <v>119</v>
      </c>
      <c r="F15" s="7" t="s">
        <v>125</v>
      </c>
    </row>
    <row r="16" spans="1:13" x14ac:dyDescent="0.25">
      <c r="A16" s="7" t="s">
        <v>122</v>
      </c>
      <c r="B16" s="7" t="s">
        <v>117</v>
      </c>
      <c r="C16" s="7" t="s">
        <v>15</v>
      </c>
      <c r="D16" s="7" t="s">
        <v>123</v>
      </c>
      <c r="E16" s="13" t="s">
        <v>124</v>
      </c>
      <c r="F16" s="7" t="s">
        <v>130</v>
      </c>
    </row>
    <row r="17" spans="1:13" x14ac:dyDescent="0.25">
      <c r="A17" s="7" t="s">
        <v>128</v>
      </c>
      <c r="B17" s="7" t="s">
        <v>117</v>
      </c>
      <c r="C17" s="7" t="s">
        <v>15</v>
      </c>
      <c r="D17" s="7" t="s">
        <v>126</v>
      </c>
      <c r="E17" s="13" t="s">
        <v>127</v>
      </c>
      <c r="F17" s="7" t="s">
        <v>131</v>
      </c>
    </row>
    <row r="18" spans="1:13" x14ac:dyDescent="0.25">
      <c r="A18" s="7" t="s">
        <v>133</v>
      </c>
      <c r="B18" s="7" t="s">
        <v>134</v>
      </c>
      <c r="C18" s="7" t="s">
        <v>15</v>
      </c>
      <c r="D18" s="7" t="s">
        <v>135</v>
      </c>
      <c r="E18" s="13" t="s">
        <v>143</v>
      </c>
      <c r="F18" s="7" t="s">
        <v>156</v>
      </c>
    </row>
    <row r="19" spans="1:13" x14ac:dyDescent="0.25">
      <c r="A19" s="3" t="s">
        <v>139</v>
      </c>
      <c r="B19" s="3" t="s">
        <v>136</v>
      </c>
      <c r="C19" s="3" t="s">
        <v>15</v>
      </c>
      <c r="D19" s="3" t="s">
        <v>137</v>
      </c>
      <c r="E19" s="14" t="s">
        <v>142</v>
      </c>
      <c r="F19" s="3" t="s">
        <v>221</v>
      </c>
      <c r="M19" t="s">
        <v>302</v>
      </c>
    </row>
    <row r="20" spans="1:13" x14ac:dyDescent="0.25">
      <c r="A20" s="7" t="s">
        <v>138</v>
      </c>
      <c r="B20" s="7" t="s">
        <v>136</v>
      </c>
      <c r="C20" s="7" t="s">
        <v>15</v>
      </c>
      <c r="D20" s="7" t="s">
        <v>140</v>
      </c>
      <c r="E20" s="13" t="s">
        <v>141</v>
      </c>
      <c r="F20" s="7" t="s">
        <v>182</v>
      </c>
    </row>
    <row r="21" spans="1:13" x14ac:dyDescent="0.25">
      <c r="A21" s="7" t="s">
        <v>172</v>
      </c>
      <c r="B21" s="7" t="s">
        <v>173</v>
      </c>
      <c r="C21" s="7" t="s">
        <v>15</v>
      </c>
      <c r="D21" s="7" t="s">
        <v>174</v>
      </c>
      <c r="E21" s="13" t="s">
        <v>175</v>
      </c>
      <c r="F21" s="7" t="s">
        <v>303</v>
      </c>
    </row>
    <row r="22" spans="1:13" x14ac:dyDescent="0.25">
      <c r="A22" s="7" t="s">
        <v>176</v>
      </c>
      <c r="B22" s="7" t="s">
        <v>173</v>
      </c>
      <c r="C22" s="7" t="s">
        <v>15</v>
      </c>
      <c r="D22" s="7" t="s">
        <v>174</v>
      </c>
      <c r="E22" s="13" t="s">
        <v>175</v>
      </c>
      <c r="F22" s="7" t="s">
        <v>183</v>
      </c>
    </row>
    <row r="23" spans="1:13" x14ac:dyDescent="0.25">
      <c r="A23" s="7" t="s">
        <v>195</v>
      </c>
      <c r="B23" s="7" t="s">
        <v>193</v>
      </c>
      <c r="C23" s="7" t="s">
        <v>15</v>
      </c>
      <c r="D23" s="7" t="s">
        <v>194</v>
      </c>
      <c r="E23" s="13" t="s">
        <v>196</v>
      </c>
      <c r="F23" s="7" t="s">
        <v>202</v>
      </c>
    </row>
    <row r="24" spans="1:13" x14ac:dyDescent="0.25">
      <c r="A24" s="7" t="s">
        <v>231</v>
      </c>
      <c r="B24" s="7" t="s">
        <v>233</v>
      </c>
      <c r="C24" s="7" t="s">
        <v>15</v>
      </c>
      <c r="D24" s="7" t="s">
        <v>234</v>
      </c>
      <c r="E24" s="13" t="s">
        <v>232</v>
      </c>
      <c r="F24" s="7" t="s">
        <v>239</v>
      </c>
    </row>
    <row r="25" spans="1:13" x14ac:dyDescent="0.25">
      <c r="A25" s="7" t="s">
        <v>235</v>
      </c>
      <c r="B25" s="7" t="s">
        <v>233</v>
      </c>
      <c r="C25" s="7" t="s">
        <v>15</v>
      </c>
      <c r="D25" s="7" t="s">
        <v>234</v>
      </c>
      <c r="E25" s="13" t="s">
        <v>232</v>
      </c>
      <c r="F25" s="7" t="s">
        <v>244</v>
      </c>
    </row>
    <row r="26" spans="1:13" x14ac:dyDescent="0.25">
      <c r="A26" s="7" t="s">
        <v>236</v>
      </c>
      <c r="B26" s="7" t="s">
        <v>233</v>
      </c>
      <c r="C26" s="7" t="s">
        <v>15</v>
      </c>
      <c r="D26" s="7" t="s">
        <v>234</v>
      </c>
      <c r="E26" s="13" t="s">
        <v>232</v>
      </c>
      <c r="F26" s="7" t="s">
        <v>245</v>
      </c>
    </row>
    <row r="27" spans="1:13" x14ac:dyDescent="0.25">
      <c r="A27" s="7" t="s">
        <v>237</v>
      </c>
      <c r="B27" s="7" t="s">
        <v>233</v>
      </c>
      <c r="C27" s="7" t="s">
        <v>15</v>
      </c>
      <c r="D27" s="7" t="s">
        <v>234</v>
      </c>
      <c r="E27" s="13" t="s">
        <v>232</v>
      </c>
      <c r="F27" s="7" t="s">
        <v>243</v>
      </c>
    </row>
    <row r="28" spans="1:13" x14ac:dyDescent="0.25">
      <c r="A28" s="7" t="s">
        <v>238</v>
      </c>
      <c r="B28" s="7" t="s">
        <v>233</v>
      </c>
      <c r="C28" s="7" t="s">
        <v>15</v>
      </c>
      <c r="D28" s="7" t="s">
        <v>234</v>
      </c>
      <c r="E28" s="13" t="s">
        <v>232</v>
      </c>
      <c r="F28" s="7" t="s">
        <v>246</v>
      </c>
    </row>
    <row r="29" spans="1:13" x14ac:dyDescent="0.25">
      <c r="A29" s="7" t="s">
        <v>247</v>
      </c>
      <c r="B29" s="7" t="s">
        <v>248</v>
      </c>
      <c r="C29" s="7" t="s">
        <v>15</v>
      </c>
      <c r="D29" s="7" t="s">
        <v>249</v>
      </c>
      <c r="E29" s="13" t="s">
        <v>250</v>
      </c>
      <c r="F29" s="7" t="s">
        <v>264</v>
      </c>
    </row>
    <row r="30" spans="1:13" x14ac:dyDescent="0.25">
      <c r="A30" s="7" t="s">
        <v>251</v>
      </c>
      <c r="B30" s="7" t="s">
        <v>248</v>
      </c>
      <c r="C30" s="7" t="s">
        <v>15</v>
      </c>
      <c r="D30" s="7" t="s">
        <v>249</v>
      </c>
      <c r="E30" s="13" t="s">
        <v>250</v>
      </c>
      <c r="F30" s="7" t="s">
        <v>269</v>
      </c>
    </row>
    <row r="31" spans="1:13" x14ac:dyDescent="0.25">
      <c r="A31" s="7" t="s">
        <v>272</v>
      </c>
      <c r="B31" s="7" t="s">
        <v>215</v>
      </c>
      <c r="C31" s="7" t="s">
        <v>15</v>
      </c>
      <c r="D31" s="7" t="s">
        <v>271</v>
      </c>
      <c r="E31" s="13" t="s">
        <v>215</v>
      </c>
      <c r="F31" s="7" t="s">
        <v>280</v>
      </c>
    </row>
    <row r="32" spans="1:13" x14ac:dyDescent="0.25">
      <c r="A32" s="7" t="s">
        <v>275</v>
      </c>
      <c r="B32" s="7" t="s">
        <v>276</v>
      </c>
      <c r="C32" s="7" t="s">
        <v>15</v>
      </c>
      <c r="D32" s="8">
        <v>41281.395833333336</v>
      </c>
      <c r="E32" s="13" t="s">
        <v>277</v>
      </c>
      <c r="F32" s="7" t="s">
        <v>291</v>
      </c>
    </row>
    <row r="33" spans="1:6" x14ac:dyDescent="0.25">
      <c r="A33" s="7" t="s">
        <v>278</v>
      </c>
      <c r="B33" s="7" t="s">
        <v>276</v>
      </c>
      <c r="C33" s="7" t="s">
        <v>15</v>
      </c>
      <c r="D33" s="8">
        <v>41281.395833333336</v>
      </c>
      <c r="E33" s="13" t="s">
        <v>277</v>
      </c>
      <c r="F33" s="7" t="s">
        <v>290</v>
      </c>
    </row>
    <row r="34" spans="1:6" x14ac:dyDescent="0.25">
      <c r="A34" s="7" t="s">
        <v>279</v>
      </c>
      <c r="B34" s="7" t="s">
        <v>276</v>
      </c>
      <c r="C34" s="7" t="s">
        <v>15</v>
      </c>
      <c r="D34" s="8">
        <v>41281.395833333336</v>
      </c>
      <c r="E34" s="13" t="s">
        <v>277</v>
      </c>
      <c r="F34" s="7" t="s">
        <v>289</v>
      </c>
    </row>
    <row r="35" spans="1:6" x14ac:dyDescent="0.25">
      <c r="A35" s="7" t="s">
        <v>281</v>
      </c>
      <c r="B35" s="7" t="s">
        <v>276</v>
      </c>
      <c r="C35" s="7" t="s">
        <v>15</v>
      </c>
      <c r="D35" s="8">
        <v>41281.395833333336</v>
      </c>
      <c r="E35" s="13" t="s">
        <v>277</v>
      </c>
      <c r="F35" s="7" t="s">
        <v>288</v>
      </c>
    </row>
    <row r="36" spans="1:6" x14ac:dyDescent="0.25">
      <c r="A36" s="7" t="s">
        <v>282</v>
      </c>
      <c r="B36" s="7" t="s">
        <v>276</v>
      </c>
      <c r="C36" s="7" t="s">
        <v>15</v>
      </c>
      <c r="D36" s="8">
        <v>41281.395833333336</v>
      </c>
      <c r="E36" s="13" t="s">
        <v>277</v>
      </c>
      <c r="F36" s="7" t="s">
        <v>296</v>
      </c>
    </row>
    <row r="37" spans="1:6" x14ac:dyDescent="0.25">
      <c r="A37" s="7" t="s">
        <v>283</v>
      </c>
      <c r="B37" s="7" t="s">
        <v>276</v>
      </c>
      <c r="C37" s="7" t="s">
        <v>15</v>
      </c>
      <c r="D37" s="8">
        <v>41281.479166666664</v>
      </c>
      <c r="E37" s="13" t="s">
        <v>284</v>
      </c>
      <c r="F37" s="7" t="s">
        <v>305</v>
      </c>
    </row>
    <row r="38" spans="1:6" x14ac:dyDescent="0.25">
      <c r="A38" s="7" t="s">
        <v>298</v>
      </c>
      <c r="B38" s="7" t="s">
        <v>299</v>
      </c>
      <c r="C38" s="7" t="s">
        <v>15</v>
      </c>
      <c r="D38" s="8">
        <v>41312.625</v>
      </c>
      <c r="E38" s="13" t="s">
        <v>295</v>
      </c>
      <c r="F38" s="7" t="s">
        <v>306</v>
      </c>
    </row>
    <row r="39" spans="1:6" x14ac:dyDescent="0.25">
      <c r="A39" s="7" t="s">
        <v>300</v>
      </c>
      <c r="B39" s="7" t="s">
        <v>299</v>
      </c>
      <c r="C39" s="7" t="s">
        <v>15</v>
      </c>
      <c r="D39" s="8">
        <v>41312.625</v>
      </c>
      <c r="E39" s="13" t="s">
        <v>295</v>
      </c>
      <c r="F39" s="7" t="s">
        <v>307</v>
      </c>
    </row>
    <row r="40" spans="1:6" x14ac:dyDescent="0.25">
      <c r="A40" s="7" t="s">
        <v>328</v>
      </c>
      <c r="B40" s="8">
        <v>41312.333333333336</v>
      </c>
      <c r="C40" s="7" t="s">
        <v>10</v>
      </c>
      <c r="D40" s="8">
        <v>41401.375</v>
      </c>
      <c r="E40" s="13">
        <v>41312.375</v>
      </c>
      <c r="F40" s="8">
        <v>41401.074999999997</v>
      </c>
    </row>
    <row r="41" spans="1:6" x14ac:dyDescent="0.25">
      <c r="A41" s="7" t="s">
        <v>345</v>
      </c>
      <c r="B41" s="8">
        <v>41493.333333333336</v>
      </c>
      <c r="C41" s="7" t="s">
        <v>15</v>
      </c>
      <c r="D41" s="8" t="s">
        <v>343</v>
      </c>
      <c r="E41" s="13">
        <v>41493.583333333336</v>
      </c>
      <c r="F41" s="8">
        <v>41524.374305555553</v>
      </c>
    </row>
    <row r="42" spans="1:6" x14ac:dyDescent="0.25">
      <c r="A42" s="7" t="s">
        <v>347</v>
      </c>
      <c r="B42" s="8">
        <v>41493.416666666664</v>
      </c>
      <c r="C42" s="7" t="s">
        <v>15</v>
      </c>
      <c r="D42" s="8">
        <v>41585.625</v>
      </c>
      <c r="E42" s="13">
        <v>41493.625</v>
      </c>
      <c r="F42" s="8">
        <v>41524.744444444441</v>
      </c>
    </row>
    <row r="43" spans="1:6" x14ac:dyDescent="0.25">
      <c r="A43" s="7" t="s">
        <v>348</v>
      </c>
      <c r="B43" s="8">
        <v>41493.416666666664</v>
      </c>
      <c r="C43" s="7" t="s">
        <v>15</v>
      </c>
      <c r="D43" s="8">
        <v>41585.708333333336</v>
      </c>
      <c r="E43" s="13" t="s">
        <v>349</v>
      </c>
      <c r="F43" s="8">
        <v>41524.648611111108</v>
      </c>
    </row>
    <row r="44" spans="1:6" x14ac:dyDescent="0.25">
      <c r="A44" s="7" t="s">
        <v>350</v>
      </c>
      <c r="B44" s="8">
        <v>41554.333333333336</v>
      </c>
      <c r="C44" s="7" t="s">
        <v>15</v>
      </c>
      <c r="D44" s="8" t="s">
        <v>351</v>
      </c>
      <c r="E44" s="13">
        <v>41554.458333333336</v>
      </c>
      <c r="F44" s="8">
        <v>41554.75</v>
      </c>
    </row>
    <row r="45" spans="1:6" x14ac:dyDescent="0.25">
      <c r="A45" s="7" t="s">
        <v>353</v>
      </c>
      <c r="B45" s="8">
        <v>41554.333333333336</v>
      </c>
      <c r="C45" s="7" t="s">
        <v>15</v>
      </c>
      <c r="D45" s="8" t="s">
        <v>354</v>
      </c>
      <c r="E45" s="13">
        <v>41554.479166666664</v>
      </c>
      <c r="F45" s="8">
        <v>41554.78125</v>
      </c>
    </row>
    <row r="46" spans="1:6" x14ac:dyDescent="0.25">
      <c r="A46" s="7" t="s">
        <v>352</v>
      </c>
      <c r="B46" s="8">
        <v>41554.333333333336</v>
      </c>
      <c r="C46" s="7" t="s">
        <v>15</v>
      </c>
      <c r="D46" s="8" t="s">
        <v>354</v>
      </c>
      <c r="E46" s="13">
        <v>41554.479166666664</v>
      </c>
      <c r="F46" s="8">
        <v>41554.788888888892</v>
      </c>
    </row>
    <row r="47" spans="1:6" x14ac:dyDescent="0.25">
      <c r="A47" s="7" t="s">
        <v>355</v>
      </c>
      <c r="B47" s="8">
        <v>41554.333333333336</v>
      </c>
      <c r="C47" s="7" t="s">
        <v>15</v>
      </c>
      <c r="D47" s="8" t="s">
        <v>354</v>
      </c>
      <c r="E47" s="13">
        <v>41554.479166666664</v>
      </c>
      <c r="F47" s="8">
        <v>41585.430555555555</v>
      </c>
    </row>
    <row r="48" spans="1:6" x14ac:dyDescent="0.25">
      <c r="A48" s="7" t="s">
        <v>356</v>
      </c>
      <c r="B48" s="8">
        <v>41554.333333333336</v>
      </c>
      <c r="C48" s="7" t="s">
        <v>15</v>
      </c>
      <c r="D48" s="8" t="s">
        <v>354</v>
      </c>
      <c r="E48" s="13">
        <v>41554.479166666664</v>
      </c>
      <c r="F48" s="8">
        <v>41585.4375</v>
      </c>
    </row>
    <row r="49" spans="1:6" x14ac:dyDescent="0.25">
      <c r="A49" s="7" t="s">
        <v>357</v>
      </c>
      <c r="B49" s="8">
        <v>41554.333333333336</v>
      </c>
      <c r="C49" s="7" t="s">
        <v>15</v>
      </c>
      <c r="D49" s="8" t="s">
        <v>354</v>
      </c>
      <c r="E49" s="13">
        <v>41554.479166666664</v>
      </c>
      <c r="F49" s="8">
        <v>41585.481944444444</v>
      </c>
    </row>
    <row r="50" spans="1:6" x14ac:dyDescent="0.25">
      <c r="A50" s="7" t="s">
        <v>358</v>
      </c>
      <c r="B50" s="8">
        <v>41554.333333333336</v>
      </c>
      <c r="C50" s="7" t="s">
        <v>15</v>
      </c>
      <c r="D50" s="8" t="s">
        <v>354</v>
      </c>
      <c r="E50" s="13">
        <v>41554.479166666664</v>
      </c>
      <c r="F50" s="8">
        <v>41615.465277777781</v>
      </c>
    </row>
    <row r="51" spans="1:6" x14ac:dyDescent="0.25">
      <c r="A51" s="7" t="s">
        <v>364</v>
      </c>
      <c r="B51" s="8">
        <v>41585.333333333336</v>
      </c>
      <c r="C51" s="7" t="s">
        <v>15</v>
      </c>
      <c r="D51" s="8" t="s">
        <v>365</v>
      </c>
      <c r="E51" s="13" t="s">
        <v>366</v>
      </c>
      <c r="F51" s="8">
        <v>41615.452777777777</v>
      </c>
    </row>
    <row r="52" spans="1:6" x14ac:dyDescent="0.25">
      <c r="A52" s="7" t="s">
        <v>367</v>
      </c>
      <c r="B52" s="8">
        <v>41585.333333333336</v>
      </c>
      <c r="C52" s="7" t="s">
        <v>15</v>
      </c>
      <c r="D52" s="8" t="s">
        <v>365</v>
      </c>
      <c r="E52" s="13" t="s">
        <v>366</v>
      </c>
      <c r="F52" s="8">
        <v>41615.579861111109</v>
      </c>
    </row>
    <row r="53" spans="1:6" x14ac:dyDescent="0.25">
      <c r="A53" s="7" t="s">
        <v>368</v>
      </c>
      <c r="B53" s="8">
        <v>41585.333333333336</v>
      </c>
      <c r="C53" s="7" t="s">
        <v>15</v>
      </c>
      <c r="D53" s="8" t="s">
        <v>365</v>
      </c>
      <c r="E53" s="13" t="s">
        <v>366</v>
      </c>
      <c r="F53" s="8">
        <v>41615.595833333333</v>
      </c>
    </row>
    <row r="54" spans="1:6" x14ac:dyDescent="0.25">
      <c r="A54" s="7" t="s">
        <v>369</v>
      </c>
      <c r="B54" s="8">
        <v>41585.333333333336</v>
      </c>
      <c r="C54" s="7" t="s">
        <v>15</v>
      </c>
      <c r="D54" s="8" t="s">
        <v>370</v>
      </c>
      <c r="E54" s="13" t="s">
        <v>371</v>
      </c>
      <c r="F54" s="7" t="s">
        <v>384</v>
      </c>
    </row>
    <row r="55" spans="1:6" x14ac:dyDescent="0.25">
      <c r="A55" s="7" t="s">
        <v>372</v>
      </c>
      <c r="B55" s="8">
        <v>41585.333333333336</v>
      </c>
      <c r="C55" s="7" t="s">
        <v>15</v>
      </c>
      <c r="D55" s="8" t="s">
        <v>370</v>
      </c>
      <c r="E55" s="13" t="s">
        <v>371</v>
      </c>
      <c r="F55" s="7" t="s">
        <v>385</v>
      </c>
    </row>
    <row r="56" spans="1:6" x14ac:dyDescent="0.25">
      <c r="A56" s="3" t="s">
        <v>376</v>
      </c>
      <c r="B56" s="4">
        <v>41585.333333333336</v>
      </c>
      <c r="C56" s="3" t="s">
        <v>15</v>
      </c>
      <c r="D56" s="4" t="s">
        <v>375</v>
      </c>
      <c r="E56" s="14">
        <v>41615.333333333336</v>
      </c>
      <c r="F56" s="3" t="s">
        <v>519</v>
      </c>
    </row>
    <row r="57" spans="1:6" x14ac:dyDescent="0.25">
      <c r="A57" s="7" t="s">
        <v>386</v>
      </c>
      <c r="B57" s="8" t="s">
        <v>387</v>
      </c>
      <c r="C57" s="7" t="s">
        <v>15</v>
      </c>
      <c r="D57" s="8" t="s">
        <v>388</v>
      </c>
      <c r="E57" s="13" t="s">
        <v>387</v>
      </c>
      <c r="F57" s="7" t="s">
        <v>520</v>
      </c>
    </row>
    <row r="58" spans="1:6" x14ac:dyDescent="0.25">
      <c r="A58" s="7" t="s">
        <v>427</v>
      </c>
      <c r="B58" s="8" t="s">
        <v>424</v>
      </c>
      <c r="C58" s="7" t="s">
        <v>425</v>
      </c>
      <c r="D58" s="8" t="s">
        <v>426</v>
      </c>
      <c r="E58" s="13" t="s">
        <v>424</v>
      </c>
      <c r="F58" s="7" t="s">
        <v>521</v>
      </c>
    </row>
    <row r="59" spans="1:6" x14ac:dyDescent="0.25">
      <c r="A59" s="3" t="s">
        <v>434</v>
      </c>
      <c r="B59" s="4" t="s">
        <v>429</v>
      </c>
      <c r="C59" s="3" t="s">
        <v>15</v>
      </c>
      <c r="D59" s="4" t="s">
        <v>436</v>
      </c>
      <c r="E59" s="14" t="s">
        <v>435</v>
      </c>
      <c r="F59" s="3" t="s">
        <v>522</v>
      </c>
    </row>
    <row r="60" spans="1:6" x14ac:dyDescent="0.25">
      <c r="A60" s="7" t="s">
        <v>485</v>
      </c>
      <c r="B60" s="8">
        <v>41402.333333333336</v>
      </c>
      <c r="C60" s="7" t="s">
        <v>15</v>
      </c>
      <c r="D60" s="8">
        <v>41525.333333333336</v>
      </c>
      <c r="E60" s="13">
        <v>41433.333333333336</v>
      </c>
      <c r="F60" s="8">
        <v>41433.614583333336</v>
      </c>
    </row>
    <row r="61" spans="1:6" x14ac:dyDescent="0.25">
      <c r="A61" s="7" t="s">
        <v>487</v>
      </c>
      <c r="B61" s="8">
        <v>41433.333333333336</v>
      </c>
      <c r="C61" s="7" t="s">
        <v>15</v>
      </c>
      <c r="D61" s="8">
        <v>41525.625</v>
      </c>
      <c r="E61" s="13">
        <v>41433.625</v>
      </c>
      <c r="F61" s="8">
        <v>41463.40347222222</v>
      </c>
    </row>
    <row r="62" spans="1:6" x14ac:dyDescent="0.25">
      <c r="A62" s="7" t="s">
        <v>488</v>
      </c>
      <c r="B62" s="8">
        <v>41463.333333333336</v>
      </c>
      <c r="C62" s="7" t="s">
        <v>15</v>
      </c>
      <c r="D62" s="8">
        <v>41616.458333333336</v>
      </c>
      <c r="E62" s="13">
        <v>41463.458333333336</v>
      </c>
      <c r="F62" s="8">
        <v>41463.479166666664</v>
      </c>
    </row>
    <row r="63" spans="1:6" x14ac:dyDescent="0.25">
      <c r="A63" s="7" t="s">
        <v>489</v>
      </c>
      <c r="B63" s="8">
        <v>41463.333333333336</v>
      </c>
      <c r="C63" s="7" t="s">
        <v>15</v>
      </c>
      <c r="D63" s="8">
        <v>41616.458333333336</v>
      </c>
      <c r="E63" s="13">
        <v>41463.458333333336</v>
      </c>
      <c r="F63" s="8">
        <v>41463.503472222219</v>
      </c>
    </row>
    <row r="64" spans="1:6" x14ac:dyDescent="0.25">
      <c r="A64" s="7" t="s">
        <v>490</v>
      </c>
      <c r="B64" s="8">
        <v>41463.333333333336</v>
      </c>
      <c r="C64" s="7" t="s">
        <v>15</v>
      </c>
      <c r="D64" s="8">
        <v>41616.458333333336</v>
      </c>
      <c r="E64" s="13">
        <v>41463.458333333336</v>
      </c>
      <c r="F64" s="8">
        <v>41463.746527777781</v>
      </c>
    </row>
    <row r="65" spans="1:13" x14ac:dyDescent="0.25">
      <c r="A65" s="7" t="s">
        <v>491</v>
      </c>
      <c r="B65" s="8">
        <v>41463.333333333336</v>
      </c>
      <c r="C65" s="7" t="s">
        <v>15</v>
      </c>
      <c r="D65" s="8">
        <v>41616.458333333336</v>
      </c>
      <c r="E65" s="13">
        <v>41463.458333333336</v>
      </c>
      <c r="F65" s="8">
        <v>41463.76666666667</v>
      </c>
    </row>
    <row r="66" spans="1:13" x14ac:dyDescent="0.25">
      <c r="A66" t="s">
        <v>493</v>
      </c>
      <c r="B66" s="1">
        <v>41494.333333333336</v>
      </c>
      <c r="C66" t="s">
        <v>15</v>
      </c>
      <c r="D66" s="1" t="s">
        <v>494</v>
      </c>
      <c r="E66" s="12">
        <v>41494.458333333336</v>
      </c>
    </row>
    <row r="67" spans="1:13" x14ac:dyDescent="0.25">
      <c r="A67" t="s">
        <v>502</v>
      </c>
      <c r="B67" s="1">
        <v>41525.333333333336</v>
      </c>
      <c r="C67" t="s">
        <v>15</v>
      </c>
      <c r="D67" s="1" t="s">
        <v>501</v>
      </c>
      <c r="E67" s="12">
        <v>41494.458333333336</v>
      </c>
    </row>
    <row r="68" spans="1:13" x14ac:dyDescent="0.25">
      <c r="A68" t="s">
        <v>543</v>
      </c>
      <c r="B68" s="1" t="s">
        <v>544</v>
      </c>
      <c r="C68" t="s">
        <v>15</v>
      </c>
      <c r="D68" s="1" t="s">
        <v>540</v>
      </c>
      <c r="E68" s="12" t="s">
        <v>545</v>
      </c>
    </row>
    <row r="69" spans="1:13" x14ac:dyDescent="0.25">
      <c r="A69" t="s">
        <v>564</v>
      </c>
      <c r="B69" s="1" t="s">
        <v>558</v>
      </c>
      <c r="C69" t="s">
        <v>52</v>
      </c>
      <c r="D69" s="1" t="s">
        <v>556</v>
      </c>
      <c r="E69" s="12" t="s">
        <v>557</v>
      </c>
    </row>
    <row r="70" spans="1:13" x14ac:dyDescent="0.25">
      <c r="A70" t="s">
        <v>567</v>
      </c>
      <c r="B70" s="1" t="s">
        <v>558</v>
      </c>
      <c r="C70" t="s">
        <v>52</v>
      </c>
      <c r="D70" s="1" t="s">
        <v>556</v>
      </c>
      <c r="E70" s="12" t="s">
        <v>557</v>
      </c>
    </row>
    <row r="71" spans="1:13" x14ac:dyDescent="0.25">
      <c r="A71" t="s">
        <v>572</v>
      </c>
      <c r="B71" s="1" t="s">
        <v>573</v>
      </c>
      <c r="C71" t="s">
        <v>52</v>
      </c>
      <c r="D71" s="1" t="s">
        <v>574</v>
      </c>
      <c r="E71" s="12" t="s">
        <v>575</v>
      </c>
    </row>
    <row r="72" spans="1:13" x14ac:dyDescent="0.25">
      <c r="A72" s="22"/>
      <c r="B72" s="22"/>
      <c r="C72" s="22"/>
      <c r="D72" s="22"/>
      <c r="E72" s="22"/>
      <c r="F72" s="22"/>
      <c r="G72" s="22"/>
      <c r="H72" s="22"/>
      <c r="I72" s="22"/>
    </row>
    <row r="73" spans="1:13" x14ac:dyDescent="0.25">
      <c r="A73" s="7" t="s">
        <v>644</v>
      </c>
      <c r="B73" s="8" t="s">
        <v>606</v>
      </c>
      <c r="C73" s="7" t="s">
        <v>52</v>
      </c>
      <c r="D73" s="8" t="s">
        <v>607</v>
      </c>
      <c r="E73" s="13" t="s">
        <v>608</v>
      </c>
      <c r="F73" s="8">
        <v>41514.78125</v>
      </c>
    </row>
    <row r="74" spans="1:13" x14ac:dyDescent="0.25">
      <c r="A74" s="7" t="s">
        <v>617</v>
      </c>
      <c r="B74" s="8" t="s">
        <v>610</v>
      </c>
      <c r="C74" s="7" t="s">
        <v>52</v>
      </c>
      <c r="D74" s="8" t="s">
        <v>615</v>
      </c>
      <c r="E74" s="13" t="s">
        <v>616</v>
      </c>
      <c r="F74" s="8">
        <v>41515.510416666664</v>
      </c>
    </row>
    <row r="75" spans="1:13" x14ac:dyDescent="0.25">
      <c r="A75" s="7" t="s">
        <v>618</v>
      </c>
      <c r="B75" s="8" t="s">
        <v>610</v>
      </c>
      <c r="C75" s="7" t="s">
        <v>52</v>
      </c>
      <c r="D75" s="8" t="s">
        <v>615</v>
      </c>
      <c r="E75" s="13" t="s">
        <v>616</v>
      </c>
      <c r="F75" s="8">
        <v>41515.510416666664</v>
      </c>
    </row>
    <row r="76" spans="1:13" x14ac:dyDescent="0.25">
      <c r="A76" s="7" t="s">
        <v>653</v>
      </c>
      <c r="B76" s="8">
        <v>41515.5</v>
      </c>
      <c r="C76" s="7" t="s">
        <v>10</v>
      </c>
      <c r="D76" s="8">
        <v>41547.5</v>
      </c>
      <c r="E76" s="13">
        <v>41515.5</v>
      </c>
      <c r="F76" s="8">
        <v>41515.625</v>
      </c>
      <c r="M76" t="s">
        <v>656</v>
      </c>
    </row>
    <row r="77" spans="1:13" x14ac:dyDescent="0.25">
      <c r="A77" s="7" t="s">
        <v>701</v>
      </c>
      <c r="B77" s="8">
        <v>41528.375</v>
      </c>
      <c r="C77" s="7" t="s">
        <v>52</v>
      </c>
      <c r="D77" s="8">
        <v>41533.375</v>
      </c>
      <c r="E77" s="11" t="s">
        <v>702</v>
      </c>
      <c r="F77" s="8">
        <v>41529.625</v>
      </c>
    </row>
    <row r="78" spans="1:13" x14ac:dyDescent="0.25">
      <c r="A78" s="7" t="s">
        <v>706</v>
      </c>
      <c r="B78" s="8">
        <v>41528.375</v>
      </c>
      <c r="C78" s="7" t="s">
        <v>52</v>
      </c>
      <c r="D78" s="8">
        <v>41533.375</v>
      </c>
      <c r="E78" s="11" t="s">
        <v>702</v>
      </c>
      <c r="F78" s="8">
        <v>41533.3125</v>
      </c>
    </row>
    <row r="79" spans="1:13" x14ac:dyDescent="0.25">
      <c r="A79" s="7" t="s">
        <v>708</v>
      </c>
      <c r="B79" s="8">
        <v>41529.375</v>
      </c>
      <c r="C79" s="7" t="s">
        <v>52</v>
      </c>
      <c r="D79" s="8">
        <v>41534.375</v>
      </c>
      <c r="E79" s="11" t="s">
        <v>709</v>
      </c>
      <c r="F79" s="8">
        <v>41533.333333333336</v>
      </c>
      <c r="M79" t="s">
        <v>729</v>
      </c>
    </row>
    <row r="80" spans="1:13" ht="45" x14ac:dyDescent="0.25">
      <c r="A80" s="7" t="s">
        <v>765</v>
      </c>
      <c r="B80" s="8" t="s">
        <v>766</v>
      </c>
      <c r="C80" s="7" t="s">
        <v>10</v>
      </c>
      <c r="D80" s="8" t="s">
        <v>767</v>
      </c>
      <c r="E80" s="8">
        <v>41541.333333333336</v>
      </c>
      <c r="F80" s="8">
        <v>41547.541666666664</v>
      </c>
      <c r="K80" s="23" t="s">
        <v>805</v>
      </c>
    </row>
    <row r="81" spans="1:6" x14ac:dyDescent="0.25">
      <c r="A81" s="7" t="s">
        <v>799</v>
      </c>
      <c r="B81" s="8">
        <v>41547.375</v>
      </c>
      <c r="C81" s="7" t="s">
        <v>52</v>
      </c>
      <c r="D81" s="8">
        <v>41550.333333333336</v>
      </c>
      <c r="E81" s="8">
        <v>41547.333333333336</v>
      </c>
      <c r="F81" s="8">
        <v>41547.693749999999</v>
      </c>
    </row>
    <row r="82" spans="1:6" x14ac:dyDescent="0.25">
      <c r="A82" s="7" t="s">
        <v>804</v>
      </c>
      <c r="B82" s="8">
        <v>41547.375</v>
      </c>
      <c r="C82" s="7" t="s">
        <v>52</v>
      </c>
      <c r="D82" s="8">
        <v>41550.333333333336</v>
      </c>
      <c r="E82" s="8">
        <v>41547.333333333336</v>
      </c>
      <c r="F82" s="8">
        <v>41549.229166666664</v>
      </c>
    </row>
    <row r="83" spans="1:6" x14ac:dyDescent="0.25">
      <c r="A83" s="7" t="s">
        <v>815</v>
      </c>
      <c r="B83" s="8">
        <v>41549.375</v>
      </c>
      <c r="C83" s="7" t="s">
        <v>52</v>
      </c>
      <c r="D83" s="8">
        <v>41554.458333333336</v>
      </c>
      <c r="E83" s="8">
        <v>41554.458333333336</v>
      </c>
      <c r="F83" s="8">
        <v>41550.645833333336</v>
      </c>
    </row>
    <row r="84" spans="1:6" x14ac:dyDescent="0.25">
      <c r="A84" s="7" t="s">
        <v>816</v>
      </c>
      <c r="B84" s="8">
        <v>41549.375</v>
      </c>
      <c r="C84" s="7" t="s">
        <v>52</v>
      </c>
      <c r="D84" s="8">
        <v>41554.458333333336</v>
      </c>
      <c r="E84" s="8">
        <v>41554.458333333336</v>
      </c>
      <c r="F84" s="8">
        <v>41550.666666666664</v>
      </c>
    </row>
    <row r="85" spans="1:6" x14ac:dyDescent="0.25">
      <c r="A85" s="7" t="s">
        <v>828</v>
      </c>
      <c r="B85" s="8">
        <v>41550.5</v>
      </c>
      <c r="C85" s="7" t="s">
        <v>52</v>
      </c>
      <c r="D85" s="8">
        <v>41555.5</v>
      </c>
      <c r="E85" s="8" t="s">
        <v>823</v>
      </c>
      <c r="F85" s="8">
        <v>41550.694444444445</v>
      </c>
    </row>
    <row r="86" spans="1:6" x14ac:dyDescent="0.25">
      <c r="A86" s="7" t="s">
        <v>829</v>
      </c>
      <c r="B86" s="8">
        <v>41550.5</v>
      </c>
      <c r="C86" s="7" t="s">
        <v>52</v>
      </c>
      <c r="D86" s="8">
        <v>41555.5</v>
      </c>
      <c r="E86" s="8" t="s">
        <v>823</v>
      </c>
      <c r="F86" s="8">
        <v>41550.707638888889</v>
      </c>
    </row>
    <row r="87" spans="1:6" x14ac:dyDescent="0.25">
      <c r="A87" s="7" t="s">
        <v>909</v>
      </c>
      <c r="B87" s="8">
        <v>41563.416666666664</v>
      </c>
      <c r="C87" s="7" t="s">
        <v>52</v>
      </c>
      <c r="D87" s="8">
        <v>41568.416666666664</v>
      </c>
      <c r="E87" s="8">
        <v>41563.416666666664</v>
      </c>
      <c r="F87" s="8">
        <v>41565.583333333336</v>
      </c>
    </row>
  </sheetData>
  <autoFilter ref="A1:M71" xr:uid="{00000000-0009-0000-0000-000004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4.7109375" bestFit="1" customWidth="1"/>
    <col min="4" max="4" width="13.7109375" bestFit="1" customWidth="1"/>
    <col min="5" max="5" width="14.7109375" bestFit="1" customWidth="1"/>
    <col min="6" max="6" width="15.7109375" bestFit="1" customWidth="1"/>
    <col min="7" max="8" width="1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</row>
    <row r="2" spans="1:15" x14ac:dyDescent="0.25">
      <c r="A2" s="3" t="s">
        <v>19</v>
      </c>
      <c r="B2" s="4">
        <v>41426.525694444441</v>
      </c>
      <c r="C2" s="3" t="s">
        <v>15</v>
      </c>
      <c r="D2" s="4">
        <v>41431.4375</v>
      </c>
      <c r="E2" s="4">
        <v>41428.4375</v>
      </c>
      <c r="F2" s="9">
        <v>41461.340277777781</v>
      </c>
      <c r="G2" s="1"/>
      <c r="H2" s="1"/>
    </row>
    <row r="3" spans="1:15" x14ac:dyDescent="0.25">
      <c r="A3" s="3" t="s">
        <v>20</v>
      </c>
      <c r="B3" s="4">
        <v>41426.525694444441</v>
      </c>
      <c r="C3" s="3" t="s">
        <v>15</v>
      </c>
      <c r="D3" s="4">
        <v>41431.4375</v>
      </c>
      <c r="E3" s="4">
        <v>41428.4375</v>
      </c>
      <c r="F3" s="9">
        <v>41461.381944444445</v>
      </c>
      <c r="G3" s="1"/>
    </row>
    <row r="4" spans="1:15" x14ac:dyDescent="0.25">
      <c r="A4" s="3" t="s">
        <v>21</v>
      </c>
      <c r="B4" s="4">
        <v>41426.567361111112</v>
      </c>
      <c r="C4" s="3" t="s">
        <v>15</v>
      </c>
      <c r="D4" s="4">
        <v>41431.458333333336</v>
      </c>
      <c r="E4" s="4">
        <v>41428.4375</v>
      </c>
      <c r="F4" s="9">
        <v>41461.381944444445</v>
      </c>
    </row>
    <row r="5" spans="1:15" x14ac:dyDescent="0.25">
      <c r="A5" s="7" t="s">
        <v>60</v>
      </c>
      <c r="B5" s="8">
        <v>41553.458333333336</v>
      </c>
      <c r="C5" s="7" t="s">
        <v>15</v>
      </c>
      <c r="D5" s="8" t="s">
        <v>59</v>
      </c>
      <c r="E5" s="8">
        <v>41553.520833333336</v>
      </c>
      <c r="F5" s="8">
        <v>41584.356249999997</v>
      </c>
    </row>
    <row r="6" spans="1:15" x14ac:dyDescent="0.25">
      <c r="A6" s="7" t="s">
        <v>61</v>
      </c>
      <c r="B6" s="8">
        <v>41553.458333333336</v>
      </c>
      <c r="C6" s="7" t="s">
        <v>15</v>
      </c>
      <c r="D6" s="8" t="s">
        <v>59</v>
      </c>
      <c r="E6" s="8">
        <v>41553.520833333336</v>
      </c>
      <c r="F6" s="8">
        <v>41584.363194444442</v>
      </c>
    </row>
    <row r="7" spans="1:15" x14ac:dyDescent="0.25">
      <c r="A7" s="7" t="s">
        <v>107</v>
      </c>
      <c r="B7" s="7" t="s">
        <v>91</v>
      </c>
      <c r="C7" s="7" t="s">
        <v>10</v>
      </c>
      <c r="D7" s="7" t="s">
        <v>109</v>
      </c>
      <c r="E7" s="7" t="s">
        <v>108</v>
      </c>
      <c r="F7" s="7" t="s">
        <v>149</v>
      </c>
    </row>
    <row r="8" spans="1:15" x14ac:dyDescent="0.25">
      <c r="A8" s="7" t="s">
        <v>179</v>
      </c>
      <c r="B8" s="7" t="s">
        <v>173</v>
      </c>
      <c r="C8" s="7" t="s">
        <v>15</v>
      </c>
      <c r="D8" s="7" t="s">
        <v>174</v>
      </c>
      <c r="E8" s="13" t="s">
        <v>175</v>
      </c>
      <c r="F8" s="7" t="s">
        <v>265</v>
      </c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8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4" width="21.42578125" bestFit="1" customWidth="1"/>
    <col min="5" max="5" width="21.28515625" bestFit="1" customWidth="1"/>
    <col min="6" max="6" width="15.7109375" bestFit="1" customWidth="1"/>
    <col min="7" max="8" width="13.7109375" customWidth="1"/>
    <col min="10" max="10" width="10" customWidth="1"/>
    <col min="11" max="11" width="38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</row>
    <row r="2" spans="1:11" x14ac:dyDescent="0.25">
      <c r="A2" s="7" t="s">
        <v>11</v>
      </c>
      <c r="B2" s="8">
        <v>41422.458333333336</v>
      </c>
      <c r="C2" s="7" t="s">
        <v>10</v>
      </c>
      <c r="D2" s="8">
        <v>41431.416666666664</v>
      </c>
      <c r="E2" s="8">
        <v>41428.416666666664</v>
      </c>
      <c r="F2" s="8">
        <v>41428.62222222222</v>
      </c>
      <c r="G2" s="1"/>
      <c r="H2" s="1"/>
    </row>
    <row r="3" spans="1:11" x14ac:dyDescent="0.25">
      <c r="A3" s="7" t="s">
        <v>12</v>
      </c>
      <c r="B3" s="8">
        <v>41426.532638888886</v>
      </c>
      <c r="C3" s="7" t="s">
        <v>15</v>
      </c>
      <c r="D3" s="8">
        <v>41431.416666666664</v>
      </c>
      <c r="E3" s="8">
        <v>41428.459722222222</v>
      </c>
      <c r="F3" s="8">
        <v>41428.543055555558</v>
      </c>
      <c r="G3" s="1"/>
    </row>
    <row r="4" spans="1:11" x14ac:dyDescent="0.25">
      <c r="A4" s="7" t="s">
        <v>13</v>
      </c>
      <c r="B4" s="8">
        <v>41426.555555555555</v>
      </c>
      <c r="C4" s="7" t="s">
        <v>15</v>
      </c>
      <c r="D4" s="8">
        <v>41431.458333333336</v>
      </c>
      <c r="E4" s="8">
        <v>41428.463194444441</v>
      </c>
      <c r="F4" s="8">
        <v>41428.583333333336</v>
      </c>
    </row>
    <row r="5" spans="1:11" x14ac:dyDescent="0.25">
      <c r="A5" s="7" t="s">
        <v>14</v>
      </c>
      <c r="B5" s="8">
        <v>41426.594444444447</v>
      </c>
      <c r="C5" s="7" t="s">
        <v>15</v>
      </c>
      <c r="D5" s="8">
        <v>41431.458333333336</v>
      </c>
      <c r="E5" s="8">
        <v>41428.477083333331</v>
      </c>
      <c r="F5" s="8">
        <v>41400.602083333331</v>
      </c>
    </row>
    <row r="6" spans="1:11" x14ac:dyDescent="0.25">
      <c r="A6" s="3" t="s">
        <v>37</v>
      </c>
      <c r="B6" s="4">
        <v>41400.679861111108</v>
      </c>
      <c r="C6" s="3" t="s">
        <v>10</v>
      </c>
      <c r="D6" s="4">
        <v>41584.354166666664</v>
      </c>
      <c r="E6" s="4">
        <v>41431.347222222219</v>
      </c>
      <c r="F6" s="3" t="s">
        <v>392</v>
      </c>
      <c r="K6" t="s">
        <v>267</v>
      </c>
    </row>
    <row r="7" spans="1:11" x14ac:dyDescent="0.25">
      <c r="A7" s="7" t="s">
        <v>55</v>
      </c>
      <c r="B7" s="8">
        <v>41553.458333333336</v>
      </c>
      <c r="C7" s="7" t="s">
        <v>15</v>
      </c>
      <c r="D7" s="8" t="s">
        <v>49</v>
      </c>
      <c r="E7" s="8">
        <v>41553.479166666664</v>
      </c>
      <c r="F7" s="8">
        <v>41553.756944444445</v>
      </c>
    </row>
    <row r="8" spans="1:11" x14ac:dyDescent="0.25">
      <c r="A8" s="7" t="s">
        <v>58</v>
      </c>
      <c r="B8" s="8">
        <v>41553.458333333336</v>
      </c>
      <c r="C8" s="7" t="s">
        <v>15</v>
      </c>
      <c r="D8" s="8" t="s">
        <v>59</v>
      </c>
      <c r="E8" s="8">
        <v>41553.520833333336</v>
      </c>
      <c r="F8" s="8">
        <v>41553.555555555555</v>
      </c>
    </row>
    <row r="9" spans="1:11" x14ac:dyDescent="0.25">
      <c r="A9" s="7" t="s">
        <v>65</v>
      </c>
      <c r="B9" s="8">
        <v>41553.458333333336</v>
      </c>
      <c r="C9" s="7" t="s">
        <v>15</v>
      </c>
      <c r="D9" s="8" t="s">
        <v>59</v>
      </c>
      <c r="E9" s="8">
        <v>41553.520833333336</v>
      </c>
      <c r="F9" s="8">
        <v>41553.571527777778</v>
      </c>
    </row>
    <row r="10" spans="1:11" x14ac:dyDescent="0.25">
      <c r="A10" s="7" t="s">
        <v>66</v>
      </c>
      <c r="B10" s="8">
        <v>41553.458333333336</v>
      </c>
      <c r="C10" s="7" t="s">
        <v>15</v>
      </c>
      <c r="D10" s="8" t="s">
        <v>59</v>
      </c>
      <c r="E10" s="8">
        <v>41553.520833333336</v>
      </c>
      <c r="F10" s="8">
        <v>41553.600694444445</v>
      </c>
    </row>
    <row r="11" spans="1:11" x14ac:dyDescent="0.25">
      <c r="A11" s="7" t="s">
        <v>67</v>
      </c>
      <c r="B11" s="8">
        <v>41553.640277777777</v>
      </c>
      <c r="C11" s="7" t="s">
        <v>15</v>
      </c>
      <c r="D11" s="8" t="s">
        <v>68</v>
      </c>
      <c r="E11" s="8" t="s">
        <v>69</v>
      </c>
      <c r="F11" s="8">
        <v>41584.455555555556</v>
      </c>
    </row>
    <row r="12" spans="1:11" x14ac:dyDescent="0.25">
      <c r="A12" s="7" t="s">
        <v>75</v>
      </c>
      <c r="B12" s="8">
        <v>41584.431944444441</v>
      </c>
      <c r="C12" s="7" t="s">
        <v>15</v>
      </c>
      <c r="D12" s="8" t="s">
        <v>76</v>
      </c>
      <c r="E12" s="8">
        <v>41584.4375</v>
      </c>
      <c r="F12" s="8">
        <v>41584.484027777777</v>
      </c>
    </row>
    <row r="13" spans="1:11" x14ac:dyDescent="0.25">
      <c r="A13" s="7" t="s">
        <v>83</v>
      </c>
      <c r="B13" s="8" t="s">
        <v>84</v>
      </c>
      <c r="C13" s="7" t="s">
        <v>15</v>
      </c>
      <c r="D13" s="8" t="s">
        <v>85</v>
      </c>
      <c r="E13" s="8">
        <v>41584.645833333336</v>
      </c>
      <c r="F13" s="11">
        <v>41614.756944444445</v>
      </c>
    </row>
    <row r="14" spans="1:11" x14ac:dyDescent="0.25">
      <c r="A14" s="7" t="s">
        <v>90</v>
      </c>
      <c r="B14" s="7" t="s">
        <v>91</v>
      </c>
      <c r="C14" s="7" t="s">
        <v>15</v>
      </c>
      <c r="D14" s="7" t="s">
        <v>92</v>
      </c>
      <c r="E14" s="7" t="s">
        <v>93</v>
      </c>
      <c r="F14" s="7" t="s">
        <v>147</v>
      </c>
    </row>
    <row r="15" spans="1:11" x14ac:dyDescent="0.25">
      <c r="A15" s="7" t="s">
        <v>113</v>
      </c>
      <c r="B15" s="7" t="s">
        <v>116</v>
      </c>
      <c r="C15" s="7" t="s">
        <v>15</v>
      </c>
      <c r="D15" s="7" t="s">
        <v>114</v>
      </c>
      <c r="E15" s="13" t="s">
        <v>115</v>
      </c>
      <c r="F15" s="7" t="s">
        <v>148</v>
      </c>
    </row>
    <row r="16" spans="1:11" x14ac:dyDescent="0.25">
      <c r="A16" s="7" t="s">
        <v>144</v>
      </c>
      <c r="B16" s="7" t="s">
        <v>136</v>
      </c>
      <c r="C16" s="7" t="s">
        <v>15</v>
      </c>
      <c r="D16" s="7" t="s">
        <v>145</v>
      </c>
      <c r="E16" s="13" t="s">
        <v>146</v>
      </c>
      <c r="F16" s="7" t="s">
        <v>155</v>
      </c>
      <c r="G16" t="s">
        <v>154</v>
      </c>
    </row>
    <row r="17" spans="1:6" x14ac:dyDescent="0.25">
      <c r="A17" s="7" t="s">
        <v>157</v>
      </c>
      <c r="B17" s="7" t="s">
        <v>158</v>
      </c>
      <c r="C17" s="7" t="s">
        <v>15</v>
      </c>
      <c r="D17" s="7" t="s">
        <v>159</v>
      </c>
      <c r="E17" s="13" t="s">
        <v>160</v>
      </c>
      <c r="F17" s="7" t="s">
        <v>166</v>
      </c>
    </row>
    <row r="18" spans="1:6" x14ac:dyDescent="0.25">
      <c r="A18" s="7" t="s">
        <v>167</v>
      </c>
      <c r="B18" s="7" t="s">
        <v>168</v>
      </c>
      <c r="C18" s="7" t="s">
        <v>15</v>
      </c>
      <c r="D18" s="7" t="s">
        <v>169</v>
      </c>
      <c r="E18" s="13" t="s">
        <v>170</v>
      </c>
      <c r="F18" s="7" t="s">
        <v>171</v>
      </c>
    </row>
    <row r="19" spans="1:6" x14ac:dyDescent="0.25">
      <c r="A19" s="7" t="s">
        <v>177</v>
      </c>
      <c r="B19" s="7" t="s">
        <v>173</v>
      </c>
      <c r="C19" s="7" t="s">
        <v>15</v>
      </c>
      <c r="D19" s="7" t="s">
        <v>174</v>
      </c>
      <c r="E19" s="13" t="s">
        <v>175</v>
      </c>
      <c r="F19" s="7" t="s">
        <v>205</v>
      </c>
    </row>
    <row r="20" spans="1:6" x14ac:dyDescent="0.25">
      <c r="A20" s="7" t="s">
        <v>178</v>
      </c>
      <c r="B20" s="7" t="s">
        <v>173</v>
      </c>
      <c r="C20" s="7" t="s">
        <v>15</v>
      </c>
      <c r="D20" s="7" t="s">
        <v>174</v>
      </c>
      <c r="E20" s="13" t="s">
        <v>175</v>
      </c>
      <c r="F20" s="7" t="s">
        <v>185</v>
      </c>
    </row>
    <row r="21" spans="1:6" x14ac:dyDescent="0.25">
      <c r="A21" s="7" t="s">
        <v>180</v>
      </c>
      <c r="B21" s="7" t="s">
        <v>175</v>
      </c>
      <c r="C21" s="7" t="s">
        <v>10</v>
      </c>
      <c r="D21" s="7" t="s">
        <v>174</v>
      </c>
      <c r="E21" s="13" t="s">
        <v>175</v>
      </c>
      <c r="F21" s="7" t="s">
        <v>123</v>
      </c>
    </row>
    <row r="22" spans="1:6" x14ac:dyDescent="0.25">
      <c r="A22" s="7" t="s">
        <v>181</v>
      </c>
      <c r="B22" s="7" t="s">
        <v>175</v>
      </c>
      <c r="C22" s="7" t="s">
        <v>10</v>
      </c>
      <c r="D22" s="7" t="s">
        <v>174</v>
      </c>
      <c r="E22" s="13" t="s">
        <v>175</v>
      </c>
      <c r="F22" s="7" t="s">
        <v>203</v>
      </c>
    </row>
    <row r="23" spans="1:6" x14ac:dyDescent="0.25">
      <c r="A23" s="7" t="s">
        <v>191</v>
      </c>
      <c r="B23" s="7" t="s">
        <v>189</v>
      </c>
      <c r="C23" s="7" t="s">
        <v>15</v>
      </c>
      <c r="D23" s="7" t="s">
        <v>190</v>
      </c>
      <c r="E23" s="13" t="s">
        <v>189</v>
      </c>
      <c r="F23" s="7" t="s">
        <v>204</v>
      </c>
    </row>
    <row r="24" spans="1:6" x14ac:dyDescent="0.25">
      <c r="A24" s="7" t="s">
        <v>192</v>
      </c>
      <c r="B24" s="7" t="s">
        <v>193</v>
      </c>
      <c r="C24" s="7" t="s">
        <v>15</v>
      </c>
      <c r="D24" s="7" t="s">
        <v>194</v>
      </c>
      <c r="E24" s="13" t="s">
        <v>196</v>
      </c>
      <c r="F24" s="7" t="s">
        <v>266</v>
      </c>
    </row>
    <row r="25" spans="1:6" x14ac:dyDescent="0.25">
      <c r="A25" s="7" t="s">
        <v>270</v>
      </c>
      <c r="B25" s="7" t="s">
        <v>215</v>
      </c>
      <c r="C25" s="7" t="s">
        <v>15</v>
      </c>
      <c r="D25" s="7" t="s">
        <v>271</v>
      </c>
      <c r="E25" s="13" t="s">
        <v>215</v>
      </c>
      <c r="F25" s="7" t="s">
        <v>273</v>
      </c>
    </row>
    <row r="26" spans="1:6" x14ac:dyDescent="0.25">
      <c r="A26" s="7" t="s">
        <v>285</v>
      </c>
      <c r="B26" s="7" t="s">
        <v>276</v>
      </c>
      <c r="C26" s="7" t="s">
        <v>15</v>
      </c>
      <c r="D26" s="8">
        <v>41281.645833333336</v>
      </c>
      <c r="E26" s="13" t="s">
        <v>286</v>
      </c>
      <c r="F26" s="7" t="s">
        <v>287</v>
      </c>
    </row>
    <row r="27" spans="1:6" x14ac:dyDescent="0.25">
      <c r="A27" s="7" t="s">
        <v>297</v>
      </c>
      <c r="B27" s="7" t="s">
        <v>294</v>
      </c>
      <c r="C27" s="7" t="s">
        <v>15</v>
      </c>
      <c r="D27" s="8">
        <v>41312.625</v>
      </c>
      <c r="E27" s="13" t="s">
        <v>295</v>
      </c>
      <c r="F27" s="7" t="s">
        <v>304</v>
      </c>
    </row>
    <row r="28" spans="1:6" x14ac:dyDescent="0.25">
      <c r="A28" s="7" t="s">
        <v>323</v>
      </c>
      <c r="B28" s="8">
        <v>41281.416666666664</v>
      </c>
      <c r="C28" s="7" t="s">
        <v>10</v>
      </c>
      <c r="D28" s="8" t="s">
        <v>324</v>
      </c>
      <c r="E28" s="13" t="s">
        <v>325</v>
      </c>
      <c r="F28" s="8">
        <v>41312.416666666664</v>
      </c>
    </row>
    <row r="29" spans="1:6" x14ac:dyDescent="0.25">
      <c r="A29" s="7" t="s">
        <v>329</v>
      </c>
      <c r="B29" s="8">
        <v>41281.416666666664</v>
      </c>
      <c r="C29" s="7" t="s">
        <v>10</v>
      </c>
      <c r="D29" s="8" t="s">
        <v>324</v>
      </c>
      <c r="E29" s="13" t="s">
        <v>325</v>
      </c>
      <c r="F29" s="8">
        <v>41312.458333333336</v>
      </c>
    </row>
    <row r="30" spans="1:6" x14ac:dyDescent="0.25">
      <c r="A30" s="7" t="s">
        <v>330</v>
      </c>
      <c r="B30" s="8">
        <v>41340.333333333336</v>
      </c>
      <c r="C30" s="7" t="s">
        <v>15</v>
      </c>
      <c r="D30" s="8">
        <v>41493.458333333336</v>
      </c>
      <c r="E30" s="13">
        <v>41340.458333333336</v>
      </c>
      <c r="F30" s="8">
        <v>41371.40347222222</v>
      </c>
    </row>
    <row r="31" spans="1:6" x14ac:dyDescent="0.25">
      <c r="A31" s="7" t="s">
        <v>334</v>
      </c>
      <c r="B31" s="8">
        <v>41371.333333333336</v>
      </c>
      <c r="C31" s="7" t="s">
        <v>15</v>
      </c>
      <c r="D31" s="8">
        <v>41524.458333333336</v>
      </c>
      <c r="E31" s="13">
        <v>41371.458333333336</v>
      </c>
      <c r="F31" s="8">
        <v>41371.741666666669</v>
      </c>
    </row>
    <row r="32" spans="1:6" x14ac:dyDescent="0.25">
      <c r="A32" s="7" t="s">
        <v>335</v>
      </c>
      <c r="B32" s="8">
        <v>41401.333333333336</v>
      </c>
      <c r="C32" s="7" t="s">
        <v>15</v>
      </c>
      <c r="D32" s="8">
        <v>41554.416666666664</v>
      </c>
      <c r="E32" s="13">
        <v>41401.416666666664</v>
      </c>
      <c r="F32" s="8">
        <v>41401.670138888891</v>
      </c>
    </row>
    <row r="33" spans="1:6" x14ac:dyDescent="0.25">
      <c r="A33" s="7" t="s">
        <v>336</v>
      </c>
      <c r="B33" s="8">
        <v>41401.333333333336</v>
      </c>
      <c r="C33" s="7" t="s">
        <v>15</v>
      </c>
      <c r="D33" s="8">
        <v>41554.416666666664</v>
      </c>
      <c r="E33" s="13">
        <v>41401.416666666664</v>
      </c>
      <c r="F33" s="8">
        <v>41401.693749999999</v>
      </c>
    </row>
    <row r="34" spans="1:6" x14ac:dyDescent="0.25">
      <c r="A34" s="7" t="s">
        <v>341</v>
      </c>
      <c r="B34" s="8">
        <v>41493.333333333336</v>
      </c>
      <c r="C34" s="7" t="s">
        <v>15</v>
      </c>
      <c r="D34" s="8">
        <v>41585.5</v>
      </c>
      <c r="E34" s="13">
        <v>41493.416666666664</v>
      </c>
      <c r="F34" s="8">
        <v>41493.646527777775</v>
      </c>
    </row>
    <row r="35" spans="1:6" x14ac:dyDescent="0.25">
      <c r="A35" s="3" t="s">
        <v>340</v>
      </c>
      <c r="B35" s="4">
        <v>41493.333333333336</v>
      </c>
      <c r="C35" s="3" t="s">
        <v>15</v>
      </c>
      <c r="D35" s="4">
        <v>41585.5</v>
      </c>
      <c r="E35" s="14">
        <v>41493.416666666664</v>
      </c>
      <c r="F35" s="14" t="s">
        <v>407</v>
      </c>
    </row>
    <row r="36" spans="1:6" x14ac:dyDescent="0.25">
      <c r="A36" s="7" t="s">
        <v>342</v>
      </c>
      <c r="B36" s="8">
        <v>41493.333333333336</v>
      </c>
      <c r="C36" s="7" t="s">
        <v>15</v>
      </c>
      <c r="D36" s="8" t="s">
        <v>343</v>
      </c>
      <c r="E36" s="13" t="s">
        <v>344</v>
      </c>
      <c r="F36" s="8">
        <v>41554.635416666664</v>
      </c>
    </row>
    <row r="37" spans="1:6" x14ac:dyDescent="0.25">
      <c r="A37" s="7" t="s">
        <v>341</v>
      </c>
      <c r="B37" s="8">
        <v>41524.333333333336</v>
      </c>
      <c r="C37" s="7" t="s">
        <v>15</v>
      </c>
      <c r="D37" s="8">
        <v>41615.458333333336</v>
      </c>
      <c r="E37" s="13">
        <v>41524.458333333336</v>
      </c>
      <c r="F37" s="8">
        <v>41493.646527777775</v>
      </c>
    </row>
    <row r="38" spans="1:6" x14ac:dyDescent="0.25">
      <c r="A38" t="s">
        <v>363</v>
      </c>
      <c r="B38" s="1">
        <v>41585.333333333336</v>
      </c>
      <c r="C38" t="s">
        <v>15</v>
      </c>
      <c r="D38" s="1" t="s">
        <v>362</v>
      </c>
      <c r="E38" s="12">
        <v>41585.479166666664</v>
      </c>
    </row>
    <row r="39" spans="1:6" x14ac:dyDescent="0.25">
      <c r="A39" s="7" t="s">
        <v>381</v>
      </c>
      <c r="B39" s="8" t="s">
        <v>378</v>
      </c>
      <c r="C39" s="7" t="s">
        <v>15</v>
      </c>
      <c r="D39" s="8" t="s">
        <v>379</v>
      </c>
      <c r="E39" s="13" t="s">
        <v>380</v>
      </c>
      <c r="F39" s="7" t="s">
        <v>404</v>
      </c>
    </row>
    <row r="40" spans="1:6" x14ac:dyDescent="0.25">
      <c r="A40" s="7" t="s">
        <v>382</v>
      </c>
      <c r="B40" s="8" t="s">
        <v>378</v>
      </c>
      <c r="C40" s="7" t="s">
        <v>15</v>
      </c>
      <c r="D40" s="8" t="s">
        <v>379</v>
      </c>
      <c r="E40" s="13" t="s">
        <v>380</v>
      </c>
      <c r="F40" s="7" t="s">
        <v>405</v>
      </c>
    </row>
    <row r="41" spans="1:6" x14ac:dyDescent="0.25">
      <c r="A41" t="s">
        <v>406</v>
      </c>
      <c r="B41" s="1" t="s">
        <v>400</v>
      </c>
      <c r="C41" t="s">
        <v>15</v>
      </c>
      <c r="D41" s="1" t="s">
        <v>401</v>
      </c>
      <c r="E41" s="12" t="s">
        <v>402</v>
      </c>
    </row>
    <row r="42" spans="1:6" x14ac:dyDescent="0.25">
      <c r="A42" t="s">
        <v>408</v>
      </c>
      <c r="B42" s="1" t="s">
        <v>400</v>
      </c>
      <c r="C42" t="s">
        <v>15</v>
      </c>
      <c r="D42" s="1" t="s">
        <v>409</v>
      </c>
      <c r="E42" s="12" t="s">
        <v>410</v>
      </c>
    </row>
    <row r="43" spans="1:6" x14ac:dyDescent="0.25">
      <c r="A43" t="s">
        <v>411</v>
      </c>
      <c r="B43" s="1" t="s">
        <v>400</v>
      </c>
      <c r="C43" t="s">
        <v>15</v>
      </c>
      <c r="D43" s="1" t="s">
        <v>409</v>
      </c>
      <c r="E43" s="12" t="s">
        <v>410</v>
      </c>
    </row>
    <row r="44" spans="1:6" x14ac:dyDescent="0.25">
      <c r="A44" t="s">
        <v>412</v>
      </c>
      <c r="B44" s="1" t="s">
        <v>400</v>
      </c>
      <c r="C44" t="s">
        <v>15</v>
      </c>
      <c r="D44" s="1" t="s">
        <v>409</v>
      </c>
      <c r="E44" s="12" t="s">
        <v>410</v>
      </c>
    </row>
    <row r="45" spans="1:6" x14ac:dyDescent="0.25">
      <c r="A45" s="7" t="s">
        <v>413</v>
      </c>
      <c r="B45" s="8" t="s">
        <v>414</v>
      </c>
      <c r="C45" s="7" t="s">
        <v>15</v>
      </c>
      <c r="D45" s="8" t="s">
        <v>415</v>
      </c>
      <c r="E45" s="13" t="s">
        <v>414</v>
      </c>
      <c r="F45" s="7" t="s">
        <v>417</v>
      </c>
    </row>
    <row r="46" spans="1:6" x14ac:dyDescent="0.25">
      <c r="A46" s="7" t="s">
        <v>416</v>
      </c>
      <c r="B46" s="8" t="s">
        <v>414</v>
      </c>
      <c r="C46" s="7" t="s">
        <v>15</v>
      </c>
      <c r="D46" s="8" t="s">
        <v>415</v>
      </c>
      <c r="E46" s="13" t="s">
        <v>414</v>
      </c>
      <c r="F46" s="7" t="s">
        <v>418</v>
      </c>
    </row>
    <row r="47" spans="1:6" x14ac:dyDescent="0.25">
      <c r="A47" t="s">
        <v>423</v>
      </c>
      <c r="B47" s="1" t="s">
        <v>424</v>
      </c>
      <c r="C47" t="s">
        <v>425</v>
      </c>
      <c r="D47" s="1" t="s">
        <v>426</v>
      </c>
      <c r="E47" s="12" t="s">
        <v>424</v>
      </c>
    </row>
    <row r="48" spans="1:6" x14ac:dyDescent="0.25">
      <c r="A48" s="16" t="s">
        <v>428</v>
      </c>
      <c r="B48" s="1" t="s">
        <v>429</v>
      </c>
      <c r="C48" t="s">
        <v>15</v>
      </c>
      <c r="D48" s="1" t="s">
        <v>430</v>
      </c>
      <c r="E48" s="12" t="s">
        <v>431</v>
      </c>
    </row>
    <row r="49" spans="1:6" x14ac:dyDescent="0.25">
      <c r="A49" t="s">
        <v>437</v>
      </c>
      <c r="B49" s="1" t="s">
        <v>440</v>
      </c>
      <c r="C49" t="s">
        <v>15</v>
      </c>
      <c r="D49" s="1" t="s">
        <v>438</v>
      </c>
      <c r="E49" s="12" t="s">
        <v>439</v>
      </c>
    </row>
    <row r="50" spans="1:6" x14ac:dyDescent="0.25">
      <c r="A50" t="s">
        <v>458</v>
      </c>
      <c r="B50" s="1" t="s">
        <v>456</v>
      </c>
      <c r="C50" t="s">
        <v>15</v>
      </c>
      <c r="D50" s="1">
        <v>41402.375</v>
      </c>
      <c r="E50" s="12" t="s">
        <v>457</v>
      </c>
    </row>
    <row r="51" spans="1:6" x14ac:dyDescent="0.25">
      <c r="A51" t="s">
        <v>459</v>
      </c>
      <c r="B51" s="1" t="s">
        <v>456</v>
      </c>
      <c r="C51" t="s">
        <v>15</v>
      </c>
      <c r="D51" s="1" t="s">
        <v>460</v>
      </c>
      <c r="E51" s="12" t="s">
        <v>461</v>
      </c>
    </row>
    <row r="52" spans="1:6" x14ac:dyDescent="0.25">
      <c r="A52" t="s">
        <v>469</v>
      </c>
      <c r="B52" s="1" t="s">
        <v>463</v>
      </c>
      <c r="C52" t="s">
        <v>10</v>
      </c>
      <c r="D52" s="1">
        <v>41433.333333333336</v>
      </c>
      <c r="E52" s="12" t="s">
        <v>463</v>
      </c>
    </row>
    <row r="53" spans="1:6" x14ac:dyDescent="0.25">
      <c r="A53" t="s">
        <v>486</v>
      </c>
      <c r="B53" s="1">
        <v>41433.333333333336</v>
      </c>
      <c r="C53" t="s">
        <v>15</v>
      </c>
      <c r="D53" s="1">
        <v>41525.333333333336</v>
      </c>
      <c r="E53" s="12">
        <v>41433.333333333336</v>
      </c>
    </row>
    <row r="54" spans="1:6" x14ac:dyDescent="0.25">
      <c r="A54" t="s">
        <v>491</v>
      </c>
      <c r="B54" s="1">
        <v>41463.333333333336</v>
      </c>
      <c r="C54" t="s">
        <v>15</v>
      </c>
      <c r="D54" s="1">
        <v>41616.458333333336</v>
      </c>
      <c r="E54" s="12">
        <v>41463.458333333336</v>
      </c>
    </row>
    <row r="55" spans="1:6" x14ac:dyDescent="0.25">
      <c r="A55" t="s">
        <v>499</v>
      </c>
      <c r="B55" s="1">
        <v>41494.333333333336</v>
      </c>
      <c r="C55" t="s">
        <v>15</v>
      </c>
      <c r="D55" s="1" t="s">
        <v>494</v>
      </c>
      <c r="E55" s="12">
        <v>41494.458333333336</v>
      </c>
    </row>
    <row r="56" spans="1:6" x14ac:dyDescent="0.25">
      <c r="A56" t="s">
        <v>503</v>
      </c>
      <c r="B56" s="1">
        <v>41616.333333333336</v>
      </c>
      <c r="C56" t="s">
        <v>15</v>
      </c>
      <c r="D56" s="1" t="s">
        <v>504</v>
      </c>
      <c r="E56" s="12">
        <v>41616.458333333336</v>
      </c>
    </row>
    <row r="57" spans="1:6" x14ac:dyDescent="0.25">
      <c r="A57" t="s">
        <v>505</v>
      </c>
      <c r="B57" s="1">
        <v>41616.333333333336</v>
      </c>
      <c r="C57" t="s">
        <v>15</v>
      </c>
      <c r="D57" s="1" t="s">
        <v>504</v>
      </c>
      <c r="E57" s="12">
        <v>41616.458333333336</v>
      </c>
    </row>
    <row r="58" spans="1:6" x14ac:dyDescent="0.25">
      <c r="A58" t="s">
        <v>506</v>
      </c>
      <c r="B58" s="1">
        <v>41616.333333333336</v>
      </c>
      <c r="C58" t="s">
        <v>15</v>
      </c>
      <c r="D58" s="1" t="s">
        <v>504</v>
      </c>
      <c r="E58" s="12">
        <v>41616.458333333336</v>
      </c>
    </row>
    <row r="59" spans="1:6" x14ac:dyDescent="0.25">
      <c r="A59" t="s">
        <v>507</v>
      </c>
      <c r="B59" s="1">
        <v>41616.333333333336</v>
      </c>
      <c r="C59" t="s">
        <v>15</v>
      </c>
      <c r="D59" s="1" t="s">
        <v>504</v>
      </c>
      <c r="E59" s="12">
        <v>41616.458333333336</v>
      </c>
    </row>
    <row r="60" spans="1:6" x14ac:dyDescent="0.25">
      <c r="A60" t="s">
        <v>509</v>
      </c>
      <c r="B60" s="1">
        <v>41616.333333333336</v>
      </c>
      <c r="C60" t="s">
        <v>15</v>
      </c>
      <c r="D60" s="1" t="s">
        <v>504</v>
      </c>
      <c r="E60" s="12">
        <v>41616.458333333336</v>
      </c>
    </row>
    <row r="61" spans="1:6" x14ac:dyDescent="0.25">
      <c r="A61" t="s">
        <v>511</v>
      </c>
      <c r="B61" s="1">
        <v>41616.333333333336</v>
      </c>
      <c r="C61" t="s">
        <v>15</v>
      </c>
      <c r="D61" s="1" t="s">
        <v>504</v>
      </c>
      <c r="E61" s="12">
        <v>41616.458333333336</v>
      </c>
    </row>
    <row r="62" spans="1:6" x14ac:dyDescent="0.25">
      <c r="A62" t="s">
        <v>530</v>
      </c>
      <c r="B62" s="1" t="s">
        <v>517</v>
      </c>
      <c r="C62" t="s">
        <v>15</v>
      </c>
      <c r="D62" s="1" t="s">
        <v>532</v>
      </c>
      <c r="E62" s="12" t="s">
        <v>531</v>
      </c>
    </row>
    <row r="63" spans="1:6" x14ac:dyDescent="0.25">
      <c r="A63" s="7" t="s">
        <v>538</v>
      </c>
      <c r="B63" s="8" t="s">
        <v>539</v>
      </c>
      <c r="C63" s="7" t="s">
        <v>15</v>
      </c>
      <c r="D63" s="8" t="s">
        <v>540</v>
      </c>
      <c r="E63" s="13" t="s">
        <v>531</v>
      </c>
      <c r="F63" s="7" t="s">
        <v>541</v>
      </c>
    </row>
    <row r="64" spans="1:6" x14ac:dyDescent="0.25">
      <c r="A64" t="s">
        <v>542</v>
      </c>
      <c r="B64" s="1" t="s">
        <v>539</v>
      </c>
      <c r="C64" t="s">
        <v>15</v>
      </c>
      <c r="D64" s="1" t="s">
        <v>540</v>
      </c>
      <c r="E64" s="12" t="s">
        <v>531</v>
      </c>
    </row>
    <row r="65" spans="1:9" x14ac:dyDescent="0.25">
      <c r="A65" s="7" t="s">
        <v>546</v>
      </c>
      <c r="B65" s="8" t="s">
        <v>539</v>
      </c>
      <c r="C65" s="7" t="s">
        <v>15</v>
      </c>
      <c r="D65" s="8" t="s">
        <v>549</v>
      </c>
      <c r="E65" s="13" t="s">
        <v>548</v>
      </c>
      <c r="F65" s="7" t="s">
        <v>562</v>
      </c>
    </row>
    <row r="66" spans="1:9" x14ac:dyDescent="0.25">
      <c r="A66" s="7" t="s">
        <v>550</v>
      </c>
      <c r="B66" s="8" t="s">
        <v>539</v>
      </c>
      <c r="C66" s="7" t="s">
        <v>15</v>
      </c>
      <c r="D66" s="8" t="s">
        <v>549</v>
      </c>
      <c r="E66" s="13" t="s">
        <v>548</v>
      </c>
      <c r="F66" s="7" t="s">
        <v>563</v>
      </c>
    </row>
    <row r="67" spans="1:9" x14ac:dyDescent="0.25">
      <c r="A67" s="7" t="s">
        <v>560</v>
      </c>
      <c r="B67" s="8" t="s">
        <v>558</v>
      </c>
      <c r="C67" s="7" t="s">
        <v>52</v>
      </c>
      <c r="D67" s="8" t="s">
        <v>556</v>
      </c>
      <c r="E67" s="13" t="s">
        <v>557</v>
      </c>
      <c r="F67" s="7" t="s">
        <v>568</v>
      </c>
    </row>
    <row r="68" spans="1:9" x14ac:dyDescent="0.25">
      <c r="A68" t="s">
        <v>561</v>
      </c>
      <c r="B68" s="1" t="s">
        <v>558</v>
      </c>
      <c r="C68" t="s">
        <v>52</v>
      </c>
      <c r="D68" s="1" t="s">
        <v>556</v>
      </c>
      <c r="E68" s="12" t="s">
        <v>557</v>
      </c>
    </row>
    <row r="69" spans="1:9" x14ac:dyDescent="0.25">
      <c r="A69" s="22"/>
      <c r="B69" s="22"/>
      <c r="C69" s="22"/>
      <c r="D69" s="22"/>
      <c r="E69" s="22"/>
      <c r="F69" s="22"/>
      <c r="G69" s="22"/>
      <c r="H69" s="22"/>
      <c r="I69" s="22"/>
    </row>
    <row r="70" spans="1:9" x14ac:dyDescent="0.25">
      <c r="A70" s="7" t="s">
        <v>612</v>
      </c>
      <c r="B70" s="8" t="s">
        <v>610</v>
      </c>
      <c r="C70" s="7" t="s">
        <v>52</v>
      </c>
      <c r="D70" s="13" t="s">
        <v>611</v>
      </c>
      <c r="E70" s="13" t="s">
        <v>625</v>
      </c>
      <c r="F70" s="8">
        <v>41512.630555555559</v>
      </c>
    </row>
    <row r="71" spans="1:9" x14ac:dyDescent="0.25">
      <c r="A71" s="7" t="s">
        <v>613</v>
      </c>
      <c r="B71" s="8" t="s">
        <v>610</v>
      </c>
      <c r="C71" s="7" t="s">
        <v>52</v>
      </c>
      <c r="D71" s="13" t="s">
        <v>611</v>
      </c>
      <c r="E71" s="13" t="s">
        <v>625</v>
      </c>
      <c r="F71" s="7" t="s">
        <v>627</v>
      </c>
    </row>
    <row r="72" spans="1:9" x14ac:dyDescent="0.25">
      <c r="A72" s="7" t="s">
        <v>614</v>
      </c>
      <c r="B72" s="8" t="s">
        <v>610</v>
      </c>
      <c r="C72" s="7" t="s">
        <v>52</v>
      </c>
      <c r="D72" s="13" t="s">
        <v>615</v>
      </c>
      <c r="E72" s="13" t="s">
        <v>624</v>
      </c>
      <c r="F72" s="7" t="s">
        <v>626</v>
      </c>
    </row>
    <row r="73" spans="1:9" x14ac:dyDescent="0.25">
      <c r="A73" s="7" t="s">
        <v>633</v>
      </c>
      <c r="B73" s="8">
        <v>41514.333333333336</v>
      </c>
      <c r="C73" s="7" t="s">
        <v>52</v>
      </c>
      <c r="D73" s="8">
        <v>41519.333333333336</v>
      </c>
      <c r="E73" s="13">
        <v>41514.333333333336</v>
      </c>
      <c r="F73" s="8">
        <v>41514.428472222222</v>
      </c>
    </row>
    <row r="74" spans="1:9" x14ac:dyDescent="0.25">
      <c r="A74" s="7" t="s">
        <v>638</v>
      </c>
      <c r="B74" s="8">
        <v>41514.333333333336</v>
      </c>
      <c r="C74" s="7" t="s">
        <v>52</v>
      </c>
      <c r="D74" s="8">
        <v>41519.333333333336</v>
      </c>
      <c r="E74" s="13">
        <v>41514.333333333336</v>
      </c>
      <c r="F74" s="8">
        <v>41514.604166666664</v>
      </c>
    </row>
    <row r="75" spans="1:9" x14ac:dyDescent="0.25">
      <c r="A75" s="7" t="s">
        <v>650</v>
      </c>
      <c r="B75" s="8">
        <v>41515.5</v>
      </c>
      <c r="C75" s="7" t="s">
        <v>52</v>
      </c>
      <c r="D75" s="8">
        <v>41520.458333333336</v>
      </c>
      <c r="E75" s="13">
        <v>41515.5</v>
      </c>
      <c r="F75" s="11">
        <v>41515.642361111109</v>
      </c>
    </row>
    <row r="76" spans="1:9" x14ac:dyDescent="0.25">
      <c r="A76" s="7" t="s">
        <v>651</v>
      </c>
      <c r="B76" s="8">
        <v>41515.5</v>
      </c>
      <c r="C76" s="7" t="s">
        <v>52</v>
      </c>
      <c r="D76" s="8">
        <v>41520.5</v>
      </c>
      <c r="E76" s="13">
        <v>41515.5</v>
      </c>
      <c r="F76" s="8">
        <v>41519.395833333336</v>
      </c>
    </row>
    <row r="77" spans="1:9" x14ac:dyDescent="0.25">
      <c r="A77" s="7" t="s">
        <v>657</v>
      </c>
      <c r="B77" s="8">
        <v>41519.333333333336</v>
      </c>
      <c r="C77" s="7" t="s">
        <v>52</v>
      </c>
      <c r="D77" s="8">
        <v>41522.333333333336</v>
      </c>
      <c r="E77" s="13">
        <v>41517.333333333336</v>
      </c>
      <c r="F77" s="8">
        <v>41520.430555555555</v>
      </c>
    </row>
    <row r="78" spans="1:9" x14ac:dyDescent="0.25">
      <c r="A78" s="7" t="s">
        <v>658</v>
      </c>
      <c r="B78" s="8">
        <v>41519.333333333336</v>
      </c>
      <c r="C78" s="7" t="s">
        <v>52</v>
      </c>
      <c r="D78" s="8">
        <v>41522.333333333336</v>
      </c>
      <c r="E78" s="13">
        <v>41517.333333333336</v>
      </c>
      <c r="F78" s="8">
        <v>41520.4375</v>
      </c>
    </row>
    <row r="79" spans="1:9" x14ac:dyDescent="0.25">
      <c r="A79" s="7" t="s">
        <v>659</v>
      </c>
      <c r="B79" s="8">
        <v>41519.333333333336</v>
      </c>
      <c r="C79" s="7" t="s">
        <v>52</v>
      </c>
      <c r="D79" s="8">
        <v>41522.333333333336</v>
      </c>
      <c r="E79" s="13">
        <v>41517.333333333336</v>
      </c>
      <c r="F79" s="8">
        <v>41520.44027777778</v>
      </c>
    </row>
    <row r="80" spans="1:9" x14ac:dyDescent="0.25">
      <c r="A80" s="7" t="s">
        <v>660</v>
      </c>
      <c r="B80" s="8">
        <v>41519.333333333336</v>
      </c>
      <c r="C80" s="7" t="s">
        <v>52</v>
      </c>
      <c r="D80" s="8">
        <v>41522.333333333336</v>
      </c>
      <c r="E80" s="13">
        <v>41517.333333333336</v>
      </c>
      <c r="F80" s="8">
        <v>41520.461111111108</v>
      </c>
    </row>
    <row r="81" spans="1:11" x14ac:dyDescent="0.25">
      <c r="A81" s="7" t="s">
        <v>661</v>
      </c>
      <c r="B81" s="8">
        <v>41519.333333333336</v>
      </c>
      <c r="C81" s="7" t="s">
        <v>52</v>
      </c>
      <c r="D81" s="8">
        <v>41522.333333333336</v>
      </c>
      <c r="E81" s="13">
        <v>41519.333333333336</v>
      </c>
      <c r="F81" s="8">
        <v>41155.477777777778</v>
      </c>
    </row>
    <row r="82" spans="1:11" x14ac:dyDescent="0.25">
      <c r="A82" s="7" t="s">
        <v>662</v>
      </c>
      <c r="B82" s="8">
        <v>41519.333333333336</v>
      </c>
      <c r="C82" s="7" t="s">
        <v>52</v>
      </c>
      <c r="D82" s="8">
        <v>41522.333333333336</v>
      </c>
      <c r="E82" s="13">
        <v>41519.418055555558</v>
      </c>
      <c r="F82" s="8">
        <v>41520.5</v>
      </c>
    </row>
    <row r="83" spans="1:11" ht="60" x14ac:dyDescent="0.25">
      <c r="A83" s="3" t="s">
        <v>664</v>
      </c>
      <c r="B83" s="4">
        <v>41520.375</v>
      </c>
      <c r="C83" s="3" t="s">
        <v>52</v>
      </c>
      <c r="D83" s="4">
        <v>41523.375</v>
      </c>
      <c r="E83" s="14">
        <v>41520.376388888886</v>
      </c>
      <c r="F83" s="4">
        <v>41533.677083333336</v>
      </c>
      <c r="K83" s="23" t="s">
        <v>930</v>
      </c>
    </row>
    <row r="84" spans="1:11" x14ac:dyDescent="0.25">
      <c r="A84" s="7" t="s">
        <v>665</v>
      </c>
      <c r="B84" s="8">
        <v>41520.375</v>
      </c>
      <c r="C84" s="7" t="s">
        <v>52</v>
      </c>
      <c r="D84" s="8">
        <v>41523.5</v>
      </c>
      <c r="E84" s="13">
        <v>41520.501388888886</v>
      </c>
      <c r="F84" s="8">
        <v>41520.652777777781</v>
      </c>
    </row>
    <row r="85" spans="1:11" x14ac:dyDescent="0.25">
      <c r="A85" s="7" t="s">
        <v>668</v>
      </c>
      <c r="B85" s="8">
        <v>41520.666666666664</v>
      </c>
      <c r="C85" s="7" t="s">
        <v>52</v>
      </c>
      <c r="D85" s="8">
        <v>41523.666666666664</v>
      </c>
      <c r="E85" s="13">
        <v>41520.668055555558</v>
      </c>
      <c r="F85" s="8">
        <v>41521.666666666664</v>
      </c>
    </row>
    <row r="86" spans="1:11" x14ac:dyDescent="0.25">
      <c r="A86" s="7" t="s">
        <v>671</v>
      </c>
      <c r="B86" s="8">
        <v>41521.416666666664</v>
      </c>
      <c r="C86" s="7" t="s">
        <v>10</v>
      </c>
      <c r="D86" s="8">
        <v>41522.416666666664</v>
      </c>
      <c r="E86" s="13">
        <v>41521.418055555558</v>
      </c>
      <c r="F86" s="8">
        <v>41521.8125</v>
      </c>
    </row>
    <row r="87" spans="1:11" x14ac:dyDescent="0.25">
      <c r="A87" s="7" t="s">
        <v>674</v>
      </c>
      <c r="B87" s="8">
        <v>41522.291666666664</v>
      </c>
      <c r="C87" s="7" t="s">
        <v>52</v>
      </c>
      <c r="D87" s="8">
        <v>41527.291666666664</v>
      </c>
      <c r="E87" s="11">
        <v>41522.305555555555</v>
      </c>
      <c r="F87" s="8">
        <v>41523.472222222219</v>
      </c>
    </row>
    <row r="88" spans="1:11" x14ac:dyDescent="0.25">
      <c r="A88" s="7" t="s">
        <v>675</v>
      </c>
      <c r="B88" s="8">
        <v>41522.291666666664</v>
      </c>
      <c r="C88" s="7" t="s">
        <v>52</v>
      </c>
      <c r="D88" s="8">
        <v>41527.291666666664</v>
      </c>
      <c r="E88" s="11">
        <v>41522.305555555555</v>
      </c>
      <c r="F88" s="8">
        <v>41523.444444444445</v>
      </c>
    </row>
    <row r="89" spans="1:11" x14ac:dyDescent="0.25">
      <c r="A89" s="7" t="s">
        <v>676</v>
      </c>
      <c r="B89" s="8">
        <v>41522.458333333336</v>
      </c>
      <c r="C89" s="7" t="s">
        <v>52</v>
      </c>
      <c r="D89" s="8">
        <v>41527.541666666664</v>
      </c>
      <c r="E89" s="11">
        <v>41522.555555555555</v>
      </c>
      <c r="F89" s="8">
        <v>41523.402777777781</v>
      </c>
    </row>
    <row r="90" spans="1:11" x14ac:dyDescent="0.25">
      <c r="A90" s="7" t="s">
        <v>681</v>
      </c>
      <c r="B90" s="8">
        <v>41523.375</v>
      </c>
      <c r="C90" s="7" t="s">
        <v>52</v>
      </c>
      <c r="D90" s="8">
        <v>41528.375</v>
      </c>
      <c r="E90" s="11">
        <v>41523.388888888891</v>
      </c>
      <c r="F90" s="8">
        <v>41523.486111111109</v>
      </c>
    </row>
    <row r="91" spans="1:11" x14ac:dyDescent="0.25">
      <c r="A91" s="7" t="s">
        <v>682</v>
      </c>
      <c r="B91" s="8">
        <v>41523.375</v>
      </c>
      <c r="C91" s="7" t="s">
        <v>52</v>
      </c>
      <c r="D91" s="8">
        <v>41528.375</v>
      </c>
      <c r="E91" s="11">
        <v>41523.388888888891</v>
      </c>
      <c r="F91" s="8">
        <v>41523.5625</v>
      </c>
      <c r="K91" t="s">
        <v>684</v>
      </c>
    </row>
    <row r="92" spans="1:11" x14ac:dyDescent="0.25">
      <c r="A92" s="7" t="s">
        <v>685</v>
      </c>
      <c r="B92" s="8">
        <v>41524.291666666664</v>
      </c>
      <c r="C92" s="7" t="s">
        <v>52</v>
      </c>
      <c r="D92" s="8">
        <v>41529.291666666664</v>
      </c>
      <c r="E92" s="11" t="s">
        <v>686</v>
      </c>
      <c r="F92" s="8">
        <v>41526.458333333336</v>
      </c>
    </row>
    <row r="93" spans="1:11" x14ac:dyDescent="0.25">
      <c r="A93" s="7" t="s">
        <v>687</v>
      </c>
      <c r="B93" s="8">
        <v>41524.291666666664</v>
      </c>
      <c r="C93" s="7" t="s">
        <v>52</v>
      </c>
      <c r="D93" s="8">
        <v>41529.291666666664</v>
      </c>
      <c r="E93" s="11" t="s">
        <v>686</v>
      </c>
      <c r="F93" s="8">
        <v>41526.46875</v>
      </c>
    </row>
    <row r="94" spans="1:11" x14ac:dyDescent="0.25">
      <c r="A94" s="7" t="s">
        <v>688</v>
      </c>
      <c r="B94" s="8">
        <v>41524.291666666664</v>
      </c>
      <c r="C94" s="7" t="s">
        <v>52</v>
      </c>
      <c r="D94" s="8">
        <v>41529.291666666664</v>
      </c>
      <c r="E94" s="11" t="s">
        <v>686</v>
      </c>
      <c r="F94" s="8">
        <v>41526.479861111111</v>
      </c>
    </row>
    <row r="95" spans="1:11" x14ac:dyDescent="0.25">
      <c r="A95" s="7" t="s">
        <v>690</v>
      </c>
      <c r="B95" s="8">
        <v>41526.416666666664</v>
      </c>
      <c r="C95" s="7" t="s">
        <v>52</v>
      </c>
      <c r="D95" s="8">
        <v>41529.416666666664</v>
      </c>
      <c r="E95" s="11" t="s">
        <v>691</v>
      </c>
      <c r="F95" s="8">
        <v>41526.496527777781</v>
      </c>
    </row>
    <row r="96" spans="1:11" x14ac:dyDescent="0.25">
      <c r="A96" s="7" t="s">
        <v>692</v>
      </c>
      <c r="B96" s="8">
        <v>41527.333333333336</v>
      </c>
      <c r="C96" s="7" t="s">
        <v>52</v>
      </c>
      <c r="D96" s="8">
        <v>41530.333333333336</v>
      </c>
      <c r="E96" s="11" t="s">
        <v>693</v>
      </c>
      <c r="F96" s="8">
        <v>41527.44027777778</v>
      </c>
    </row>
    <row r="97" spans="1:11" x14ac:dyDescent="0.25">
      <c r="A97" s="7" t="s">
        <v>695</v>
      </c>
      <c r="B97" s="8">
        <v>41527.333333333336</v>
      </c>
      <c r="C97" s="7" t="s">
        <v>52</v>
      </c>
      <c r="D97" s="8">
        <v>41530.333333333336</v>
      </c>
      <c r="E97" s="11" t="s">
        <v>693</v>
      </c>
      <c r="F97" s="8">
        <v>41527.648611111108</v>
      </c>
    </row>
    <row r="98" spans="1:11" x14ac:dyDescent="0.25">
      <c r="A98" s="3" t="s">
        <v>698</v>
      </c>
      <c r="B98" s="4">
        <v>41528.291666666664</v>
      </c>
      <c r="C98" s="3" t="s">
        <v>52</v>
      </c>
      <c r="D98" s="4">
        <v>41531.291666666664</v>
      </c>
      <c r="E98" s="24" t="s">
        <v>699</v>
      </c>
      <c r="F98" s="4">
        <v>41528.46875</v>
      </c>
      <c r="K98" t="s">
        <v>703</v>
      </c>
    </row>
    <row r="99" spans="1:11" x14ac:dyDescent="0.25">
      <c r="A99" s="7" t="s">
        <v>700</v>
      </c>
      <c r="B99" s="8">
        <v>41528.291666666664</v>
      </c>
      <c r="C99" s="7" t="s">
        <v>52</v>
      </c>
      <c r="D99" s="8">
        <v>41533.291666666664</v>
      </c>
      <c r="E99" s="11" t="s">
        <v>699</v>
      </c>
      <c r="F99" s="11">
        <v>41528.484027777777</v>
      </c>
    </row>
    <row r="100" spans="1:11" x14ac:dyDescent="0.25">
      <c r="A100" s="7" t="s">
        <v>707</v>
      </c>
      <c r="B100" s="8">
        <v>41528.291666666664</v>
      </c>
      <c r="C100" s="7" t="s">
        <v>52</v>
      </c>
      <c r="D100" s="8">
        <v>41533.291666666664</v>
      </c>
      <c r="E100" s="11" t="s">
        <v>699</v>
      </c>
      <c r="F100" s="8">
        <v>41529.458333333336</v>
      </c>
    </row>
    <row r="101" spans="1:11" x14ac:dyDescent="0.25">
      <c r="A101" s="7" t="s">
        <v>710</v>
      </c>
      <c r="B101" s="8">
        <v>41528.291666666664</v>
      </c>
      <c r="C101" s="7" t="s">
        <v>52</v>
      </c>
      <c r="D101" s="8">
        <v>41533.416666666664</v>
      </c>
      <c r="E101" s="11" t="s">
        <v>699</v>
      </c>
      <c r="F101" s="8">
        <v>41529.604166666664</v>
      </c>
    </row>
    <row r="102" spans="1:11" ht="45" x14ac:dyDescent="0.25">
      <c r="A102" t="s">
        <v>715</v>
      </c>
      <c r="B102" s="1">
        <v>41530.458333333336</v>
      </c>
      <c r="C102" t="s">
        <v>52</v>
      </c>
      <c r="D102" s="1">
        <v>41535.458333333336</v>
      </c>
      <c r="E102" s="2" t="s">
        <v>716</v>
      </c>
      <c r="K102" s="23" t="s">
        <v>931</v>
      </c>
    </row>
    <row r="103" spans="1:11" x14ac:dyDescent="0.25">
      <c r="A103" s="7" t="s">
        <v>717</v>
      </c>
      <c r="B103" s="8">
        <v>41530.458333333336</v>
      </c>
      <c r="C103" s="7" t="s">
        <v>52</v>
      </c>
      <c r="D103" s="8">
        <v>41535.458333333336</v>
      </c>
      <c r="E103" s="11" t="s">
        <v>716</v>
      </c>
      <c r="F103" s="8">
        <v>41530.673611111109</v>
      </c>
    </row>
    <row r="104" spans="1:11" x14ac:dyDescent="0.25">
      <c r="A104" s="7" t="s">
        <v>718</v>
      </c>
      <c r="B104" s="8">
        <v>41530.583333333336</v>
      </c>
      <c r="C104" s="7" t="s">
        <v>10</v>
      </c>
      <c r="D104" s="8">
        <v>41531.583333333336</v>
      </c>
      <c r="E104" s="11">
        <v>41530.583333333336</v>
      </c>
      <c r="F104" s="8">
        <v>41530.708333333336</v>
      </c>
    </row>
    <row r="105" spans="1:11" x14ac:dyDescent="0.25">
      <c r="A105" s="7" t="s">
        <v>723</v>
      </c>
      <c r="B105" s="8">
        <v>41533.333333333336</v>
      </c>
      <c r="C105" s="7" t="s">
        <v>52</v>
      </c>
      <c r="D105" s="8">
        <v>41536.333333333336</v>
      </c>
      <c r="E105" s="11" t="s">
        <v>721</v>
      </c>
      <c r="F105" s="8">
        <v>41533.498611111114</v>
      </c>
    </row>
    <row r="106" spans="1:11" x14ac:dyDescent="0.25">
      <c r="A106" s="7" t="s">
        <v>724</v>
      </c>
      <c r="B106" s="8">
        <v>41533.333333333336</v>
      </c>
      <c r="C106" s="7" t="s">
        <v>52</v>
      </c>
      <c r="D106" s="8">
        <v>41536.333333333336</v>
      </c>
      <c r="E106" s="11" t="s">
        <v>721</v>
      </c>
      <c r="F106" s="8">
        <v>41533.504861111112</v>
      </c>
    </row>
    <row r="107" spans="1:11" x14ac:dyDescent="0.25">
      <c r="A107" s="7" t="s">
        <v>725</v>
      </c>
      <c r="B107" s="8">
        <v>41533.333333333336</v>
      </c>
      <c r="C107" s="7" t="s">
        <v>52</v>
      </c>
      <c r="D107" s="8">
        <v>41536.333333333336</v>
      </c>
      <c r="E107" s="11" t="s">
        <v>721</v>
      </c>
      <c r="F107" s="8">
        <v>41533.540277777778</v>
      </c>
    </row>
    <row r="108" spans="1:11" x14ac:dyDescent="0.25">
      <c r="A108" s="7" t="s">
        <v>726</v>
      </c>
      <c r="B108" s="8">
        <v>41533.333333333336</v>
      </c>
      <c r="C108" s="7" t="s">
        <v>52</v>
      </c>
      <c r="D108" s="8">
        <v>41536.333333333336</v>
      </c>
      <c r="E108" s="11" t="s">
        <v>721</v>
      </c>
      <c r="F108" s="8">
        <v>41533.561111111114</v>
      </c>
    </row>
    <row r="109" spans="1:11" x14ac:dyDescent="0.25">
      <c r="A109" s="7" t="s">
        <v>727</v>
      </c>
      <c r="B109" s="8">
        <v>41533.375</v>
      </c>
      <c r="C109" s="7" t="s">
        <v>52</v>
      </c>
      <c r="D109" s="8">
        <v>41536.375</v>
      </c>
      <c r="E109" s="11" t="s">
        <v>728</v>
      </c>
      <c r="F109" s="8">
        <v>41533.614583333336</v>
      </c>
    </row>
    <row r="110" spans="1:11" x14ac:dyDescent="0.25">
      <c r="A110" s="7" t="s">
        <v>735</v>
      </c>
      <c r="B110" s="8">
        <v>41533.625</v>
      </c>
      <c r="C110" s="7" t="s">
        <v>52</v>
      </c>
      <c r="D110" s="8">
        <v>41536.625</v>
      </c>
      <c r="E110" s="11">
        <v>41533.625</v>
      </c>
      <c r="F110" s="8">
        <v>41533.694444444445</v>
      </c>
    </row>
    <row r="111" spans="1:11" x14ac:dyDescent="0.25">
      <c r="A111" s="7" t="s">
        <v>737</v>
      </c>
      <c r="B111" s="8">
        <v>41534.458333333336</v>
      </c>
      <c r="C111" s="7" t="s">
        <v>52</v>
      </c>
      <c r="D111" s="8">
        <v>41537.458333333336</v>
      </c>
      <c r="E111" s="11">
        <v>41534.458333333336</v>
      </c>
      <c r="F111" s="8">
        <v>41533.611111111109</v>
      </c>
    </row>
    <row r="112" spans="1:11" x14ac:dyDescent="0.25">
      <c r="A112" s="7" t="s">
        <v>742</v>
      </c>
      <c r="B112" s="8" t="s">
        <v>743</v>
      </c>
      <c r="C112" s="7" t="s">
        <v>52</v>
      </c>
      <c r="D112" s="8">
        <v>41537.625</v>
      </c>
      <c r="E112" s="11">
        <v>41534.458333333336</v>
      </c>
      <c r="F112" s="8">
        <v>41534.673611111109</v>
      </c>
    </row>
    <row r="113" spans="1:11" x14ac:dyDescent="0.25">
      <c r="A113" s="7" t="s">
        <v>744</v>
      </c>
      <c r="B113" s="8">
        <v>41535.375</v>
      </c>
      <c r="C113" s="7" t="s">
        <v>52</v>
      </c>
      <c r="D113" s="8">
        <v>41540.375</v>
      </c>
      <c r="E113" s="11">
        <v>41535.375</v>
      </c>
      <c r="F113" s="8">
        <v>41535.410416666666</v>
      </c>
    </row>
    <row r="114" spans="1:11" x14ac:dyDescent="0.25">
      <c r="A114" s="7" t="s">
        <v>746</v>
      </c>
      <c r="B114" s="8" t="s">
        <v>747</v>
      </c>
      <c r="C114" s="7" t="s">
        <v>52</v>
      </c>
      <c r="D114" s="8" t="s">
        <v>748</v>
      </c>
      <c r="E114" s="11" t="s">
        <v>747</v>
      </c>
      <c r="F114" s="8">
        <v>41535.690972222219</v>
      </c>
    </row>
    <row r="115" spans="1:11" x14ac:dyDescent="0.25">
      <c r="A115" s="7" t="s">
        <v>753</v>
      </c>
      <c r="B115" s="8">
        <v>41536.333333333336</v>
      </c>
      <c r="C115" s="7" t="s">
        <v>52</v>
      </c>
      <c r="D115" s="8">
        <v>41541.333333333336</v>
      </c>
      <c r="E115" s="11">
        <v>41536.333333333336</v>
      </c>
      <c r="F115" s="8">
        <v>41536.659722222219</v>
      </c>
    </row>
    <row r="116" spans="1:11" x14ac:dyDescent="0.25">
      <c r="A116" s="7" t="s">
        <v>754</v>
      </c>
      <c r="B116" s="8">
        <v>41537.333333333336</v>
      </c>
      <c r="C116" s="7" t="s">
        <v>52</v>
      </c>
      <c r="D116" s="8">
        <v>41542.333333333336</v>
      </c>
      <c r="E116" s="11">
        <v>41537.333333333336</v>
      </c>
      <c r="F116" s="8">
        <v>41537.472222222219</v>
      </c>
    </row>
    <row r="117" spans="1:11" x14ac:dyDescent="0.25">
      <c r="A117" s="7" t="s">
        <v>755</v>
      </c>
      <c r="B117" s="8">
        <v>41537.333333333336</v>
      </c>
      <c r="C117" s="7" t="s">
        <v>52</v>
      </c>
      <c r="D117" s="8">
        <v>41542.333333333336</v>
      </c>
      <c r="E117" s="11">
        <v>41537.333333333336</v>
      </c>
      <c r="F117" s="7" t="s">
        <v>758</v>
      </c>
    </row>
    <row r="118" spans="1:11" x14ac:dyDescent="0.25">
      <c r="A118" s="7" t="s">
        <v>756</v>
      </c>
      <c r="B118" s="8">
        <v>41537.333333333336</v>
      </c>
      <c r="C118" s="7" t="s">
        <v>52</v>
      </c>
      <c r="D118" s="8">
        <v>41542.333333333336</v>
      </c>
      <c r="E118" s="11">
        <v>41537.333333333336</v>
      </c>
      <c r="F118" s="8">
        <v>41537.659722222219</v>
      </c>
    </row>
    <row r="119" spans="1:11" x14ac:dyDescent="0.25">
      <c r="A119" s="7" t="s">
        <v>757</v>
      </c>
      <c r="B119" s="8">
        <v>41537.333333333336</v>
      </c>
      <c r="C119" s="7" t="s">
        <v>52</v>
      </c>
      <c r="D119" s="8">
        <v>41542.333333333336</v>
      </c>
      <c r="E119" s="11">
        <v>41537.333333333336</v>
      </c>
      <c r="F119" s="8">
        <v>41537.666666666664</v>
      </c>
    </row>
    <row r="120" spans="1:11" ht="45" x14ac:dyDescent="0.25">
      <c r="A120" s="7" t="s">
        <v>760</v>
      </c>
      <c r="B120" s="8">
        <v>41540.333333333336</v>
      </c>
      <c r="C120" s="7" t="s">
        <v>15</v>
      </c>
      <c r="D120" s="8">
        <v>41543.333333333336</v>
      </c>
      <c r="E120" s="11">
        <v>41540.333333333336</v>
      </c>
      <c r="F120" s="8">
        <v>41540.541666666664</v>
      </c>
      <c r="K120" s="23" t="s">
        <v>761</v>
      </c>
    </row>
    <row r="121" spans="1:11" x14ac:dyDescent="0.25">
      <c r="A121" s="7" t="s">
        <v>762</v>
      </c>
      <c r="B121" s="8">
        <v>41540.416666666664</v>
      </c>
      <c r="C121" s="7" t="s">
        <v>52</v>
      </c>
      <c r="D121" s="8">
        <v>41543.416666666664</v>
      </c>
      <c r="E121" s="8">
        <v>41540.416666666664</v>
      </c>
      <c r="F121" s="8">
        <v>41540.555555555555</v>
      </c>
    </row>
    <row r="122" spans="1:11" x14ac:dyDescent="0.25">
      <c r="A122" s="7" t="s">
        <v>763</v>
      </c>
      <c r="B122" s="8">
        <v>41540.416666666664</v>
      </c>
      <c r="C122" s="7" t="s">
        <v>52</v>
      </c>
      <c r="D122" s="8">
        <v>41543.416666666664</v>
      </c>
      <c r="E122" s="8">
        <v>41540.416666666664</v>
      </c>
      <c r="F122" s="8">
        <v>41540.625</v>
      </c>
    </row>
    <row r="123" spans="1:11" x14ac:dyDescent="0.25">
      <c r="A123" s="7" t="s">
        <v>769</v>
      </c>
      <c r="B123" s="8">
        <v>41541.416666666664</v>
      </c>
      <c r="C123" s="7" t="s">
        <v>52</v>
      </c>
      <c r="D123" s="8">
        <v>41544.416666666664</v>
      </c>
      <c r="E123" s="8">
        <v>41541.416666666664</v>
      </c>
      <c r="F123" s="8">
        <v>41541.645833333336</v>
      </c>
    </row>
    <row r="124" spans="1:11" x14ac:dyDescent="0.25">
      <c r="A124" s="7" t="s">
        <v>776</v>
      </c>
      <c r="B124" s="8">
        <v>41542.333333333336</v>
      </c>
      <c r="C124" s="7" t="s">
        <v>52</v>
      </c>
      <c r="D124" s="8">
        <v>41547.333333333336</v>
      </c>
      <c r="E124" s="8">
        <v>41542.333333333336</v>
      </c>
      <c r="F124" s="8">
        <v>41542.625</v>
      </c>
    </row>
    <row r="125" spans="1:11" x14ac:dyDescent="0.25">
      <c r="A125" s="7" t="s">
        <v>777</v>
      </c>
      <c r="B125" s="8">
        <v>41542.333333333336</v>
      </c>
      <c r="C125" s="7" t="s">
        <v>52</v>
      </c>
      <c r="D125" s="8">
        <v>41547.333333333336</v>
      </c>
      <c r="E125" s="8">
        <v>41542.333333333336</v>
      </c>
      <c r="F125" s="8">
        <v>41542.625</v>
      </c>
    </row>
    <row r="126" spans="1:11" x14ac:dyDescent="0.25">
      <c r="A126" s="7" t="s">
        <v>786</v>
      </c>
      <c r="B126" s="8" t="s">
        <v>783</v>
      </c>
      <c r="C126" s="7" t="s">
        <v>52</v>
      </c>
      <c r="D126" s="8" t="s">
        <v>784</v>
      </c>
      <c r="E126" s="8" t="s">
        <v>783</v>
      </c>
      <c r="F126" s="8">
        <v>41543.46875</v>
      </c>
    </row>
    <row r="127" spans="1:11" x14ac:dyDescent="0.25">
      <c r="A127" s="7" t="s">
        <v>785</v>
      </c>
      <c r="B127" s="8" t="s">
        <v>783</v>
      </c>
      <c r="C127" s="7" t="s">
        <v>52</v>
      </c>
      <c r="D127" s="8" t="s">
        <v>784</v>
      </c>
      <c r="E127" s="8" t="s">
        <v>783</v>
      </c>
      <c r="F127" s="8">
        <v>41543.475694444445</v>
      </c>
    </row>
    <row r="128" spans="1:11" x14ac:dyDescent="0.25">
      <c r="A128" s="7" t="s">
        <v>787</v>
      </c>
      <c r="B128" s="8" t="s">
        <v>783</v>
      </c>
      <c r="C128" s="7" t="s">
        <v>52</v>
      </c>
      <c r="D128" s="8" t="s">
        <v>784</v>
      </c>
      <c r="E128" s="8" t="s">
        <v>783</v>
      </c>
      <c r="F128" s="8">
        <v>41543.496527777781</v>
      </c>
    </row>
    <row r="129" spans="1:11" x14ac:dyDescent="0.25">
      <c r="A129" s="7" t="s">
        <v>788</v>
      </c>
      <c r="B129" s="8">
        <v>41543.333333333336</v>
      </c>
      <c r="C129" s="7" t="s">
        <v>52</v>
      </c>
      <c r="D129" s="8">
        <v>41548.333333333336</v>
      </c>
      <c r="E129" s="8">
        <v>41543.333333333336</v>
      </c>
      <c r="F129" s="11">
        <v>41543.684027777781</v>
      </c>
    </row>
    <row r="130" spans="1:11" x14ac:dyDescent="0.25">
      <c r="A130" s="7" t="s">
        <v>789</v>
      </c>
      <c r="B130" s="8">
        <v>41543.333333333336</v>
      </c>
      <c r="C130" s="7" t="s">
        <v>52</v>
      </c>
      <c r="D130" s="8">
        <v>41548.333333333336</v>
      </c>
      <c r="E130" s="8">
        <v>41543.333333333336</v>
      </c>
      <c r="F130" s="8">
        <v>41543.704861111109</v>
      </c>
    </row>
    <row r="131" spans="1:11" x14ac:dyDescent="0.25">
      <c r="A131" s="7" t="s">
        <v>791</v>
      </c>
      <c r="B131" s="8" t="s">
        <v>792</v>
      </c>
      <c r="C131" s="7" t="s">
        <v>52</v>
      </c>
      <c r="D131" s="8" t="s">
        <v>793</v>
      </c>
      <c r="E131" s="8" t="s">
        <v>792</v>
      </c>
      <c r="F131" s="8">
        <v>41543.704861111109</v>
      </c>
    </row>
    <row r="132" spans="1:11" x14ac:dyDescent="0.25">
      <c r="A132" s="7" t="s">
        <v>795</v>
      </c>
      <c r="B132" s="8" t="s">
        <v>796</v>
      </c>
      <c r="C132" s="7" t="s">
        <v>52</v>
      </c>
      <c r="D132" s="8" t="s">
        <v>797</v>
      </c>
      <c r="E132" s="8" t="s">
        <v>796</v>
      </c>
      <c r="F132" s="8">
        <v>41547.443749999999</v>
      </c>
    </row>
    <row r="133" spans="1:11" x14ac:dyDescent="0.25">
      <c r="A133" s="7" t="s">
        <v>798</v>
      </c>
      <c r="B133" s="8">
        <v>41547.375</v>
      </c>
      <c r="C133" s="7" t="s">
        <v>52</v>
      </c>
      <c r="D133" s="8">
        <v>41550.333333333336</v>
      </c>
      <c r="E133" s="8">
        <v>41547.333333333336</v>
      </c>
      <c r="F133" s="8">
        <v>41547.450694444444</v>
      </c>
    </row>
    <row r="134" spans="1:11" x14ac:dyDescent="0.25">
      <c r="A134" s="7" t="s">
        <v>808</v>
      </c>
      <c r="B134" s="8">
        <v>41548.333333333336</v>
      </c>
      <c r="C134" s="7" t="s">
        <v>52</v>
      </c>
      <c r="D134" s="8">
        <v>41551.333333333336</v>
      </c>
      <c r="E134" s="8">
        <v>41548.333333333336</v>
      </c>
      <c r="F134" s="8">
        <v>41550.388888888891</v>
      </c>
    </row>
    <row r="135" spans="1:11" x14ac:dyDescent="0.25">
      <c r="A135" s="7" t="s">
        <v>811</v>
      </c>
      <c r="B135" s="8">
        <v>41549.333333333336</v>
      </c>
      <c r="C135" s="7" t="s">
        <v>52</v>
      </c>
      <c r="D135" s="8">
        <v>41554.333333333336</v>
      </c>
      <c r="E135" s="8">
        <v>41549.333333333336</v>
      </c>
      <c r="F135" s="8">
        <v>41550.375</v>
      </c>
    </row>
    <row r="136" spans="1:11" x14ac:dyDescent="0.25">
      <c r="A136" s="7" t="s">
        <v>812</v>
      </c>
      <c r="B136" s="8">
        <v>41549.333333333336</v>
      </c>
      <c r="C136" s="7" t="s">
        <v>52</v>
      </c>
      <c r="D136" s="8">
        <v>41554.333333333336</v>
      </c>
      <c r="E136" s="8">
        <v>41549.333333333336</v>
      </c>
      <c r="F136" s="8">
        <v>41520.390972222223</v>
      </c>
    </row>
    <row r="137" spans="1:11" x14ac:dyDescent="0.25">
      <c r="A137" s="7" t="s">
        <v>819</v>
      </c>
      <c r="B137" s="8">
        <v>41549.333333333336</v>
      </c>
      <c r="C137" s="7" t="s">
        <v>52</v>
      </c>
      <c r="D137" s="8">
        <v>41554.333333333336</v>
      </c>
      <c r="E137" s="8">
        <v>41549.333333333336</v>
      </c>
      <c r="F137" s="8">
        <v>41550.583333333336</v>
      </c>
    </row>
    <row r="138" spans="1:11" x14ac:dyDescent="0.25">
      <c r="A138" s="7" t="s">
        <v>825</v>
      </c>
      <c r="B138" s="8">
        <v>41550.5</v>
      </c>
      <c r="C138" s="7" t="s">
        <v>647</v>
      </c>
      <c r="D138" s="8">
        <v>41555.5</v>
      </c>
      <c r="E138" s="8" t="s">
        <v>823</v>
      </c>
      <c r="F138" s="8">
        <v>41554.333333333336</v>
      </c>
    </row>
    <row r="139" spans="1:11" x14ac:dyDescent="0.25">
      <c r="A139" s="7" t="s">
        <v>831</v>
      </c>
      <c r="B139" s="8">
        <v>41550.5</v>
      </c>
      <c r="C139" s="7" t="s">
        <v>52</v>
      </c>
      <c r="D139" s="8">
        <v>41555.5</v>
      </c>
      <c r="E139" s="8" t="s">
        <v>823</v>
      </c>
      <c r="F139" s="8">
        <v>41554.333333333336</v>
      </c>
    </row>
    <row r="140" spans="1:11" x14ac:dyDescent="0.25">
      <c r="A140" s="7" t="s">
        <v>832</v>
      </c>
      <c r="B140" s="8">
        <v>41550.5</v>
      </c>
      <c r="C140" s="7" t="s">
        <v>52</v>
      </c>
      <c r="D140" s="8">
        <v>41555.5</v>
      </c>
      <c r="E140" s="8" t="s">
        <v>823</v>
      </c>
      <c r="F140" s="8">
        <v>41554.333333333336</v>
      </c>
    </row>
    <row r="141" spans="1:11" x14ac:dyDescent="0.25">
      <c r="A141" s="7" t="s">
        <v>854</v>
      </c>
      <c r="B141" s="8">
        <v>41556.416666666664</v>
      </c>
      <c r="C141" s="7" t="s">
        <v>52</v>
      </c>
      <c r="D141" s="8">
        <v>41561.416666666664</v>
      </c>
      <c r="E141" s="8" t="s">
        <v>855</v>
      </c>
      <c r="F141" s="8">
        <v>41556.479166666664</v>
      </c>
      <c r="K141" t="s">
        <v>856</v>
      </c>
    </row>
    <row r="142" spans="1:11" x14ac:dyDescent="0.25">
      <c r="A142" s="7" t="s">
        <v>857</v>
      </c>
      <c r="B142" s="8">
        <v>41556.416666666664</v>
      </c>
      <c r="C142" s="7" t="s">
        <v>52</v>
      </c>
      <c r="D142" s="8">
        <v>41561.416666666664</v>
      </c>
      <c r="E142" s="8" t="s">
        <v>855</v>
      </c>
      <c r="F142" s="8">
        <v>41557.432638888888</v>
      </c>
    </row>
    <row r="143" spans="1:11" x14ac:dyDescent="0.25">
      <c r="A143" s="7" t="s">
        <v>858</v>
      </c>
      <c r="B143" s="8">
        <v>41556.416666666664</v>
      </c>
      <c r="C143" s="7" t="s">
        <v>52</v>
      </c>
      <c r="D143" s="8">
        <v>41561.416666666664</v>
      </c>
      <c r="E143" s="8" t="s">
        <v>855</v>
      </c>
      <c r="F143" s="8">
        <v>41557.44027777778</v>
      </c>
    </row>
    <row r="144" spans="1:11" x14ac:dyDescent="0.25">
      <c r="A144" s="7" t="s">
        <v>864</v>
      </c>
      <c r="B144" s="8">
        <v>41557.333333333336</v>
      </c>
      <c r="C144" s="7" t="s">
        <v>52</v>
      </c>
      <c r="D144" s="8">
        <v>41562.333333333336</v>
      </c>
      <c r="E144" s="8" t="s">
        <v>863</v>
      </c>
      <c r="F144" s="8">
        <v>41557.458333333336</v>
      </c>
    </row>
    <row r="145" spans="1:11" x14ac:dyDescent="0.25">
      <c r="A145" s="7" t="s">
        <v>866</v>
      </c>
      <c r="B145" s="8">
        <v>41557.333333333336</v>
      </c>
      <c r="C145" s="7" t="s">
        <v>52</v>
      </c>
      <c r="D145" s="8">
        <v>41562.333333333336</v>
      </c>
      <c r="E145" s="8" t="s">
        <v>863</v>
      </c>
      <c r="F145" s="8">
        <v>41557.5</v>
      </c>
    </row>
    <row r="146" spans="1:11" ht="60" x14ac:dyDescent="0.25">
      <c r="A146" t="s">
        <v>869</v>
      </c>
      <c r="B146" s="1">
        <v>41557.333333333336</v>
      </c>
      <c r="C146" t="s">
        <v>10</v>
      </c>
      <c r="D146" s="1">
        <v>41558.333333333336</v>
      </c>
      <c r="E146" s="1" t="s">
        <v>863</v>
      </c>
      <c r="K146" s="23" t="s">
        <v>917</v>
      </c>
    </row>
    <row r="147" spans="1:11" x14ac:dyDescent="0.25">
      <c r="A147" s="7" t="s">
        <v>871</v>
      </c>
      <c r="B147" s="8">
        <v>41557.333333333336</v>
      </c>
      <c r="C147" s="7" t="s">
        <v>52</v>
      </c>
      <c r="D147" s="8">
        <v>41562.333333333336</v>
      </c>
      <c r="E147" s="8" t="s">
        <v>863</v>
      </c>
      <c r="F147" s="8">
        <v>41558.5</v>
      </c>
    </row>
    <row r="148" spans="1:11" ht="30" x14ac:dyDescent="0.25">
      <c r="A148" s="7" t="s">
        <v>873</v>
      </c>
      <c r="B148" s="8">
        <v>41558.333333333336</v>
      </c>
      <c r="C148" s="7" t="s">
        <v>52</v>
      </c>
      <c r="D148" s="8">
        <v>41563.333333333336</v>
      </c>
      <c r="E148" s="8" t="s">
        <v>874</v>
      </c>
      <c r="F148" s="8">
        <v>41561.416666666664</v>
      </c>
      <c r="K148" s="23" t="s">
        <v>887</v>
      </c>
    </row>
    <row r="149" spans="1:11" x14ac:dyDescent="0.25">
      <c r="A149" s="7" t="s">
        <v>875</v>
      </c>
      <c r="B149" s="8">
        <v>41558.333333333336</v>
      </c>
      <c r="C149" s="7" t="s">
        <v>52</v>
      </c>
      <c r="D149" s="8">
        <v>41563.333333333336</v>
      </c>
      <c r="E149" s="8" t="s">
        <v>874</v>
      </c>
      <c r="F149" s="8">
        <v>41561.465277777781</v>
      </c>
    </row>
    <row r="150" spans="1:11" ht="45" x14ac:dyDescent="0.25">
      <c r="A150" s="3" t="s">
        <v>876</v>
      </c>
      <c r="B150" s="4">
        <v>41558.458333333336</v>
      </c>
      <c r="C150" s="3" t="s">
        <v>10</v>
      </c>
      <c r="D150" s="4">
        <v>41563.458333333336</v>
      </c>
      <c r="E150" s="4" t="s">
        <v>877</v>
      </c>
      <c r="F150" s="4">
        <v>41563.416666666664</v>
      </c>
      <c r="K150" s="23" t="s">
        <v>904</v>
      </c>
    </row>
    <row r="151" spans="1:11" x14ac:dyDescent="0.25">
      <c r="A151" s="7" t="s">
        <v>878</v>
      </c>
      <c r="B151" s="8">
        <v>41558.458333333336</v>
      </c>
      <c r="C151" s="7" t="s">
        <v>52</v>
      </c>
      <c r="D151" s="8">
        <v>41563.458333333336</v>
      </c>
      <c r="E151" s="8" t="s">
        <v>877</v>
      </c>
      <c r="F151" s="8">
        <v>41561.659722222219</v>
      </c>
    </row>
    <row r="152" spans="1:11" x14ac:dyDescent="0.25">
      <c r="A152" s="7" t="s">
        <v>883</v>
      </c>
      <c r="B152" s="8">
        <v>41561.333333333336</v>
      </c>
      <c r="C152" s="7" t="s">
        <v>52</v>
      </c>
      <c r="D152" s="8">
        <v>41564.333333333336</v>
      </c>
      <c r="E152" s="8">
        <v>41561.333333333336</v>
      </c>
      <c r="F152" s="8">
        <v>41561.495833333334</v>
      </c>
    </row>
    <row r="153" spans="1:11" x14ac:dyDescent="0.25">
      <c r="A153" s="7" t="s">
        <v>884</v>
      </c>
      <c r="B153" s="8">
        <v>41561.333333333336</v>
      </c>
      <c r="C153" s="7" t="s">
        <v>52</v>
      </c>
      <c r="D153" s="8">
        <v>41564.333333333336</v>
      </c>
      <c r="E153" s="8">
        <v>41561.333333333336</v>
      </c>
      <c r="F153" s="8">
        <v>41561.647916666669</v>
      </c>
    </row>
    <row r="154" spans="1:11" x14ac:dyDescent="0.25">
      <c r="A154" s="7" t="s">
        <v>885</v>
      </c>
      <c r="B154" s="8">
        <v>41561.333333333336</v>
      </c>
      <c r="C154" s="7" t="s">
        <v>52</v>
      </c>
      <c r="D154" s="8">
        <v>41564.333333333336</v>
      </c>
      <c r="E154" s="8">
        <v>41561.333333333336</v>
      </c>
      <c r="F154" s="11">
        <v>41561.666666666664</v>
      </c>
    </row>
    <row r="155" spans="1:11" x14ac:dyDescent="0.25">
      <c r="A155" s="7" t="s">
        <v>892</v>
      </c>
      <c r="B155" s="8" t="s">
        <v>890</v>
      </c>
      <c r="C155" s="7" t="s">
        <v>52</v>
      </c>
      <c r="D155" s="8" t="s">
        <v>891</v>
      </c>
      <c r="E155" s="8" t="s">
        <v>890</v>
      </c>
      <c r="F155" s="8">
        <v>41561.682638888888</v>
      </c>
    </row>
    <row r="156" spans="1:11" x14ac:dyDescent="0.25">
      <c r="A156" s="7" t="s">
        <v>893</v>
      </c>
      <c r="B156" s="8" t="s">
        <v>890</v>
      </c>
      <c r="C156" s="7" t="s">
        <v>52</v>
      </c>
      <c r="D156" s="8" t="s">
        <v>891</v>
      </c>
      <c r="E156" s="8" t="s">
        <v>890</v>
      </c>
      <c r="F156" s="8">
        <v>41561.694444444445</v>
      </c>
    </row>
    <row r="157" spans="1:11" x14ac:dyDescent="0.25">
      <c r="A157" s="7" t="s">
        <v>894</v>
      </c>
      <c r="B157" s="8" t="s">
        <v>890</v>
      </c>
      <c r="C157" s="7" t="s">
        <v>52</v>
      </c>
      <c r="D157" s="8" t="s">
        <v>891</v>
      </c>
      <c r="E157" s="8" t="s">
        <v>890</v>
      </c>
      <c r="F157" s="8">
        <v>41561.354166666664</v>
      </c>
    </row>
    <row r="158" spans="1:11" x14ac:dyDescent="0.25">
      <c r="A158" s="7" t="s">
        <v>897</v>
      </c>
      <c r="B158" s="8">
        <v>41562.333333333336</v>
      </c>
      <c r="C158" s="7" t="s">
        <v>52</v>
      </c>
      <c r="D158" s="8">
        <v>41565.333333333336</v>
      </c>
      <c r="E158" s="8">
        <v>41562.333333333336</v>
      </c>
      <c r="F158" s="8">
        <v>41563.375</v>
      </c>
    </row>
    <row r="159" spans="1:11" x14ac:dyDescent="0.25">
      <c r="A159" s="7" t="s">
        <v>899</v>
      </c>
      <c r="B159" s="8">
        <v>41562.458333333336</v>
      </c>
      <c r="C159" s="7" t="s">
        <v>52</v>
      </c>
      <c r="D159" s="8">
        <v>41565.458333333336</v>
      </c>
      <c r="E159" s="8">
        <v>41562.458333333336</v>
      </c>
      <c r="F159" s="8">
        <v>41563.423611111109</v>
      </c>
    </row>
    <row r="160" spans="1:11" x14ac:dyDescent="0.25">
      <c r="A160" s="7" t="s">
        <v>900</v>
      </c>
      <c r="B160" s="8">
        <v>41562.458333333336</v>
      </c>
      <c r="C160" s="7" t="s">
        <v>52</v>
      </c>
      <c r="D160" s="8">
        <v>41565.458333333336</v>
      </c>
      <c r="E160" s="8">
        <v>41562.458333333336</v>
      </c>
      <c r="F160" s="8">
        <v>41563.427083333336</v>
      </c>
    </row>
    <row r="161" spans="1:6" x14ac:dyDescent="0.25">
      <c r="A161" s="7" t="s">
        <v>901</v>
      </c>
      <c r="B161" s="8">
        <v>41562.458333333336</v>
      </c>
      <c r="C161" s="7" t="s">
        <v>52</v>
      </c>
      <c r="D161" s="8">
        <v>41565.458333333336</v>
      </c>
      <c r="E161" s="8">
        <v>41562.458333333336</v>
      </c>
      <c r="F161" s="8">
        <v>41563.430555555555</v>
      </c>
    </row>
    <row r="162" spans="1:6" x14ac:dyDescent="0.25">
      <c r="A162" s="7" t="s">
        <v>903</v>
      </c>
      <c r="B162" s="8">
        <v>41563.333333333336</v>
      </c>
      <c r="C162" s="7" t="s">
        <v>52</v>
      </c>
      <c r="D162" s="8">
        <v>41568.333333333336</v>
      </c>
      <c r="E162" s="8">
        <v>41563.333333333336</v>
      </c>
      <c r="F162" s="8">
        <v>41563.479166666664</v>
      </c>
    </row>
    <row r="163" spans="1:6" x14ac:dyDescent="0.25">
      <c r="A163" s="7" t="s">
        <v>910</v>
      </c>
      <c r="B163" s="8">
        <v>41563.416666666664</v>
      </c>
      <c r="C163" s="7" t="s">
        <v>52</v>
      </c>
      <c r="D163" s="8">
        <v>41568.416666666664</v>
      </c>
      <c r="E163" s="8">
        <v>41563.416666666664</v>
      </c>
      <c r="F163" s="8">
        <v>41563.708333333336</v>
      </c>
    </row>
    <row r="164" spans="1:6" x14ac:dyDescent="0.25">
      <c r="A164" s="7" t="s">
        <v>911</v>
      </c>
      <c r="B164" s="8">
        <v>41563.416666666664</v>
      </c>
      <c r="C164" s="7" t="s">
        <v>52</v>
      </c>
      <c r="D164" s="8">
        <v>41568.416666666664</v>
      </c>
      <c r="E164" s="8">
        <v>41563.416666666664</v>
      </c>
      <c r="F164" s="8">
        <v>41564.427083333336</v>
      </c>
    </row>
    <row r="165" spans="1:6" x14ac:dyDescent="0.25">
      <c r="A165" s="7" t="s">
        <v>912</v>
      </c>
      <c r="B165" s="8">
        <v>41563.416666666664</v>
      </c>
      <c r="C165" s="7" t="s">
        <v>52</v>
      </c>
      <c r="D165" s="8">
        <v>41568.416666666664</v>
      </c>
      <c r="E165" s="8">
        <v>41563.416666666664</v>
      </c>
      <c r="F165" s="8">
        <v>41564.427083333336</v>
      </c>
    </row>
    <row r="166" spans="1:6" x14ac:dyDescent="0.25">
      <c r="A166" s="7" t="s">
        <v>913</v>
      </c>
      <c r="B166" s="8">
        <v>41563.416666666664</v>
      </c>
      <c r="C166" s="7" t="s">
        <v>52</v>
      </c>
      <c r="D166" s="8">
        <v>41568.416666666664</v>
      </c>
      <c r="E166" s="8">
        <v>41563.416666666664</v>
      </c>
      <c r="F166" s="8">
        <v>41564.427083333336</v>
      </c>
    </row>
    <row r="167" spans="1:6" x14ac:dyDescent="0.25">
      <c r="A167" s="7" t="s">
        <v>914</v>
      </c>
      <c r="B167" s="8">
        <v>41563.416666666664</v>
      </c>
      <c r="C167" s="7" t="s">
        <v>52</v>
      </c>
      <c r="D167" s="8">
        <v>41568.416666666664</v>
      </c>
      <c r="E167" s="8">
        <v>41563.416666666664</v>
      </c>
      <c r="F167" s="8">
        <v>41564.427083333336</v>
      </c>
    </row>
    <row r="168" spans="1:6" x14ac:dyDescent="0.25">
      <c r="A168" t="s">
        <v>928</v>
      </c>
      <c r="B168" s="1">
        <v>41568.333333333336</v>
      </c>
      <c r="C168" t="s">
        <v>52</v>
      </c>
      <c r="D168" s="1">
        <v>41571.333333333336</v>
      </c>
      <c r="E168" s="1">
        <v>41568.375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5"/>
  <sheetViews>
    <sheetView workbookViewId="0">
      <selection activeCell="H10" sqref="H10"/>
    </sheetView>
  </sheetViews>
  <sheetFormatPr baseColWidth="10" defaultColWidth="11.42578125" defaultRowHeight="15" x14ac:dyDescent="0.25"/>
  <cols>
    <col min="2" max="2" width="20.28515625" bestFit="1" customWidth="1"/>
    <col min="4" max="4" width="15.42578125" customWidth="1"/>
    <col min="5" max="5" width="20.140625" bestFit="1" customWidth="1"/>
    <col min="6" max="6" width="15.7109375" bestFit="1" customWidth="1"/>
    <col min="7" max="7" width="14.7109375" bestFit="1" customWidth="1"/>
    <col min="8" max="8" width="13.7109375" customWidth="1"/>
    <col min="9" max="9" width="7.7109375" customWidth="1"/>
    <col min="10" max="10" width="7" customWidth="1"/>
    <col min="11" max="11" width="8.7109375" customWidth="1"/>
    <col min="12" max="12" width="4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22</v>
      </c>
      <c r="B2" s="8">
        <v>41429.404166666667</v>
      </c>
      <c r="C2" s="7" t="s">
        <v>10</v>
      </c>
      <c r="D2" s="8">
        <v>41432.395833333336</v>
      </c>
      <c r="E2" s="8">
        <v>41429.404166666667</v>
      </c>
      <c r="F2" s="8">
        <v>41429.486805555556</v>
      </c>
      <c r="G2" s="1"/>
      <c r="H2" s="1"/>
    </row>
    <row r="3" spans="1:12" x14ac:dyDescent="0.25">
      <c r="A3" t="s">
        <v>23</v>
      </c>
      <c r="B3" s="1">
        <v>41429.421527777777</v>
      </c>
      <c r="C3" t="s">
        <v>10</v>
      </c>
      <c r="D3" s="1">
        <v>41432.416666666664</v>
      </c>
      <c r="E3" s="1">
        <v>41429.4375</v>
      </c>
      <c r="G3" s="1">
        <v>41429.493055555555</v>
      </c>
      <c r="L3" t="s">
        <v>27</v>
      </c>
    </row>
    <row r="4" spans="1:12" x14ac:dyDescent="0.25">
      <c r="A4" s="7" t="s">
        <v>31</v>
      </c>
      <c r="B4" s="8">
        <v>41400.489583333336</v>
      </c>
      <c r="C4" s="7" t="s">
        <v>10</v>
      </c>
      <c r="D4" s="8">
        <v>41553.5</v>
      </c>
      <c r="E4" s="8">
        <v>41400.5</v>
      </c>
      <c r="F4" s="8">
        <v>41431.698611111111</v>
      </c>
    </row>
    <row r="5" spans="1:12" x14ac:dyDescent="0.25">
      <c r="A5" t="s">
        <v>32</v>
      </c>
      <c r="B5" s="1">
        <v>41370.397916666669</v>
      </c>
      <c r="C5" t="s">
        <v>10</v>
      </c>
      <c r="D5" s="1">
        <v>41553.520833333336</v>
      </c>
      <c r="E5" s="1">
        <v>41400.520833333336</v>
      </c>
      <c r="G5" s="1">
        <v>41370.397916666669</v>
      </c>
      <c r="H5" s="1">
        <v>41400.49722222222</v>
      </c>
      <c r="L5" t="s">
        <v>33</v>
      </c>
    </row>
    <row r="6" spans="1:12" x14ac:dyDescent="0.25">
      <c r="A6" s="3" t="s">
        <v>77</v>
      </c>
      <c r="B6" s="4">
        <v>41584.473611111112</v>
      </c>
      <c r="C6" s="3" t="s">
        <v>15</v>
      </c>
      <c r="D6" s="4" t="s">
        <v>78</v>
      </c>
      <c r="E6" s="4">
        <v>41584.479166666664</v>
      </c>
      <c r="F6" s="3"/>
      <c r="G6" s="1">
        <v>41584.631944444445</v>
      </c>
      <c r="H6" s="1">
        <v>41614.381944444445</v>
      </c>
      <c r="L6" t="s">
        <v>311</v>
      </c>
    </row>
    <row r="7" spans="1:12" x14ac:dyDescent="0.25">
      <c r="A7" s="7" t="s">
        <v>87</v>
      </c>
      <c r="B7" s="8">
        <v>41614.520833333336</v>
      </c>
      <c r="C7" s="7" t="s">
        <v>10</v>
      </c>
      <c r="D7" s="8" t="s">
        <v>98</v>
      </c>
      <c r="E7" s="8" t="s">
        <v>71</v>
      </c>
      <c r="F7" s="8" t="s">
        <v>132</v>
      </c>
    </row>
    <row r="8" spans="1:12" x14ac:dyDescent="0.25">
      <c r="A8" t="s">
        <v>88</v>
      </c>
      <c r="B8" s="1">
        <v>41614.520833333336</v>
      </c>
      <c r="C8" t="s">
        <v>43</v>
      </c>
      <c r="D8" s="1" t="s">
        <v>151</v>
      </c>
      <c r="E8" s="1">
        <v>41614.645833333336</v>
      </c>
      <c r="G8" t="s">
        <v>152</v>
      </c>
    </row>
    <row r="9" spans="1:12" x14ac:dyDescent="0.25">
      <c r="A9" s="3" t="s">
        <v>161</v>
      </c>
      <c r="B9" s="3" t="s">
        <v>162</v>
      </c>
      <c r="C9" s="3" t="s">
        <v>10</v>
      </c>
      <c r="D9" s="3" t="s">
        <v>163</v>
      </c>
      <c r="E9" s="14" t="s">
        <v>164</v>
      </c>
      <c r="F9" s="3"/>
    </row>
    <row r="10" spans="1:12" x14ac:dyDescent="0.25">
      <c r="A10" t="s">
        <v>184</v>
      </c>
      <c r="B10" t="s">
        <v>175</v>
      </c>
      <c r="C10" t="s">
        <v>10</v>
      </c>
      <c r="D10" t="s">
        <v>174</v>
      </c>
      <c r="E10" s="12" t="s">
        <v>175</v>
      </c>
      <c r="G10" t="s">
        <v>312</v>
      </c>
    </row>
    <row r="11" spans="1:12" x14ac:dyDescent="0.25">
      <c r="A11" s="3" t="s">
        <v>199</v>
      </c>
      <c r="B11" s="3" t="s">
        <v>200</v>
      </c>
      <c r="C11" s="3" t="s">
        <v>15</v>
      </c>
      <c r="D11" s="3" t="s">
        <v>194</v>
      </c>
      <c r="E11" s="14" t="s">
        <v>201</v>
      </c>
      <c r="F11" s="3"/>
      <c r="L11" t="s">
        <v>313</v>
      </c>
    </row>
    <row r="12" spans="1:12" x14ac:dyDescent="0.25">
      <c r="A12" s="7" t="s">
        <v>210</v>
      </c>
      <c r="B12" s="7" t="s">
        <v>209</v>
      </c>
      <c r="C12" s="7" t="s">
        <v>10</v>
      </c>
      <c r="D12" s="7" t="s">
        <v>212</v>
      </c>
      <c r="E12" s="13" t="s">
        <v>211</v>
      </c>
      <c r="F12" s="7" t="s">
        <v>314</v>
      </c>
    </row>
    <row r="13" spans="1:12" x14ac:dyDescent="0.25">
      <c r="A13" s="7" t="s">
        <v>220</v>
      </c>
      <c r="B13" s="7" t="s">
        <v>218</v>
      </c>
      <c r="C13" s="7" t="s">
        <v>52</v>
      </c>
      <c r="D13" s="7" t="s">
        <v>221</v>
      </c>
      <c r="E13" s="13" t="s">
        <v>222</v>
      </c>
      <c r="F13" s="7" t="s">
        <v>230</v>
      </c>
    </row>
    <row r="14" spans="1:12" x14ac:dyDescent="0.25">
      <c r="A14" t="s">
        <v>229</v>
      </c>
      <c r="B14" t="s">
        <v>163</v>
      </c>
      <c r="C14" t="s">
        <v>52</v>
      </c>
      <c r="D14" t="s">
        <v>221</v>
      </c>
      <c r="E14" s="12" t="s">
        <v>222</v>
      </c>
      <c r="G14" t="s">
        <v>274</v>
      </c>
    </row>
    <row r="15" spans="1:12" x14ac:dyDescent="0.25">
      <c r="A15" t="s">
        <v>226</v>
      </c>
      <c r="B15" t="s">
        <v>163</v>
      </c>
      <c r="C15" t="s">
        <v>10</v>
      </c>
      <c r="D15" t="s">
        <v>228</v>
      </c>
      <c r="E15" s="12" t="s">
        <v>227</v>
      </c>
      <c r="G15" t="s">
        <v>315</v>
      </c>
    </row>
    <row r="16" spans="1:12" x14ac:dyDescent="0.25">
      <c r="A16" s="7" t="s">
        <v>254</v>
      </c>
      <c r="B16" s="7" t="s">
        <v>248</v>
      </c>
      <c r="C16" s="7" t="s">
        <v>10</v>
      </c>
      <c r="D16" s="7" t="s">
        <v>252</v>
      </c>
      <c r="E16" s="13" t="s">
        <v>253</v>
      </c>
      <c r="F16" s="7" t="s">
        <v>316</v>
      </c>
    </row>
    <row r="17" spans="1:7" x14ac:dyDescent="0.25">
      <c r="A17" s="7" t="s">
        <v>258</v>
      </c>
      <c r="B17" s="7" t="s">
        <v>248</v>
      </c>
      <c r="C17" s="7" t="s">
        <v>10</v>
      </c>
      <c r="D17" s="7" t="s">
        <v>256</v>
      </c>
      <c r="E17" s="13" t="s">
        <v>257</v>
      </c>
      <c r="F17" s="7" t="s">
        <v>268</v>
      </c>
    </row>
    <row r="18" spans="1:7" x14ac:dyDescent="0.25">
      <c r="A18" t="s">
        <v>259</v>
      </c>
      <c r="B18" t="s">
        <v>248</v>
      </c>
      <c r="C18" t="s">
        <v>10</v>
      </c>
      <c r="D18" t="s">
        <v>256</v>
      </c>
      <c r="E18" s="12" t="s">
        <v>257</v>
      </c>
      <c r="G18" t="s">
        <v>292</v>
      </c>
    </row>
    <row r="19" spans="1:7" x14ac:dyDescent="0.25">
      <c r="A19" t="s">
        <v>293</v>
      </c>
      <c r="B19" t="s">
        <v>294</v>
      </c>
      <c r="C19" t="s">
        <v>15</v>
      </c>
      <c r="D19" s="1">
        <v>41312.625</v>
      </c>
      <c r="E19" s="12" t="s">
        <v>295</v>
      </c>
      <c r="G19" s="1">
        <v>41281.400694444441</v>
      </c>
    </row>
    <row r="20" spans="1:7" x14ac:dyDescent="0.25">
      <c r="A20" s="3" t="s">
        <v>301</v>
      </c>
      <c r="B20" s="3" t="s">
        <v>294</v>
      </c>
      <c r="C20" s="3" t="s">
        <v>15</v>
      </c>
      <c r="D20" s="4">
        <v>41312.625</v>
      </c>
      <c r="E20" s="14" t="s">
        <v>295</v>
      </c>
      <c r="F20" s="4">
        <v>41371.620833333334</v>
      </c>
    </row>
    <row r="21" spans="1:7" x14ac:dyDescent="0.25">
      <c r="A21" t="s">
        <v>359</v>
      </c>
      <c r="B21" s="1">
        <v>41554.333333333336</v>
      </c>
      <c r="C21" t="s">
        <v>15</v>
      </c>
      <c r="D21" s="1" t="s">
        <v>360</v>
      </c>
      <c r="E21" s="12">
        <v>41554.5625</v>
      </c>
    </row>
    <row r="22" spans="1:7" x14ac:dyDescent="0.25">
      <c r="A22" t="s">
        <v>361</v>
      </c>
      <c r="B22" s="1">
        <v>41585.333333333336</v>
      </c>
      <c r="C22" t="s">
        <v>15</v>
      </c>
      <c r="D22" s="1" t="s">
        <v>362</v>
      </c>
      <c r="E22" s="12">
        <v>41585.479166666664</v>
      </c>
    </row>
    <row r="23" spans="1:7" x14ac:dyDescent="0.25">
      <c r="A23" t="s">
        <v>374</v>
      </c>
      <c r="B23" s="1">
        <v>41585.333333333336</v>
      </c>
      <c r="C23" t="s">
        <v>15</v>
      </c>
      <c r="D23" s="1" t="s">
        <v>375</v>
      </c>
      <c r="E23" s="12">
        <v>41615.333333333336</v>
      </c>
    </row>
    <row r="24" spans="1:7" x14ac:dyDescent="0.25">
      <c r="A24" t="s">
        <v>395</v>
      </c>
      <c r="B24" s="1" t="s">
        <v>396</v>
      </c>
      <c r="C24" t="s">
        <v>10</v>
      </c>
      <c r="D24" s="1" t="s">
        <v>397</v>
      </c>
      <c r="E24" s="12" t="s">
        <v>398</v>
      </c>
    </row>
    <row r="25" spans="1:7" x14ac:dyDescent="0.25">
      <c r="A25" t="s">
        <v>399</v>
      </c>
      <c r="B25" s="1" t="s">
        <v>400</v>
      </c>
      <c r="C25" t="s">
        <v>10</v>
      </c>
      <c r="D25" s="1" t="s">
        <v>401</v>
      </c>
      <c r="E25" s="12" t="s">
        <v>402</v>
      </c>
    </row>
    <row r="26" spans="1:7" x14ac:dyDescent="0.25">
      <c r="A26" t="s">
        <v>432</v>
      </c>
      <c r="B26" s="1" t="s">
        <v>429</v>
      </c>
      <c r="C26" t="s">
        <v>15</v>
      </c>
      <c r="D26" s="1" t="s">
        <v>430</v>
      </c>
      <c r="E26" s="12" t="s">
        <v>431</v>
      </c>
    </row>
    <row r="27" spans="1:7" x14ac:dyDescent="0.25">
      <c r="A27" t="s">
        <v>433</v>
      </c>
      <c r="B27" s="1" t="s">
        <v>429</v>
      </c>
      <c r="C27" t="s">
        <v>15</v>
      </c>
      <c r="D27" s="1" t="s">
        <v>430</v>
      </c>
      <c r="E27" s="12" t="s">
        <v>431</v>
      </c>
    </row>
    <row r="28" spans="1:7" x14ac:dyDescent="0.25">
      <c r="A28" t="s">
        <v>443</v>
      </c>
      <c r="B28" s="1" t="s">
        <v>440</v>
      </c>
      <c r="C28" t="s">
        <v>15</v>
      </c>
      <c r="D28" s="1" t="s">
        <v>442</v>
      </c>
      <c r="E28" s="12" t="s">
        <v>426</v>
      </c>
    </row>
    <row r="29" spans="1:7" x14ac:dyDescent="0.25">
      <c r="A29" t="s">
        <v>496</v>
      </c>
      <c r="B29" s="1">
        <v>41494.333333333336</v>
      </c>
      <c r="C29" t="s">
        <v>10</v>
      </c>
      <c r="D29" s="1" t="s">
        <v>494</v>
      </c>
      <c r="E29" s="12">
        <v>41494.458333333336</v>
      </c>
    </row>
    <row r="30" spans="1:7" x14ac:dyDescent="0.25">
      <c r="A30" t="s">
        <v>512</v>
      </c>
      <c r="B30" s="1">
        <v>41616.333333333336</v>
      </c>
      <c r="C30" t="s">
        <v>513</v>
      </c>
      <c r="D30" s="1" t="s">
        <v>514</v>
      </c>
      <c r="E30" s="12" t="s">
        <v>515</v>
      </c>
    </row>
    <row r="31" spans="1:7" x14ac:dyDescent="0.25">
      <c r="A31" t="s">
        <v>569</v>
      </c>
      <c r="B31" s="1" t="s">
        <v>558</v>
      </c>
      <c r="C31" t="s">
        <v>52</v>
      </c>
      <c r="D31" s="1" t="s">
        <v>556</v>
      </c>
      <c r="E31" s="12" t="s">
        <v>557</v>
      </c>
    </row>
    <row r="32" spans="1:7" x14ac:dyDescent="0.25">
      <c r="A32" t="s">
        <v>576</v>
      </c>
      <c r="B32" s="1" t="s">
        <v>573</v>
      </c>
      <c r="C32" t="s">
        <v>10</v>
      </c>
      <c r="D32" s="1" t="s">
        <v>574</v>
      </c>
      <c r="E32" s="12" t="s">
        <v>575</v>
      </c>
    </row>
    <row r="33" spans="1:12" x14ac:dyDescent="0.25">
      <c r="A33" t="s">
        <v>578</v>
      </c>
      <c r="B33" s="1" t="s">
        <v>573</v>
      </c>
      <c r="C33" t="s">
        <v>10</v>
      </c>
      <c r="D33" s="1" t="s">
        <v>574</v>
      </c>
      <c r="E33" s="12" t="s">
        <v>575</v>
      </c>
    </row>
    <row r="34" spans="1:12" x14ac:dyDescent="0.25">
      <c r="A34" s="3" t="s">
        <v>583</v>
      </c>
      <c r="B34" s="4" t="s">
        <v>573</v>
      </c>
      <c r="C34" s="3" t="s">
        <v>10</v>
      </c>
      <c r="D34" s="4" t="s">
        <v>581</v>
      </c>
      <c r="E34" s="14" t="s">
        <v>580</v>
      </c>
      <c r="F34" s="4">
        <v>41528.427083333336</v>
      </c>
    </row>
    <row r="35" spans="1:12" x14ac:dyDescent="0.25">
      <c r="A35" s="21"/>
      <c r="B35" s="21"/>
      <c r="C35" s="21"/>
      <c r="D35" s="21"/>
      <c r="E35" s="21"/>
      <c r="F35" s="21"/>
      <c r="G35" s="21"/>
    </row>
    <row r="36" spans="1:12" x14ac:dyDescent="0.25">
      <c r="A36" s="7" t="s">
        <v>639</v>
      </c>
      <c r="B36" s="8">
        <v>41514.333333333336</v>
      </c>
      <c r="C36" s="7" t="s">
        <v>52</v>
      </c>
      <c r="D36" s="8" t="s">
        <v>640</v>
      </c>
      <c r="E36" s="13">
        <v>41514.583333333336</v>
      </c>
      <c r="F36" s="8">
        <v>41483.746527777781</v>
      </c>
    </row>
    <row r="37" spans="1:12" ht="30" x14ac:dyDescent="0.25">
      <c r="A37" s="3" t="s">
        <v>696</v>
      </c>
      <c r="B37" s="4">
        <v>41527.416666666664</v>
      </c>
      <c r="C37" s="3" t="s">
        <v>52</v>
      </c>
      <c r="D37" s="4">
        <v>41530.416666666664</v>
      </c>
      <c r="E37" s="24" t="s">
        <v>697</v>
      </c>
      <c r="F37" s="4">
        <v>41530.361111111109</v>
      </c>
      <c r="L37" s="23" t="s">
        <v>736</v>
      </c>
    </row>
    <row r="38" spans="1:12" x14ac:dyDescent="0.25">
      <c r="A38" s="7" t="s">
        <v>714</v>
      </c>
      <c r="B38" s="8">
        <v>41529.458333333336</v>
      </c>
      <c r="C38" s="7" t="s">
        <v>52</v>
      </c>
      <c r="D38" s="8">
        <v>41533.416666666664</v>
      </c>
      <c r="E38" s="11" t="s">
        <v>713</v>
      </c>
      <c r="F38" s="7" t="s">
        <v>730</v>
      </c>
    </row>
    <row r="39" spans="1:12" ht="60" x14ac:dyDescent="0.25">
      <c r="A39" t="s">
        <v>774</v>
      </c>
      <c r="B39" s="1" t="s">
        <v>775</v>
      </c>
      <c r="C39" t="s">
        <v>52</v>
      </c>
      <c r="D39" s="1">
        <v>41546.708333333336</v>
      </c>
      <c r="E39" s="1">
        <v>41542.333333333336</v>
      </c>
      <c r="L39" s="23" t="s">
        <v>932</v>
      </c>
    </row>
    <row r="40" spans="1:12" ht="30" x14ac:dyDescent="0.25">
      <c r="A40" s="7" t="s">
        <v>826</v>
      </c>
      <c r="B40" s="8">
        <v>41550.5</v>
      </c>
      <c r="C40" s="7" t="s">
        <v>10</v>
      </c>
      <c r="D40" s="8">
        <v>41551.5</v>
      </c>
      <c r="E40" s="8" t="s">
        <v>823</v>
      </c>
      <c r="F40" s="8">
        <v>41555.416666666664</v>
      </c>
      <c r="L40" s="23" t="s">
        <v>846</v>
      </c>
    </row>
    <row r="41" spans="1:12" ht="45" x14ac:dyDescent="0.25">
      <c r="A41" t="s">
        <v>827</v>
      </c>
      <c r="B41" s="1">
        <v>41550.5</v>
      </c>
      <c r="C41" t="s">
        <v>10</v>
      </c>
      <c r="D41" s="1">
        <v>41551.5</v>
      </c>
      <c r="E41" s="1" t="s">
        <v>823</v>
      </c>
      <c r="L41" s="23" t="s">
        <v>888</v>
      </c>
    </row>
    <row r="42" spans="1:12" ht="30" x14ac:dyDescent="0.25">
      <c r="A42" s="3" t="s">
        <v>837</v>
      </c>
      <c r="B42" s="4" t="s">
        <v>838</v>
      </c>
      <c r="C42" s="3" t="s">
        <v>15</v>
      </c>
      <c r="D42" s="4" t="s">
        <v>839</v>
      </c>
      <c r="E42" s="4" t="s">
        <v>840</v>
      </c>
      <c r="F42" s="4" t="s">
        <v>844</v>
      </c>
      <c r="L42" s="23" t="s">
        <v>845</v>
      </c>
    </row>
    <row r="43" spans="1:12" x14ac:dyDescent="0.25">
      <c r="A43" s="7" t="s">
        <v>848</v>
      </c>
      <c r="B43" s="8">
        <v>41555.375</v>
      </c>
      <c r="C43" s="7" t="s">
        <v>10</v>
      </c>
      <c r="D43" s="8">
        <v>41556.375</v>
      </c>
      <c r="E43" s="8" t="s">
        <v>849</v>
      </c>
      <c r="F43" s="8" t="s">
        <v>865</v>
      </c>
      <c r="L43" s="23" t="s">
        <v>850</v>
      </c>
    </row>
    <row r="44" spans="1:12" ht="45" x14ac:dyDescent="0.25">
      <c r="A44" t="s">
        <v>859</v>
      </c>
      <c r="B44" s="1">
        <v>41556.416666666664</v>
      </c>
      <c r="C44" t="s">
        <v>10</v>
      </c>
      <c r="D44" s="1">
        <v>41557.416666666664</v>
      </c>
      <c r="E44" s="1" t="s">
        <v>855</v>
      </c>
      <c r="L44" s="23" t="s">
        <v>919</v>
      </c>
    </row>
    <row r="45" spans="1:12" ht="75" x14ac:dyDescent="0.25">
      <c r="A45" s="26" t="s">
        <v>860</v>
      </c>
      <c r="B45" s="27" t="s">
        <v>861</v>
      </c>
      <c r="C45" s="26" t="s">
        <v>10</v>
      </c>
      <c r="D45" s="27" t="s">
        <v>862</v>
      </c>
      <c r="E45" s="27" t="s">
        <v>863</v>
      </c>
      <c r="F45" s="27">
        <v>41563.447916666664</v>
      </c>
      <c r="L45" s="23" t="s">
        <v>906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topLeftCell="A6" workbookViewId="0">
      <selection activeCell="H10" sqref="H10"/>
    </sheetView>
  </sheetViews>
  <sheetFormatPr baseColWidth="10" defaultColWidth="11.42578125" defaultRowHeight="15" x14ac:dyDescent="0.25"/>
  <cols>
    <col min="2" max="2" width="15.7109375" bestFit="1" customWidth="1"/>
    <col min="4" max="4" width="15.7109375" bestFit="1" customWidth="1"/>
    <col min="5" max="5" width="20.28515625" bestFit="1" customWidth="1"/>
    <col min="6" max="6" width="15.7109375" bestFit="1" customWidth="1"/>
    <col min="7" max="8" width="13.7109375" customWidth="1"/>
    <col min="12" max="12" width="3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34</v>
      </c>
    </row>
    <row r="2" spans="1:12" x14ac:dyDescent="0.25">
      <c r="A2" s="7" t="s">
        <v>9</v>
      </c>
      <c r="B2" s="8">
        <v>41425.5</v>
      </c>
      <c r="C2" s="7" t="s">
        <v>10</v>
      </c>
      <c r="D2" s="8">
        <v>41431.416666666664</v>
      </c>
      <c r="E2" s="8">
        <v>41339.416666666664</v>
      </c>
      <c r="F2" s="7" t="s">
        <v>132</v>
      </c>
      <c r="G2" s="1">
        <v>41339.712500000001</v>
      </c>
      <c r="H2" s="1" t="s">
        <v>97</v>
      </c>
      <c r="L2" t="s">
        <v>35</v>
      </c>
    </row>
    <row r="3" spans="1:12" x14ac:dyDescent="0.25">
      <c r="A3" s="7" t="s">
        <v>28</v>
      </c>
      <c r="B3" s="8">
        <v>41400.416666666664</v>
      </c>
      <c r="C3" s="7" t="s">
        <v>10</v>
      </c>
      <c r="D3" s="8">
        <v>41553.4375</v>
      </c>
      <c r="E3" s="8">
        <v>41400.4375</v>
      </c>
      <c r="F3" s="8">
        <v>41400.560416666667</v>
      </c>
      <c r="G3" s="1"/>
      <c r="L3" t="s">
        <v>36</v>
      </c>
    </row>
    <row r="4" spans="1:12" ht="15.75" x14ac:dyDescent="0.25">
      <c r="A4" s="10" t="s">
        <v>46</v>
      </c>
      <c r="B4" s="8">
        <v>41461.875</v>
      </c>
      <c r="C4" s="7" t="s">
        <v>10</v>
      </c>
      <c r="D4" s="8">
        <v>41614.416666666664</v>
      </c>
      <c r="E4" s="8">
        <v>370179.41666666669</v>
      </c>
      <c r="F4" s="8">
        <v>41461.491666666669</v>
      </c>
    </row>
    <row r="5" spans="1:12" ht="15.75" x14ac:dyDescent="0.25">
      <c r="A5" s="10" t="s">
        <v>240</v>
      </c>
      <c r="B5" s="7" t="s">
        <v>233</v>
      </c>
      <c r="C5" s="7" t="s">
        <v>10</v>
      </c>
      <c r="D5" s="7" t="s">
        <v>241</v>
      </c>
      <c r="E5" s="13" t="s">
        <v>242</v>
      </c>
      <c r="F5" s="7" t="s">
        <v>261</v>
      </c>
    </row>
    <row r="6" spans="1:12" x14ac:dyDescent="0.25">
      <c r="A6" s="7" t="s">
        <v>320</v>
      </c>
      <c r="B6" s="8">
        <v>41281.416666666664</v>
      </c>
      <c r="C6" s="7" t="s">
        <v>10</v>
      </c>
      <c r="D6" s="8">
        <v>41371.458333333336</v>
      </c>
      <c r="E6" s="13">
        <v>41281.458333333336</v>
      </c>
      <c r="F6" s="8">
        <v>41371.4375</v>
      </c>
    </row>
    <row r="7" spans="1:12" x14ac:dyDescent="0.25">
      <c r="A7" s="15" t="s">
        <v>338</v>
      </c>
      <c r="B7" s="8">
        <v>41401.333333333336</v>
      </c>
      <c r="C7" s="7" t="s">
        <v>10</v>
      </c>
      <c r="D7" s="8" t="s">
        <v>339</v>
      </c>
      <c r="E7" s="13">
        <v>41401.708333333336</v>
      </c>
      <c r="F7" s="8">
        <v>41493.781944444447</v>
      </c>
    </row>
    <row r="8" spans="1:12" x14ac:dyDescent="0.25">
      <c r="A8" t="s">
        <v>390</v>
      </c>
      <c r="B8" s="1" t="s">
        <v>387</v>
      </c>
      <c r="C8" t="s">
        <v>10</v>
      </c>
      <c r="D8" s="1" t="s">
        <v>388</v>
      </c>
      <c r="E8" s="12" t="s">
        <v>387</v>
      </c>
    </row>
    <row r="9" spans="1:12" x14ac:dyDescent="0.25">
      <c r="A9" t="s">
        <v>391</v>
      </c>
      <c r="B9" s="1" t="s">
        <v>387</v>
      </c>
      <c r="C9" t="s">
        <v>10</v>
      </c>
      <c r="D9" s="1" t="s">
        <v>388</v>
      </c>
      <c r="E9" s="12" t="s">
        <v>387</v>
      </c>
    </row>
    <row r="10" spans="1:12" x14ac:dyDescent="0.25">
      <c r="A10" t="s">
        <v>451</v>
      </c>
      <c r="B10" s="1" t="s">
        <v>452</v>
      </c>
      <c r="C10" t="s">
        <v>10</v>
      </c>
      <c r="D10" s="1">
        <v>41282.625</v>
      </c>
      <c r="E10" s="12" t="s">
        <v>452</v>
      </c>
    </row>
    <row r="11" spans="1:12" x14ac:dyDescent="0.25">
      <c r="A11" s="7" t="s">
        <v>553</v>
      </c>
      <c r="B11" s="8" t="s">
        <v>539</v>
      </c>
      <c r="C11" s="7" t="s">
        <v>15</v>
      </c>
      <c r="D11" s="8" t="s">
        <v>547</v>
      </c>
      <c r="E11" s="13" t="s">
        <v>548</v>
      </c>
      <c r="F11" s="8">
        <v>41513.625</v>
      </c>
    </row>
    <row r="12" spans="1:1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ht="45" x14ac:dyDescent="0.25">
      <c r="A13" t="s">
        <v>628</v>
      </c>
      <c r="B13" s="1">
        <v>41513.333333333336</v>
      </c>
      <c r="C13" t="s">
        <v>52</v>
      </c>
      <c r="D13" s="1">
        <v>41516.458333333336</v>
      </c>
      <c r="E13" s="12">
        <v>41513.458333333336</v>
      </c>
      <c r="L13" s="23" t="s">
        <v>778</v>
      </c>
    </row>
    <row r="14" spans="1:12" x14ac:dyDescent="0.25">
      <c r="A14" s="7" t="s">
        <v>630</v>
      </c>
      <c r="B14" s="8">
        <v>41513.333333333336</v>
      </c>
      <c r="C14" s="7" t="s">
        <v>52</v>
      </c>
      <c r="D14" s="8">
        <v>41516.458333333336</v>
      </c>
      <c r="E14" s="13">
        <v>41513.458333333336</v>
      </c>
      <c r="F14" s="7" t="s">
        <v>631</v>
      </c>
    </row>
    <row r="15" spans="1:12" ht="45" x14ac:dyDescent="0.25">
      <c r="A15" s="3" t="s">
        <v>719</v>
      </c>
      <c r="B15" s="4">
        <v>41530.583333333336</v>
      </c>
      <c r="C15" s="3" t="s">
        <v>52</v>
      </c>
      <c r="D15" s="4">
        <v>41535.583333333336</v>
      </c>
      <c r="E15" s="24">
        <v>41530.583333333336</v>
      </c>
      <c r="F15" s="4">
        <v>41533.625</v>
      </c>
      <c r="L15" s="23" t="s">
        <v>834</v>
      </c>
    </row>
    <row r="16" spans="1:12" ht="45" x14ac:dyDescent="0.25">
      <c r="A16" s="7" t="s">
        <v>780</v>
      </c>
      <c r="B16" s="8" t="s">
        <v>781</v>
      </c>
      <c r="C16" s="7" t="s">
        <v>52</v>
      </c>
      <c r="D16" s="8" t="s">
        <v>782</v>
      </c>
      <c r="E16" s="8" t="s">
        <v>781</v>
      </c>
      <c r="F16" s="8">
        <v>41543.416666666664</v>
      </c>
      <c r="L16" s="23" t="s">
        <v>794</v>
      </c>
    </row>
    <row r="17" spans="1:12" x14ac:dyDescent="0.25">
      <c r="A17" t="s">
        <v>824</v>
      </c>
      <c r="B17" s="1">
        <v>41550.5</v>
      </c>
      <c r="C17" t="s">
        <v>10</v>
      </c>
      <c r="D17" s="1">
        <v>41551.5</v>
      </c>
      <c r="E17" s="1" t="s">
        <v>823</v>
      </c>
      <c r="L17" s="23" t="s">
        <v>847</v>
      </c>
    </row>
    <row r="18" spans="1:12" x14ac:dyDescent="0.25">
      <c r="A18" s="7" t="s">
        <v>867</v>
      </c>
      <c r="B18" s="8">
        <v>41557.333333333336</v>
      </c>
      <c r="C18" s="7" t="s">
        <v>10</v>
      </c>
      <c r="D18" s="8">
        <v>41558.333333333336</v>
      </c>
      <c r="E18" s="8" t="s">
        <v>863</v>
      </c>
      <c r="F18" s="8">
        <v>41557.625</v>
      </c>
    </row>
    <row r="19" spans="1:12" ht="30" x14ac:dyDescent="0.25">
      <c r="A19" s="7" t="s">
        <v>868</v>
      </c>
      <c r="B19" s="8">
        <v>41557.333333333336</v>
      </c>
      <c r="C19" s="7" t="s">
        <v>10</v>
      </c>
      <c r="D19" s="8">
        <v>41558.333333333336</v>
      </c>
      <c r="E19" s="8" t="s">
        <v>863</v>
      </c>
      <c r="F19" s="8">
        <v>41557.583333333336</v>
      </c>
      <c r="L19" s="23" t="s">
        <v>870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Hoja1</vt:lpstr>
      <vt:lpstr>Hoja2</vt:lpstr>
      <vt:lpstr>Pilar de Calidad</vt:lpstr>
      <vt:lpstr>Hoja3</vt:lpstr>
      <vt:lpstr>Gustavo F</vt:lpstr>
      <vt:lpstr>Carlos Jimenez</vt:lpstr>
      <vt:lpstr>Carolina H</vt:lpstr>
      <vt:lpstr>Ricardo H</vt:lpstr>
      <vt:lpstr>Roger Masis</vt:lpstr>
      <vt:lpstr>Pedro Muñoz</vt:lpstr>
      <vt:lpstr>David Toro</vt:lpstr>
      <vt:lpstr>R Colomer</vt:lpstr>
      <vt:lpstr>Jorge Arrieta</vt:lpstr>
      <vt:lpstr>Daniel Mendoza</vt:lpstr>
      <vt:lpstr>Adrian Rocha</vt:lpstr>
      <vt:lpstr>Rodrigo B</vt:lpstr>
      <vt:lpstr>Gustavo Arguello</vt:lpstr>
      <vt:lpstr>Maikol Arguedas</vt:lpstr>
      <vt:lpstr>Alvaro CH</vt:lpstr>
      <vt:lpstr>Isaak Espinoza</vt:lpstr>
      <vt:lpstr>Josue Rosales</vt:lpstr>
      <vt:lpstr>Hoja5</vt:lpstr>
      <vt:lpstr>Clasi x Modulo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lnavarro</dc:creator>
  <cp:lastModifiedBy>Carlos</cp:lastModifiedBy>
  <dcterms:created xsi:type="dcterms:W3CDTF">2013-06-04T04:39:04Z</dcterms:created>
  <dcterms:modified xsi:type="dcterms:W3CDTF">2019-04-16T06:22:00Z</dcterms:modified>
</cp:coreProperties>
</file>