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8fa6186156b969/Desktop/GLRI Project/Milwauke/Data for Papier/Prioritization/Environmental Fate/"/>
    </mc:Choice>
  </mc:AlternateContent>
  <xr:revisionPtr revIDLastSave="5" documentId="8_{7741F470-2C83-47DA-87A2-01E9E92D5F83}" xr6:coauthVersionLast="47" xr6:coauthVersionMax="47" xr10:uidLastSave="{751DAAF5-7124-427C-BED5-4EA05A124F3F}"/>
  <bookViews>
    <workbookView xWindow="-110" yWindow="-110" windowWidth="19420" windowHeight="10420" xr2:uid="{1E116B30-2E88-4EE3-A4BC-F480ECA3928E}"/>
  </bookViews>
  <sheets>
    <sheet name="Sheet1" sheetId="1" r:id="rId1"/>
  </sheets>
  <definedNames>
    <definedName name="_xlnm._FilterDatabase" localSheetId="0" hidden="1">Sheet1!$A$1:$AN$78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4" i="1" l="1"/>
  <c r="S67" i="1"/>
  <c r="S66" i="1"/>
  <c r="S65" i="1"/>
  <c r="S64" i="1"/>
  <c r="S63" i="1"/>
  <c r="S62" i="1"/>
  <c r="S60" i="1"/>
  <c r="S58" i="1"/>
  <c r="S54" i="1"/>
  <c r="S53" i="1"/>
  <c r="S51" i="1"/>
  <c r="S50" i="1"/>
  <c r="S49" i="1"/>
  <c r="S48" i="1"/>
  <c r="S46" i="1"/>
  <c r="S45" i="1"/>
  <c r="S44" i="1"/>
  <c r="S43" i="1"/>
  <c r="S42" i="1"/>
  <c r="S41" i="1"/>
  <c r="S38" i="1"/>
  <c r="S33" i="1"/>
  <c r="S30" i="1"/>
  <c r="S29" i="1"/>
  <c r="S28" i="1"/>
  <c r="S27" i="1"/>
  <c r="S22" i="1"/>
  <c r="S21" i="1"/>
  <c r="S20" i="1"/>
  <c r="S13" i="1"/>
  <c r="S11" i="1"/>
  <c r="S10" i="1"/>
  <c r="S9" i="1"/>
  <c r="S5" i="1"/>
  <c r="L71" i="1"/>
  <c r="L66" i="1"/>
  <c r="L65" i="1"/>
  <c r="L60" i="1"/>
  <c r="L44" i="1"/>
  <c r="L42" i="1"/>
  <c r="L39" i="1"/>
  <c r="L38" i="1"/>
  <c r="L37" i="1"/>
  <c r="L33" i="1"/>
  <c r="L25" i="1"/>
  <c r="L20" i="1"/>
  <c r="L13" i="1"/>
  <c r="L9" i="1"/>
  <c r="L2" i="1"/>
  <c r="S77" i="1"/>
  <c r="S37" i="1" l="1"/>
  <c r="N7" i="1"/>
  <c r="N8" i="1"/>
  <c r="S8" i="1" s="1"/>
  <c r="N31" i="1"/>
  <c r="S31" i="1" s="1"/>
  <c r="N32" i="1"/>
  <c r="N40" i="1"/>
  <c r="S40" i="1" s="1"/>
  <c r="N59" i="1"/>
  <c r="S59" i="1" s="1"/>
  <c r="X59" i="1"/>
  <c r="X31" i="1"/>
  <c r="L59" i="1"/>
  <c r="L31" i="1"/>
  <c r="L8" i="1"/>
  <c r="F59" i="1"/>
  <c r="F31" i="1"/>
  <c r="F8" i="1"/>
  <c r="L32" i="1"/>
  <c r="L7" i="1"/>
  <c r="X40" i="1" l="1"/>
  <c r="X32" i="1"/>
  <c r="F40" i="1"/>
  <c r="L40" i="1" s="1"/>
  <c r="F32" i="1"/>
  <c r="S32" i="1"/>
  <c r="X7" i="1" l="1"/>
  <c r="F7" i="1"/>
</calcChain>
</file>

<file path=xl/sharedStrings.xml><?xml version="1.0" encoding="utf-8"?>
<sst xmlns="http://schemas.openxmlformats.org/spreadsheetml/2006/main" count="1023" uniqueCount="279">
  <si>
    <t>CAS</t>
  </si>
  <si>
    <t>Chemical</t>
  </si>
  <si>
    <t>SMILES</t>
  </si>
  <si>
    <t>logKow</t>
  </si>
  <si>
    <t>106-46-7</t>
  </si>
  <si>
    <t>1,4-Dichlorobenzene</t>
  </si>
  <si>
    <t>ClC1=CC=C(Cl)C=C1</t>
  </si>
  <si>
    <t>inside</t>
  </si>
  <si>
    <t>Consensus</t>
  </si>
  <si>
    <t>Not Persistent</t>
  </si>
  <si>
    <t>Not Bioaccumulative</t>
  </si>
  <si>
    <t xml:space="preserve">Unlikely to Biomagnify </t>
  </si>
  <si>
    <t>Acronym Key</t>
  </si>
  <si>
    <t>90-12-0</t>
  </si>
  <si>
    <t>1-Methylnaphthalene</t>
  </si>
  <si>
    <t>CC1=C2C=CC=CC2=CC=C1</t>
  </si>
  <si>
    <t>Term</t>
  </si>
  <si>
    <t>Interpretation</t>
  </si>
  <si>
    <t>91-57-6</t>
  </si>
  <si>
    <t>2-Methylnaphthalene</t>
  </si>
  <si>
    <t>CC1=CC2=CC=CC=C2C=C1</t>
  </si>
  <si>
    <r>
      <t>PS</t>
    </r>
    <r>
      <rPr>
        <vertAlign val="subscript"/>
        <sz val="11"/>
        <color theme="1"/>
        <rFont val="Times New Roman"/>
        <family val="1"/>
      </rPr>
      <t>fate,B</t>
    </r>
  </si>
  <si>
    <r>
      <t xml:space="preserve">Prioritization Score, </t>
    </r>
    <r>
      <rPr>
        <i/>
        <sz val="11"/>
        <color theme="1"/>
        <rFont val="Times New Roman"/>
        <family val="1"/>
      </rPr>
      <t>Environmental Fate, Bioaccumulation</t>
    </r>
  </si>
  <si>
    <t>102-36-3</t>
  </si>
  <si>
    <t>3,4-Dichlorophenyl isocyanate</t>
  </si>
  <si>
    <t>ClC1=C(Cl)C=C(C=C1)N=C=O</t>
  </si>
  <si>
    <t>outside</t>
  </si>
  <si>
    <t>NA</t>
  </si>
  <si>
    <t>Both</t>
  </si>
  <si>
    <t>Data Limited</t>
  </si>
  <si>
    <r>
      <t>PS</t>
    </r>
    <r>
      <rPr>
        <vertAlign val="subscript"/>
        <sz val="11"/>
        <color theme="1"/>
        <rFont val="Times New Roman"/>
        <family val="1"/>
      </rPr>
      <t>fate,BMF</t>
    </r>
  </si>
  <si>
    <r>
      <t xml:space="preserve">Prioritization Score, </t>
    </r>
    <r>
      <rPr>
        <i/>
        <sz val="11"/>
        <color theme="1"/>
        <rFont val="Times New Roman"/>
        <family val="1"/>
      </rPr>
      <t>Environmental Fate, Biomagnification</t>
    </r>
  </si>
  <si>
    <t>360-68-9</t>
  </si>
  <si>
    <t>3-beta-Coprostanol</t>
  </si>
  <si>
    <t>CC(C)CCCC(C)C1CCC2C3CCC4CC(O)CCC4(C)C3CCC12C</t>
  </si>
  <si>
    <t>Very Persistent</t>
  </si>
  <si>
    <t>140-66-9</t>
  </si>
  <si>
    <t>4-tert-Octylphenol</t>
  </si>
  <si>
    <t>CC(C)(C)CC(C)(C)C1=CC=C(O)C=C1</t>
  </si>
  <si>
    <t>136-85-6</t>
  </si>
  <si>
    <t>5-Methyl-1H-benzotriazole</t>
  </si>
  <si>
    <t>CC1=CC2=C(NN=N2)C=C1</t>
  </si>
  <si>
    <t>103-90-2</t>
  </si>
  <si>
    <t>Acetaminophen</t>
  </si>
  <si>
    <t>CC(=O)NC1=CC=C(O)C=C1</t>
  </si>
  <si>
    <t>59277-89-3</t>
  </si>
  <si>
    <t>Acyclovir</t>
  </si>
  <si>
    <t>NC1=NC2=C(N=CN2COCCO)C(=O)N1</t>
  </si>
  <si>
    <t>M1</t>
  </si>
  <si>
    <t>120-12-7</t>
  </si>
  <si>
    <t>Anthracene</t>
  </si>
  <si>
    <t>C1=CC2=CC3=C(C=CC=C3)C=C2C=C1</t>
  </si>
  <si>
    <t>84-65-1</t>
  </si>
  <si>
    <t>Anthraquinone</t>
  </si>
  <si>
    <t>O=C1C2=C(C=CC=C2)C(=O)C2=C1C=CC=C2</t>
  </si>
  <si>
    <t>29122-68-7</t>
  </si>
  <si>
    <t>Atenolol</t>
  </si>
  <si>
    <t>CC(C)NCC(O)COC1=CC=C(CC(N)=O)C=C1</t>
  </si>
  <si>
    <t>1912-24-9</t>
  </si>
  <si>
    <t>Atrazine</t>
  </si>
  <si>
    <t>CCNC1=NC(NC(C)C)=NC(Cl)=N1</t>
  </si>
  <si>
    <t>50-32-8</t>
  </si>
  <si>
    <t>Benzo[a]pyrene</t>
  </si>
  <si>
    <t>C1=CC2=CC3=CC=C4C=CC=C5C=CC(=C2C=C1)C3=C45</t>
  </si>
  <si>
    <t>83-46-5</t>
  </si>
  <si>
    <t>beta-Sitosterol</t>
  </si>
  <si>
    <t>CC[C@H](CC[C@@H](C)[C@H]1CC[C@H]2[C@@H]3CC=C4C[C@@H](O)CC[C@]4(C)[C@H]3CC[C@]12C)C(C)C</t>
  </si>
  <si>
    <t>19466-47-8</t>
  </si>
  <si>
    <t>beta-Stigmastanol</t>
  </si>
  <si>
    <t>CCC(CCC(C)C1CCC2C3CCC4CC(O)CCC4(C)C3CCC12C)C(C)C</t>
  </si>
  <si>
    <t>80-05-7</t>
  </si>
  <si>
    <t>Bisphenol A</t>
  </si>
  <si>
    <t>CC(C)(C1=CC=C(O)C=C1)C1=CC=C(O)C=C1</t>
  </si>
  <si>
    <t>34911-55-2</t>
  </si>
  <si>
    <t>Buproprion</t>
  </si>
  <si>
    <t>CC(NC(C)(C)C)C(=O)C1=CC=CC(Cl)=C1</t>
  </si>
  <si>
    <t>58-08-2</t>
  </si>
  <si>
    <t>Caffeine</t>
  </si>
  <si>
    <t>CN1C=NC2=C1C(=O)N(C)C(=O)N2C</t>
  </si>
  <si>
    <t>76-22-2</t>
  </si>
  <si>
    <t>Camphor</t>
  </si>
  <si>
    <t>CC1(C)C2CCC1(C)C(=O)C2</t>
  </si>
  <si>
    <t>298-46-4</t>
  </si>
  <si>
    <t>Carbamazepine</t>
  </si>
  <si>
    <t>NC(=O)N1C2=CC=CC=C2C=CC2=C1C=CC=C2</t>
  </si>
  <si>
    <t>63-25-2</t>
  </si>
  <si>
    <t>Carbaryl</t>
  </si>
  <si>
    <t>CNC(=O)OC1=C2C=CC=CC2=CC=C1</t>
  </si>
  <si>
    <t>86-74-8</t>
  </si>
  <si>
    <t>Carbazole</t>
  </si>
  <si>
    <t>N1C2=CC=CC=C2C2=C1C=CC=C2</t>
  </si>
  <si>
    <t>57-88-5</t>
  </si>
  <si>
    <t>Cholesterol</t>
  </si>
  <si>
    <t>[H][C@@]1(CC[C@@]2([H])[C@]3([H])CC=C4C[C@@H](O)CC[C@]4(C)[C@@]3([H])CC[C@]12C)[C@H](C)CCCC(C)C</t>
  </si>
  <si>
    <t>59729-33-8</t>
  </si>
  <si>
    <t>Citalopram</t>
  </si>
  <si>
    <t>CN(C)CCCC1(OCC2=CC(=CC=C12)C#N)C1=CC=C(F)C=C1</t>
  </si>
  <si>
    <t>486-56-6</t>
  </si>
  <si>
    <t>Cotinine</t>
  </si>
  <si>
    <t>CN1[C@@H](CCC1=O)C1=CN=CC=C1</t>
  </si>
  <si>
    <t>93413-62-8</t>
  </si>
  <si>
    <t>Desvenlafaxine</t>
  </si>
  <si>
    <t>CN(C)CC(C1=CC=C(O)C=C1)C1(O)CCCCC1</t>
  </si>
  <si>
    <t>125-71-3</t>
  </si>
  <si>
    <t>Dextromethorphan</t>
  </si>
  <si>
    <t>[H]C12CC3=C(C=C(OC)C=C3)C3(CCCCC13)CCN2C</t>
  </si>
  <si>
    <t>Diphenhydramine</t>
  </si>
  <si>
    <t>CN(C)CCOC(C1=CC=CC=C1)C1=CC=CC=C1</t>
  </si>
  <si>
    <t>5989-27-5</t>
  </si>
  <si>
    <t>D-Limonene</t>
  </si>
  <si>
    <t>CC(=C)C1CCC(C)=CC1</t>
  </si>
  <si>
    <t>76824-35-6</t>
  </si>
  <si>
    <t>Famotidine</t>
  </si>
  <si>
    <t>NC(N)=NC1=NC(CSCCC(N)=NS(N)(=O)=O)=CS1</t>
  </si>
  <si>
    <t>83799-24-0</t>
  </si>
  <si>
    <t>Fexofenadine</t>
  </si>
  <si>
    <t>CC(C)(C(O)=O)C1=CC=C(C=C1)C(O)CCCN1CCC(CC1)C(O)(C1=CC=CC=C1)C1=CC=CC=C1</t>
  </si>
  <si>
    <t>206-44-0</t>
  </si>
  <si>
    <t>Fluoranthene</t>
  </si>
  <si>
    <t>C1=CC2=C(C=C1)C1=C3C2=CC=CC3=CC=C1</t>
  </si>
  <si>
    <t>Bioaccumulative</t>
  </si>
  <si>
    <t>1222-05-5</t>
  </si>
  <si>
    <t>CC1C(C)(C)C2=CC3=C(C=C2C1(C)C)C(C)COC3</t>
  </si>
  <si>
    <t>120-72-9</t>
  </si>
  <si>
    <t>Indole</t>
  </si>
  <si>
    <t>N1C=CC2=C1C=CC=C2</t>
  </si>
  <si>
    <t>78-59-1</t>
  </si>
  <si>
    <t>Isophorone</t>
  </si>
  <si>
    <t>CC1=CC(=O)CC(C)(C)C1</t>
  </si>
  <si>
    <t>137-58-6</t>
  </si>
  <si>
    <t>Lidocaine</t>
  </si>
  <si>
    <t>CCN(CC)CC(=O)NC1=C(C)C=CC=C1C</t>
  </si>
  <si>
    <t>89-78-1</t>
  </si>
  <si>
    <t>Menthol</t>
  </si>
  <si>
    <t>CC(C)C1CCC(C)CC1O</t>
  </si>
  <si>
    <t>57-53-4</t>
  </si>
  <si>
    <t>Meprobamate</t>
  </si>
  <si>
    <t>CCCC(C)(COC(N)=O)COC(N)=O</t>
  </si>
  <si>
    <t>657-24-9</t>
  </si>
  <si>
    <t>Metformin</t>
  </si>
  <si>
    <t>CN(C)C(=N)NC(N)=N</t>
  </si>
  <si>
    <t>76-99-3</t>
  </si>
  <si>
    <t>Methadone</t>
  </si>
  <si>
    <t>CCC(=O)C(CC(C)N(C)C)(C1=CC=CC=C1)C1=CC=CC=C1</t>
  </si>
  <si>
    <t>532-03-6</t>
  </si>
  <si>
    <t>Methocarbamol</t>
  </si>
  <si>
    <t>COC1=CC=CC=C1OCC(O)COC(N)=O</t>
  </si>
  <si>
    <t>59-05-2</t>
  </si>
  <si>
    <t>Methotrexate</t>
  </si>
  <si>
    <t>CN(CC1=NC2=C(N=C1)N=C(N)N=C2N)C1=CC=C(C=C1)C(=O)N[C@@H](CCC(O)=O)C(O)=O</t>
  </si>
  <si>
    <t>119-36-8</t>
  </si>
  <si>
    <t>Methyl salicylate</t>
  </si>
  <si>
    <t>COC(=O)C1=C(O)C=CC=C1</t>
  </si>
  <si>
    <t>29385-43-1</t>
  </si>
  <si>
    <t>Methyl-1H-benzotriazole</t>
  </si>
  <si>
    <t>-</t>
  </si>
  <si>
    <t>51218-45-2</t>
  </si>
  <si>
    <t>Metolachlor</t>
  </si>
  <si>
    <t>CCC1=C(N(C(C)COC)C(=O)CCl)C(C)=CC=C1</t>
  </si>
  <si>
    <t>51384-51-1</t>
  </si>
  <si>
    <t>Metoprolol</t>
  </si>
  <si>
    <t>COCCC1=CC=C(OCC(O)CNC(C)C)C=C1</t>
  </si>
  <si>
    <t>134-62-3</t>
  </si>
  <si>
    <t>CCN(CC)C(=O)C1=CC=CC(C)=C1</t>
  </si>
  <si>
    <t>54-11-5</t>
  </si>
  <si>
    <t>Nicotine</t>
  </si>
  <si>
    <t>CN1CCC[C@H]1C1=CN=CC=C1</t>
  </si>
  <si>
    <t>76-42-6</t>
  </si>
  <si>
    <t>Oxycodone</t>
  </si>
  <si>
    <t>[H]C12CC3=C4C(OC5C(=O)CCC1(O)C45CCN2C)=C(OC)C=C3</t>
  </si>
  <si>
    <t>106-44-5</t>
  </si>
  <si>
    <t>p-Cresol</t>
  </si>
  <si>
    <t>CC1=CC=C(O)C=C1</t>
  </si>
  <si>
    <t>87-86-5</t>
  </si>
  <si>
    <t>Pentachlorophenol</t>
  </si>
  <si>
    <t>OC1=C(Cl)C(Cl)=C(Cl)C(Cl)=C1Cl</t>
  </si>
  <si>
    <t>85-01-8</t>
  </si>
  <si>
    <t>Phenanthrene</t>
  </si>
  <si>
    <t>C1=CC2=C(C=C1)C1=C(C=CC=C1)C=C2</t>
  </si>
  <si>
    <t>Persistent</t>
  </si>
  <si>
    <t>51-03-6</t>
  </si>
  <si>
    <t>Piperonyl butoxide</t>
  </si>
  <si>
    <t>CCCCOCCOCCOCC1=CC2=C(OCO2)C=C1CCC</t>
  </si>
  <si>
    <t>90-82-4/299-42-3</t>
  </si>
  <si>
    <t xml:space="preserve">Pseudoephedrine + Ephedrine </t>
  </si>
  <si>
    <t>CNC(C)C(O)C1=CC=CC=C1</t>
  </si>
  <si>
    <t>129-00-0</t>
  </si>
  <si>
    <t>Pyrene</t>
  </si>
  <si>
    <t>C1=CC2=C3C(C=CC4=CC=CC(C=C2)=C34)=C1</t>
  </si>
  <si>
    <t>66357-35-5</t>
  </si>
  <si>
    <t>Ranitidine</t>
  </si>
  <si>
    <t>C\N=C(/C[N+]([O-])=O)NCCSCC1=CC=C(CN(C)C)O1</t>
  </si>
  <si>
    <t>486460-32-6</t>
  </si>
  <si>
    <t>Sitagliptin</t>
  </si>
  <si>
    <t>NC(CC(=O)N1CCN2C(C1)=NN=C2C(F)(F)F)CC1=C(F)C=C(F)C(F)=C1</t>
  </si>
  <si>
    <t>122-11-2</t>
  </si>
  <si>
    <t>Sulfadimethoxine</t>
  </si>
  <si>
    <t>COC1=NC(OC)=NC(NS(=O)(=O)C2=CC=C(N)C=C2)=C1</t>
  </si>
  <si>
    <t>723-46-6</t>
  </si>
  <si>
    <t>Sulfamethoxazole</t>
  </si>
  <si>
    <t>CC1=CC(NS(=O)(=O)C2=CC=C(N)C=C2)=NO1</t>
  </si>
  <si>
    <t>148-79-8</t>
  </si>
  <si>
    <t>Thiabendazole</t>
  </si>
  <si>
    <t>N1C2=C(C=CC=C2)N=C1C1=CSC=N1</t>
  </si>
  <si>
    <t>27203-92-5</t>
  </si>
  <si>
    <t>Tramadol</t>
  </si>
  <si>
    <t>COC1=CC=CC(=C1)[C@@]1(O)CCCC[C@@H]1CN(C)C</t>
  </si>
  <si>
    <t>396-01-0</t>
  </si>
  <si>
    <t>Triamterene</t>
  </si>
  <si>
    <t>NC1=NC(N)=C2N=C(C(N)=NC2=N1)C1=CC=CC=C1</t>
  </si>
  <si>
    <t>75-25-2</t>
  </si>
  <si>
    <t>Tribromomethane</t>
  </si>
  <si>
    <t>BrC(Br)Br</t>
  </si>
  <si>
    <t>126-73-8</t>
  </si>
  <si>
    <t>Tributyl phosphate</t>
  </si>
  <si>
    <t>CCCCOP(=O)(OCCCC)OCCCC</t>
  </si>
  <si>
    <t>3380-34-5</t>
  </si>
  <si>
    <t>Triclosan</t>
  </si>
  <si>
    <t>OC1=C(OC2=CC=C(Cl)C=C2Cl)C=CC(Cl)=C1</t>
  </si>
  <si>
    <t>77-93-0</t>
  </si>
  <si>
    <t>Triethyl citrate</t>
  </si>
  <si>
    <t>CCOC(=O)CC(O)(CC(=O)OCC)C(=O)OCC</t>
  </si>
  <si>
    <t>738-70-5</t>
  </si>
  <si>
    <t>Trimethoprim</t>
  </si>
  <si>
    <t>COC1=CC(CC2=CN=C(N)N=C2N)=CC(OC)=C1OC</t>
  </si>
  <si>
    <t>115-86-6</t>
  </si>
  <si>
    <t>Triphenyl phosphate</t>
  </si>
  <si>
    <t>O=P(OC1=CC=CC=C1)(OC1=CC=CC=C1)OC1=CC=CC=C1</t>
  </si>
  <si>
    <t>78-51-3</t>
  </si>
  <si>
    <t>Tris(2-butoxyethyl)phosphate</t>
  </si>
  <si>
    <t>CCCCOCCOP(=O)(OCCOCCCC)OCCOCCCC</t>
  </si>
  <si>
    <t>115-96-8</t>
  </si>
  <si>
    <t>Tris(2-chloroethyl)phosphate</t>
  </si>
  <si>
    <t>ClCCOP(=O)(OCCCl)OCCCl</t>
  </si>
  <si>
    <t>13674-87-8</t>
  </si>
  <si>
    <t>Tris(dichloroisopropyl)phosphate</t>
  </si>
  <si>
    <t>ClCC(CCl)OP(=O)(OC(CCl)CCl)OC(CCl)CCl</t>
  </si>
  <si>
    <t>93413-69-5</t>
  </si>
  <si>
    <t>Venlafaxine</t>
  </si>
  <si>
    <t>COC1=CC=C(C=C1)C(CN(C)C)C1(O)CCCCC1</t>
  </si>
  <si>
    <t>119-65-3</t>
  </si>
  <si>
    <t>Isoquinoline</t>
  </si>
  <si>
    <t>58-73-1</t>
  </si>
  <si>
    <t>C1=CC2=C(C=C1)C=NC=C2</t>
  </si>
  <si>
    <t>2315-67-5</t>
  </si>
  <si>
    <t>4-tert-Octylphenol monoethoxylate</t>
  </si>
  <si>
    <t>42399-41-7</t>
  </si>
  <si>
    <t>Diltiazem</t>
  </si>
  <si>
    <t>Hexahydrohexamethylcyclopentabenzopyran (HHCB)</t>
  </si>
  <si>
    <t>N,N-diethyl-meta-toluamide</t>
  </si>
  <si>
    <t>525-66-6</t>
  </si>
  <si>
    <t>Propranolol</t>
  </si>
  <si>
    <t>CC(C)(C)CC(C)(C)C1=CC=C(OCCO)C=C1</t>
  </si>
  <si>
    <t>COC1=CC=C(C=C1)[C@@H]1SC2=CC=CC=C2N(CCN(C)C)C(=O)[C@@H]1OC(C)=O</t>
  </si>
  <si>
    <t>CC(C)NCC(O)COC1=C2C=CC=CC2=CC=C1</t>
  </si>
  <si>
    <t>Molecular Weight</t>
  </si>
  <si>
    <r>
      <t>OPERA Aquatic Half-Life Prediction (t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>, d)</t>
    </r>
    <r>
      <rPr>
        <b/>
        <vertAlign val="superscript"/>
        <sz val="11"/>
        <color theme="1"/>
        <rFont val="Times New Roman"/>
        <family val="1"/>
      </rPr>
      <t>a</t>
    </r>
  </si>
  <si>
    <t>OPERA Applicability Domain</t>
  </si>
  <si>
    <t>EPISuite Aquatic Half-Life Prediction (Output)</t>
  </si>
  <si>
    <r>
      <t>EPISuite Aquatic Half-Life Prediction (t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>, d)</t>
    </r>
    <r>
      <rPr>
        <b/>
        <vertAlign val="superscript"/>
        <sz val="11"/>
        <color theme="1"/>
        <rFont val="Times New Roman"/>
        <family val="1"/>
      </rPr>
      <t>b</t>
    </r>
  </si>
  <si>
    <t>EPISuite (BIOWIN3) Applicability Domain</t>
  </si>
  <si>
    <r>
      <t>Experimentally-Derived Aquatic Half-Life (t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>, d)</t>
    </r>
    <r>
      <rPr>
        <b/>
        <vertAlign val="superscript"/>
        <sz val="11"/>
        <color theme="1"/>
        <rFont val="Times New Roman"/>
        <family val="1"/>
      </rPr>
      <t>c</t>
    </r>
  </si>
  <si>
    <r>
      <t>Consensus t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Estimate (d)</t>
    </r>
  </si>
  <si>
    <t>EPISuite Bioconcentration Factor Prediction (BCF; L/kg)</t>
  </si>
  <si>
    <t>EPISuite (BCFBAF) Applicability Domain</t>
  </si>
  <si>
    <t>Persistence Classificatione</t>
  </si>
  <si>
    <t>OPERA Bioconcentration Factor Prediction (BCF; L/kg)a</t>
  </si>
  <si>
    <t>Experimentally-Derived Bioconcentration Factor (L/kg)c</t>
  </si>
  <si>
    <t>Consensus BCF Estimate (L/kg)</t>
  </si>
  <si>
    <r>
      <t>Bioaccumulation Classification</t>
    </r>
    <r>
      <rPr>
        <b/>
        <vertAlign val="superscript"/>
        <sz val="11"/>
        <color theme="1"/>
        <rFont val="Times New Roman"/>
        <family val="1"/>
      </rPr>
      <t>e</t>
    </r>
  </si>
  <si>
    <r>
      <t>BMFpred Output</t>
    </r>
    <r>
      <rPr>
        <b/>
        <vertAlign val="superscript"/>
        <sz val="11"/>
        <color theme="1"/>
        <rFont val="Times New Roman"/>
        <family val="1"/>
      </rPr>
      <t>d</t>
    </r>
  </si>
  <si>
    <r>
      <t>BMFpred Applicability Domain</t>
    </r>
    <r>
      <rPr>
        <b/>
        <vertAlign val="superscript"/>
        <sz val="11"/>
        <color theme="1"/>
        <rFont val="Times New Roman"/>
        <family val="1"/>
      </rPr>
      <t>d</t>
    </r>
  </si>
  <si>
    <r>
      <t>BMFpred Model</t>
    </r>
    <r>
      <rPr>
        <b/>
        <vertAlign val="superscript"/>
        <sz val="11"/>
        <color theme="1"/>
        <rFont val="Times New Roman"/>
        <family val="1"/>
      </rPr>
      <t>d</t>
    </r>
  </si>
  <si>
    <t>BMF Estimate</t>
  </si>
  <si>
    <r>
      <t>Biomagnification Classification</t>
    </r>
    <r>
      <rPr>
        <b/>
        <vertAlign val="superscript"/>
        <sz val="11"/>
        <color theme="1"/>
        <rFont val="Times New Roman"/>
        <family val="1"/>
      </rPr>
      <t>f</t>
    </r>
  </si>
  <si>
    <r>
      <t>PS</t>
    </r>
    <r>
      <rPr>
        <b/>
        <vertAlign val="subscript"/>
        <sz val="11"/>
        <color theme="1"/>
        <rFont val="Times New Roman"/>
        <family val="1"/>
      </rPr>
      <t>fate,P</t>
    </r>
  </si>
  <si>
    <r>
      <t>PS</t>
    </r>
    <r>
      <rPr>
        <b/>
        <vertAlign val="subscript"/>
        <sz val="11"/>
        <color theme="1"/>
        <rFont val="Times New Roman"/>
        <family val="1"/>
      </rPr>
      <t>fate,B</t>
    </r>
  </si>
  <si>
    <r>
      <t>PS</t>
    </r>
    <r>
      <rPr>
        <b/>
        <vertAlign val="subscript"/>
        <sz val="11"/>
        <color theme="1"/>
        <rFont val="Times New Roman"/>
        <family val="1"/>
      </rPr>
      <t>fate,BMF</t>
    </r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</si>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</sst>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4" fillId="0" borderId="8" xfId="0" applyFont="1" applyFill="1" applyBorder="1"/>
    <xf numFmtId="0" fontId="4" fillId="0" borderId="9" xfId="0" applyFont="1" applyFill="1" applyBorder="1"/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/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/>
    <xf numFmtId="11" fontId="2" fillId="0" borderId="0" xfId="0" applyNumberFormat="1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711F-D4E1-4D6C-A04F-2DA5651FB305}">
  <dimension ref="A1:AN78"/>
  <sheetViews>
    <sheetView tabSelected="1" zoomScaleNormal="100" workbookViewId="0">
      <selection activeCell="A31" sqref="A31:XFD31"/>
    </sheetView>
  </sheetViews>
  <sheetFormatPr defaultRowHeight="14.5" x14ac:dyDescent="0.35"/>
  <cols>
    <col min="1" max="1" width="15" style="18" bestFit="1" customWidth="1"/>
    <col min="2" max="2" width="29.1796875" style="18" customWidth="1"/>
    <col min="3" max="3" width="41.453125" style="18" customWidth="1"/>
    <col min="4" max="4" width="8.7265625" style="18" customWidth="1"/>
    <col min="5" max="5" width="13.54296875" style="18" customWidth="1"/>
    <col min="6" max="6" width="27.54296875" style="18" customWidth="1"/>
    <col min="7" max="7" width="19.54296875" style="18" customWidth="1"/>
    <col min="8" max="8" width="19.453125" style="18" customWidth="1"/>
    <col min="9" max="10" width="19.54296875" style="18" customWidth="1"/>
    <col min="11" max="11" width="21.453125" style="18" customWidth="1"/>
    <col min="12" max="12" width="15.1796875" style="18" customWidth="1"/>
    <col min="13" max="13" width="17.453125" style="18" customWidth="1"/>
    <col min="14" max="14" width="24.453125" style="18" customWidth="1"/>
    <col min="15" max="15" width="18.26953125" style="18" customWidth="1"/>
    <col min="16" max="16" width="16.1796875" style="19" customWidth="1"/>
    <col min="17" max="18" width="22.54296875" style="19" customWidth="1"/>
    <col min="19" max="19" width="15.453125" style="18" customWidth="1"/>
    <col min="20" max="20" width="22.6328125" style="18" customWidth="1"/>
    <col min="21" max="21" width="16.453125" style="18" customWidth="1"/>
    <col min="22" max="22" width="14.453125" style="18" customWidth="1"/>
    <col min="23" max="23" width="24.36328125" style="18" customWidth="1"/>
    <col min="24" max="24" width="17.453125" style="18" customWidth="1"/>
    <col min="25" max="25" width="21.1796875" style="18" customWidth="1"/>
    <col min="26" max="27" width="8.7265625" style="18"/>
    <col min="28" max="28" width="12.54296875" style="18" customWidth="1"/>
    <col min="29" max="32" width="8.7265625" style="18"/>
    <col min="33" max="33" width="51.08984375" style="18" bestFit="1" customWidth="1"/>
    <col min="34" max="16384" width="8.7265625" style="18"/>
  </cols>
  <sheetData>
    <row r="1" spans="1:33" s="3" customFormat="1" ht="57.5" thickBot="1" x14ac:dyDescent="0.45">
      <c r="A1" s="4" t="s">
        <v>0</v>
      </c>
      <c r="B1" s="4" t="s">
        <v>1</v>
      </c>
      <c r="C1" s="4" t="s">
        <v>2</v>
      </c>
      <c r="D1" s="4" t="s">
        <v>3</v>
      </c>
      <c r="E1" s="20" t="s">
        <v>255</v>
      </c>
      <c r="F1" s="20" t="s">
        <v>256</v>
      </c>
      <c r="G1" s="20" t="s">
        <v>257</v>
      </c>
      <c r="H1" s="20" t="s">
        <v>258</v>
      </c>
      <c r="I1" s="20" t="s">
        <v>259</v>
      </c>
      <c r="J1" s="20" t="s">
        <v>260</v>
      </c>
      <c r="K1" s="20" t="s">
        <v>261</v>
      </c>
      <c r="L1" s="21" t="s">
        <v>262</v>
      </c>
      <c r="M1" s="22" t="s">
        <v>265</v>
      </c>
      <c r="N1" s="5" t="s">
        <v>266</v>
      </c>
      <c r="O1" s="5" t="s">
        <v>257</v>
      </c>
      <c r="P1" s="5" t="s">
        <v>263</v>
      </c>
      <c r="Q1" s="5" t="s">
        <v>264</v>
      </c>
      <c r="R1" s="5" t="s">
        <v>267</v>
      </c>
      <c r="S1" s="21" t="s">
        <v>268</v>
      </c>
      <c r="T1" s="22" t="s">
        <v>269</v>
      </c>
      <c r="U1" s="20" t="s">
        <v>270</v>
      </c>
      <c r="V1" s="20" t="s">
        <v>271</v>
      </c>
      <c r="W1" s="20" t="s">
        <v>272</v>
      </c>
      <c r="X1" s="21" t="s">
        <v>273</v>
      </c>
      <c r="Y1" s="22" t="s">
        <v>274</v>
      </c>
      <c r="Z1" s="23" t="s">
        <v>275</v>
      </c>
      <c r="AA1" s="24" t="s">
        <v>276</v>
      </c>
      <c r="AB1" s="25" t="s">
        <v>277</v>
      </c>
      <c r="AC1" s="1"/>
    </row>
    <row r="2" spans="1:33" s="3" customFormat="1" ht="14" x14ac:dyDescent="0.3">
      <c r="A2" s="1" t="s">
        <v>4</v>
      </c>
      <c r="B2" s="1" t="s">
        <v>5</v>
      </c>
      <c r="C2" s="1" t="s">
        <v>6</v>
      </c>
      <c r="D2" s="1">
        <v>3.4405199999999998</v>
      </c>
      <c r="E2" s="1">
        <v>147</v>
      </c>
      <c r="F2" s="1">
        <v>4.7176099999999996</v>
      </c>
      <c r="G2" s="1" t="s">
        <v>7</v>
      </c>
      <c r="H2" s="1">
        <v>2.4611000000000001</v>
      </c>
      <c r="I2" s="1">
        <v>37.5</v>
      </c>
      <c r="J2" s="1" t="s">
        <v>7</v>
      </c>
      <c r="K2" s="1"/>
      <c r="L2" s="6">
        <f>AVERAGE(F2,I2)</f>
        <v>21.108805</v>
      </c>
      <c r="M2" s="2" t="s">
        <v>9</v>
      </c>
      <c r="N2" s="1">
        <v>405.91399999999999</v>
      </c>
      <c r="O2" s="1" t="s">
        <v>7</v>
      </c>
      <c r="P2" s="1">
        <v>86.44</v>
      </c>
      <c r="Q2" s="1" t="s">
        <v>7</v>
      </c>
      <c r="R2" s="1">
        <v>106</v>
      </c>
      <c r="S2" s="6">
        <v>106</v>
      </c>
      <c r="T2" s="2" t="s">
        <v>10</v>
      </c>
      <c r="U2" s="1">
        <v>-1.38</v>
      </c>
      <c r="V2" s="1" t="s">
        <v>7</v>
      </c>
      <c r="W2" s="1" t="s">
        <v>8</v>
      </c>
      <c r="X2" s="6">
        <v>4.1686938347033534E-2</v>
      </c>
      <c r="Y2" s="2" t="s">
        <v>11</v>
      </c>
      <c r="Z2" s="1">
        <v>0</v>
      </c>
      <c r="AA2" s="1">
        <v>0</v>
      </c>
      <c r="AB2" s="2">
        <v>0</v>
      </c>
      <c r="AC2" s="1"/>
      <c r="AF2" s="26" t="s">
        <v>12</v>
      </c>
      <c r="AG2" s="27"/>
    </row>
    <row r="3" spans="1:33" s="3" customFormat="1" ht="14" x14ac:dyDescent="0.3">
      <c r="A3" s="1" t="s">
        <v>13</v>
      </c>
      <c r="B3" s="1" t="s">
        <v>14</v>
      </c>
      <c r="C3" s="1" t="s">
        <v>15</v>
      </c>
      <c r="D3" s="1">
        <v>3.8677600000000001</v>
      </c>
      <c r="E3" s="1">
        <v>142.20099999999999</v>
      </c>
      <c r="F3" s="1">
        <v>9.1456999999999997</v>
      </c>
      <c r="G3" s="1" t="s">
        <v>7</v>
      </c>
      <c r="H3" s="1">
        <v>2.8100999999999998</v>
      </c>
      <c r="I3" s="1">
        <v>15</v>
      </c>
      <c r="J3" s="1" t="s">
        <v>7</v>
      </c>
      <c r="K3" s="1">
        <v>9.17</v>
      </c>
      <c r="L3" s="6">
        <v>9.17</v>
      </c>
      <c r="M3" s="2" t="s">
        <v>9</v>
      </c>
      <c r="N3" s="1">
        <v>54.103999999999999</v>
      </c>
      <c r="O3" s="1" t="s">
        <v>7</v>
      </c>
      <c r="P3" s="1">
        <v>166.1</v>
      </c>
      <c r="Q3" s="1" t="s">
        <v>7</v>
      </c>
      <c r="R3" s="1">
        <v>53.7</v>
      </c>
      <c r="S3" s="6">
        <v>53.7</v>
      </c>
      <c r="T3" s="2" t="s">
        <v>10</v>
      </c>
      <c r="U3" s="1">
        <v>-1.5609999999999999</v>
      </c>
      <c r="V3" s="1" t="s">
        <v>7</v>
      </c>
      <c r="W3" s="1" t="s">
        <v>8</v>
      </c>
      <c r="X3" s="6">
        <v>2.7478941531023971E-2</v>
      </c>
      <c r="Y3" s="2" t="s">
        <v>11</v>
      </c>
      <c r="Z3" s="1">
        <v>0</v>
      </c>
      <c r="AA3" s="1">
        <v>0</v>
      </c>
      <c r="AB3" s="2">
        <v>0</v>
      </c>
      <c r="AC3" s="1"/>
      <c r="AF3" s="7" t="s">
        <v>16</v>
      </c>
      <c r="AG3" s="8" t="s">
        <v>17</v>
      </c>
    </row>
    <row r="4" spans="1:33" s="3" customFormat="1" ht="17" x14ac:dyDescent="0.45">
      <c r="A4" s="1" t="s">
        <v>18</v>
      </c>
      <c r="B4" s="1" t="s">
        <v>19</v>
      </c>
      <c r="C4" s="1" t="s">
        <v>20</v>
      </c>
      <c r="D4" s="1">
        <v>3.8616700000000002</v>
      </c>
      <c r="E4" s="1">
        <v>142.20099999999999</v>
      </c>
      <c r="F4" s="1">
        <v>14.0244</v>
      </c>
      <c r="G4" s="1" t="s">
        <v>7</v>
      </c>
      <c r="H4" s="1">
        <v>2.8100999999999998</v>
      </c>
      <c r="I4" s="1">
        <v>15</v>
      </c>
      <c r="J4" s="1" t="s">
        <v>7</v>
      </c>
      <c r="K4" s="1">
        <v>14</v>
      </c>
      <c r="L4" s="6">
        <v>14</v>
      </c>
      <c r="M4" s="2" t="s">
        <v>9</v>
      </c>
      <c r="N4" s="1">
        <v>74.450500000000005</v>
      </c>
      <c r="O4" s="1" t="s">
        <v>7</v>
      </c>
      <c r="P4" s="1">
        <v>163.6</v>
      </c>
      <c r="Q4" s="1" t="s">
        <v>7</v>
      </c>
      <c r="R4" s="1">
        <v>1600</v>
      </c>
      <c r="S4" s="6">
        <v>1600</v>
      </c>
      <c r="T4" s="2" t="s">
        <v>10</v>
      </c>
      <c r="U4" s="1">
        <v>-1.679</v>
      </c>
      <c r="V4" s="1" t="s">
        <v>7</v>
      </c>
      <c r="W4" s="1" t="s">
        <v>8</v>
      </c>
      <c r="X4" s="6">
        <v>2.0941124558508915E-2</v>
      </c>
      <c r="Y4" s="2" t="s">
        <v>11</v>
      </c>
      <c r="Z4" s="1">
        <v>0</v>
      </c>
      <c r="AA4" s="1">
        <v>0</v>
      </c>
      <c r="AB4" s="2">
        <v>0</v>
      </c>
      <c r="AC4" s="1"/>
      <c r="AF4" s="9" t="s">
        <v>21</v>
      </c>
      <c r="AG4" s="10" t="s">
        <v>22</v>
      </c>
    </row>
    <row r="5" spans="1:33" s="3" customFormat="1" ht="17.5" thickBot="1" x14ac:dyDescent="0.5">
      <c r="A5" s="1" t="s">
        <v>23</v>
      </c>
      <c r="B5" s="1" t="s">
        <v>24</v>
      </c>
      <c r="C5" s="1" t="s">
        <v>25</v>
      </c>
      <c r="D5" s="1">
        <v>2.33128</v>
      </c>
      <c r="E5" s="1">
        <v>188.01</v>
      </c>
      <c r="F5" s="1">
        <v>4.7372500000000004</v>
      </c>
      <c r="G5" s="1" t="s">
        <v>26</v>
      </c>
      <c r="H5" s="1">
        <v>2.3704999999999998</v>
      </c>
      <c r="I5" s="1">
        <v>37.5</v>
      </c>
      <c r="J5" s="1" t="s">
        <v>7</v>
      </c>
      <c r="K5" s="1"/>
      <c r="L5" s="6">
        <v>37.5</v>
      </c>
      <c r="M5" s="2" t="s">
        <v>9</v>
      </c>
      <c r="N5" s="1">
        <v>41.265599999999999</v>
      </c>
      <c r="O5" s="1" t="s">
        <v>7</v>
      </c>
      <c r="P5" s="1">
        <v>169.2</v>
      </c>
      <c r="Q5" s="1" t="s">
        <v>7</v>
      </c>
      <c r="R5" s="1"/>
      <c r="S5" s="6">
        <f>AVERAGE(N5,P5)</f>
        <v>105.2328</v>
      </c>
      <c r="T5" s="2" t="s">
        <v>10</v>
      </c>
      <c r="U5" s="1" t="s">
        <v>27</v>
      </c>
      <c r="V5" s="1" t="s">
        <v>26</v>
      </c>
      <c r="W5" s="1" t="s">
        <v>28</v>
      </c>
      <c r="X5" s="6" t="s">
        <v>27</v>
      </c>
      <c r="Y5" s="2" t="s">
        <v>29</v>
      </c>
      <c r="Z5" s="1">
        <v>0</v>
      </c>
      <c r="AA5" s="1">
        <v>0</v>
      </c>
      <c r="AB5" s="2" t="s">
        <v>278</v>
      </c>
      <c r="AC5" s="1"/>
      <c r="AF5" s="11" t="s">
        <v>30</v>
      </c>
      <c r="AG5" s="12" t="s">
        <v>31</v>
      </c>
    </row>
    <row r="6" spans="1:33" s="3" customFormat="1" ht="14" x14ac:dyDescent="0.3">
      <c r="A6" s="1" t="s">
        <v>32</v>
      </c>
      <c r="B6" s="1" t="s">
        <v>33</v>
      </c>
      <c r="C6" s="1" t="s">
        <v>34</v>
      </c>
      <c r="D6" s="1">
        <v>8.7624600000000008</v>
      </c>
      <c r="E6" s="1">
        <v>388.68</v>
      </c>
      <c r="F6" s="1">
        <v>258.07900000000001</v>
      </c>
      <c r="G6" s="1" t="s">
        <v>26</v>
      </c>
      <c r="H6" s="1">
        <v>2.0760000000000001</v>
      </c>
      <c r="I6" s="1">
        <v>120</v>
      </c>
      <c r="J6" s="1" t="s">
        <v>7</v>
      </c>
      <c r="K6" s="1"/>
      <c r="L6" s="6">
        <v>120</v>
      </c>
      <c r="M6" s="2" t="s">
        <v>35</v>
      </c>
      <c r="N6" s="1">
        <v>1487.94</v>
      </c>
      <c r="O6" s="1" t="s">
        <v>26</v>
      </c>
      <c r="P6" s="1">
        <v>1699</v>
      </c>
      <c r="Q6" s="1" t="s">
        <v>26</v>
      </c>
      <c r="R6" s="1"/>
      <c r="S6" s="6" t="s">
        <v>27</v>
      </c>
      <c r="T6" s="2" t="s">
        <v>29</v>
      </c>
      <c r="U6" s="1" t="s">
        <v>27</v>
      </c>
      <c r="V6" s="1" t="s">
        <v>26</v>
      </c>
      <c r="W6" s="1" t="s">
        <v>28</v>
      </c>
      <c r="X6" s="6" t="s">
        <v>27</v>
      </c>
      <c r="Y6" s="2" t="s">
        <v>29</v>
      </c>
      <c r="Z6" s="1">
        <v>10</v>
      </c>
      <c r="AA6" s="1" t="s">
        <v>278</v>
      </c>
      <c r="AB6" s="2" t="s">
        <v>278</v>
      </c>
      <c r="AC6" s="1"/>
    </row>
    <row r="7" spans="1:33" s="3" customFormat="1" ht="14" x14ac:dyDescent="0.3">
      <c r="A7" s="1" t="s">
        <v>36</v>
      </c>
      <c r="B7" s="1" t="s">
        <v>37</v>
      </c>
      <c r="C7" s="1" t="s">
        <v>38</v>
      </c>
      <c r="D7" s="1">
        <v>4.9400000000000004</v>
      </c>
      <c r="E7" s="1">
        <v>206.32900000000001</v>
      </c>
      <c r="F7" s="1">
        <f>10^0.610982744576413</f>
        <v>4.0830316327599965</v>
      </c>
      <c r="G7" s="1" t="s">
        <v>26</v>
      </c>
      <c r="H7" s="1">
        <v>2.8338999999999999</v>
      </c>
      <c r="I7" s="1">
        <v>15</v>
      </c>
      <c r="J7" s="1" t="s">
        <v>7</v>
      </c>
      <c r="K7" s="1"/>
      <c r="L7" s="6">
        <f>I7</f>
        <v>15</v>
      </c>
      <c r="M7" s="2" t="s">
        <v>9</v>
      </c>
      <c r="N7" s="1">
        <f>10^2.46100007517463</f>
        <v>289.06803827305953</v>
      </c>
      <c r="O7" s="1" t="s">
        <v>7</v>
      </c>
      <c r="P7" s="13">
        <v>1410</v>
      </c>
      <c r="Q7" s="1" t="s">
        <v>7</v>
      </c>
      <c r="R7" s="1">
        <v>199</v>
      </c>
      <c r="S7" s="6">
        <v>199</v>
      </c>
      <c r="T7" s="2" t="s">
        <v>10</v>
      </c>
      <c r="U7" s="1">
        <v>-1.2470000000000001</v>
      </c>
      <c r="V7" s="1" t="s">
        <v>7</v>
      </c>
      <c r="W7" s="1" t="s">
        <v>8</v>
      </c>
      <c r="X7" s="6">
        <f>10^U7</f>
        <v>5.6623928903825296E-2</v>
      </c>
      <c r="Y7" s="2" t="s">
        <v>11</v>
      </c>
      <c r="Z7" s="1">
        <v>0</v>
      </c>
      <c r="AA7" s="1">
        <v>0</v>
      </c>
      <c r="AB7" s="2">
        <v>0</v>
      </c>
      <c r="AC7" s="1"/>
    </row>
    <row r="8" spans="1:33" s="3" customFormat="1" ht="14" x14ac:dyDescent="0.3">
      <c r="A8" s="1" t="s">
        <v>244</v>
      </c>
      <c r="B8" s="1" t="s">
        <v>245</v>
      </c>
      <c r="C8" s="1" t="s">
        <v>252</v>
      </c>
      <c r="D8" s="1">
        <v>4.2699999999999996</v>
      </c>
      <c r="E8" s="1">
        <v>250.38200000000001</v>
      </c>
      <c r="F8" s="1">
        <f>10^1.08933426789421</f>
        <v>12.283843305831244</v>
      </c>
      <c r="G8" s="1" t="s">
        <v>26</v>
      </c>
      <c r="H8" s="1">
        <v>3.4344999999999999</v>
      </c>
      <c r="I8" s="1">
        <v>37.5</v>
      </c>
      <c r="J8" s="1" t="s">
        <v>7</v>
      </c>
      <c r="K8" s="1"/>
      <c r="L8" s="6">
        <f>I8</f>
        <v>37.5</v>
      </c>
      <c r="M8" s="2" t="s">
        <v>9</v>
      </c>
      <c r="N8" s="1">
        <f>10^1.02853591004066</f>
        <v>10.679130902695128</v>
      </c>
      <c r="O8" s="1" t="s">
        <v>7</v>
      </c>
      <c r="P8" s="13">
        <v>417</v>
      </c>
      <c r="Q8" s="1" t="s">
        <v>7</v>
      </c>
      <c r="R8" s="1"/>
      <c r="S8" s="6">
        <f t="shared" ref="S8:S11" si="0">AVERAGE(N8,P8)</f>
        <v>213.83956545134757</v>
      </c>
      <c r="T8" s="2" t="s">
        <v>10</v>
      </c>
      <c r="U8" s="1" t="s">
        <v>27</v>
      </c>
      <c r="V8" s="1" t="s">
        <v>26</v>
      </c>
      <c r="W8" s="1" t="s">
        <v>28</v>
      </c>
      <c r="X8" s="6" t="s">
        <v>27</v>
      </c>
      <c r="Y8" s="2" t="s">
        <v>29</v>
      </c>
      <c r="Z8" s="1">
        <v>0</v>
      </c>
      <c r="AA8" s="1">
        <v>0</v>
      </c>
      <c r="AB8" s="2" t="s">
        <v>278</v>
      </c>
      <c r="AC8" s="1"/>
    </row>
    <row r="9" spans="1:33" s="3" customFormat="1" ht="14" x14ac:dyDescent="0.3">
      <c r="A9" s="1" t="s">
        <v>39</v>
      </c>
      <c r="B9" s="1" t="s">
        <v>40</v>
      </c>
      <c r="C9" s="1" t="s">
        <v>41</v>
      </c>
      <c r="D9" s="1">
        <v>1.02688</v>
      </c>
      <c r="E9" s="1">
        <v>133.154</v>
      </c>
      <c r="F9" s="1">
        <v>2.5310800000000002</v>
      </c>
      <c r="G9" s="1" t="s">
        <v>7</v>
      </c>
      <c r="H9" s="1">
        <v>2.8300999999999998</v>
      </c>
      <c r="I9" s="1">
        <v>15</v>
      </c>
      <c r="J9" s="1" t="s">
        <v>7</v>
      </c>
      <c r="K9" s="1"/>
      <c r="L9" s="6">
        <f>AVERAGE(F9,I9)</f>
        <v>8.7655399999999997</v>
      </c>
      <c r="M9" s="2" t="s">
        <v>9</v>
      </c>
      <c r="N9" s="1">
        <v>3.2619600000000002</v>
      </c>
      <c r="O9" s="1" t="s">
        <v>7</v>
      </c>
      <c r="P9" s="1">
        <v>6.2809999999999997</v>
      </c>
      <c r="Q9" s="1" t="s">
        <v>7</v>
      </c>
      <c r="R9" s="1"/>
      <c r="S9" s="6">
        <f t="shared" si="0"/>
        <v>4.7714800000000004</v>
      </c>
      <c r="T9" s="2" t="s">
        <v>10</v>
      </c>
      <c r="U9" s="1">
        <v>-1.827</v>
      </c>
      <c r="V9" s="1" t="s">
        <v>7</v>
      </c>
      <c r="W9" s="1" t="s">
        <v>8</v>
      </c>
      <c r="X9" s="6">
        <v>1.4893610777109151E-2</v>
      </c>
      <c r="Y9" s="2" t="s">
        <v>11</v>
      </c>
      <c r="Z9" s="1">
        <v>0</v>
      </c>
      <c r="AA9" s="1">
        <v>0</v>
      </c>
      <c r="AB9" s="2">
        <v>0</v>
      </c>
      <c r="AC9" s="1"/>
    </row>
    <row r="10" spans="1:33" s="3" customFormat="1" ht="14" x14ac:dyDescent="0.3">
      <c r="A10" s="1" t="s">
        <v>42</v>
      </c>
      <c r="B10" s="1" t="s">
        <v>43</v>
      </c>
      <c r="C10" s="1" t="s">
        <v>44</v>
      </c>
      <c r="D10" s="1">
        <v>0.462113</v>
      </c>
      <c r="E10" s="1">
        <v>151.16499999999999</v>
      </c>
      <c r="F10" s="1">
        <v>3.5511300000000001</v>
      </c>
      <c r="G10" s="1" t="s">
        <v>26</v>
      </c>
      <c r="H10" s="1">
        <v>2.8673000000000002</v>
      </c>
      <c r="I10" s="1">
        <v>15</v>
      </c>
      <c r="J10" s="1" t="s">
        <v>7</v>
      </c>
      <c r="K10" s="1"/>
      <c r="L10" s="6">
        <v>15</v>
      </c>
      <c r="M10" s="2" t="s">
        <v>9</v>
      </c>
      <c r="N10" s="1">
        <v>11.563499999999999</v>
      </c>
      <c r="O10" s="1" t="s">
        <v>7</v>
      </c>
      <c r="P10" s="1">
        <v>3.1619999999999999</v>
      </c>
      <c r="Q10" s="1" t="s">
        <v>7</v>
      </c>
      <c r="R10" s="1"/>
      <c r="S10" s="6">
        <f t="shared" si="0"/>
        <v>7.3627500000000001</v>
      </c>
      <c r="T10" s="2" t="s">
        <v>10</v>
      </c>
      <c r="U10" s="1" t="s">
        <v>27</v>
      </c>
      <c r="V10" s="1" t="s">
        <v>26</v>
      </c>
      <c r="W10" s="1" t="s">
        <v>28</v>
      </c>
      <c r="X10" s="6" t="s">
        <v>27</v>
      </c>
      <c r="Y10" s="2" t="s">
        <v>29</v>
      </c>
      <c r="Z10" s="1">
        <v>0</v>
      </c>
      <c r="AA10" s="1">
        <v>0</v>
      </c>
      <c r="AB10" s="2" t="s">
        <v>278</v>
      </c>
      <c r="AC10" s="1"/>
    </row>
    <row r="11" spans="1:33" s="3" customFormat="1" ht="14" x14ac:dyDescent="0.3">
      <c r="A11" s="1" t="s">
        <v>45</v>
      </c>
      <c r="B11" s="1" t="s">
        <v>46</v>
      </c>
      <c r="C11" s="1" t="s">
        <v>47</v>
      </c>
      <c r="D11" s="1">
        <v>-1.55921</v>
      </c>
      <c r="E11" s="1">
        <v>225.208</v>
      </c>
      <c r="F11" s="1">
        <v>4.4876199999999997</v>
      </c>
      <c r="G11" s="1" t="s">
        <v>26</v>
      </c>
      <c r="H11" s="1">
        <v>2.7986</v>
      </c>
      <c r="I11" s="1">
        <v>15</v>
      </c>
      <c r="J11" s="1" t="s">
        <v>7</v>
      </c>
      <c r="K11" s="1"/>
      <c r="L11" s="6">
        <v>15</v>
      </c>
      <c r="M11" s="2" t="s">
        <v>9</v>
      </c>
      <c r="N11" s="1">
        <v>1.58416</v>
      </c>
      <c r="O11" s="1" t="s">
        <v>7</v>
      </c>
      <c r="P11" s="1">
        <v>3.1619999999999999</v>
      </c>
      <c r="Q11" s="1" t="s">
        <v>7</v>
      </c>
      <c r="R11" s="1"/>
      <c r="S11" s="6">
        <f t="shared" si="0"/>
        <v>2.3730799999999999</v>
      </c>
      <c r="T11" s="2" t="s">
        <v>10</v>
      </c>
      <c r="U11" s="1">
        <v>-3.5470000000000002</v>
      </c>
      <c r="V11" s="1" t="s">
        <v>7</v>
      </c>
      <c r="W11" s="1" t="s">
        <v>48</v>
      </c>
      <c r="X11" s="6">
        <v>2.8379190284415527E-4</v>
      </c>
      <c r="Y11" s="2" t="s">
        <v>11</v>
      </c>
      <c r="Z11" s="1">
        <v>0</v>
      </c>
      <c r="AA11" s="1">
        <v>0</v>
      </c>
      <c r="AB11" s="2">
        <v>0</v>
      </c>
      <c r="AC11" s="1"/>
    </row>
    <row r="12" spans="1:33" s="3" customFormat="1" ht="14" x14ac:dyDescent="0.3">
      <c r="A12" s="1" t="s">
        <v>49</v>
      </c>
      <c r="B12" s="1" t="s">
        <v>50</v>
      </c>
      <c r="C12" s="1" t="s">
        <v>51</v>
      </c>
      <c r="D12" s="1">
        <v>4.4509400000000001</v>
      </c>
      <c r="E12" s="1">
        <v>178.23400000000001</v>
      </c>
      <c r="F12" s="1">
        <v>122.52200000000001</v>
      </c>
      <c r="G12" s="1" t="s">
        <v>7</v>
      </c>
      <c r="H12" s="1">
        <v>2.2193999999999998</v>
      </c>
      <c r="I12" s="1">
        <v>120</v>
      </c>
      <c r="J12" s="1" t="s">
        <v>7</v>
      </c>
      <c r="K12" s="1">
        <v>123</v>
      </c>
      <c r="L12" s="6">
        <v>123</v>
      </c>
      <c r="M12" s="2" t="s">
        <v>35</v>
      </c>
      <c r="N12" s="1">
        <v>1839.89</v>
      </c>
      <c r="O12" s="1" t="s">
        <v>7</v>
      </c>
      <c r="P12" s="1">
        <v>401</v>
      </c>
      <c r="Q12" s="1" t="s">
        <v>7</v>
      </c>
      <c r="R12" s="1">
        <v>867</v>
      </c>
      <c r="S12" s="6">
        <v>867</v>
      </c>
      <c r="T12" s="2" t="s">
        <v>10</v>
      </c>
      <c r="U12" s="1">
        <v>-1.33</v>
      </c>
      <c r="V12" s="1" t="s">
        <v>7</v>
      </c>
      <c r="W12" s="1" t="s">
        <v>8</v>
      </c>
      <c r="X12" s="6">
        <v>4.6773514128719787E-2</v>
      </c>
      <c r="Y12" s="2" t="s">
        <v>11</v>
      </c>
      <c r="Z12" s="1">
        <v>10</v>
      </c>
      <c r="AA12" s="1">
        <v>0</v>
      </c>
      <c r="AB12" s="2">
        <v>0</v>
      </c>
      <c r="AC12" s="1"/>
    </row>
    <row r="13" spans="1:33" s="3" customFormat="1" ht="14" x14ac:dyDescent="0.3">
      <c r="A13" s="1" t="s">
        <v>52</v>
      </c>
      <c r="B13" s="1" t="s">
        <v>53</v>
      </c>
      <c r="C13" s="1" t="s">
        <v>54</v>
      </c>
      <c r="D13" s="1">
        <v>3.3887100000000001</v>
      </c>
      <c r="E13" s="1">
        <v>208.21600000000001</v>
      </c>
      <c r="F13" s="1">
        <v>16.698799999999999</v>
      </c>
      <c r="G13" s="1" t="s">
        <v>7</v>
      </c>
      <c r="H13" s="1">
        <v>2.6941000000000002</v>
      </c>
      <c r="I13" s="1">
        <v>37.5</v>
      </c>
      <c r="J13" s="1" t="s">
        <v>7</v>
      </c>
      <c r="K13" s="1"/>
      <c r="L13" s="6">
        <f>AVERAGE(F13,I13)</f>
        <v>27.099399999999999</v>
      </c>
      <c r="M13" s="2" t="s">
        <v>9</v>
      </c>
      <c r="N13" s="1">
        <v>6.8013000000000003</v>
      </c>
      <c r="O13" s="1" t="s">
        <v>7</v>
      </c>
      <c r="P13" s="1">
        <v>20.83</v>
      </c>
      <c r="Q13" s="1" t="s">
        <v>7</v>
      </c>
      <c r="R13" s="1"/>
      <c r="S13" s="6">
        <f>AVERAGE(N13,P13)</f>
        <v>13.81565</v>
      </c>
      <c r="T13" s="2" t="s">
        <v>10</v>
      </c>
      <c r="U13" s="1">
        <v>-1.256</v>
      </c>
      <c r="V13" s="1" t="s">
        <v>7</v>
      </c>
      <c r="W13" s="1" t="s">
        <v>8</v>
      </c>
      <c r="X13" s="6">
        <v>5.546257129579106E-2</v>
      </c>
      <c r="Y13" s="2" t="s">
        <v>11</v>
      </c>
      <c r="Z13" s="1">
        <v>0</v>
      </c>
      <c r="AA13" s="1">
        <v>0</v>
      </c>
      <c r="AB13" s="2">
        <v>0</v>
      </c>
      <c r="AC13" s="1"/>
    </row>
    <row r="14" spans="1:33" s="3" customFormat="1" ht="14" x14ac:dyDescent="0.3">
      <c r="A14" s="1" t="s">
        <v>55</v>
      </c>
      <c r="B14" s="1" t="s">
        <v>56</v>
      </c>
      <c r="C14" s="1" t="s">
        <v>57</v>
      </c>
      <c r="D14" s="1">
        <v>0.159637</v>
      </c>
      <c r="E14" s="1">
        <v>266.34100000000001</v>
      </c>
      <c r="F14" s="1">
        <v>3.5294400000000001</v>
      </c>
      <c r="G14" s="1" t="s">
        <v>26</v>
      </c>
      <c r="H14" s="1">
        <v>2.6078000000000001</v>
      </c>
      <c r="I14" s="1">
        <v>37.5</v>
      </c>
      <c r="J14" s="1" t="s">
        <v>7</v>
      </c>
      <c r="K14" s="1"/>
      <c r="L14" s="6">
        <v>37.5</v>
      </c>
      <c r="M14" s="2" t="s">
        <v>9</v>
      </c>
      <c r="N14" s="1">
        <v>1.4212899999999999</v>
      </c>
      <c r="O14" s="1" t="s">
        <v>7</v>
      </c>
      <c r="P14" s="1">
        <v>3.1619999999999999</v>
      </c>
      <c r="Q14" s="1" t="s">
        <v>7</v>
      </c>
      <c r="R14" s="1">
        <v>0.105</v>
      </c>
      <c r="S14" s="6">
        <v>0.105</v>
      </c>
      <c r="T14" s="2" t="s">
        <v>10</v>
      </c>
      <c r="U14" s="1">
        <v>-3.532</v>
      </c>
      <c r="V14" s="1" t="s">
        <v>7</v>
      </c>
      <c r="W14" s="1" t="s">
        <v>48</v>
      </c>
      <c r="X14" s="6">
        <v>2.9376496519615267E-4</v>
      </c>
      <c r="Y14" s="2" t="s">
        <v>11</v>
      </c>
      <c r="Z14" s="1">
        <v>0</v>
      </c>
      <c r="AA14" s="1">
        <v>0</v>
      </c>
      <c r="AB14" s="2">
        <v>0</v>
      </c>
      <c r="AC14" s="1"/>
    </row>
    <row r="15" spans="1:33" s="3" customFormat="1" ht="14" x14ac:dyDescent="0.3">
      <c r="A15" s="1" t="s">
        <v>58</v>
      </c>
      <c r="B15" s="1" t="s">
        <v>59</v>
      </c>
      <c r="C15" s="1" t="s">
        <v>60</v>
      </c>
      <c r="D15" s="1">
        <v>2.6114799999999998</v>
      </c>
      <c r="E15" s="1">
        <v>215.69</v>
      </c>
      <c r="F15" s="1">
        <v>4.90761</v>
      </c>
      <c r="G15" s="1" t="s">
        <v>26</v>
      </c>
      <c r="H15" s="1">
        <v>2.0002</v>
      </c>
      <c r="I15" s="1">
        <v>120</v>
      </c>
      <c r="J15" s="1" t="s">
        <v>7</v>
      </c>
      <c r="K15" s="1"/>
      <c r="L15" s="6">
        <v>120</v>
      </c>
      <c r="M15" s="2" t="s">
        <v>35</v>
      </c>
      <c r="N15" s="1">
        <v>7.9497900000000001</v>
      </c>
      <c r="O15" s="1" t="s">
        <v>7</v>
      </c>
      <c r="P15" s="1">
        <v>7.45</v>
      </c>
      <c r="Q15" s="1" t="s">
        <v>7</v>
      </c>
      <c r="R15" s="1">
        <v>4</v>
      </c>
      <c r="S15" s="6">
        <v>4</v>
      </c>
      <c r="T15" s="2" t="s">
        <v>10</v>
      </c>
      <c r="U15" s="1">
        <v>-1.349</v>
      </c>
      <c r="V15" s="1" t="s">
        <v>7</v>
      </c>
      <c r="W15" s="1" t="s">
        <v>8</v>
      </c>
      <c r="X15" s="6">
        <v>4.4771330417636243E-2</v>
      </c>
      <c r="Y15" s="2" t="s">
        <v>11</v>
      </c>
      <c r="Z15" s="1">
        <v>10</v>
      </c>
      <c r="AA15" s="1">
        <v>0</v>
      </c>
      <c r="AB15" s="2">
        <v>0</v>
      </c>
      <c r="AC15" s="1"/>
    </row>
    <row r="16" spans="1:33" s="3" customFormat="1" ht="14" x14ac:dyDescent="0.3">
      <c r="A16" s="1" t="s">
        <v>61</v>
      </c>
      <c r="B16" s="1" t="s">
        <v>62</v>
      </c>
      <c r="C16" s="1" t="s">
        <v>63</v>
      </c>
      <c r="D16" s="1">
        <v>6.1288799999999997</v>
      </c>
      <c r="E16" s="1">
        <v>252.316</v>
      </c>
      <c r="F16" s="1">
        <v>223.86799999999999</v>
      </c>
      <c r="G16" s="1" t="s">
        <v>7</v>
      </c>
      <c r="H16" s="1">
        <v>2.6415999999999999</v>
      </c>
      <c r="I16" s="1">
        <v>37.5</v>
      </c>
      <c r="J16" s="1" t="s">
        <v>7</v>
      </c>
      <c r="K16" s="1">
        <v>224</v>
      </c>
      <c r="L16" s="6">
        <v>224</v>
      </c>
      <c r="M16" s="2" t="s">
        <v>35</v>
      </c>
      <c r="N16" s="1">
        <v>1099.3499999999999</v>
      </c>
      <c r="O16" s="1" t="s">
        <v>7</v>
      </c>
      <c r="P16" s="1">
        <v>5147</v>
      </c>
      <c r="Q16" s="1" t="s">
        <v>26</v>
      </c>
      <c r="R16" s="1">
        <v>930</v>
      </c>
      <c r="S16" s="6">
        <v>930</v>
      </c>
      <c r="T16" s="2" t="s">
        <v>10</v>
      </c>
      <c r="U16" s="1">
        <v>-1.7150000000000001</v>
      </c>
      <c r="V16" s="1" t="s">
        <v>7</v>
      </c>
      <c r="W16" s="1" t="s">
        <v>8</v>
      </c>
      <c r="X16" s="6">
        <v>1.9275249131909353E-2</v>
      </c>
      <c r="Y16" s="2" t="s">
        <v>11</v>
      </c>
      <c r="Z16" s="1">
        <v>10</v>
      </c>
      <c r="AA16" s="1">
        <v>0</v>
      </c>
      <c r="AB16" s="2">
        <v>0</v>
      </c>
      <c r="AC16" s="1"/>
    </row>
    <row r="17" spans="1:29" s="3" customFormat="1" ht="14" x14ac:dyDescent="0.3">
      <c r="A17" s="1" t="s">
        <v>64</v>
      </c>
      <c r="B17" s="1" t="s">
        <v>65</v>
      </c>
      <c r="C17" s="1" t="s">
        <v>66</v>
      </c>
      <c r="D17" s="1">
        <v>9.2271400000000003</v>
      </c>
      <c r="E17" s="1">
        <v>414.71800000000002</v>
      </c>
      <c r="F17" s="1">
        <v>256.19071613357352</v>
      </c>
      <c r="G17" s="1" t="s">
        <v>26</v>
      </c>
      <c r="H17" s="1">
        <v>2.0184000000000002</v>
      </c>
      <c r="I17" s="1">
        <v>120</v>
      </c>
      <c r="J17" s="1" t="s">
        <v>7</v>
      </c>
      <c r="K17" s="1"/>
      <c r="L17" s="6">
        <v>120</v>
      </c>
      <c r="M17" s="2" t="s">
        <v>35</v>
      </c>
      <c r="N17" s="1"/>
      <c r="O17" s="1" t="s">
        <v>26</v>
      </c>
      <c r="P17" s="1">
        <v>671.2</v>
      </c>
      <c r="Q17" s="1" t="s">
        <v>26</v>
      </c>
      <c r="R17" s="1"/>
      <c r="S17" s="6" t="s">
        <v>27</v>
      </c>
      <c r="T17" s="2" t="s">
        <v>29</v>
      </c>
      <c r="U17" s="1" t="s">
        <v>27</v>
      </c>
      <c r="V17" s="1" t="s">
        <v>26</v>
      </c>
      <c r="W17" s="1" t="s">
        <v>28</v>
      </c>
      <c r="X17" s="6" t="s">
        <v>27</v>
      </c>
      <c r="Y17" s="2" t="s">
        <v>29</v>
      </c>
      <c r="Z17" s="1">
        <v>10</v>
      </c>
      <c r="AA17" s="1" t="s">
        <v>278</v>
      </c>
      <c r="AB17" s="2" t="s">
        <v>278</v>
      </c>
      <c r="AC17" s="1"/>
    </row>
    <row r="18" spans="1:29" s="3" customFormat="1" ht="14" x14ac:dyDescent="0.3">
      <c r="A18" s="1" t="s">
        <v>67</v>
      </c>
      <c r="B18" s="1" t="s">
        <v>68</v>
      </c>
      <c r="C18" s="1" t="s">
        <v>69</v>
      </c>
      <c r="D18" s="1">
        <v>9.0256299999999996</v>
      </c>
      <c r="E18" s="1">
        <v>416.73399999999998</v>
      </c>
      <c r="F18" s="1">
        <v>257.89299999999997</v>
      </c>
      <c r="G18" s="1" t="s">
        <v>26</v>
      </c>
      <c r="H18" s="1">
        <v>2.0139999999999998</v>
      </c>
      <c r="I18" s="1">
        <v>120</v>
      </c>
      <c r="J18" s="1" t="s">
        <v>7</v>
      </c>
      <c r="K18" s="1"/>
      <c r="L18" s="6">
        <v>120</v>
      </c>
      <c r="M18" s="2" t="s">
        <v>35</v>
      </c>
      <c r="N18" s="1">
        <v>1245.05</v>
      </c>
      <c r="O18" s="1" t="s">
        <v>26</v>
      </c>
      <c r="P18" s="1">
        <v>609.6</v>
      </c>
      <c r="Q18" s="1" t="s">
        <v>26</v>
      </c>
      <c r="R18" s="1"/>
      <c r="S18" s="6" t="s">
        <v>27</v>
      </c>
      <c r="T18" s="2" t="s">
        <v>29</v>
      </c>
      <c r="U18" s="1" t="s">
        <v>27</v>
      </c>
      <c r="V18" s="1" t="s">
        <v>26</v>
      </c>
      <c r="W18" s="1" t="s">
        <v>28</v>
      </c>
      <c r="X18" s="6" t="s">
        <v>27</v>
      </c>
      <c r="Y18" s="2" t="s">
        <v>29</v>
      </c>
      <c r="Z18" s="1">
        <v>10</v>
      </c>
      <c r="AA18" s="1" t="s">
        <v>278</v>
      </c>
      <c r="AB18" s="2" t="s">
        <v>278</v>
      </c>
      <c r="AC18" s="1"/>
    </row>
    <row r="19" spans="1:29" s="3" customFormat="1" ht="14" x14ac:dyDescent="0.3">
      <c r="A19" s="1" t="s">
        <v>70</v>
      </c>
      <c r="B19" s="1" t="s">
        <v>71</v>
      </c>
      <c r="C19" s="1" t="s">
        <v>72</v>
      </c>
      <c r="D19" s="1">
        <v>3.3204400000000001</v>
      </c>
      <c r="E19" s="1">
        <v>228.291</v>
      </c>
      <c r="F19" s="1">
        <v>15.145</v>
      </c>
      <c r="G19" s="1" t="s">
        <v>26</v>
      </c>
      <c r="H19" s="1">
        <v>2.5952999999999999</v>
      </c>
      <c r="I19" s="1">
        <v>37.5</v>
      </c>
      <c r="J19" s="1" t="s">
        <v>7</v>
      </c>
      <c r="K19" s="1"/>
      <c r="L19" s="6">
        <v>37.5</v>
      </c>
      <c r="M19" s="2" t="s">
        <v>9</v>
      </c>
      <c r="N19" s="1">
        <v>43.652299999999997</v>
      </c>
      <c r="O19" s="1" t="s">
        <v>7</v>
      </c>
      <c r="P19" s="1">
        <v>72.03</v>
      </c>
      <c r="Q19" s="1" t="s">
        <v>7</v>
      </c>
      <c r="R19" s="1">
        <v>150</v>
      </c>
      <c r="S19" s="6">
        <v>150</v>
      </c>
      <c r="T19" s="2" t="s">
        <v>10</v>
      </c>
      <c r="U19" s="1">
        <v>-1.26</v>
      </c>
      <c r="V19" s="1" t="s">
        <v>7</v>
      </c>
      <c r="W19" s="1" t="s">
        <v>8</v>
      </c>
      <c r="X19" s="6">
        <v>5.4954087385762435E-2</v>
      </c>
      <c r="Y19" s="2" t="s">
        <v>11</v>
      </c>
      <c r="Z19" s="1">
        <v>0</v>
      </c>
      <c r="AA19" s="1">
        <v>0</v>
      </c>
      <c r="AB19" s="2">
        <v>0</v>
      </c>
      <c r="AC19" s="1"/>
    </row>
    <row r="20" spans="1:29" s="3" customFormat="1" ht="14" x14ac:dyDescent="0.3">
      <c r="A20" s="1" t="s">
        <v>73</v>
      </c>
      <c r="B20" s="1" t="s">
        <v>74</v>
      </c>
      <c r="C20" s="1" t="s">
        <v>75</v>
      </c>
      <c r="D20" s="1">
        <v>1.83023</v>
      </c>
      <c r="E20" s="1">
        <v>239.74</v>
      </c>
      <c r="F20" s="1">
        <v>3.3929399999999998</v>
      </c>
      <c r="G20" s="1" t="s">
        <v>7</v>
      </c>
      <c r="H20" s="1">
        <v>2.2526000000000002</v>
      </c>
      <c r="I20" s="1">
        <v>37.5</v>
      </c>
      <c r="J20" s="1" t="s">
        <v>7</v>
      </c>
      <c r="K20" s="1"/>
      <c r="L20" s="6">
        <f>AVERAGE(F20,I20)</f>
        <v>20.446470000000001</v>
      </c>
      <c r="M20" s="2" t="s">
        <v>9</v>
      </c>
      <c r="N20" s="1">
        <v>103.358</v>
      </c>
      <c r="O20" s="1" t="s">
        <v>7</v>
      </c>
      <c r="P20" s="1">
        <v>42.17</v>
      </c>
      <c r="Q20" s="1" t="s">
        <v>7</v>
      </c>
      <c r="R20" s="1"/>
      <c r="S20" s="6">
        <f t="shared" ref="S20:S22" si="1">AVERAGE(N20,P20)</f>
        <v>72.76400000000001</v>
      </c>
      <c r="T20" s="2" t="s">
        <v>10</v>
      </c>
      <c r="U20" s="1">
        <v>-1.4339999999999999</v>
      </c>
      <c r="V20" s="1" t="s">
        <v>7</v>
      </c>
      <c r="W20" s="1" t="s">
        <v>8</v>
      </c>
      <c r="X20" s="6">
        <v>3.6812897364253132E-2</v>
      </c>
      <c r="Y20" s="2" t="s">
        <v>11</v>
      </c>
      <c r="Z20" s="1">
        <v>0</v>
      </c>
      <c r="AA20" s="1">
        <v>0</v>
      </c>
      <c r="AB20" s="2">
        <v>0</v>
      </c>
      <c r="AC20" s="1"/>
    </row>
    <row r="21" spans="1:29" s="3" customFormat="1" ht="14" x14ac:dyDescent="0.3">
      <c r="A21" s="1" t="s">
        <v>76</v>
      </c>
      <c r="B21" s="1" t="s">
        <v>77</v>
      </c>
      <c r="C21" s="1" t="s">
        <v>78</v>
      </c>
      <c r="D21" s="1">
        <v>-7.0994699999999994E-2</v>
      </c>
      <c r="E21" s="1">
        <v>194.19399999999999</v>
      </c>
      <c r="F21" s="1">
        <v>3.8182999999999998</v>
      </c>
      <c r="G21" s="1" t="s">
        <v>26</v>
      </c>
      <c r="H21" s="1">
        <v>2.77</v>
      </c>
      <c r="I21" s="1">
        <v>15</v>
      </c>
      <c r="J21" s="1" t="s">
        <v>7</v>
      </c>
      <c r="K21" s="1"/>
      <c r="L21" s="6">
        <v>15</v>
      </c>
      <c r="M21" s="2" t="s">
        <v>9</v>
      </c>
      <c r="N21" s="1">
        <v>1.8770500000000001</v>
      </c>
      <c r="O21" s="1" t="s">
        <v>7</v>
      </c>
      <c r="P21" s="1">
        <v>3.1619999999999999</v>
      </c>
      <c r="Q21" s="1" t="s">
        <v>7</v>
      </c>
      <c r="R21" s="1"/>
      <c r="S21" s="6">
        <f t="shared" si="1"/>
        <v>2.5195249999999998</v>
      </c>
      <c r="T21" s="2" t="s">
        <v>10</v>
      </c>
      <c r="U21" s="1" t="s">
        <v>27</v>
      </c>
      <c r="V21" s="1" t="s">
        <v>26</v>
      </c>
      <c r="W21" s="1" t="s">
        <v>28</v>
      </c>
      <c r="X21" s="6" t="s">
        <v>27</v>
      </c>
      <c r="Y21" s="2" t="s">
        <v>29</v>
      </c>
      <c r="Z21" s="1">
        <v>0</v>
      </c>
      <c r="AA21" s="1">
        <v>0</v>
      </c>
      <c r="AB21" s="2" t="s">
        <v>278</v>
      </c>
      <c r="AC21" s="1"/>
    </row>
    <row r="22" spans="1:29" s="3" customFormat="1" ht="14" x14ac:dyDescent="0.3">
      <c r="A22" s="1" t="s">
        <v>79</v>
      </c>
      <c r="B22" s="1" t="s">
        <v>80</v>
      </c>
      <c r="C22" s="1" t="s">
        <v>81</v>
      </c>
      <c r="D22" s="1">
        <v>2.3843200000000002</v>
      </c>
      <c r="E22" s="1">
        <v>152.23699999999999</v>
      </c>
      <c r="F22" s="1">
        <v>5.39513</v>
      </c>
      <c r="G22" s="1" t="s">
        <v>26</v>
      </c>
      <c r="H22" s="1">
        <v>2.4159999999999999</v>
      </c>
      <c r="I22" s="1">
        <v>37.5</v>
      </c>
      <c r="J22" s="1" t="s">
        <v>7</v>
      </c>
      <c r="K22" s="1"/>
      <c r="L22" s="6">
        <v>37.5</v>
      </c>
      <c r="M22" s="2" t="s">
        <v>9</v>
      </c>
      <c r="N22" s="1">
        <v>18.023199999999999</v>
      </c>
      <c r="O22" s="1" t="s">
        <v>7</v>
      </c>
      <c r="P22" s="1">
        <v>29.84</v>
      </c>
      <c r="Q22" s="1" t="s">
        <v>7</v>
      </c>
      <c r="R22" s="1"/>
      <c r="S22" s="6">
        <f t="shared" si="1"/>
        <v>23.9316</v>
      </c>
      <c r="T22" s="2" t="s">
        <v>10</v>
      </c>
      <c r="U22" s="1">
        <v>-1.42</v>
      </c>
      <c r="V22" s="1" t="s">
        <v>7</v>
      </c>
      <c r="W22" s="1" t="s">
        <v>8</v>
      </c>
      <c r="X22" s="6">
        <v>3.801893963205611E-2</v>
      </c>
      <c r="Y22" s="2" t="s">
        <v>11</v>
      </c>
      <c r="Z22" s="1">
        <v>0</v>
      </c>
      <c r="AA22" s="1">
        <v>0</v>
      </c>
      <c r="AB22" s="2">
        <v>0</v>
      </c>
      <c r="AC22" s="1"/>
    </row>
    <row r="23" spans="1:29" s="3" customFormat="1" ht="14" x14ac:dyDescent="0.3">
      <c r="A23" s="1" t="s">
        <v>82</v>
      </c>
      <c r="B23" s="1" t="s">
        <v>83</v>
      </c>
      <c r="C23" s="1" t="s">
        <v>84</v>
      </c>
      <c r="D23" s="1">
        <v>2.4487399999999999</v>
      </c>
      <c r="E23" s="1">
        <v>236.274</v>
      </c>
      <c r="F23" s="1">
        <v>6.5438400000000003</v>
      </c>
      <c r="G23" s="1" t="s">
        <v>26</v>
      </c>
      <c r="H23" s="1">
        <v>2.677</v>
      </c>
      <c r="I23" s="1">
        <v>37.5</v>
      </c>
      <c r="J23" s="1" t="s">
        <v>7</v>
      </c>
      <c r="K23" s="1"/>
      <c r="L23" s="6">
        <v>37.5</v>
      </c>
      <c r="M23" s="2" t="s">
        <v>9</v>
      </c>
      <c r="N23" s="1">
        <v>14.902900000000001</v>
      </c>
      <c r="O23" s="1" t="s">
        <v>7</v>
      </c>
      <c r="P23" s="1">
        <v>19.21</v>
      </c>
      <c r="Q23" s="1" t="s">
        <v>7</v>
      </c>
      <c r="R23" s="1">
        <v>1.2</v>
      </c>
      <c r="S23" s="6">
        <v>1.2</v>
      </c>
      <c r="T23" s="2" t="s">
        <v>10</v>
      </c>
      <c r="U23" s="1">
        <v>-3.601</v>
      </c>
      <c r="V23" s="1" t="s">
        <v>7</v>
      </c>
      <c r="W23" s="1" t="s">
        <v>48</v>
      </c>
      <c r="X23" s="6">
        <v>2.506109253032114E-4</v>
      </c>
      <c r="Y23" s="2" t="s">
        <v>11</v>
      </c>
      <c r="Z23" s="1">
        <v>0</v>
      </c>
      <c r="AA23" s="1">
        <v>0</v>
      </c>
      <c r="AB23" s="2">
        <v>0</v>
      </c>
      <c r="AC23" s="1"/>
    </row>
    <row r="24" spans="1:29" s="3" customFormat="1" ht="14" x14ac:dyDescent="0.3">
      <c r="A24" s="1" t="s">
        <v>85</v>
      </c>
      <c r="B24" s="1" t="s">
        <v>86</v>
      </c>
      <c r="C24" s="1" t="s">
        <v>87</v>
      </c>
      <c r="D24" s="1">
        <v>2.3580199999999998</v>
      </c>
      <c r="E24" s="1">
        <v>201.22499999999999</v>
      </c>
      <c r="F24" s="1">
        <v>3.5320299999999998</v>
      </c>
      <c r="G24" s="1" t="s">
        <v>26</v>
      </c>
      <c r="H24" s="1">
        <v>2.7078000000000002</v>
      </c>
      <c r="I24" s="1">
        <v>37.5</v>
      </c>
      <c r="J24" s="1" t="s">
        <v>7</v>
      </c>
      <c r="K24" s="1"/>
      <c r="L24" s="6">
        <v>37.5</v>
      </c>
      <c r="M24" s="2" t="s">
        <v>9</v>
      </c>
      <c r="N24" s="1">
        <v>8.8876299999999997</v>
      </c>
      <c r="O24" s="1" t="s">
        <v>7</v>
      </c>
      <c r="P24" s="1">
        <v>16.75</v>
      </c>
      <c r="Q24" s="1" t="s">
        <v>7</v>
      </c>
      <c r="R24" s="1">
        <v>10.4</v>
      </c>
      <c r="S24" s="6">
        <v>10.4</v>
      </c>
      <c r="T24" s="2" t="s">
        <v>10</v>
      </c>
      <c r="U24" s="1">
        <v>-3.5550000000000002</v>
      </c>
      <c r="V24" s="1" t="s">
        <v>7</v>
      </c>
      <c r="W24" s="1" t="s">
        <v>48</v>
      </c>
      <c r="X24" s="6">
        <v>2.7861211686297662E-4</v>
      </c>
      <c r="Y24" s="2" t="s">
        <v>11</v>
      </c>
      <c r="Z24" s="1">
        <v>0</v>
      </c>
      <c r="AA24" s="1">
        <v>0</v>
      </c>
      <c r="AB24" s="2">
        <v>0</v>
      </c>
      <c r="AC24" s="1"/>
    </row>
    <row r="25" spans="1:29" s="3" customFormat="1" ht="14" x14ac:dyDescent="0.3">
      <c r="A25" s="1" t="s">
        <v>88</v>
      </c>
      <c r="B25" s="1" t="s">
        <v>89</v>
      </c>
      <c r="C25" s="1" t="s">
        <v>90</v>
      </c>
      <c r="D25" s="1">
        <v>3.59802</v>
      </c>
      <c r="E25" s="1">
        <v>167.21100000000001</v>
      </c>
      <c r="F25" s="1">
        <v>28.901599999999998</v>
      </c>
      <c r="G25" s="1" t="s">
        <v>7</v>
      </c>
      <c r="H25" s="1">
        <v>2.6947000000000001</v>
      </c>
      <c r="I25" s="1">
        <v>37.5</v>
      </c>
      <c r="J25" s="1" t="s">
        <v>7</v>
      </c>
      <c r="K25" s="1"/>
      <c r="L25" s="6">
        <f>AVERAGE(F25,I25)</f>
        <v>33.200800000000001</v>
      </c>
      <c r="M25" s="2" t="s">
        <v>9</v>
      </c>
      <c r="N25" s="1">
        <v>169.71799999999999</v>
      </c>
      <c r="O25" s="1" t="s">
        <v>7</v>
      </c>
      <c r="P25" s="1">
        <v>132.30000000000001</v>
      </c>
      <c r="Q25" s="1" t="s">
        <v>7</v>
      </c>
      <c r="R25" s="1">
        <v>115</v>
      </c>
      <c r="S25" s="6">
        <v>115</v>
      </c>
      <c r="T25" s="2" t="s">
        <v>10</v>
      </c>
      <c r="U25" s="1">
        <v>-1.732</v>
      </c>
      <c r="V25" s="1" t="s">
        <v>7</v>
      </c>
      <c r="W25" s="1" t="s">
        <v>8</v>
      </c>
      <c r="X25" s="6">
        <v>1.8535316234148107E-2</v>
      </c>
      <c r="Y25" s="2" t="s">
        <v>11</v>
      </c>
      <c r="Z25" s="1">
        <v>0</v>
      </c>
      <c r="AA25" s="1">
        <v>0</v>
      </c>
      <c r="AB25" s="2">
        <v>0</v>
      </c>
      <c r="AC25" s="1"/>
    </row>
    <row r="26" spans="1:29" s="3" customFormat="1" ht="14" x14ac:dyDescent="0.3">
      <c r="A26" s="1" t="s">
        <v>91</v>
      </c>
      <c r="B26" s="1" t="s">
        <v>92</v>
      </c>
      <c r="C26" s="1" t="s">
        <v>93</v>
      </c>
      <c r="D26" s="1">
        <v>8.2582100000000001</v>
      </c>
      <c r="E26" s="1">
        <v>386.66399999999999</v>
      </c>
      <c r="F26" s="1">
        <v>256.17277130100359</v>
      </c>
      <c r="G26" s="1" t="s">
        <v>26</v>
      </c>
      <c r="H26" s="1">
        <v>2.0804</v>
      </c>
      <c r="I26" s="1">
        <v>120</v>
      </c>
      <c r="J26" s="1" t="s">
        <v>7</v>
      </c>
      <c r="K26" s="1"/>
      <c r="L26" s="6">
        <v>120</v>
      </c>
      <c r="M26" s="2" t="s">
        <v>35</v>
      </c>
      <c r="N26" s="1">
        <v>1862.41</v>
      </c>
      <c r="O26" s="1" t="s">
        <v>7</v>
      </c>
      <c r="P26" s="1">
        <v>1871</v>
      </c>
      <c r="Q26" s="1" t="s">
        <v>26</v>
      </c>
      <c r="R26" s="1"/>
      <c r="S26" s="6" t="s">
        <v>27</v>
      </c>
      <c r="T26" s="2" t="s">
        <v>29</v>
      </c>
      <c r="U26" s="1" t="s">
        <v>27</v>
      </c>
      <c r="V26" s="1" t="s">
        <v>26</v>
      </c>
      <c r="W26" s="1" t="s">
        <v>48</v>
      </c>
      <c r="X26" s="6" t="s">
        <v>27</v>
      </c>
      <c r="Y26" s="2" t="s">
        <v>29</v>
      </c>
      <c r="Z26" s="1">
        <v>10</v>
      </c>
      <c r="AA26" s="1" t="s">
        <v>278</v>
      </c>
      <c r="AB26" s="2" t="s">
        <v>278</v>
      </c>
      <c r="AC26" s="1"/>
    </row>
    <row r="27" spans="1:29" s="3" customFormat="1" ht="14" x14ac:dyDescent="0.3">
      <c r="A27" s="1" t="s">
        <v>94</v>
      </c>
      <c r="B27" s="1" t="s">
        <v>95</v>
      </c>
      <c r="C27" s="1" t="s">
        <v>96</v>
      </c>
      <c r="D27" s="1">
        <v>2.4971899999999998</v>
      </c>
      <c r="E27" s="1">
        <v>324.399</v>
      </c>
      <c r="F27" s="1">
        <v>3.5478800000000001</v>
      </c>
      <c r="G27" s="1" t="s">
        <v>26</v>
      </c>
      <c r="H27" s="1">
        <v>1.5174000000000001</v>
      </c>
      <c r="I27" s="1">
        <v>240</v>
      </c>
      <c r="J27" s="1" t="s">
        <v>7</v>
      </c>
      <c r="K27" s="1"/>
      <c r="L27" s="6">
        <v>240</v>
      </c>
      <c r="M27" s="2" t="s">
        <v>35</v>
      </c>
      <c r="N27" s="1">
        <v>20.2102</v>
      </c>
      <c r="O27" s="1" t="s">
        <v>7</v>
      </c>
      <c r="P27" s="1">
        <v>136.80000000000001</v>
      </c>
      <c r="Q27" s="1" t="s">
        <v>7</v>
      </c>
      <c r="R27" s="1"/>
      <c r="S27" s="6">
        <f t="shared" ref="S27:S30" si="2">AVERAGE(N27,P27)</f>
        <v>78.505099999999999</v>
      </c>
      <c r="T27" s="2" t="s">
        <v>10</v>
      </c>
      <c r="U27" s="1">
        <v>-1.335</v>
      </c>
      <c r="V27" s="1" t="s">
        <v>7</v>
      </c>
      <c r="W27" s="1" t="s">
        <v>8</v>
      </c>
      <c r="X27" s="6">
        <v>4.6238102139926025E-2</v>
      </c>
      <c r="Y27" s="2" t="s">
        <v>11</v>
      </c>
      <c r="Z27" s="1">
        <v>10</v>
      </c>
      <c r="AA27" s="1">
        <v>0</v>
      </c>
      <c r="AB27" s="2">
        <v>0</v>
      </c>
      <c r="AC27" s="1"/>
    </row>
    <row r="28" spans="1:29" s="3" customFormat="1" ht="14" x14ac:dyDescent="0.3">
      <c r="A28" s="1" t="s">
        <v>97</v>
      </c>
      <c r="B28" s="1" t="s">
        <v>98</v>
      </c>
      <c r="C28" s="1" t="s">
        <v>99</v>
      </c>
      <c r="D28" s="1">
        <v>7.1601700000000004E-2</v>
      </c>
      <c r="E28" s="1">
        <v>176.21899999999999</v>
      </c>
      <c r="F28" s="1">
        <v>3.3506</v>
      </c>
      <c r="G28" s="1" t="s">
        <v>26</v>
      </c>
      <c r="H28" s="1">
        <v>2.5413999999999999</v>
      </c>
      <c r="I28" s="1">
        <v>37.5</v>
      </c>
      <c r="J28" s="1" t="s">
        <v>7</v>
      </c>
      <c r="K28" s="1"/>
      <c r="L28" s="6">
        <v>37.5</v>
      </c>
      <c r="M28" s="2" t="s">
        <v>9</v>
      </c>
      <c r="N28" s="1">
        <v>3.0526800000000001</v>
      </c>
      <c r="O28" s="1" t="s">
        <v>7</v>
      </c>
      <c r="P28" s="1">
        <v>3.1619999999999999</v>
      </c>
      <c r="Q28" s="1" t="s">
        <v>7</v>
      </c>
      <c r="R28" s="1"/>
      <c r="S28" s="6">
        <f t="shared" si="2"/>
        <v>3.1073399999999998</v>
      </c>
      <c r="T28" s="2" t="s">
        <v>10</v>
      </c>
      <c r="U28" s="1">
        <v>-3.5489999999999999</v>
      </c>
      <c r="V28" s="1" t="s">
        <v>7</v>
      </c>
      <c r="W28" s="1" t="s">
        <v>48</v>
      </c>
      <c r="X28" s="6">
        <v>2.8248799749157046E-4</v>
      </c>
      <c r="Y28" s="2" t="s">
        <v>11</v>
      </c>
      <c r="Z28" s="1">
        <v>0</v>
      </c>
      <c r="AA28" s="1">
        <v>0</v>
      </c>
      <c r="AB28" s="2">
        <v>0</v>
      </c>
      <c r="AC28" s="1"/>
    </row>
    <row r="29" spans="1:29" s="3" customFormat="1" ht="14" x14ac:dyDescent="0.3">
      <c r="A29" s="1" t="s">
        <v>100</v>
      </c>
      <c r="B29" s="1" t="s">
        <v>101</v>
      </c>
      <c r="C29" s="1" t="s">
        <v>102</v>
      </c>
      <c r="D29" s="1">
        <v>2.4613700000000001</v>
      </c>
      <c r="E29" s="1">
        <v>263.38099999999997</v>
      </c>
      <c r="F29" s="1">
        <v>4.7114700000000003</v>
      </c>
      <c r="G29" s="1" t="s">
        <v>26</v>
      </c>
      <c r="H29" s="1">
        <v>2.1316999999999999</v>
      </c>
      <c r="I29" s="1">
        <v>120</v>
      </c>
      <c r="J29" s="1" t="s">
        <v>7</v>
      </c>
      <c r="K29" s="1"/>
      <c r="L29" s="6">
        <v>120</v>
      </c>
      <c r="M29" s="2" t="s">
        <v>35</v>
      </c>
      <c r="N29" s="1">
        <v>16.056899999999999</v>
      </c>
      <c r="O29" s="1" t="s">
        <v>7</v>
      </c>
      <c r="P29" s="1"/>
      <c r="Q29" s="1" t="s">
        <v>7</v>
      </c>
      <c r="R29" s="1"/>
      <c r="S29" s="6">
        <f t="shared" si="2"/>
        <v>16.056899999999999</v>
      </c>
      <c r="T29" s="2" t="s">
        <v>10</v>
      </c>
      <c r="U29" s="1">
        <v>-1.762</v>
      </c>
      <c r="V29" s="1" t="s">
        <v>7</v>
      </c>
      <c r="W29" s="1" t="s">
        <v>8</v>
      </c>
      <c r="X29" s="6">
        <v>1.7298163592151004E-2</v>
      </c>
      <c r="Y29" s="2" t="s">
        <v>11</v>
      </c>
      <c r="Z29" s="1">
        <v>10</v>
      </c>
      <c r="AA29" s="1">
        <v>0</v>
      </c>
      <c r="AB29" s="2">
        <v>0</v>
      </c>
      <c r="AC29" s="1"/>
    </row>
    <row r="30" spans="1:29" s="3" customFormat="1" ht="14" x14ac:dyDescent="0.3">
      <c r="A30" s="1" t="s">
        <v>103</v>
      </c>
      <c r="B30" s="1" t="s">
        <v>104</v>
      </c>
      <c r="C30" s="1" t="s">
        <v>105</v>
      </c>
      <c r="D30" s="1">
        <v>3.9833699999999999</v>
      </c>
      <c r="E30" s="1">
        <v>271.404</v>
      </c>
      <c r="F30" s="1">
        <v>87.381200000000007</v>
      </c>
      <c r="G30" s="1" t="s">
        <v>26</v>
      </c>
      <c r="H30" s="1">
        <v>1.9995000000000001</v>
      </c>
      <c r="I30" s="1">
        <v>120</v>
      </c>
      <c r="J30" s="1" t="s">
        <v>7</v>
      </c>
      <c r="K30" s="1"/>
      <c r="L30" s="6">
        <v>120</v>
      </c>
      <c r="M30" s="2" t="s">
        <v>35</v>
      </c>
      <c r="N30" s="1">
        <v>57.222299999999997</v>
      </c>
      <c r="O30" s="1" t="s">
        <v>7</v>
      </c>
      <c r="P30" s="1">
        <v>192.8</v>
      </c>
      <c r="Q30" s="1" t="s">
        <v>7</v>
      </c>
      <c r="R30" s="1"/>
      <c r="S30" s="6">
        <f t="shared" si="2"/>
        <v>125.01115</v>
      </c>
      <c r="T30" s="2" t="s">
        <v>10</v>
      </c>
      <c r="U30" s="1">
        <v>-1.585</v>
      </c>
      <c r="V30" s="1" t="s">
        <v>7</v>
      </c>
      <c r="W30" s="1" t="s">
        <v>8</v>
      </c>
      <c r="X30" s="6">
        <v>2.6001595631652712E-2</v>
      </c>
      <c r="Y30" s="2" t="s">
        <v>11</v>
      </c>
      <c r="Z30" s="1">
        <v>10</v>
      </c>
      <c r="AA30" s="1">
        <v>0</v>
      </c>
      <c r="AB30" s="2">
        <v>0</v>
      </c>
      <c r="AC30" s="1"/>
    </row>
    <row r="31" spans="1:29" s="3" customFormat="1" ht="14" x14ac:dyDescent="0.3">
      <c r="A31" s="1" t="s">
        <v>246</v>
      </c>
      <c r="B31" s="1" t="s">
        <v>247</v>
      </c>
      <c r="C31" s="1" t="s">
        <v>253</v>
      </c>
      <c r="D31" s="1">
        <v>3.14</v>
      </c>
      <c r="E31" s="1">
        <v>414.52</v>
      </c>
      <c r="F31" s="1">
        <f>10^0.524616434513538</f>
        <v>3.3466973090713035</v>
      </c>
      <c r="G31" s="1" t="s">
        <v>26</v>
      </c>
      <c r="H31" s="1">
        <v>2.0562</v>
      </c>
      <c r="I31" s="1">
        <v>120</v>
      </c>
      <c r="J31" s="1" t="s">
        <v>7</v>
      </c>
      <c r="K31" s="1"/>
      <c r="L31" s="6">
        <f>I31</f>
        <v>120</v>
      </c>
      <c r="M31" s="2" t="s">
        <v>35</v>
      </c>
      <c r="N31" s="1">
        <f>10^0.825158873586063</f>
        <v>6.6858845583351112</v>
      </c>
      <c r="O31" s="1" t="s">
        <v>7</v>
      </c>
      <c r="P31" s="1">
        <v>28.1</v>
      </c>
      <c r="Q31" s="1" t="s">
        <v>7</v>
      </c>
      <c r="R31" s="1"/>
      <c r="S31" s="6">
        <f>AVERAGE(N31,P31)</f>
        <v>17.392942279167556</v>
      </c>
      <c r="T31" s="2" t="s">
        <v>10</v>
      </c>
      <c r="U31" s="1">
        <v>-2.1080000000000001</v>
      </c>
      <c r="V31" s="1" t="s">
        <v>7</v>
      </c>
      <c r="W31" s="1" t="s">
        <v>8</v>
      </c>
      <c r="X31" s="6">
        <f>10^U31</f>
        <v>7.7983011052325819E-3</v>
      </c>
      <c r="Y31" s="2" t="s">
        <v>11</v>
      </c>
      <c r="Z31" s="1">
        <v>10</v>
      </c>
      <c r="AA31" s="1">
        <v>0</v>
      </c>
      <c r="AB31" s="2">
        <v>0</v>
      </c>
      <c r="AC31" s="1"/>
    </row>
    <row r="32" spans="1:29" s="3" customFormat="1" ht="14" x14ac:dyDescent="0.3">
      <c r="A32" s="1" t="s">
        <v>242</v>
      </c>
      <c r="B32" s="1" t="s">
        <v>106</v>
      </c>
      <c r="C32" s="1" t="s">
        <v>107</v>
      </c>
      <c r="D32" s="1">
        <v>3.27</v>
      </c>
      <c r="E32" s="1">
        <v>255.36099999999999</v>
      </c>
      <c r="F32" s="1">
        <f>10^0.719559</f>
        <v>5.2427482022645364</v>
      </c>
      <c r="G32" s="1" t="s">
        <v>26</v>
      </c>
      <c r="H32" s="1">
        <v>2.4154</v>
      </c>
      <c r="I32" s="1">
        <v>37.5</v>
      </c>
      <c r="J32" s="1" t="s">
        <v>7</v>
      </c>
      <c r="K32" s="1"/>
      <c r="L32" s="6">
        <f>I32</f>
        <v>37.5</v>
      </c>
      <c r="M32" s="2" t="s">
        <v>9</v>
      </c>
      <c r="N32" s="1">
        <f>10^2.327156</f>
        <v>212.40072753578758</v>
      </c>
      <c r="O32" s="1" t="s">
        <v>7</v>
      </c>
      <c r="P32" s="1">
        <v>66.8</v>
      </c>
      <c r="Q32" s="1" t="s">
        <v>7</v>
      </c>
      <c r="R32" s="1">
        <v>26.6</v>
      </c>
      <c r="S32" s="6">
        <f>R32</f>
        <v>26.6</v>
      </c>
      <c r="T32" s="2" t="s">
        <v>10</v>
      </c>
      <c r="U32" s="1">
        <v>-1.5209999999999999</v>
      </c>
      <c r="V32" s="1" t="s">
        <v>7</v>
      </c>
      <c r="W32" s="1" t="s">
        <v>8</v>
      </c>
      <c r="X32" s="6">
        <f>10^U32</f>
        <v>3.0130060241861219E-2</v>
      </c>
      <c r="Y32" s="2" t="s">
        <v>11</v>
      </c>
      <c r="Z32" s="1">
        <v>0</v>
      </c>
      <c r="AA32" s="1">
        <v>0</v>
      </c>
      <c r="AB32" s="2">
        <v>0</v>
      </c>
      <c r="AC32" s="1"/>
    </row>
    <row r="33" spans="1:29" s="3" customFormat="1" ht="14" x14ac:dyDescent="0.3">
      <c r="A33" s="1" t="s">
        <v>108</v>
      </c>
      <c r="B33" s="1" t="s">
        <v>109</v>
      </c>
      <c r="C33" s="1" t="s">
        <v>110</v>
      </c>
      <c r="D33" s="1">
        <v>4.5140799999999999</v>
      </c>
      <c r="E33" s="1">
        <v>136.238</v>
      </c>
      <c r="F33" s="1">
        <v>2.93262</v>
      </c>
      <c r="G33" s="1" t="s">
        <v>7</v>
      </c>
      <c r="H33" s="1">
        <v>2.8980999999999999</v>
      </c>
      <c r="I33" s="1">
        <v>15</v>
      </c>
      <c r="J33" s="1" t="s">
        <v>7</v>
      </c>
      <c r="K33" s="1"/>
      <c r="L33" s="6">
        <f>AVERAGE(F33,I33)</f>
        <v>8.96631</v>
      </c>
      <c r="M33" s="2" t="s">
        <v>9</v>
      </c>
      <c r="N33" s="1">
        <v>247.89500000000001</v>
      </c>
      <c r="O33" s="1" t="s">
        <v>7</v>
      </c>
      <c r="P33" s="1">
        <v>360.5</v>
      </c>
      <c r="Q33" s="1" t="s">
        <v>7</v>
      </c>
      <c r="R33" s="1"/>
      <c r="S33" s="6">
        <f>AVERAGE(N33,P33)</f>
        <v>304.19749999999999</v>
      </c>
      <c r="T33" s="2" t="s">
        <v>10</v>
      </c>
      <c r="U33" s="1">
        <v>-1.226</v>
      </c>
      <c r="V33" s="1" t="s">
        <v>7</v>
      </c>
      <c r="W33" s="1" t="s">
        <v>8</v>
      </c>
      <c r="X33" s="6">
        <v>5.9429215861557264E-2</v>
      </c>
      <c r="Y33" s="2" t="s">
        <v>11</v>
      </c>
      <c r="Z33" s="1">
        <v>0</v>
      </c>
      <c r="AA33" s="1">
        <v>0</v>
      </c>
      <c r="AB33" s="2">
        <v>0</v>
      </c>
      <c r="AC33" s="1"/>
    </row>
    <row r="34" spans="1:29" s="3" customFormat="1" ht="14" x14ac:dyDescent="0.3">
      <c r="A34" s="1" t="s">
        <v>111</v>
      </c>
      <c r="B34" s="1" t="s">
        <v>112</v>
      </c>
      <c r="C34" s="1" t="s">
        <v>113</v>
      </c>
      <c r="D34" s="1">
        <v>-0.63885199999999998</v>
      </c>
      <c r="E34" s="1">
        <v>337.44</v>
      </c>
      <c r="F34" s="1">
        <v>4.0002599999999999</v>
      </c>
      <c r="G34" s="1" t="s">
        <v>26</v>
      </c>
      <c r="H34" s="1">
        <v>2.4535</v>
      </c>
      <c r="I34" s="1">
        <v>37.5</v>
      </c>
      <c r="J34" s="1" t="s">
        <v>7</v>
      </c>
      <c r="K34" s="1"/>
      <c r="L34" s="6">
        <v>37.5</v>
      </c>
      <c r="M34" s="2" t="s">
        <v>9</v>
      </c>
      <c r="N34" s="1"/>
      <c r="O34" s="1" t="s">
        <v>26</v>
      </c>
      <c r="P34" s="1">
        <v>3.1619999999999999</v>
      </c>
      <c r="Q34" s="1" t="s">
        <v>7</v>
      </c>
      <c r="R34" s="1"/>
      <c r="S34" s="6">
        <f>P34</f>
        <v>3.1619999999999999</v>
      </c>
      <c r="T34" s="2" t="s">
        <v>10</v>
      </c>
      <c r="U34" s="1">
        <v>-3.548</v>
      </c>
      <c r="V34" s="1" t="s">
        <v>7</v>
      </c>
      <c r="W34" s="1" t="s">
        <v>48</v>
      </c>
      <c r="X34" s="6">
        <v>2.8313919957993788E-4</v>
      </c>
      <c r="Y34" s="2" t="s">
        <v>11</v>
      </c>
      <c r="Z34" s="1">
        <v>0</v>
      </c>
      <c r="AA34" s="1">
        <v>0</v>
      </c>
      <c r="AB34" s="2">
        <v>0</v>
      </c>
      <c r="AC34" s="1"/>
    </row>
    <row r="35" spans="1:29" s="3" customFormat="1" ht="14" x14ac:dyDescent="0.3">
      <c r="A35" s="1" t="s">
        <v>114</v>
      </c>
      <c r="B35" s="1" t="s">
        <v>115</v>
      </c>
      <c r="C35" s="1" t="s">
        <v>116</v>
      </c>
      <c r="D35" s="1">
        <v>4.5064299999999999</v>
      </c>
      <c r="E35" s="1">
        <v>501.66699999999997</v>
      </c>
      <c r="F35" s="1">
        <v>92.753100000000003</v>
      </c>
      <c r="G35" s="1" t="s">
        <v>26</v>
      </c>
      <c r="H35" s="1">
        <v>1.9801</v>
      </c>
      <c r="I35" s="1">
        <v>120</v>
      </c>
      <c r="J35" s="1" t="s">
        <v>7</v>
      </c>
      <c r="K35" s="1"/>
      <c r="L35" s="6">
        <v>120</v>
      </c>
      <c r="M35" s="2" t="s">
        <v>35</v>
      </c>
      <c r="N35" s="1"/>
      <c r="O35" s="1" t="s">
        <v>26</v>
      </c>
      <c r="P35" s="1">
        <v>3.1619999999999999</v>
      </c>
      <c r="Q35" s="1" t="s">
        <v>7</v>
      </c>
      <c r="R35" s="1"/>
      <c r="S35" s="6">
        <v>3.1619999999999999</v>
      </c>
      <c r="T35" s="2" t="s">
        <v>10</v>
      </c>
      <c r="U35" s="1" t="s">
        <v>27</v>
      </c>
      <c r="V35" s="1" t="s">
        <v>26</v>
      </c>
      <c r="W35" s="1" t="s">
        <v>28</v>
      </c>
      <c r="X35" s="6" t="s">
        <v>27</v>
      </c>
      <c r="Y35" s="2" t="s">
        <v>29</v>
      </c>
      <c r="Z35" s="1">
        <v>10</v>
      </c>
      <c r="AA35" s="1">
        <v>0</v>
      </c>
      <c r="AB35" s="2" t="s">
        <v>278</v>
      </c>
      <c r="AC35" s="1"/>
    </row>
    <row r="36" spans="1:29" s="3" customFormat="1" ht="14" x14ac:dyDescent="0.3">
      <c r="A36" s="1" t="s">
        <v>117</v>
      </c>
      <c r="B36" s="1" t="s">
        <v>118</v>
      </c>
      <c r="C36" s="1" t="s">
        <v>119</v>
      </c>
      <c r="D36" s="1">
        <v>5.1603300000000001</v>
      </c>
      <c r="E36" s="1">
        <v>202.256</v>
      </c>
      <c r="F36" s="1">
        <v>147.19900000000001</v>
      </c>
      <c r="G36" s="1" t="s">
        <v>7</v>
      </c>
      <c r="H36" s="1">
        <v>1.9529000000000001</v>
      </c>
      <c r="I36" s="1">
        <v>120</v>
      </c>
      <c r="J36" s="1" t="s">
        <v>7</v>
      </c>
      <c r="K36" s="1">
        <v>147</v>
      </c>
      <c r="L36" s="6">
        <v>147</v>
      </c>
      <c r="M36" s="2" t="s">
        <v>35</v>
      </c>
      <c r="N36" s="1">
        <v>3528.4</v>
      </c>
      <c r="O36" s="1" t="s">
        <v>7</v>
      </c>
      <c r="P36" s="1">
        <v>1179</v>
      </c>
      <c r="Q36" s="1" t="s">
        <v>7</v>
      </c>
      <c r="R36" s="1">
        <v>2150</v>
      </c>
      <c r="S36" s="6">
        <v>2150</v>
      </c>
      <c r="T36" s="2" t="s">
        <v>120</v>
      </c>
      <c r="U36" s="1">
        <v>-1.48</v>
      </c>
      <c r="V36" s="1" t="s">
        <v>7</v>
      </c>
      <c r="W36" s="1" t="s">
        <v>8</v>
      </c>
      <c r="X36" s="6">
        <v>3.3113112148259106E-2</v>
      </c>
      <c r="Y36" s="2" t="s">
        <v>11</v>
      </c>
      <c r="Z36" s="1">
        <v>10</v>
      </c>
      <c r="AA36" s="1">
        <v>5</v>
      </c>
      <c r="AB36" s="2">
        <v>0</v>
      </c>
      <c r="AC36" s="1"/>
    </row>
    <row r="37" spans="1:29" s="3" customFormat="1" ht="14" x14ac:dyDescent="0.3">
      <c r="A37" s="1" t="s">
        <v>121</v>
      </c>
      <c r="B37" s="1" t="s">
        <v>248</v>
      </c>
      <c r="C37" s="1" t="s">
        <v>122</v>
      </c>
      <c r="D37" s="1">
        <v>5.8983100000000004</v>
      </c>
      <c r="E37" s="1">
        <v>258.40499999999997</v>
      </c>
      <c r="F37" s="1">
        <v>25.0139</v>
      </c>
      <c r="G37" s="1" t="s">
        <v>7</v>
      </c>
      <c r="H37" s="1">
        <v>2.1204000000000001</v>
      </c>
      <c r="I37" s="1">
        <v>120</v>
      </c>
      <c r="J37" s="1" t="s">
        <v>7</v>
      </c>
      <c r="K37" s="1"/>
      <c r="L37" s="6">
        <f t="shared" ref="L37:L40" si="3">AVERAGE(F37,I37)</f>
        <v>72.506950000000003</v>
      </c>
      <c r="M37" s="2" t="s">
        <v>35</v>
      </c>
      <c r="N37" s="1">
        <v>787.78899999999999</v>
      </c>
      <c r="O37" s="1" t="s">
        <v>7</v>
      </c>
      <c r="P37" s="1">
        <v>3629</v>
      </c>
      <c r="Q37" s="1" t="s">
        <v>26</v>
      </c>
      <c r="R37" s="1"/>
      <c r="S37" s="6">
        <f>N37</f>
        <v>787.78899999999999</v>
      </c>
      <c r="T37" s="2" t="s">
        <v>10</v>
      </c>
      <c r="U37" s="1">
        <v>-1.5229999999999999</v>
      </c>
      <c r="V37" s="1" t="s">
        <v>7</v>
      </c>
      <c r="W37" s="1" t="s">
        <v>8</v>
      </c>
      <c r="X37" s="6">
        <v>2.9991625189876508E-2</v>
      </c>
      <c r="Y37" s="2" t="s">
        <v>11</v>
      </c>
      <c r="Z37" s="1">
        <v>10</v>
      </c>
      <c r="AA37" s="1">
        <v>0</v>
      </c>
      <c r="AB37" s="2">
        <v>0</v>
      </c>
      <c r="AC37" s="1"/>
    </row>
    <row r="38" spans="1:29" s="3" customFormat="1" ht="14" x14ac:dyDescent="0.3">
      <c r="A38" s="1" t="s">
        <v>123</v>
      </c>
      <c r="B38" s="1" t="s">
        <v>124</v>
      </c>
      <c r="C38" s="1" t="s">
        <v>125</v>
      </c>
      <c r="D38" s="1">
        <v>2.1410499999999999</v>
      </c>
      <c r="E38" s="1">
        <v>117.151</v>
      </c>
      <c r="F38" s="1">
        <v>4.54575</v>
      </c>
      <c r="G38" s="1" t="s">
        <v>7</v>
      </c>
      <c r="H38" s="1">
        <v>2.9403000000000001</v>
      </c>
      <c r="I38" s="1">
        <v>15</v>
      </c>
      <c r="J38" s="1" t="s">
        <v>7</v>
      </c>
      <c r="K38" s="1"/>
      <c r="L38" s="6">
        <f t="shared" si="3"/>
        <v>9.7728749999999991</v>
      </c>
      <c r="M38" s="2" t="s">
        <v>9</v>
      </c>
      <c r="N38" s="1">
        <v>7.9032200000000001</v>
      </c>
      <c r="O38" s="1" t="s">
        <v>7</v>
      </c>
      <c r="P38" s="1">
        <v>11.99</v>
      </c>
      <c r="Q38" s="1" t="s">
        <v>7</v>
      </c>
      <c r="R38" s="1"/>
      <c r="S38" s="6">
        <f>AVERAGE(N38,P38)</f>
        <v>9.9466099999999997</v>
      </c>
      <c r="T38" s="2" t="s">
        <v>10</v>
      </c>
      <c r="U38" s="1">
        <v>-1.8859999999999999</v>
      </c>
      <c r="V38" s="1" t="s">
        <v>7</v>
      </c>
      <c r="W38" s="1" t="s">
        <v>8</v>
      </c>
      <c r="X38" s="6">
        <v>1.3001695780332898E-2</v>
      </c>
      <c r="Y38" s="2" t="s">
        <v>11</v>
      </c>
      <c r="Z38" s="1">
        <v>0</v>
      </c>
      <c r="AA38" s="1">
        <v>0</v>
      </c>
      <c r="AB38" s="2">
        <v>0</v>
      </c>
      <c r="AC38" s="1"/>
    </row>
    <row r="39" spans="1:29" s="3" customFormat="1" ht="14" x14ac:dyDescent="0.3">
      <c r="A39" s="1" t="s">
        <v>126</v>
      </c>
      <c r="B39" s="1" t="s">
        <v>127</v>
      </c>
      <c r="C39" s="1" t="s">
        <v>128</v>
      </c>
      <c r="D39" s="1">
        <v>1.7061599999999999</v>
      </c>
      <c r="E39" s="1">
        <v>138.21</v>
      </c>
      <c r="F39" s="1">
        <v>3.69868</v>
      </c>
      <c r="G39" s="1" t="s">
        <v>7</v>
      </c>
      <c r="H39" s="1">
        <v>2.6591</v>
      </c>
      <c r="I39" s="1">
        <v>37.5</v>
      </c>
      <c r="J39" s="1" t="s">
        <v>7</v>
      </c>
      <c r="K39" s="1"/>
      <c r="L39" s="6">
        <f t="shared" si="3"/>
        <v>20.599340000000002</v>
      </c>
      <c r="M39" s="2" t="s">
        <v>9</v>
      </c>
      <c r="N39" s="1">
        <v>2.0128599999999999</v>
      </c>
      <c r="O39" s="1" t="s">
        <v>7</v>
      </c>
      <c r="P39" s="1">
        <v>6.1470000000000002</v>
      </c>
      <c r="Q39" s="1" t="s">
        <v>7</v>
      </c>
      <c r="R39" s="1">
        <v>4.5</v>
      </c>
      <c r="S39" s="6">
        <v>4.5</v>
      </c>
      <c r="T39" s="2" t="s">
        <v>10</v>
      </c>
      <c r="U39" s="1">
        <v>-1.4</v>
      </c>
      <c r="V39" s="1" t="s">
        <v>7</v>
      </c>
      <c r="W39" s="1" t="s">
        <v>8</v>
      </c>
      <c r="X39" s="6">
        <v>3.9810717055349727E-2</v>
      </c>
      <c r="Y39" s="2" t="s">
        <v>11</v>
      </c>
      <c r="Z39" s="1">
        <v>0</v>
      </c>
      <c r="AA39" s="1">
        <v>0</v>
      </c>
      <c r="AB39" s="2">
        <v>0</v>
      </c>
      <c r="AC39" s="1"/>
    </row>
    <row r="40" spans="1:29" s="3" customFormat="1" ht="14" x14ac:dyDescent="0.3">
      <c r="A40" s="1" t="s">
        <v>240</v>
      </c>
      <c r="B40" s="1" t="s">
        <v>241</v>
      </c>
      <c r="C40" s="1" t="s">
        <v>243</v>
      </c>
      <c r="D40" s="1">
        <v>2.08</v>
      </c>
      <c r="E40" s="1">
        <v>129.16200000000001</v>
      </c>
      <c r="F40" s="1">
        <f>10^1.132829</f>
        <v>13.5777872674268</v>
      </c>
      <c r="G40" s="1" t="s">
        <v>7</v>
      </c>
      <c r="H40" s="1">
        <v>2.9137</v>
      </c>
      <c r="I40" s="1">
        <v>15</v>
      </c>
      <c r="J40" s="1" t="s">
        <v>7</v>
      </c>
      <c r="K40" s="1"/>
      <c r="L40" s="6">
        <f t="shared" si="3"/>
        <v>14.2888936337134</v>
      </c>
      <c r="M40" s="2" t="s">
        <v>9</v>
      </c>
      <c r="N40" s="1">
        <f>10^0.824803</f>
        <v>6.6804081932580459</v>
      </c>
      <c r="O40" s="1" t="s">
        <v>7</v>
      </c>
      <c r="P40" s="1">
        <v>10.9</v>
      </c>
      <c r="Q40" s="1" t="s">
        <v>7</v>
      </c>
      <c r="R40" s="1"/>
      <c r="S40" s="6">
        <f t="shared" ref="S40:S46" si="4">AVERAGE(N40,P40)</f>
        <v>8.7902040966290222</v>
      </c>
      <c r="T40" s="2" t="s">
        <v>10</v>
      </c>
      <c r="U40" s="1">
        <v>-1.7430000000000001</v>
      </c>
      <c r="V40" s="1" t="s">
        <v>7</v>
      </c>
      <c r="W40" s="1" t="s">
        <v>8</v>
      </c>
      <c r="X40" s="6">
        <f>10^U40</f>
        <v>1.8071741260109263E-2</v>
      </c>
      <c r="Y40" s="2" t="s">
        <v>11</v>
      </c>
      <c r="Z40" s="1">
        <v>0</v>
      </c>
      <c r="AA40" s="1">
        <v>0</v>
      </c>
      <c r="AB40" s="2">
        <v>0</v>
      </c>
      <c r="AC40" s="1"/>
    </row>
    <row r="41" spans="1:29" s="3" customFormat="1" ht="14" x14ac:dyDescent="0.3">
      <c r="A41" s="1" t="s">
        <v>129</v>
      </c>
      <c r="B41" s="1" t="s">
        <v>130</v>
      </c>
      <c r="C41" s="1" t="s">
        <v>131</v>
      </c>
      <c r="D41" s="1">
        <v>2.3508499999999999</v>
      </c>
      <c r="E41" s="1">
        <v>234.34299999999999</v>
      </c>
      <c r="F41" s="1">
        <v>4.85745</v>
      </c>
      <c r="G41" s="1" t="s">
        <v>26</v>
      </c>
      <c r="H41" s="1">
        <v>2.2225999999999999</v>
      </c>
      <c r="I41" s="1">
        <v>120</v>
      </c>
      <c r="J41" s="1" t="s">
        <v>7</v>
      </c>
      <c r="K41" s="1"/>
      <c r="L41" s="6">
        <v>120</v>
      </c>
      <c r="M41" s="2" t="s">
        <v>35</v>
      </c>
      <c r="N41" s="1">
        <v>15.237</v>
      </c>
      <c r="O41" s="1" t="s">
        <v>7</v>
      </c>
      <c r="P41" s="1">
        <v>18.920000000000002</v>
      </c>
      <c r="Q41" s="1" t="s">
        <v>7</v>
      </c>
      <c r="R41" s="1"/>
      <c r="S41" s="6">
        <f t="shared" si="4"/>
        <v>17.078500000000002</v>
      </c>
      <c r="T41" s="2" t="s">
        <v>10</v>
      </c>
      <c r="U41" s="1">
        <v>-3.613</v>
      </c>
      <c r="V41" s="1" t="s">
        <v>7</v>
      </c>
      <c r="W41" s="1" t="s">
        <v>48</v>
      </c>
      <c r="X41" s="6">
        <v>2.4378108183687494E-4</v>
      </c>
      <c r="Y41" s="2" t="s">
        <v>11</v>
      </c>
      <c r="Z41" s="1">
        <v>10</v>
      </c>
      <c r="AA41" s="1">
        <v>0</v>
      </c>
      <c r="AB41" s="2">
        <v>0</v>
      </c>
      <c r="AC41" s="1"/>
    </row>
    <row r="42" spans="1:29" s="3" customFormat="1" ht="14" x14ac:dyDescent="0.3">
      <c r="A42" s="1" t="s">
        <v>132</v>
      </c>
      <c r="B42" s="1" t="s">
        <v>133</v>
      </c>
      <c r="C42" s="1" t="s">
        <v>134</v>
      </c>
      <c r="D42" s="1">
        <v>3.3425799999999999</v>
      </c>
      <c r="E42" s="1">
        <v>156.26900000000001</v>
      </c>
      <c r="F42" s="1">
        <v>3.4927700000000002</v>
      </c>
      <c r="G42" s="1" t="s">
        <v>7</v>
      </c>
      <c r="H42" s="1">
        <v>3.0137999999999998</v>
      </c>
      <c r="I42" s="1">
        <v>15</v>
      </c>
      <c r="J42" s="1" t="s">
        <v>7</v>
      </c>
      <c r="K42" s="1"/>
      <c r="L42" s="6">
        <f>AVERAGE(F42,I42)</f>
        <v>9.2463850000000001</v>
      </c>
      <c r="M42" s="2" t="s">
        <v>9</v>
      </c>
      <c r="N42" s="1">
        <v>10.914</v>
      </c>
      <c r="O42" s="1" t="s">
        <v>7</v>
      </c>
      <c r="P42" s="1">
        <v>59.12</v>
      </c>
      <c r="Q42" s="1" t="s">
        <v>7</v>
      </c>
      <c r="R42" s="1"/>
      <c r="S42" s="6">
        <f t="shared" si="4"/>
        <v>35.016999999999996</v>
      </c>
      <c r="T42" s="2" t="s">
        <v>10</v>
      </c>
      <c r="U42" s="1">
        <v>-1.379</v>
      </c>
      <c r="V42" s="1" t="s">
        <v>7</v>
      </c>
      <c r="W42" s="1" t="s">
        <v>8</v>
      </c>
      <c r="X42" s="6">
        <v>4.1783036664662168E-2</v>
      </c>
      <c r="Y42" s="2" t="s">
        <v>11</v>
      </c>
      <c r="Z42" s="1">
        <v>0</v>
      </c>
      <c r="AA42" s="1">
        <v>0</v>
      </c>
      <c r="AB42" s="2">
        <v>0</v>
      </c>
      <c r="AC42" s="1"/>
    </row>
    <row r="43" spans="1:29" s="3" customFormat="1" ht="14" x14ac:dyDescent="0.3">
      <c r="A43" s="1" t="s">
        <v>135</v>
      </c>
      <c r="B43" s="1" t="s">
        <v>136</v>
      </c>
      <c r="C43" s="1" t="s">
        <v>137</v>
      </c>
      <c r="D43" s="1">
        <v>0.70175200000000004</v>
      </c>
      <c r="E43" s="1">
        <v>218.25299999999999</v>
      </c>
      <c r="F43" s="1">
        <v>4.6371399999999996</v>
      </c>
      <c r="G43" s="1" t="s">
        <v>26</v>
      </c>
      <c r="H43" s="1">
        <v>2.4113000000000002</v>
      </c>
      <c r="I43" s="1">
        <v>37.5</v>
      </c>
      <c r="J43" s="1" t="s">
        <v>26</v>
      </c>
      <c r="K43" s="1"/>
      <c r="L43" s="6" t="s">
        <v>27</v>
      </c>
      <c r="M43" s="2" t="s">
        <v>29</v>
      </c>
      <c r="N43" s="1">
        <v>1.28969</v>
      </c>
      <c r="O43" s="1" t="s">
        <v>7</v>
      </c>
      <c r="P43" s="1">
        <v>3.1619999999999999</v>
      </c>
      <c r="Q43" s="1" t="s">
        <v>7</v>
      </c>
      <c r="R43" s="1"/>
      <c r="S43" s="6">
        <f t="shared" si="4"/>
        <v>2.2258450000000001</v>
      </c>
      <c r="T43" s="2" t="s">
        <v>10</v>
      </c>
      <c r="U43" s="1">
        <v>-3.5350000000000001</v>
      </c>
      <c r="V43" s="1" t="s">
        <v>7</v>
      </c>
      <c r="W43" s="1" t="s">
        <v>48</v>
      </c>
      <c r="X43" s="6">
        <v>2.9174270140011616E-4</v>
      </c>
      <c r="Y43" s="2" t="s">
        <v>11</v>
      </c>
      <c r="Z43" s="1" t="s">
        <v>278</v>
      </c>
      <c r="AA43" s="1">
        <v>0</v>
      </c>
      <c r="AB43" s="2">
        <v>0</v>
      </c>
      <c r="AC43" s="1"/>
    </row>
    <row r="44" spans="1:29" s="3" customFormat="1" ht="14" x14ac:dyDescent="0.3">
      <c r="A44" s="1" t="s">
        <v>138</v>
      </c>
      <c r="B44" s="1" t="s">
        <v>139</v>
      </c>
      <c r="C44" s="1" t="s">
        <v>140</v>
      </c>
      <c r="D44" s="1">
        <v>0.37584099999999998</v>
      </c>
      <c r="E44" s="1">
        <v>129.167</v>
      </c>
      <c r="F44" s="1">
        <v>4.7624399999999998</v>
      </c>
      <c r="G44" s="1" t="s">
        <v>7</v>
      </c>
      <c r="H44" s="1">
        <v>2.9137</v>
      </c>
      <c r="I44" s="1">
        <v>15</v>
      </c>
      <c r="J44" s="1" t="s">
        <v>7</v>
      </c>
      <c r="K44" s="1"/>
      <c r="L44" s="6">
        <f>AVERAGE(F44,I44)</f>
        <v>9.881219999999999</v>
      </c>
      <c r="M44" s="2" t="s">
        <v>9</v>
      </c>
      <c r="N44" s="1">
        <v>1.9431499999999999</v>
      </c>
      <c r="O44" s="1" t="s">
        <v>7</v>
      </c>
      <c r="P44" s="1">
        <v>3.1619999999999999</v>
      </c>
      <c r="Q44" s="1" t="s">
        <v>7</v>
      </c>
      <c r="R44" s="1"/>
      <c r="S44" s="6">
        <f t="shared" si="4"/>
        <v>2.552575</v>
      </c>
      <c r="T44" s="2" t="s">
        <v>10</v>
      </c>
      <c r="U44" s="1">
        <v>-1.6</v>
      </c>
      <c r="V44" s="1" t="s">
        <v>7</v>
      </c>
      <c r="W44" s="1" t="s">
        <v>8</v>
      </c>
      <c r="X44" s="6">
        <v>2.511886431509578E-2</v>
      </c>
      <c r="Y44" s="2" t="s">
        <v>11</v>
      </c>
      <c r="Z44" s="1">
        <v>0</v>
      </c>
      <c r="AA44" s="1">
        <v>0</v>
      </c>
      <c r="AB44" s="2">
        <v>0</v>
      </c>
      <c r="AC44" s="1"/>
    </row>
    <row r="45" spans="1:29" s="3" customFormat="1" ht="14" x14ac:dyDescent="0.3">
      <c r="A45" s="1" t="s">
        <v>141</v>
      </c>
      <c r="B45" s="1" t="s">
        <v>142</v>
      </c>
      <c r="C45" s="1" t="s">
        <v>143</v>
      </c>
      <c r="D45" s="1">
        <v>3.9296799999999998</v>
      </c>
      <c r="E45" s="1">
        <v>309.45299999999997</v>
      </c>
      <c r="F45" s="1">
        <v>3.6465100000000001</v>
      </c>
      <c r="G45" s="1" t="s">
        <v>26</v>
      </c>
      <c r="H45" s="1">
        <v>2.0699000000000001</v>
      </c>
      <c r="I45" s="1">
        <v>120</v>
      </c>
      <c r="J45" s="1" t="s">
        <v>7</v>
      </c>
      <c r="K45" s="1"/>
      <c r="L45" s="6">
        <v>120</v>
      </c>
      <c r="M45" s="2" t="s">
        <v>35</v>
      </c>
      <c r="N45" s="1">
        <v>232.745</v>
      </c>
      <c r="O45" s="1" t="s">
        <v>7</v>
      </c>
      <c r="P45" s="1">
        <v>182</v>
      </c>
      <c r="Q45" s="1" t="s">
        <v>7</v>
      </c>
      <c r="R45" s="1"/>
      <c r="S45" s="6">
        <f t="shared" si="4"/>
        <v>207.3725</v>
      </c>
      <c r="T45" s="2" t="s">
        <v>10</v>
      </c>
      <c r="U45" s="1">
        <v>-1.26</v>
      </c>
      <c r="V45" s="1" t="s">
        <v>7</v>
      </c>
      <c r="W45" s="1" t="s">
        <v>8</v>
      </c>
      <c r="X45" s="6">
        <v>5.4954087385762435E-2</v>
      </c>
      <c r="Y45" s="2" t="s">
        <v>11</v>
      </c>
      <c r="Z45" s="1">
        <v>10</v>
      </c>
      <c r="AA45" s="1">
        <v>0</v>
      </c>
      <c r="AB45" s="2">
        <v>0</v>
      </c>
      <c r="AC45" s="1"/>
    </row>
    <row r="46" spans="1:29" s="3" customFormat="1" ht="14" x14ac:dyDescent="0.3">
      <c r="A46" s="1" t="s">
        <v>144</v>
      </c>
      <c r="B46" s="1" t="s">
        <v>145</v>
      </c>
      <c r="C46" s="1" t="s">
        <v>146</v>
      </c>
      <c r="D46" s="1">
        <v>0.61081399999999997</v>
      </c>
      <c r="E46" s="1">
        <v>241.24299999999999</v>
      </c>
      <c r="F46" s="1">
        <v>4.2776699999999996</v>
      </c>
      <c r="G46" s="1" t="s">
        <v>26</v>
      </c>
      <c r="H46" s="1">
        <v>2.6631</v>
      </c>
      <c r="I46" s="1">
        <v>37.5</v>
      </c>
      <c r="J46" s="1" t="s">
        <v>26</v>
      </c>
      <c r="K46" s="1"/>
      <c r="L46" s="6" t="s">
        <v>27</v>
      </c>
      <c r="M46" s="2" t="s">
        <v>29</v>
      </c>
      <c r="N46" s="1">
        <v>1.10646</v>
      </c>
      <c r="O46" s="1" t="s">
        <v>7</v>
      </c>
      <c r="P46" s="1">
        <v>3.1619999999999999</v>
      </c>
      <c r="Q46" s="1" t="s">
        <v>7</v>
      </c>
      <c r="R46" s="1"/>
      <c r="S46" s="6">
        <f t="shared" si="4"/>
        <v>2.1342300000000001</v>
      </c>
      <c r="T46" s="2" t="s">
        <v>10</v>
      </c>
      <c r="U46" s="1">
        <v>-3.5179999999999998</v>
      </c>
      <c r="V46" s="1" t="s">
        <v>7</v>
      </c>
      <c r="W46" s="1" t="s">
        <v>48</v>
      </c>
      <c r="X46" s="6">
        <v>3.0338911841942693E-4</v>
      </c>
      <c r="Y46" s="2" t="s">
        <v>11</v>
      </c>
      <c r="Z46" s="1" t="s">
        <v>278</v>
      </c>
      <c r="AA46" s="1">
        <v>0</v>
      </c>
      <c r="AB46" s="2">
        <v>0</v>
      </c>
      <c r="AC46" s="1"/>
    </row>
    <row r="47" spans="1:29" s="3" customFormat="1" ht="14" x14ac:dyDescent="0.3">
      <c r="A47" s="1" t="s">
        <v>147</v>
      </c>
      <c r="B47" s="1" t="s">
        <v>148</v>
      </c>
      <c r="C47" s="1" t="s">
        <v>149</v>
      </c>
      <c r="D47" s="1">
        <v>-1.8470500000000001</v>
      </c>
      <c r="E47" s="1">
        <v>454.447</v>
      </c>
      <c r="F47" s="1">
        <v>5.0258099999999999</v>
      </c>
      <c r="G47" s="1" t="s">
        <v>26</v>
      </c>
      <c r="H47" s="1">
        <v>2.3452000000000002</v>
      </c>
      <c r="I47" s="1">
        <v>37.5</v>
      </c>
      <c r="J47" s="1" t="s">
        <v>26</v>
      </c>
      <c r="K47" s="1"/>
      <c r="L47" s="6" t="s">
        <v>27</v>
      </c>
      <c r="M47" s="2" t="s">
        <v>29</v>
      </c>
      <c r="N47" s="1"/>
      <c r="O47" s="1" t="s">
        <v>26</v>
      </c>
      <c r="P47" s="1">
        <v>3.1619999999999999</v>
      </c>
      <c r="Q47" s="1" t="s">
        <v>7</v>
      </c>
      <c r="R47" s="1"/>
      <c r="S47" s="6">
        <v>3.1619999999999999</v>
      </c>
      <c r="T47" s="2" t="s">
        <v>10</v>
      </c>
      <c r="U47" s="1" t="s">
        <v>27</v>
      </c>
      <c r="V47" s="1" t="s">
        <v>26</v>
      </c>
      <c r="W47" s="1" t="s">
        <v>28</v>
      </c>
      <c r="X47" s="6" t="s">
        <v>27</v>
      </c>
      <c r="Y47" s="2" t="s">
        <v>29</v>
      </c>
      <c r="Z47" s="1" t="s">
        <v>278</v>
      </c>
      <c r="AA47" s="1">
        <v>0</v>
      </c>
      <c r="AB47" s="2" t="s">
        <v>278</v>
      </c>
      <c r="AC47" s="1"/>
    </row>
    <row r="48" spans="1:29" s="3" customFormat="1" ht="14" x14ac:dyDescent="0.3">
      <c r="A48" s="1" t="s">
        <v>150</v>
      </c>
      <c r="B48" s="1" t="s">
        <v>151</v>
      </c>
      <c r="C48" s="1" t="s">
        <v>152</v>
      </c>
      <c r="D48" s="1">
        <v>2.5468099999999998</v>
      </c>
      <c r="E48" s="1">
        <v>152.149</v>
      </c>
      <c r="F48" s="1">
        <v>3.5431400000000002</v>
      </c>
      <c r="G48" s="1" t="s">
        <v>26</v>
      </c>
      <c r="H48" s="1">
        <v>3.0594999999999999</v>
      </c>
      <c r="I48" s="1">
        <v>15</v>
      </c>
      <c r="J48" s="1" t="s">
        <v>7</v>
      </c>
      <c r="K48" s="1"/>
      <c r="L48" s="6">
        <v>15</v>
      </c>
      <c r="M48" s="2" t="s">
        <v>9</v>
      </c>
      <c r="N48" s="1">
        <v>5.3167</v>
      </c>
      <c r="O48" s="1" t="s">
        <v>7</v>
      </c>
      <c r="P48" s="1">
        <v>22.36</v>
      </c>
      <c r="Q48" s="1" t="s">
        <v>7</v>
      </c>
      <c r="R48" s="1"/>
      <c r="S48" s="6">
        <f t="shared" ref="S48:S51" si="5">AVERAGE(N48,P48)</f>
        <v>13.83835</v>
      </c>
      <c r="T48" s="2" t="s">
        <v>10</v>
      </c>
      <c r="U48" s="1">
        <v>-1.6120000000000001</v>
      </c>
      <c r="V48" s="1" t="s">
        <v>7</v>
      </c>
      <c r="W48" s="1" t="s">
        <v>8</v>
      </c>
      <c r="X48" s="6">
        <v>2.44343055269397E-2</v>
      </c>
      <c r="Y48" s="2" t="s">
        <v>11</v>
      </c>
      <c r="Z48" s="1">
        <v>0</v>
      </c>
      <c r="AA48" s="1">
        <v>0</v>
      </c>
      <c r="AB48" s="2">
        <v>0</v>
      </c>
      <c r="AC48" s="1"/>
    </row>
    <row r="49" spans="1:29" s="3" customFormat="1" ht="14" x14ac:dyDescent="0.3">
      <c r="A49" s="1" t="s">
        <v>153</v>
      </c>
      <c r="B49" s="1" t="s">
        <v>154</v>
      </c>
      <c r="C49" s="1" t="s">
        <v>155</v>
      </c>
      <c r="D49" s="1" t="s">
        <v>155</v>
      </c>
      <c r="E49" s="1" t="s">
        <v>155</v>
      </c>
      <c r="F49" s="1" t="s">
        <v>155</v>
      </c>
      <c r="G49" s="1"/>
      <c r="H49" s="1">
        <v>2.8300999999999998</v>
      </c>
      <c r="I49" s="1">
        <v>15</v>
      </c>
      <c r="J49" s="1" t="s">
        <v>7</v>
      </c>
      <c r="K49" s="1"/>
      <c r="L49" s="6">
        <v>15</v>
      </c>
      <c r="M49" s="2" t="s">
        <v>9</v>
      </c>
      <c r="N49" s="1" t="s">
        <v>155</v>
      </c>
      <c r="O49" s="1" t="s">
        <v>155</v>
      </c>
      <c r="P49" s="1">
        <v>6.2809999999999997</v>
      </c>
      <c r="Q49" s="1" t="s">
        <v>7</v>
      </c>
      <c r="R49" s="1"/>
      <c r="S49" s="6">
        <f t="shared" si="5"/>
        <v>6.2809999999999997</v>
      </c>
      <c r="T49" s="2" t="s">
        <v>10</v>
      </c>
      <c r="U49" s="1" t="s">
        <v>27</v>
      </c>
      <c r="V49" s="1" t="s">
        <v>26</v>
      </c>
      <c r="W49" s="1" t="s">
        <v>28</v>
      </c>
      <c r="X49" s="6" t="s">
        <v>27</v>
      </c>
      <c r="Y49" s="2" t="s">
        <v>29</v>
      </c>
      <c r="Z49" s="1">
        <v>0</v>
      </c>
      <c r="AA49" s="1">
        <v>0</v>
      </c>
      <c r="AB49" s="2" t="s">
        <v>278</v>
      </c>
      <c r="AC49" s="1"/>
    </row>
    <row r="50" spans="1:29" s="3" customFormat="1" ht="14" x14ac:dyDescent="0.3">
      <c r="A50" s="1" t="s">
        <v>156</v>
      </c>
      <c r="B50" s="1" t="s">
        <v>157</v>
      </c>
      <c r="C50" s="1" t="s">
        <v>158</v>
      </c>
      <c r="D50" s="1">
        <v>3.13089</v>
      </c>
      <c r="E50" s="1">
        <v>283.8</v>
      </c>
      <c r="F50" s="1">
        <v>4.8802899999999996</v>
      </c>
      <c r="G50" s="1" t="s">
        <v>26</v>
      </c>
      <c r="H50" s="1">
        <v>2.1861999999999999</v>
      </c>
      <c r="I50" s="1">
        <v>120</v>
      </c>
      <c r="J50" s="1" t="s">
        <v>7</v>
      </c>
      <c r="K50" s="1"/>
      <c r="L50" s="6">
        <v>120</v>
      </c>
      <c r="M50" s="2" t="s">
        <v>35</v>
      </c>
      <c r="N50" s="1">
        <v>54.895600000000002</v>
      </c>
      <c r="O50" s="1" t="s">
        <v>7</v>
      </c>
      <c r="P50" s="1">
        <v>38.06</v>
      </c>
      <c r="Q50" s="1" t="s">
        <v>7</v>
      </c>
      <c r="R50" s="1"/>
      <c r="S50" s="6">
        <f t="shared" si="5"/>
        <v>46.477800000000002</v>
      </c>
      <c r="T50" s="2" t="s">
        <v>10</v>
      </c>
      <c r="U50" s="1">
        <v>-3.5649999999999999</v>
      </c>
      <c r="V50" s="1" t="s">
        <v>7</v>
      </c>
      <c r="W50" s="1" t="s">
        <v>48</v>
      </c>
      <c r="X50" s="6">
        <v>2.7227013080779084E-4</v>
      </c>
      <c r="Y50" s="2" t="s">
        <v>11</v>
      </c>
      <c r="Z50" s="1">
        <v>10</v>
      </c>
      <c r="AA50" s="1">
        <v>0</v>
      </c>
      <c r="AB50" s="2">
        <v>0</v>
      </c>
      <c r="AC50" s="1"/>
    </row>
    <row r="51" spans="1:29" s="3" customFormat="1" ht="14" x14ac:dyDescent="0.3">
      <c r="A51" s="1" t="s">
        <v>159</v>
      </c>
      <c r="B51" s="1" t="s">
        <v>160</v>
      </c>
      <c r="C51" s="1" t="s">
        <v>161</v>
      </c>
      <c r="D51" s="1">
        <v>1.8809899999999999</v>
      </c>
      <c r="E51" s="1">
        <v>267.36900000000003</v>
      </c>
      <c r="F51" s="1">
        <v>4.4664900000000003</v>
      </c>
      <c r="G51" s="1" t="s">
        <v>26</v>
      </c>
      <c r="H51" s="1">
        <v>2.6511</v>
      </c>
      <c r="I51" s="1">
        <v>37.5</v>
      </c>
      <c r="J51" s="1" t="s">
        <v>7</v>
      </c>
      <c r="K51" s="1"/>
      <c r="L51" s="6">
        <v>37.5</v>
      </c>
      <c r="M51" s="2" t="s">
        <v>9</v>
      </c>
      <c r="N51" s="1">
        <v>17.217600000000001</v>
      </c>
      <c r="O51" s="1" t="s">
        <v>7</v>
      </c>
      <c r="P51" s="1">
        <v>4.4859999999999998</v>
      </c>
      <c r="Q51" s="1" t="s">
        <v>7</v>
      </c>
      <c r="R51" s="1"/>
      <c r="S51" s="6">
        <f t="shared" si="5"/>
        <v>10.851800000000001</v>
      </c>
      <c r="T51" s="2" t="s">
        <v>10</v>
      </c>
      <c r="U51" s="1">
        <v>-1.9970000000000001</v>
      </c>
      <c r="V51" s="1" t="s">
        <v>7</v>
      </c>
      <c r="W51" s="1" t="s">
        <v>8</v>
      </c>
      <c r="X51" s="6">
        <v>1.0069316688518033E-2</v>
      </c>
      <c r="Y51" s="2" t="s">
        <v>11</v>
      </c>
      <c r="Z51" s="1">
        <v>0</v>
      </c>
      <c r="AA51" s="1">
        <v>0</v>
      </c>
      <c r="AB51" s="2">
        <v>0</v>
      </c>
      <c r="AC51" s="1"/>
    </row>
    <row r="52" spans="1:29" s="3" customFormat="1" ht="14" x14ac:dyDescent="0.3">
      <c r="A52" s="1" t="s">
        <v>162</v>
      </c>
      <c r="B52" s="1" t="s">
        <v>249</v>
      </c>
      <c r="C52" s="1" t="s">
        <v>163</v>
      </c>
      <c r="D52" s="1">
        <v>2.1835800000000001</v>
      </c>
      <c r="E52" s="1">
        <v>191.274</v>
      </c>
      <c r="F52" s="1">
        <v>3.35859</v>
      </c>
      <c r="G52" s="1" t="s">
        <v>26</v>
      </c>
      <c r="H52" s="1">
        <v>2.6474000000000002</v>
      </c>
      <c r="I52" s="1">
        <v>37.5</v>
      </c>
      <c r="J52" s="1" t="s">
        <v>7</v>
      </c>
      <c r="K52" s="1"/>
      <c r="L52" s="6">
        <v>37.5</v>
      </c>
      <c r="M52" s="2" t="s">
        <v>9</v>
      </c>
      <c r="N52" s="1">
        <v>2.4133</v>
      </c>
      <c r="O52" s="1" t="s">
        <v>7</v>
      </c>
      <c r="P52" s="1">
        <v>12.75</v>
      </c>
      <c r="Q52" s="1" t="s">
        <v>7</v>
      </c>
      <c r="R52" s="1">
        <v>2.4</v>
      </c>
      <c r="S52" s="6">
        <v>2.4</v>
      </c>
      <c r="T52" s="2" t="s">
        <v>10</v>
      </c>
      <c r="U52" s="1">
        <v>-3.641</v>
      </c>
      <c r="V52" s="1" t="s">
        <v>7</v>
      </c>
      <c r="W52" s="1" t="s">
        <v>48</v>
      </c>
      <c r="X52" s="6">
        <v>2.2855988033754267E-4</v>
      </c>
      <c r="Y52" s="2" t="s">
        <v>11</v>
      </c>
      <c r="Z52" s="1">
        <v>0</v>
      </c>
      <c r="AA52" s="1">
        <v>0</v>
      </c>
      <c r="AB52" s="2">
        <v>0</v>
      </c>
      <c r="AC52" s="1"/>
    </row>
    <row r="53" spans="1:29" s="3" customFormat="1" ht="14" x14ac:dyDescent="0.3">
      <c r="A53" s="1" t="s">
        <v>164</v>
      </c>
      <c r="B53" s="1" t="s">
        <v>165</v>
      </c>
      <c r="C53" s="1" t="s">
        <v>166</v>
      </c>
      <c r="D53" s="1">
        <v>1.1711100000000001</v>
      </c>
      <c r="E53" s="1">
        <v>162.23599999999999</v>
      </c>
      <c r="F53" s="1">
        <v>3.36233</v>
      </c>
      <c r="G53" s="1" t="s">
        <v>26</v>
      </c>
      <c r="H53" s="1">
        <v>2.3717000000000001</v>
      </c>
      <c r="I53" s="1">
        <v>37.5</v>
      </c>
      <c r="J53" s="1" t="s">
        <v>7</v>
      </c>
      <c r="K53" s="1"/>
      <c r="L53" s="6">
        <v>37.5</v>
      </c>
      <c r="M53" s="2" t="s">
        <v>9</v>
      </c>
      <c r="N53" s="1">
        <v>5.2097800000000003</v>
      </c>
      <c r="O53" s="1" t="s">
        <v>7</v>
      </c>
      <c r="P53" s="1">
        <v>2.7480000000000002</v>
      </c>
      <c r="Q53" s="1" t="s">
        <v>7</v>
      </c>
      <c r="R53" s="1"/>
      <c r="S53" s="6">
        <f t="shared" ref="S53:S54" si="6">AVERAGE(N53,P53)</f>
        <v>3.9788900000000003</v>
      </c>
      <c r="T53" s="2" t="s">
        <v>10</v>
      </c>
      <c r="U53" s="1">
        <v>-1.6419999999999999</v>
      </c>
      <c r="V53" s="1" t="s">
        <v>7</v>
      </c>
      <c r="W53" s="1" t="s">
        <v>8</v>
      </c>
      <c r="X53" s="6">
        <v>2.2803420720004183E-2</v>
      </c>
      <c r="Y53" s="2" t="s">
        <v>11</v>
      </c>
      <c r="Z53" s="1">
        <v>0</v>
      </c>
      <c r="AA53" s="1">
        <v>0</v>
      </c>
      <c r="AB53" s="2">
        <v>0</v>
      </c>
      <c r="AC53" s="1"/>
    </row>
    <row r="54" spans="1:29" s="3" customFormat="1" ht="14" x14ac:dyDescent="0.3">
      <c r="A54" s="1" t="s">
        <v>167</v>
      </c>
      <c r="B54" s="1" t="s">
        <v>168</v>
      </c>
      <c r="C54" s="1" t="s">
        <v>169</v>
      </c>
      <c r="D54" s="1">
        <v>1.2393799999999999</v>
      </c>
      <c r="E54" s="1">
        <v>315.36900000000003</v>
      </c>
      <c r="F54" s="1">
        <v>146.26499999999999</v>
      </c>
      <c r="G54" s="1" t="s">
        <v>26</v>
      </c>
      <c r="H54" s="1">
        <v>1.6095999999999999</v>
      </c>
      <c r="I54" s="1">
        <v>240</v>
      </c>
      <c r="J54" s="1" t="s">
        <v>26</v>
      </c>
      <c r="K54" s="1"/>
      <c r="L54" s="6" t="s">
        <v>27</v>
      </c>
      <c r="M54" s="2" t="s">
        <v>29</v>
      </c>
      <c r="N54" s="1">
        <v>2.1389100000000001</v>
      </c>
      <c r="O54" s="1" t="s">
        <v>7</v>
      </c>
      <c r="P54" s="1">
        <v>3.1619999999999999</v>
      </c>
      <c r="Q54" s="1" t="s">
        <v>7</v>
      </c>
      <c r="R54" s="1"/>
      <c r="S54" s="6">
        <f t="shared" si="6"/>
        <v>2.650455</v>
      </c>
      <c r="T54" s="2" t="s">
        <v>10</v>
      </c>
      <c r="U54" s="1">
        <v>-1.722</v>
      </c>
      <c r="V54" s="1" t="s">
        <v>7</v>
      </c>
      <c r="W54" s="1" t="s">
        <v>8</v>
      </c>
      <c r="X54" s="6">
        <v>1.8967059212111451E-2</v>
      </c>
      <c r="Y54" s="2" t="s">
        <v>11</v>
      </c>
      <c r="Z54" s="1" t="s">
        <v>278</v>
      </c>
      <c r="AA54" s="1">
        <v>0</v>
      </c>
      <c r="AB54" s="2">
        <v>0</v>
      </c>
      <c r="AC54" s="1"/>
    </row>
    <row r="55" spans="1:29" s="3" customFormat="1" ht="14" x14ac:dyDescent="0.3">
      <c r="A55" s="1" t="s">
        <v>170</v>
      </c>
      <c r="B55" s="1" t="s">
        <v>171</v>
      </c>
      <c r="C55" s="1" t="s">
        <v>172</v>
      </c>
      <c r="D55" s="1">
        <v>1.9403600000000001</v>
      </c>
      <c r="E55" s="1">
        <v>108.14</v>
      </c>
      <c r="F55" s="1">
        <v>5.33887</v>
      </c>
      <c r="G55" s="1" t="s">
        <v>26</v>
      </c>
      <c r="H55" s="1">
        <v>2.9417</v>
      </c>
      <c r="I55" s="1">
        <v>15</v>
      </c>
      <c r="J55" s="1" t="s">
        <v>7</v>
      </c>
      <c r="K55" s="1"/>
      <c r="L55" s="6">
        <v>15</v>
      </c>
      <c r="M55" s="2" t="s">
        <v>9</v>
      </c>
      <c r="N55" s="1">
        <v>15.2196</v>
      </c>
      <c r="O55" s="1" t="s">
        <v>7</v>
      </c>
      <c r="P55" s="1">
        <v>8.8510000000000009</v>
      </c>
      <c r="Q55" s="1" t="s">
        <v>7</v>
      </c>
      <c r="R55" s="1">
        <v>9.1199999999999992</v>
      </c>
      <c r="S55" s="6">
        <v>9.1199999999999992</v>
      </c>
      <c r="T55" s="2" t="s">
        <v>10</v>
      </c>
      <c r="U55" s="1">
        <v>-1.6559999999999999</v>
      </c>
      <c r="V55" s="1" t="s">
        <v>7</v>
      </c>
      <c r="W55" s="1" t="s">
        <v>8</v>
      </c>
      <c r="X55" s="6">
        <v>2.2080047330188996E-2</v>
      </c>
      <c r="Y55" s="2" t="s">
        <v>11</v>
      </c>
      <c r="Z55" s="1">
        <v>0</v>
      </c>
      <c r="AA55" s="1">
        <v>0</v>
      </c>
      <c r="AB55" s="2">
        <v>0</v>
      </c>
      <c r="AC55" s="1"/>
    </row>
    <row r="56" spans="1:29" s="3" customFormat="1" ht="14" x14ac:dyDescent="0.3">
      <c r="A56" s="1" t="s">
        <v>173</v>
      </c>
      <c r="B56" s="1" t="s">
        <v>174</v>
      </c>
      <c r="C56" s="1" t="s">
        <v>175</v>
      </c>
      <c r="D56" s="1">
        <v>5.1187800000000001</v>
      </c>
      <c r="E56" s="1">
        <v>266.32</v>
      </c>
      <c r="F56" s="1">
        <v>20.894600000000001</v>
      </c>
      <c r="G56" s="1" t="s">
        <v>26</v>
      </c>
      <c r="H56" s="1">
        <v>1.6339999999999999</v>
      </c>
      <c r="I56" s="1">
        <v>240</v>
      </c>
      <c r="J56" s="1" t="s">
        <v>7</v>
      </c>
      <c r="K56" s="1"/>
      <c r="L56" s="6">
        <v>240</v>
      </c>
      <c r="M56" s="2" t="s">
        <v>35</v>
      </c>
      <c r="N56" s="1">
        <v>524.37199999999996</v>
      </c>
      <c r="O56" s="1" t="s">
        <v>7</v>
      </c>
      <c r="P56" s="1">
        <v>1110</v>
      </c>
      <c r="Q56" s="1" t="s">
        <v>7</v>
      </c>
      <c r="R56" s="1">
        <v>712</v>
      </c>
      <c r="S56" s="6">
        <v>712</v>
      </c>
      <c r="T56" s="2" t="s">
        <v>10</v>
      </c>
      <c r="U56" s="1">
        <v>-1.121</v>
      </c>
      <c r="V56" s="1" t="s">
        <v>7</v>
      </c>
      <c r="W56" s="1" t="s">
        <v>8</v>
      </c>
      <c r="X56" s="6">
        <v>7.568328950209742E-2</v>
      </c>
      <c r="Y56" s="2" t="s">
        <v>11</v>
      </c>
      <c r="Z56" s="1">
        <v>10</v>
      </c>
      <c r="AA56" s="1">
        <v>0</v>
      </c>
      <c r="AB56" s="2">
        <v>0</v>
      </c>
      <c r="AC56" s="1"/>
    </row>
    <row r="57" spans="1:29" s="3" customFormat="1" ht="14" x14ac:dyDescent="0.3">
      <c r="A57" s="1" t="s">
        <v>176</v>
      </c>
      <c r="B57" s="1" t="s">
        <v>177</v>
      </c>
      <c r="C57" s="1" t="s">
        <v>178</v>
      </c>
      <c r="D57" s="1">
        <v>4.4652900000000004</v>
      </c>
      <c r="E57" s="1">
        <v>178.23400000000001</v>
      </c>
      <c r="F57" s="1">
        <v>42.3429</v>
      </c>
      <c r="G57" s="1" t="s">
        <v>7</v>
      </c>
      <c r="H57" s="1">
        <v>2.2193999999999998</v>
      </c>
      <c r="I57" s="1">
        <v>120</v>
      </c>
      <c r="J57" s="1" t="s">
        <v>7</v>
      </c>
      <c r="K57" s="1">
        <v>42</v>
      </c>
      <c r="L57" s="6">
        <v>42</v>
      </c>
      <c r="M57" s="2" t="s">
        <v>179</v>
      </c>
      <c r="N57" s="1">
        <v>2486.86</v>
      </c>
      <c r="O57" s="1" t="s">
        <v>7</v>
      </c>
      <c r="P57" s="1">
        <v>1865</v>
      </c>
      <c r="Q57" s="1" t="s">
        <v>7</v>
      </c>
      <c r="R57" s="1">
        <v>1300</v>
      </c>
      <c r="S57" s="6">
        <v>1300</v>
      </c>
      <c r="T57" s="2" t="s">
        <v>10</v>
      </c>
      <c r="U57" s="1">
        <v>-1.35</v>
      </c>
      <c r="V57" s="1" t="s">
        <v>7</v>
      </c>
      <c r="W57" s="1" t="s">
        <v>8</v>
      </c>
      <c r="X57" s="6">
        <v>4.4668359215096293E-2</v>
      </c>
      <c r="Y57" s="2" t="s">
        <v>11</v>
      </c>
      <c r="Z57" s="1">
        <v>5</v>
      </c>
      <c r="AA57" s="1">
        <v>0</v>
      </c>
      <c r="AB57" s="2">
        <v>0</v>
      </c>
      <c r="AC57" s="1"/>
    </row>
    <row r="58" spans="1:29" s="3" customFormat="1" ht="14" x14ac:dyDescent="0.3">
      <c r="A58" s="1" t="s">
        <v>180</v>
      </c>
      <c r="B58" s="1" t="s">
        <v>181</v>
      </c>
      <c r="C58" s="1" t="s">
        <v>182</v>
      </c>
      <c r="D58" s="1">
        <v>4.7454200000000002</v>
      </c>
      <c r="E58" s="1">
        <v>338.44400000000002</v>
      </c>
      <c r="F58" s="1">
        <v>4.7311100000000001</v>
      </c>
      <c r="G58" s="1" t="s">
        <v>26</v>
      </c>
      <c r="H58" s="1">
        <v>2.5325000000000002</v>
      </c>
      <c r="I58" s="1">
        <v>37.5</v>
      </c>
      <c r="J58" s="1" t="s">
        <v>26</v>
      </c>
      <c r="K58" s="1"/>
      <c r="L58" s="6" t="s">
        <v>27</v>
      </c>
      <c r="M58" s="2" t="s">
        <v>29</v>
      </c>
      <c r="N58" s="1">
        <v>126.718</v>
      </c>
      <c r="O58" s="1" t="s">
        <v>7</v>
      </c>
      <c r="P58" s="1">
        <v>26.71</v>
      </c>
      <c r="Q58" s="1" t="s">
        <v>7</v>
      </c>
      <c r="R58" s="1"/>
      <c r="S58" s="6">
        <f t="shared" ref="S58:S60" si="7">AVERAGE(N58,P58)</f>
        <v>76.713999999999999</v>
      </c>
      <c r="T58" s="2" t="s">
        <v>10</v>
      </c>
      <c r="U58" s="1">
        <v>-2.1760000000000002</v>
      </c>
      <c r="V58" s="1" t="s">
        <v>7</v>
      </c>
      <c r="W58" s="1" t="s">
        <v>8</v>
      </c>
      <c r="X58" s="6">
        <v>6.6680676921362135E-3</v>
      </c>
      <c r="Y58" s="2" t="s">
        <v>11</v>
      </c>
      <c r="Z58" s="1" t="s">
        <v>278</v>
      </c>
      <c r="AA58" s="1">
        <v>0</v>
      </c>
      <c r="AB58" s="2">
        <v>0</v>
      </c>
      <c r="AC58" s="1"/>
    </row>
    <row r="59" spans="1:29" s="3" customFormat="1" ht="14" x14ac:dyDescent="0.3">
      <c r="A59" s="1" t="s">
        <v>250</v>
      </c>
      <c r="B59" s="1" t="s">
        <v>251</v>
      </c>
      <c r="C59" s="1" t="s">
        <v>254</v>
      </c>
      <c r="D59" s="1">
        <v>3.11</v>
      </c>
      <c r="E59" s="1">
        <v>259.34899999999999</v>
      </c>
      <c r="F59" s="1">
        <f>10^0.648964908135677</f>
        <v>4.4562023993447992</v>
      </c>
      <c r="G59" s="1" t="s">
        <v>26</v>
      </c>
      <c r="H59" s="1">
        <v>2.7523</v>
      </c>
      <c r="I59" s="1">
        <v>37.5</v>
      </c>
      <c r="J59" s="1" t="s">
        <v>7</v>
      </c>
      <c r="K59" s="1"/>
      <c r="L59" s="6">
        <f>I59</f>
        <v>37.5</v>
      </c>
      <c r="M59" s="2" t="s">
        <v>9</v>
      </c>
      <c r="N59" s="1">
        <f>10^2.57443164114352</f>
        <v>375.34586960010529</v>
      </c>
      <c r="O59" s="1" t="s">
        <v>7</v>
      </c>
      <c r="P59" s="1">
        <v>51</v>
      </c>
      <c r="Q59" s="1" t="s">
        <v>7</v>
      </c>
      <c r="R59" s="1"/>
      <c r="S59" s="6">
        <f t="shared" si="7"/>
        <v>213.17293480005264</v>
      </c>
      <c r="T59" s="2" t="s">
        <v>10</v>
      </c>
      <c r="U59" s="1">
        <v>-1.677</v>
      </c>
      <c r="V59" s="1" t="s">
        <v>7</v>
      </c>
      <c r="W59" s="1" t="s">
        <v>8</v>
      </c>
      <c r="X59" s="6">
        <f>10^U59</f>
        <v>2.1037784397664742E-2</v>
      </c>
      <c r="Y59" s="2" t="s">
        <v>11</v>
      </c>
      <c r="Z59" s="1">
        <v>0</v>
      </c>
      <c r="AA59" s="1">
        <v>0</v>
      </c>
      <c r="AB59" s="2">
        <v>0</v>
      </c>
      <c r="AC59" s="1"/>
    </row>
    <row r="60" spans="1:29" s="3" customFormat="1" ht="14" x14ac:dyDescent="0.3">
      <c r="A60" s="1" t="s">
        <v>183</v>
      </c>
      <c r="B60" s="1" t="s">
        <v>184</v>
      </c>
      <c r="C60" s="1" t="s">
        <v>185</v>
      </c>
      <c r="D60" s="1">
        <v>1.49366</v>
      </c>
      <c r="E60" s="1">
        <v>165.23599999999999</v>
      </c>
      <c r="F60" s="1">
        <v>3.3240561862852371</v>
      </c>
      <c r="G60" s="1" t="s">
        <v>7</v>
      </c>
      <c r="H60" s="1">
        <v>3.0404</v>
      </c>
      <c r="I60" s="1">
        <v>15</v>
      </c>
      <c r="J60" s="1" t="s">
        <v>7</v>
      </c>
      <c r="K60" s="1"/>
      <c r="L60" s="6">
        <f>AVERAGE(F60,I60)</f>
        <v>9.1620280931426183</v>
      </c>
      <c r="M60" s="2" t="s">
        <v>9</v>
      </c>
      <c r="N60" s="1">
        <v>5.5859010830696674</v>
      </c>
      <c r="O60" s="1" t="s">
        <v>7</v>
      </c>
      <c r="P60" s="1">
        <v>1.4350000000000001</v>
      </c>
      <c r="Q60" s="1" t="s">
        <v>7</v>
      </c>
      <c r="R60" s="1"/>
      <c r="S60" s="6">
        <f t="shared" si="7"/>
        <v>3.5104505415348335</v>
      </c>
      <c r="T60" s="2" t="s">
        <v>10</v>
      </c>
      <c r="U60" s="1">
        <v>-1.5509999999999999</v>
      </c>
      <c r="V60" s="1" t="s">
        <v>7</v>
      </c>
      <c r="W60" s="1" t="s">
        <v>8</v>
      </c>
      <c r="X60" s="6">
        <v>2.8119008303989404E-2</v>
      </c>
      <c r="Y60" s="2" t="s">
        <v>11</v>
      </c>
      <c r="Z60" s="1">
        <v>0</v>
      </c>
      <c r="AA60" s="1">
        <v>0</v>
      </c>
      <c r="AB60" s="2">
        <v>0</v>
      </c>
      <c r="AC60" s="1"/>
    </row>
    <row r="61" spans="1:29" s="3" customFormat="1" ht="14" x14ac:dyDescent="0.3">
      <c r="A61" s="1" t="s">
        <v>186</v>
      </c>
      <c r="B61" s="1" t="s">
        <v>187</v>
      </c>
      <c r="C61" s="1" t="s">
        <v>188</v>
      </c>
      <c r="D61" s="1">
        <v>4.8831199999999999</v>
      </c>
      <c r="E61" s="1">
        <v>202.256</v>
      </c>
      <c r="F61" s="1">
        <v>237.28299999999999</v>
      </c>
      <c r="G61" s="1" t="s">
        <v>7</v>
      </c>
      <c r="H61" s="1">
        <v>1.9529000000000001</v>
      </c>
      <c r="I61" s="1">
        <v>120</v>
      </c>
      <c r="J61" s="1" t="s">
        <v>7</v>
      </c>
      <c r="K61" s="1">
        <v>237</v>
      </c>
      <c r="L61" s="6">
        <v>237</v>
      </c>
      <c r="M61" s="2" t="s">
        <v>35</v>
      </c>
      <c r="N61" s="1">
        <v>1557.35</v>
      </c>
      <c r="O61" s="1" t="s">
        <v>7</v>
      </c>
      <c r="P61" s="1">
        <v>770.6</v>
      </c>
      <c r="Q61" s="1" t="s">
        <v>7</v>
      </c>
      <c r="R61" s="1">
        <v>1600</v>
      </c>
      <c r="S61" s="6">
        <v>1600</v>
      </c>
      <c r="T61" s="2" t="s">
        <v>10</v>
      </c>
      <c r="U61" s="1">
        <v>-1.4890000000000001</v>
      </c>
      <c r="V61" s="1" t="s">
        <v>7</v>
      </c>
      <c r="W61" s="1" t="s">
        <v>8</v>
      </c>
      <c r="X61" s="6">
        <v>3.2433961734934909E-2</v>
      </c>
      <c r="Y61" s="2" t="s">
        <v>11</v>
      </c>
      <c r="Z61" s="1">
        <v>10</v>
      </c>
      <c r="AA61" s="1">
        <v>0</v>
      </c>
      <c r="AB61" s="2">
        <v>0</v>
      </c>
      <c r="AC61" s="1"/>
    </row>
    <row r="62" spans="1:29" s="3" customFormat="1" ht="14" x14ac:dyDescent="0.3">
      <c r="A62" s="1" t="s">
        <v>189</v>
      </c>
      <c r="B62" s="1" t="s">
        <v>190</v>
      </c>
      <c r="C62" s="1" t="s">
        <v>191</v>
      </c>
      <c r="D62" s="1">
        <v>0.269121</v>
      </c>
      <c r="E62" s="1">
        <v>314.39999999999998</v>
      </c>
      <c r="F62" s="1">
        <v>4.4808899999999996</v>
      </c>
      <c r="G62" s="1" t="s">
        <v>26</v>
      </c>
      <c r="H62" s="1">
        <v>2.2496</v>
      </c>
      <c r="I62" s="1">
        <v>120</v>
      </c>
      <c r="J62" s="1" t="s">
        <v>7</v>
      </c>
      <c r="K62" s="1"/>
      <c r="L62" s="6">
        <v>120</v>
      </c>
      <c r="M62" s="2" t="s">
        <v>35</v>
      </c>
      <c r="N62" s="1">
        <v>8.7304099999999991</v>
      </c>
      <c r="O62" s="1" t="s">
        <v>7</v>
      </c>
      <c r="P62" s="1">
        <v>3.1619999999999999</v>
      </c>
      <c r="Q62" s="1" t="s">
        <v>7</v>
      </c>
      <c r="R62" s="1"/>
      <c r="S62" s="6">
        <f t="shared" ref="S62:S67" si="8">AVERAGE(N62,P62)</f>
        <v>5.9462049999999991</v>
      </c>
      <c r="T62" s="2" t="s">
        <v>10</v>
      </c>
      <c r="U62" s="1">
        <v>-2.1320000000000001</v>
      </c>
      <c r="V62" s="1" t="s">
        <v>7</v>
      </c>
      <c r="W62" s="1" t="s">
        <v>8</v>
      </c>
      <c r="X62" s="6">
        <v>7.3790423012910058E-3</v>
      </c>
      <c r="Y62" s="2" t="s">
        <v>11</v>
      </c>
      <c r="Z62" s="1">
        <v>10</v>
      </c>
      <c r="AA62" s="1">
        <v>0</v>
      </c>
      <c r="AB62" s="2">
        <v>0</v>
      </c>
      <c r="AC62" s="1"/>
    </row>
    <row r="63" spans="1:29" s="3" customFormat="1" ht="14" x14ac:dyDescent="0.3">
      <c r="A63" s="1" t="s">
        <v>192</v>
      </c>
      <c r="B63" s="1" t="s">
        <v>193</v>
      </c>
      <c r="C63" s="1" t="s">
        <v>194</v>
      </c>
      <c r="D63" s="1">
        <v>1.55826</v>
      </c>
      <c r="E63" s="1">
        <v>407.32</v>
      </c>
      <c r="F63" s="1">
        <v>3.5470600000000001</v>
      </c>
      <c r="G63" s="1" t="s">
        <v>26</v>
      </c>
      <c r="H63" s="1">
        <v>0.46060000000000001</v>
      </c>
      <c r="I63" s="1">
        <v>720</v>
      </c>
      <c r="J63" s="1" t="s">
        <v>26</v>
      </c>
      <c r="K63" s="1"/>
      <c r="L63" s="6" t="s">
        <v>27</v>
      </c>
      <c r="M63" s="2" t="s">
        <v>29</v>
      </c>
      <c r="N63" s="1">
        <v>6.6370699999999996</v>
      </c>
      <c r="O63" s="1" t="s">
        <v>7</v>
      </c>
      <c r="P63" s="1">
        <v>3.839</v>
      </c>
      <c r="Q63" s="1" t="s">
        <v>7</v>
      </c>
      <c r="R63" s="1"/>
      <c r="S63" s="6">
        <f t="shared" si="8"/>
        <v>5.238035</v>
      </c>
      <c r="T63" s="2" t="s">
        <v>10</v>
      </c>
      <c r="U63" s="1">
        <v>-3.3809999999999998</v>
      </c>
      <c r="V63" s="1" t="s">
        <v>7</v>
      </c>
      <c r="W63" s="1" t="s">
        <v>48</v>
      </c>
      <c r="X63" s="6">
        <v>4.1591061049402195E-4</v>
      </c>
      <c r="Y63" s="2" t="s">
        <v>11</v>
      </c>
      <c r="Z63" s="1" t="s">
        <v>278</v>
      </c>
      <c r="AA63" s="1">
        <v>0</v>
      </c>
      <c r="AB63" s="2">
        <v>0</v>
      </c>
      <c r="AC63" s="1"/>
    </row>
    <row r="64" spans="1:29" s="3" customFormat="1" ht="14" x14ac:dyDescent="0.3">
      <c r="A64" s="1" t="s">
        <v>195</v>
      </c>
      <c r="B64" s="1" t="s">
        <v>196</v>
      </c>
      <c r="C64" s="1" t="s">
        <v>197</v>
      </c>
      <c r="D64" s="1">
        <v>1.6271899999999999</v>
      </c>
      <c r="E64" s="1">
        <v>310.33</v>
      </c>
      <c r="F64" s="1">
        <v>4.2874699999999999</v>
      </c>
      <c r="G64" s="1" t="s">
        <v>26</v>
      </c>
      <c r="H64" s="1">
        <v>2.2622</v>
      </c>
      <c r="I64" s="1">
        <v>37.5</v>
      </c>
      <c r="J64" s="1" t="s">
        <v>26</v>
      </c>
      <c r="K64" s="1"/>
      <c r="L64" s="6" t="s">
        <v>27</v>
      </c>
      <c r="M64" s="2" t="s">
        <v>29</v>
      </c>
      <c r="N64" s="1">
        <v>1.77078</v>
      </c>
      <c r="O64" s="1" t="s">
        <v>7</v>
      </c>
      <c r="P64" s="1">
        <v>5.5270000000000001</v>
      </c>
      <c r="Q64" s="1" t="s">
        <v>7</v>
      </c>
      <c r="R64" s="1"/>
      <c r="S64" s="6">
        <f t="shared" si="8"/>
        <v>3.6488900000000002</v>
      </c>
      <c r="T64" s="2" t="s">
        <v>10</v>
      </c>
      <c r="U64" s="1">
        <v>-3.548</v>
      </c>
      <c r="V64" s="1" t="s">
        <v>7</v>
      </c>
      <c r="W64" s="1" t="s">
        <v>48</v>
      </c>
      <c r="X64" s="6">
        <v>2.8313919957993788E-4</v>
      </c>
      <c r="Y64" s="2" t="s">
        <v>11</v>
      </c>
      <c r="Z64" s="1" t="s">
        <v>278</v>
      </c>
      <c r="AA64" s="1">
        <v>0</v>
      </c>
      <c r="AB64" s="2">
        <v>0</v>
      </c>
      <c r="AC64" s="1"/>
    </row>
    <row r="65" spans="1:40" s="3" customFormat="1" ht="14" x14ac:dyDescent="0.3">
      <c r="A65" s="1" t="s">
        <v>198</v>
      </c>
      <c r="B65" s="1" t="s">
        <v>199</v>
      </c>
      <c r="C65" s="1" t="s">
        <v>200</v>
      </c>
      <c r="D65" s="1">
        <v>0.89099300000000003</v>
      </c>
      <c r="E65" s="1">
        <v>253.28</v>
      </c>
      <c r="F65" s="1">
        <v>3.3481700000000001</v>
      </c>
      <c r="G65" s="1" t="s">
        <v>7</v>
      </c>
      <c r="H65" s="1">
        <v>2.4297</v>
      </c>
      <c r="I65" s="1">
        <v>37.5</v>
      </c>
      <c r="J65" s="1" t="s">
        <v>7</v>
      </c>
      <c r="K65" s="1"/>
      <c r="L65" s="6">
        <f t="shared" ref="L65:L66" si="9">AVERAGE(F65,I65)</f>
        <v>20.424085000000002</v>
      </c>
      <c r="M65" s="2" t="s">
        <v>9</v>
      </c>
      <c r="N65" s="1">
        <v>2.7372299999999998</v>
      </c>
      <c r="O65" s="1" t="s">
        <v>7</v>
      </c>
      <c r="P65" s="1">
        <v>3.1619999999999999</v>
      </c>
      <c r="Q65" s="1" t="s">
        <v>7</v>
      </c>
      <c r="R65" s="1"/>
      <c r="S65" s="6">
        <f t="shared" si="8"/>
        <v>2.9496149999999997</v>
      </c>
      <c r="T65" s="2" t="s">
        <v>10</v>
      </c>
      <c r="U65" s="1">
        <v>-3.4940000000000002</v>
      </c>
      <c r="V65" s="1" t="s">
        <v>7</v>
      </c>
      <c r="W65" s="1" t="s">
        <v>48</v>
      </c>
      <c r="X65" s="6">
        <v>3.206269324505461E-4</v>
      </c>
      <c r="Y65" s="2" t="s">
        <v>11</v>
      </c>
      <c r="Z65" s="1">
        <v>0</v>
      </c>
      <c r="AA65" s="1">
        <v>0</v>
      </c>
      <c r="AB65" s="2">
        <v>0</v>
      </c>
      <c r="AC65" s="1"/>
    </row>
    <row r="66" spans="1:40" s="3" customFormat="1" ht="14" x14ac:dyDescent="0.3">
      <c r="A66" s="1" t="s">
        <v>201</v>
      </c>
      <c r="B66" s="1" t="s">
        <v>202</v>
      </c>
      <c r="C66" s="1" t="s">
        <v>203</v>
      </c>
      <c r="D66" s="1">
        <v>2.4684699999999999</v>
      </c>
      <c r="E66" s="1">
        <v>201.25</v>
      </c>
      <c r="F66" s="1">
        <v>3.5381499999999999</v>
      </c>
      <c r="G66" s="1" t="s">
        <v>7</v>
      </c>
      <c r="H66" s="1">
        <v>2.7566999999999999</v>
      </c>
      <c r="I66" s="1">
        <v>15</v>
      </c>
      <c r="J66" s="1" t="s">
        <v>7</v>
      </c>
      <c r="K66" s="1"/>
      <c r="L66" s="6">
        <f t="shared" si="9"/>
        <v>9.2690750000000008</v>
      </c>
      <c r="M66" s="2" t="s">
        <v>9</v>
      </c>
      <c r="N66" s="1">
        <v>7.8902200000000002</v>
      </c>
      <c r="O66" s="1" t="s">
        <v>7</v>
      </c>
      <c r="P66" s="1">
        <v>19.8</v>
      </c>
      <c r="Q66" s="1" t="s">
        <v>7</v>
      </c>
      <c r="R66" s="1"/>
      <c r="S66" s="6">
        <f t="shared" si="8"/>
        <v>13.84511</v>
      </c>
      <c r="T66" s="2" t="s">
        <v>10</v>
      </c>
      <c r="U66" s="1">
        <v>-1.9950000000000001</v>
      </c>
      <c r="V66" s="1" t="s">
        <v>7</v>
      </c>
      <c r="W66" s="1" t="s">
        <v>8</v>
      </c>
      <c r="X66" s="6">
        <v>1.0115794542598981E-2</v>
      </c>
      <c r="Y66" s="2" t="s">
        <v>11</v>
      </c>
      <c r="Z66" s="1">
        <v>0</v>
      </c>
      <c r="AA66" s="1">
        <v>0</v>
      </c>
      <c r="AB66" s="2">
        <v>0</v>
      </c>
      <c r="AC66" s="1"/>
    </row>
    <row r="67" spans="1:40" s="3" customFormat="1" ht="14" x14ac:dyDescent="0.3">
      <c r="A67" s="1" t="s">
        <v>204</v>
      </c>
      <c r="B67" s="1" t="s">
        <v>205</v>
      </c>
      <c r="C67" s="1" t="s">
        <v>206</v>
      </c>
      <c r="D67" s="1">
        <v>2.5115400000000001</v>
      </c>
      <c r="E67" s="1">
        <v>263.38099999999997</v>
      </c>
      <c r="F67" s="1">
        <v>3.35581</v>
      </c>
      <c r="G67" s="1" t="s">
        <v>26</v>
      </c>
      <c r="H67" s="1">
        <v>2.0920999999999998</v>
      </c>
      <c r="I67" s="1">
        <v>120</v>
      </c>
      <c r="J67" s="1" t="s">
        <v>7</v>
      </c>
      <c r="K67" s="1"/>
      <c r="L67" s="6">
        <v>120</v>
      </c>
      <c r="M67" s="2" t="s">
        <v>35</v>
      </c>
      <c r="N67" s="1">
        <v>9.6307100000000005</v>
      </c>
      <c r="O67" s="1" t="s">
        <v>7</v>
      </c>
      <c r="P67" s="1">
        <v>25.25</v>
      </c>
      <c r="Q67" s="1" t="s">
        <v>7</v>
      </c>
      <c r="R67" s="1"/>
      <c r="S67" s="6">
        <f t="shared" si="8"/>
        <v>17.440355</v>
      </c>
      <c r="T67" s="2" t="s">
        <v>10</v>
      </c>
      <c r="U67" s="1">
        <v>-1.734</v>
      </c>
      <c r="V67" s="1" t="s">
        <v>7</v>
      </c>
      <c r="W67" s="1" t="s">
        <v>8</v>
      </c>
      <c r="X67" s="6">
        <v>1.8450154191794729E-2</v>
      </c>
      <c r="Y67" s="2" t="s">
        <v>11</v>
      </c>
      <c r="Z67" s="1">
        <v>10</v>
      </c>
      <c r="AA67" s="1">
        <v>0</v>
      </c>
      <c r="AB67" s="2">
        <v>0</v>
      </c>
      <c r="AC67" s="1"/>
    </row>
    <row r="68" spans="1:40" s="3" customFormat="1" ht="14" x14ac:dyDescent="0.3">
      <c r="A68" s="1" t="s">
        <v>207</v>
      </c>
      <c r="B68" s="1" t="s">
        <v>208</v>
      </c>
      <c r="C68" s="1" t="s">
        <v>209</v>
      </c>
      <c r="D68" s="1">
        <v>0.98032799999999998</v>
      </c>
      <c r="E68" s="1">
        <v>253.26900000000001</v>
      </c>
      <c r="F68" s="1">
        <v>19.7544</v>
      </c>
      <c r="G68" s="1" t="s">
        <v>26</v>
      </c>
      <c r="H68" s="1">
        <v>2.2566000000000002</v>
      </c>
      <c r="I68" s="1">
        <v>37.5</v>
      </c>
      <c r="J68" s="1" t="s">
        <v>26</v>
      </c>
      <c r="K68" s="1"/>
      <c r="L68" s="6" t="s">
        <v>27</v>
      </c>
      <c r="M68" s="2" t="s">
        <v>29</v>
      </c>
      <c r="N68" s="1">
        <v>23.146799999999999</v>
      </c>
      <c r="O68" s="1" t="s">
        <v>7</v>
      </c>
      <c r="P68" s="1">
        <v>3.1619999999999999</v>
      </c>
      <c r="Q68" s="1" t="s">
        <v>26</v>
      </c>
      <c r="R68" s="1"/>
      <c r="S68" s="6">
        <v>23.146799999999999</v>
      </c>
      <c r="T68" s="2" t="s">
        <v>10</v>
      </c>
      <c r="U68" s="1">
        <v>-1.484</v>
      </c>
      <c r="V68" s="1" t="s">
        <v>7</v>
      </c>
      <c r="W68" s="1" t="s">
        <v>8</v>
      </c>
      <c r="X68" s="6">
        <v>3.2809529311311897E-2</v>
      </c>
      <c r="Y68" s="2" t="s">
        <v>11</v>
      </c>
      <c r="Z68" s="1" t="s">
        <v>278</v>
      </c>
      <c r="AA68" s="1">
        <v>0</v>
      </c>
      <c r="AB68" s="2">
        <v>0</v>
      </c>
      <c r="AC68" s="1"/>
    </row>
    <row r="69" spans="1:40" s="3" customFormat="1" ht="14" x14ac:dyDescent="0.3">
      <c r="A69" s="1" t="s">
        <v>210</v>
      </c>
      <c r="B69" s="1" t="s">
        <v>211</v>
      </c>
      <c r="C69" s="1" t="s">
        <v>212</v>
      </c>
      <c r="D69" s="1">
        <v>2.5352800000000002</v>
      </c>
      <c r="E69" s="1">
        <v>252.73099999999999</v>
      </c>
      <c r="F69" s="1">
        <v>17.623000000000001</v>
      </c>
      <c r="G69" s="1" t="s">
        <v>26</v>
      </c>
      <c r="H69" s="1">
        <v>2.7275</v>
      </c>
      <c r="I69" s="1">
        <v>37.5</v>
      </c>
      <c r="J69" s="1" t="s">
        <v>7</v>
      </c>
      <c r="K69" s="1"/>
      <c r="L69" s="6">
        <v>37.5</v>
      </c>
      <c r="M69" s="2" t="s">
        <v>9</v>
      </c>
      <c r="N69" s="1">
        <v>13.497299999999999</v>
      </c>
      <c r="O69" s="1" t="s">
        <v>7</v>
      </c>
      <c r="P69" s="1">
        <v>17.8</v>
      </c>
      <c r="Q69" s="1" t="s">
        <v>7</v>
      </c>
      <c r="R69" s="1">
        <v>15.6</v>
      </c>
      <c r="S69" s="6">
        <v>15.6</v>
      </c>
      <c r="T69" s="2" t="s">
        <v>10</v>
      </c>
      <c r="U69" s="1">
        <v>-1.5089999999999999</v>
      </c>
      <c r="V69" s="1" t="s">
        <v>7</v>
      </c>
      <c r="W69" s="1" t="s">
        <v>48</v>
      </c>
      <c r="X69" s="6">
        <v>3.0974192992165805E-2</v>
      </c>
      <c r="Y69" s="2" t="s">
        <v>11</v>
      </c>
      <c r="Z69" s="1">
        <v>0</v>
      </c>
      <c r="AA69" s="1">
        <v>0</v>
      </c>
      <c r="AB69" s="2">
        <v>0</v>
      </c>
      <c r="AC69" s="1"/>
    </row>
    <row r="70" spans="1:40" s="3" customFormat="1" ht="14" x14ac:dyDescent="0.3">
      <c r="A70" s="1" t="s">
        <v>213</v>
      </c>
      <c r="B70" s="1" t="s">
        <v>214</v>
      </c>
      <c r="C70" s="1" t="s">
        <v>215</v>
      </c>
      <c r="D70" s="1">
        <v>3.9971100000000002</v>
      </c>
      <c r="E70" s="1">
        <v>266.31799999999998</v>
      </c>
      <c r="F70" s="1">
        <v>3.67991</v>
      </c>
      <c r="G70" s="1" t="s">
        <v>26</v>
      </c>
      <c r="H70" s="1">
        <v>3.6594000000000002</v>
      </c>
      <c r="I70" s="1">
        <v>8.67</v>
      </c>
      <c r="J70" s="1" t="s">
        <v>7</v>
      </c>
      <c r="K70" s="1"/>
      <c r="L70" s="6">
        <v>8.67</v>
      </c>
      <c r="M70" s="2" t="s">
        <v>9</v>
      </c>
      <c r="N70" s="1">
        <v>29.511800000000001</v>
      </c>
      <c r="O70" s="1" t="s">
        <v>7</v>
      </c>
      <c r="P70" s="1">
        <v>30.29</v>
      </c>
      <c r="Q70" s="1" t="s">
        <v>7</v>
      </c>
      <c r="R70" s="1">
        <v>34.4</v>
      </c>
      <c r="S70" s="6">
        <v>34.4</v>
      </c>
      <c r="T70" s="2" t="s">
        <v>10</v>
      </c>
      <c r="U70" s="1">
        <v>-1.5129999999999999</v>
      </c>
      <c r="V70" s="1" t="s">
        <v>7</v>
      </c>
      <c r="W70" s="1" t="s">
        <v>8</v>
      </c>
      <c r="X70" s="6">
        <v>3.0690219883911567E-2</v>
      </c>
      <c r="Y70" s="2" t="s">
        <v>11</v>
      </c>
      <c r="Z70" s="1">
        <v>0</v>
      </c>
      <c r="AA70" s="1">
        <v>0</v>
      </c>
      <c r="AB70" s="2">
        <v>0</v>
      </c>
      <c r="AC70" s="1"/>
    </row>
    <row r="71" spans="1:40" s="3" customFormat="1" ht="14" x14ac:dyDescent="0.3">
      <c r="A71" s="1" t="s">
        <v>216</v>
      </c>
      <c r="B71" s="1" t="s">
        <v>217</v>
      </c>
      <c r="C71" s="1" t="s">
        <v>218</v>
      </c>
      <c r="D71" s="1">
        <v>4.7624000000000004</v>
      </c>
      <c r="E71" s="1">
        <v>289.54000000000002</v>
      </c>
      <c r="F71" s="1">
        <v>4.5061900000000001</v>
      </c>
      <c r="G71" s="1" t="s">
        <v>7</v>
      </c>
      <c r="H71" s="1">
        <v>1.9378</v>
      </c>
      <c r="I71" s="1">
        <v>120</v>
      </c>
      <c r="J71" s="1" t="s">
        <v>7</v>
      </c>
      <c r="K71" s="1"/>
      <c r="L71" s="6">
        <f>AVERAGE(F71,I71)</f>
        <v>62.253095000000002</v>
      </c>
      <c r="M71" s="2" t="s">
        <v>35</v>
      </c>
      <c r="N71" s="1">
        <v>52.892699999999998</v>
      </c>
      <c r="O71" s="1" t="s">
        <v>7</v>
      </c>
      <c r="P71" s="1">
        <v>642.20000000000005</v>
      </c>
      <c r="Q71" s="1" t="s">
        <v>7</v>
      </c>
      <c r="R71" s="1">
        <v>868</v>
      </c>
      <c r="S71" s="6">
        <v>868</v>
      </c>
      <c r="T71" s="2" t="s">
        <v>10</v>
      </c>
      <c r="U71" s="1">
        <v>-0.83099999999999996</v>
      </c>
      <c r="V71" s="1" t="s">
        <v>7</v>
      </c>
      <c r="W71" s="1" t="s">
        <v>8</v>
      </c>
      <c r="X71" s="6">
        <v>0.14757065332758945</v>
      </c>
      <c r="Y71" s="2" t="s">
        <v>11</v>
      </c>
      <c r="Z71" s="1">
        <v>10</v>
      </c>
      <c r="AA71" s="1">
        <v>0</v>
      </c>
      <c r="AB71" s="2">
        <v>0</v>
      </c>
      <c r="AC71" s="1"/>
    </row>
    <row r="72" spans="1:40" s="3" customFormat="1" ht="14" x14ac:dyDescent="0.3">
      <c r="A72" s="1" t="s">
        <v>219</v>
      </c>
      <c r="B72" s="1" t="s">
        <v>220</v>
      </c>
      <c r="C72" s="1" t="s">
        <v>221</v>
      </c>
      <c r="D72" s="1">
        <v>0.52162399999999998</v>
      </c>
      <c r="E72" s="1">
        <v>276.28500000000003</v>
      </c>
      <c r="F72" s="1">
        <v>3.8166799999999999</v>
      </c>
      <c r="G72" s="1" t="s">
        <v>26</v>
      </c>
      <c r="H72" s="1">
        <v>2.7970999999999999</v>
      </c>
      <c r="I72" s="1">
        <v>15</v>
      </c>
      <c r="J72" s="1" t="s">
        <v>7</v>
      </c>
      <c r="K72" s="1"/>
      <c r="L72" s="6">
        <v>15</v>
      </c>
      <c r="M72" s="2" t="s">
        <v>9</v>
      </c>
      <c r="N72" s="1">
        <v>3.5295299999999998</v>
      </c>
      <c r="O72" s="1" t="s">
        <v>7</v>
      </c>
      <c r="P72" s="1">
        <v>3.1619999999999999</v>
      </c>
      <c r="Q72" s="1" t="s">
        <v>26</v>
      </c>
      <c r="R72" s="1"/>
      <c r="S72" s="6">
        <v>3.5295299999999998</v>
      </c>
      <c r="T72" s="2" t="s">
        <v>10</v>
      </c>
      <c r="U72" s="1">
        <v>-1.762</v>
      </c>
      <c r="V72" s="1" t="s">
        <v>7</v>
      </c>
      <c r="W72" s="1" t="s">
        <v>8</v>
      </c>
      <c r="X72" s="6">
        <v>1.7298163592151004E-2</v>
      </c>
      <c r="Y72" s="2" t="s">
        <v>11</v>
      </c>
      <c r="Z72" s="1">
        <v>0</v>
      </c>
      <c r="AA72" s="1">
        <v>0</v>
      </c>
      <c r="AB72" s="2">
        <v>0</v>
      </c>
      <c r="AC72" s="1"/>
    </row>
    <row r="73" spans="1:40" s="3" customFormat="1" ht="14" x14ac:dyDescent="0.3">
      <c r="A73" s="1" t="s">
        <v>222</v>
      </c>
      <c r="B73" s="1" t="s">
        <v>223</v>
      </c>
      <c r="C73" s="1" t="s">
        <v>224</v>
      </c>
      <c r="D73" s="1">
        <v>0.91010800000000003</v>
      </c>
      <c r="E73" s="1">
        <v>290.32299999999998</v>
      </c>
      <c r="F73" s="1">
        <v>4.2398499999999997</v>
      </c>
      <c r="G73" s="1" t="s">
        <v>26</v>
      </c>
      <c r="H73" s="1">
        <v>2.0385</v>
      </c>
      <c r="I73" s="1">
        <v>120</v>
      </c>
      <c r="J73" s="1" t="s">
        <v>26</v>
      </c>
      <c r="K73" s="1"/>
      <c r="L73" s="6" t="s">
        <v>27</v>
      </c>
      <c r="M73" s="2" t="s">
        <v>29</v>
      </c>
      <c r="N73" s="1">
        <v>47.252400000000002</v>
      </c>
      <c r="O73" s="1" t="s">
        <v>7</v>
      </c>
      <c r="P73" s="1">
        <v>3.1619999999999999</v>
      </c>
      <c r="Q73" s="1" t="s">
        <v>26</v>
      </c>
      <c r="R73" s="1"/>
      <c r="S73" s="6">
        <v>47.252400000000002</v>
      </c>
      <c r="T73" s="2" t="s">
        <v>10</v>
      </c>
      <c r="U73" s="1">
        <v>-1.5740000000000001</v>
      </c>
      <c r="V73" s="1" t="s">
        <v>7</v>
      </c>
      <c r="W73" s="1" t="s">
        <v>8</v>
      </c>
      <c r="X73" s="6">
        <v>2.6668586645214782E-2</v>
      </c>
      <c r="Y73" s="2" t="s">
        <v>11</v>
      </c>
      <c r="Z73" s="1" t="s">
        <v>278</v>
      </c>
      <c r="AA73" s="1">
        <v>0</v>
      </c>
      <c r="AB73" s="2">
        <v>0</v>
      </c>
      <c r="AC73" s="1"/>
    </row>
    <row r="74" spans="1:40" s="3" customFormat="1" ht="14" x14ac:dyDescent="0.3">
      <c r="A74" s="1" t="s">
        <v>225</v>
      </c>
      <c r="B74" s="1" t="s">
        <v>226</v>
      </c>
      <c r="C74" s="1" t="s">
        <v>227</v>
      </c>
      <c r="D74" s="1">
        <v>4.5892299999999997</v>
      </c>
      <c r="E74" s="1">
        <v>326.28800000000001</v>
      </c>
      <c r="F74" s="1">
        <v>6.1080699999999997</v>
      </c>
      <c r="G74" s="1" t="s">
        <v>26</v>
      </c>
      <c r="H74" s="1">
        <v>2.6979000000000002</v>
      </c>
      <c r="I74" s="1">
        <v>37.5</v>
      </c>
      <c r="J74" s="1" t="s">
        <v>7</v>
      </c>
      <c r="K74" s="1"/>
      <c r="L74" s="6">
        <v>37.5</v>
      </c>
      <c r="M74" s="2" t="s">
        <v>9</v>
      </c>
      <c r="N74" s="1">
        <v>189.98400000000001</v>
      </c>
      <c r="O74" s="1" t="s">
        <v>7</v>
      </c>
      <c r="P74" s="1">
        <v>74.23</v>
      </c>
      <c r="Q74" s="1" t="s">
        <v>7</v>
      </c>
      <c r="R74" s="1">
        <v>752</v>
      </c>
      <c r="S74" s="6">
        <v>752</v>
      </c>
      <c r="T74" s="2" t="s">
        <v>10</v>
      </c>
      <c r="U74" s="1">
        <v>-0.91300000000000003</v>
      </c>
      <c r="V74" s="1" t="s">
        <v>7</v>
      </c>
      <c r="W74" s="1" t="s">
        <v>8</v>
      </c>
      <c r="X74" s="6">
        <v>0.12217996601648716</v>
      </c>
      <c r="Y74" s="2" t="s">
        <v>11</v>
      </c>
      <c r="Z74" s="1">
        <v>0</v>
      </c>
      <c r="AA74" s="1">
        <v>0</v>
      </c>
      <c r="AB74" s="2">
        <v>0</v>
      </c>
      <c r="AC74" s="1"/>
    </row>
    <row r="75" spans="1:40" s="3" customFormat="1" ht="14" x14ac:dyDescent="0.3">
      <c r="A75" s="1" t="s">
        <v>228</v>
      </c>
      <c r="B75" s="1" t="s">
        <v>229</v>
      </c>
      <c r="C75" s="1" t="s">
        <v>230</v>
      </c>
      <c r="D75" s="1">
        <v>3.7494000000000001</v>
      </c>
      <c r="E75" s="1">
        <v>398.47699999999998</v>
      </c>
      <c r="F75" s="1">
        <v>3.6799200000000001</v>
      </c>
      <c r="G75" s="1" t="s">
        <v>26</v>
      </c>
      <c r="H75" s="1">
        <v>3.3412999999999999</v>
      </c>
      <c r="I75" s="1">
        <v>8.67</v>
      </c>
      <c r="J75" s="1" t="s">
        <v>7</v>
      </c>
      <c r="K75" s="1"/>
      <c r="L75" s="6">
        <v>8.67</v>
      </c>
      <c r="M75" s="2" t="s">
        <v>9</v>
      </c>
      <c r="N75" s="1">
        <v>5.7576200000000002</v>
      </c>
      <c r="O75" s="1" t="s">
        <v>7</v>
      </c>
      <c r="P75" s="1">
        <v>20.72</v>
      </c>
      <c r="Q75" s="1" t="s">
        <v>7</v>
      </c>
      <c r="R75" s="1">
        <v>5.75</v>
      </c>
      <c r="S75" s="6">
        <v>5.75</v>
      </c>
      <c r="T75" s="2" t="s">
        <v>10</v>
      </c>
      <c r="U75" s="1">
        <v>-1.4730000000000001</v>
      </c>
      <c r="V75" s="1" t="s">
        <v>7</v>
      </c>
      <c r="W75" s="1" t="s">
        <v>8</v>
      </c>
      <c r="X75" s="6">
        <v>3.3651156937549054E-2</v>
      </c>
      <c r="Y75" s="2" t="s">
        <v>11</v>
      </c>
      <c r="Z75" s="1">
        <v>0</v>
      </c>
      <c r="AA75" s="1">
        <v>0</v>
      </c>
      <c r="AB75" s="2">
        <v>0</v>
      </c>
      <c r="AC75" s="1"/>
    </row>
    <row r="76" spans="1:40" s="3" customFormat="1" ht="14" x14ac:dyDescent="0.3">
      <c r="A76" s="1" t="s">
        <v>231</v>
      </c>
      <c r="B76" s="1" t="s">
        <v>232</v>
      </c>
      <c r="C76" s="1" t="s">
        <v>233</v>
      </c>
      <c r="D76" s="1">
        <v>1.4410799999999999</v>
      </c>
      <c r="E76" s="1">
        <v>285.48</v>
      </c>
      <c r="F76" s="1">
        <v>3.6802100000000002</v>
      </c>
      <c r="G76" s="1" t="s">
        <v>26</v>
      </c>
      <c r="H76" s="1">
        <v>2.2025000000000001</v>
      </c>
      <c r="I76" s="1">
        <v>120</v>
      </c>
      <c r="J76" s="1" t="s">
        <v>7</v>
      </c>
      <c r="K76" s="1"/>
      <c r="L76" s="6">
        <v>120</v>
      </c>
      <c r="M76" s="2" t="s">
        <v>35</v>
      </c>
      <c r="N76" s="1">
        <v>1.28864</v>
      </c>
      <c r="O76" s="1" t="s">
        <v>7</v>
      </c>
      <c r="P76" s="1">
        <v>0.61970000000000003</v>
      </c>
      <c r="Q76" s="1" t="s">
        <v>7</v>
      </c>
      <c r="R76" s="1">
        <v>1.28</v>
      </c>
      <c r="S76" s="6">
        <v>1.28</v>
      </c>
      <c r="T76" s="2" t="s">
        <v>10</v>
      </c>
      <c r="U76" s="1">
        <v>-1.173</v>
      </c>
      <c r="V76" s="1" t="s">
        <v>7</v>
      </c>
      <c r="W76" s="1" t="s">
        <v>8</v>
      </c>
      <c r="X76" s="6">
        <v>6.7142885292595211E-2</v>
      </c>
      <c r="Y76" s="2" t="s">
        <v>11</v>
      </c>
      <c r="Z76" s="1">
        <v>10</v>
      </c>
      <c r="AA76" s="1">
        <v>0</v>
      </c>
      <c r="AB76" s="2">
        <v>0</v>
      </c>
      <c r="AC76" s="1"/>
    </row>
    <row r="77" spans="1:40" s="3" customFormat="1" ht="14" x14ac:dyDescent="0.3">
      <c r="A77" s="1" t="s">
        <v>234</v>
      </c>
      <c r="B77" s="1" t="s">
        <v>235</v>
      </c>
      <c r="C77" s="1" t="s">
        <v>236</v>
      </c>
      <c r="D77" s="1">
        <v>3.6504099999999999</v>
      </c>
      <c r="E77" s="1">
        <v>430.89</v>
      </c>
      <c r="F77" s="1">
        <v>4.0759999999999996</v>
      </c>
      <c r="G77" s="1" t="s">
        <v>26</v>
      </c>
      <c r="H77" s="1">
        <v>1.3615999999999999</v>
      </c>
      <c r="I77" s="1">
        <v>240</v>
      </c>
      <c r="J77" s="1" t="s">
        <v>26</v>
      </c>
      <c r="K77" s="1"/>
      <c r="L77" s="6" t="s">
        <v>27</v>
      </c>
      <c r="M77" s="2" t="s">
        <v>29</v>
      </c>
      <c r="N77" s="1">
        <v>12.029199999999999</v>
      </c>
      <c r="O77" s="1" t="s">
        <v>7</v>
      </c>
      <c r="P77" s="1">
        <v>17.8</v>
      </c>
      <c r="Q77" s="1" t="s">
        <v>26</v>
      </c>
      <c r="R77" s="1">
        <v>16.399999999999999</v>
      </c>
      <c r="S77" s="6">
        <f>N77</f>
        <v>12.029199999999999</v>
      </c>
      <c r="T77" s="2" t="s">
        <v>10</v>
      </c>
      <c r="U77" s="1">
        <v>-1.171</v>
      </c>
      <c r="V77" s="1" t="s">
        <v>7</v>
      </c>
      <c r="W77" s="1" t="s">
        <v>8</v>
      </c>
      <c r="X77" s="6">
        <v>6.7452802769792181E-2</v>
      </c>
      <c r="Y77" s="2" t="s">
        <v>11</v>
      </c>
      <c r="Z77" s="1" t="s">
        <v>278</v>
      </c>
      <c r="AA77" s="1">
        <v>0</v>
      </c>
      <c r="AB77" s="2">
        <v>0</v>
      </c>
      <c r="AC77" s="1"/>
    </row>
    <row r="78" spans="1:40" s="3" customFormat="1" ht="14" x14ac:dyDescent="0.3">
      <c r="A78" s="14" t="s">
        <v>237</v>
      </c>
      <c r="B78" s="14" t="s">
        <v>238</v>
      </c>
      <c r="C78" s="14" t="s">
        <v>239</v>
      </c>
      <c r="D78" s="14">
        <v>3.1287099999999999</v>
      </c>
      <c r="E78" s="14">
        <v>277.40800000000002</v>
      </c>
      <c r="F78" s="14">
        <v>3.3569800000000001</v>
      </c>
      <c r="G78" s="14" t="s">
        <v>26</v>
      </c>
      <c r="H78" s="14">
        <v>1.9862</v>
      </c>
      <c r="I78" s="14">
        <v>120</v>
      </c>
      <c r="J78" s="14" t="s">
        <v>7</v>
      </c>
      <c r="K78" s="14"/>
      <c r="L78" s="16">
        <v>120</v>
      </c>
      <c r="M78" s="17" t="s">
        <v>35</v>
      </c>
      <c r="N78" s="14">
        <v>16.215</v>
      </c>
      <c r="O78" s="14" t="s">
        <v>7</v>
      </c>
      <c r="P78" s="14">
        <v>67.849999999999994</v>
      </c>
      <c r="Q78" s="14" t="s">
        <v>7</v>
      </c>
      <c r="R78" s="14">
        <v>12</v>
      </c>
      <c r="S78" s="16">
        <v>12</v>
      </c>
      <c r="T78" s="17" t="s">
        <v>10</v>
      </c>
      <c r="U78" s="14">
        <v>-1.645</v>
      </c>
      <c r="V78" s="14" t="s">
        <v>7</v>
      </c>
      <c r="W78" s="14" t="s">
        <v>8</v>
      </c>
      <c r="X78" s="16">
        <v>2.264644307593059E-2</v>
      </c>
      <c r="Y78" s="17" t="s">
        <v>11</v>
      </c>
      <c r="Z78" s="14">
        <v>10</v>
      </c>
      <c r="AA78" s="14">
        <v>0</v>
      </c>
      <c r="AB78" s="17">
        <v>0</v>
      </c>
      <c r="AC78" s="14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</row>
  </sheetData>
  <autoFilter ref="A1:AN78" xr:uid="{3150F945-9BDC-42BC-BD53-3A87B6A4015B}"/>
  <mergeCells count="1">
    <mergeCell ref="AF2:A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</dc:creator>
  <cp:lastModifiedBy>EM</cp:lastModifiedBy>
  <dcterms:created xsi:type="dcterms:W3CDTF">2021-03-26T21:24:12Z</dcterms:created>
  <dcterms:modified xsi:type="dcterms:W3CDTF">2022-03-22T22:00:04Z</dcterms:modified>
</cp:coreProperties>
</file>