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ize\3D Objects\JUPYTER_NOTEBOOK\MICROSOFT\EXCEL\"/>
    </mc:Choice>
  </mc:AlternateContent>
  <bookViews>
    <workbookView xWindow="0" yWindow="0" windowWidth="20490" windowHeight="9090" firstSheet="3" activeTab="3"/>
  </bookViews>
  <sheets>
    <sheet name="date" sheetId="8" r:id="rId1"/>
    <sheet name="data entry form" sheetId="14" r:id="rId2"/>
    <sheet name="division_multiplication" sheetId="7" r:id="rId3"/>
    <sheet name="comments" sheetId="12" r:id="rId4"/>
    <sheet name="table" sheetId="13" r:id="rId5"/>
    <sheet name="Large Function" sheetId="15" r:id="rId6"/>
    <sheet name="Sheet1" sheetId="23" r:id="rId7"/>
    <sheet name="IF STATEMENTS" sheetId="16" r:id="rId8"/>
    <sheet name="LOOKUP" sheetId="17" r:id="rId9"/>
    <sheet name="LOOKUP2" sheetId="19" r:id="rId10"/>
    <sheet name="cell referencing" sheetId="21" r:id="rId11"/>
    <sheet name="logical operators" sheetId="22" r:id="rId12"/>
  </sheets>
  <externalReferences>
    <externalReference r:id="rId13"/>
  </externalReferences>
  <definedNames>
    <definedName name="DaysofSales">Table8[[#Headers],[#Data]]</definedName>
    <definedName name="Slicer_Days">#N/A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 i="23" l="1"/>
  <c r="N28" i="23"/>
  <c r="L28" i="23"/>
  <c r="N27" i="23"/>
  <c r="L27" i="23"/>
  <c r="E27" i="23"/>
  <c r="N26" i="23"/>
  <c r="L26" i="23"/>
  <c r="D26" i="23"/>
  <c r="N25" i="23"/>
  <c r="L25" i="23"/>
  <c r="N24" i="23"/>
  <c r="L24" i="23"/>
  <c r="D24" i="23"/>
  <c r="N23" i="23"/>
  <c r="L23" i="23"/>
  <c r="N22" i="23"/>
  <c r="L22" i="23"/>
  <c r="N21" i="23"/>
  <c r="L21" i="23"/>
  <c r="D21" i="23"/>
  <c r="B21" i="23"/>
  <c r="N20" i="23"/>
  <c r="L20" i="23"/>
  <c r="N19" i="23"/>
  <c r="M30" i="23" s="1"/>
  <c r="L19" i="23"/>
  <c r="O18" i="23"/>
  <c r="B18" i="23"/>
  <c r="B17" i="23"/>
  <c r="N15" i="23"/>
  <c r="N13" i="23"/>
  <c r="N12" i="23"/>
  <c r="K8" i="23"/>
  <c r="K6" i="23"/>
  <c r="N5" i="23"/>
  <c r="K5" i="23"/>
  <c r="M27" i="23"/>
  <c r="M21" i="23"/>
  <c r="M28" i="23"/>
  <c r="F26" i="23"/>
  <c r="B19" i="23"/>
  <c r="M19" i="23"/>
  <c r="M25" i="23"/>
  <c r="L6" i="23"/>
  <c r="O15" i="23"/>
  <c r="M24" i="23"/>
  <c r="O13" i="23"/>
  <c r="M23" i="23"/>
  <c r="F24" i="23"/>
  <c r="O12" i="23"/>
  <c r="K35" i="23"/>
  <c r="M22" i="23"/>
  <c r="L5" i="23"/>
  <c r="M20" i="23"/>
  <c r="D22" i="23"/>
  <c r="M32" i="23"/>
  <c r="M26" i="23"/>
  <c r="E9" i="22" l="1"/>
  <c r="E8" i="22"/>
  <c r="E7" i="22"/>
  <c r="E6" i="22"/>
  <c r="E5" i="22"/>
  <c r="D42" i="21"/>
  <c r="D41" i="21"/>
  <c r="N40" i="21"/>
  <c r="L40" i="21"/>
  <c r="D40" i="21"/>
  <c r="O39" i="21"/>
  <c r="K39" i="21"/>
  <c r="D39" i="21"/>
  <c r="D38" i="21"/>
  <c r="Q21" i="21"/>
  <c r="P21" i="21"/>
  <c r="O40" i="21" s="1"/>
  <c r="P20" i="21"/>
  <c r="E42" i="21" s="1"/>
  <c r="P13" i="21"/>
  <c r="P12" i="21"/>
  <c r="G10" i="21"/>
  <c r="B8" i="21"/>
  <c r="G9" i="22"/>
  <c r="J36" i="21"/>
  <c r="C8" i="21"/>
  <c r="G8" i="22"/>
  <c r="G6" i="22"/>
  <c r="O9" i="21"/>
  <c r="D35" i="21"/>
  <c r="M17" i="21"/>
  <c r="G5" i="22"/>
  <c r="G7" i="22"/>
  <c r="P22" i="21" l="1"/>
  <c r="E38" i="21"/>
  <c r="L39" i="21"/>
  <c r="M40" i="21"/>
  <c r="E41" i="21"/>
  <c r="Q20" i="21"/>
  <c r="M39" i="21"/>
  <c r="E40" i="21"/>
  <c r="E39" i="21"/>
  <c r="N39" i="21"/>
  <c r="K40" i="21"/>
  <c r="E20" i="19" l="1"/>
  <c r="H28" i="19"/>
  <c r="E35" i="19"/>
  <c r="E34" i="19"/>
  <c r="I33" i="19"/>
  <c r="E33" i="19"/>
  <c r="E32" i="19"/>
  <c r="E31" i="19"/>
  <c r="E30" i="19"/>
  <c r="E29" i="19"/>
  <c r="W28" i="19"/>
  <c r="V28" i="19"/>
  <c r="U28" i="19"/>
  <c r="T28" i="19"/>
  <c r="S28" i="19"/>
  <c r="R28" i="19"/>
  <c r="Q28" i="19"/>
  <c r="P28" i="19"/>
  <c r="O28" i="19"/>
  <c r="N28" i="19"/>
  <c r="M28" i="19"/>
  <c r="L28" i="19"/>
  <c r="K28" i="19"/>
  <c r="J28" i="19"/>
  <c r="I28" i="19"/>
  <c r="I34" i="19" s="1"/>
  <c r="E28" i="19"/>
  <c r="E27" i="19"/>
  <c r="E26" i="19"/>
  <c r="E25" i="19"/>
  <c r="E24" i="19"/>
  <c r="E23" i="19"/>
  <c r="I22" i="19"/>
  <c r="E22" i="19"/>
  <c r="I21" i="19"/>
  <c r="E21" i="19"/>
  <c r="D15" i="19"/>
  <c r="G7" i="17" l="1"/>
  <c r="F19" i="17"/>
  <c r="E19" i="17"/>
  <c r="H18" i="17"/>
  <c r="G18" i="17"/>
  <c r="H17" i="17"/>
  <c r="G17" i="17"/>
  <c r="H16" i="17"/>
  <c r="G16" i="17"/>
  <c r="H15" i="17"/>
  <c r="G15" i="17"/>
  <c r="H14" i="17"/>
  <c r="G14" i="17"/>
  <c r="H13" i="17"/>
  <c r="G13" i="17"/>
  <c r="H12" i="17"/>
  <c r="G12" i="17"/>
  <c r="H11" i="17"/>
  <c r="G11" i="17"/>
  <c r="H10" i="17"/>
  <c r="G10" i="17"/>
  <c r="H9" i="17"/>
  <c r="G9" i="17"/>
  <c r="H8" i="17"/>
  <c r="G8" i="17"/>
  <c r="H7" i="17"/>
  <c r="F19" i="16"/>
  <c r="E19" i="16"/>
  <c r="H17" i="16"/>
  <c r="G17" i="16"/>
  <c r="H16" i="16"/>
  <c r="G16" i="16"/>
  <c r="H15" i="16"/>
  <c r="G15" i="16"/>
  <c r="H14" i="16"/>
  <c r="G14" i="16"/>
  <c r="H13" i="16"/>
  <c r="G13" i="16"/>
  <c r="H12" i="16"/>
  <c r="G12" i="16"/>
  <c r="H11" i="16"/>
  <c r="G11" i="16"/>
  <c r="H10" i="16"/>
  <c r="G10" i="16"/>
  <c r="H9" i="16"/>
  <c r="G9" i="16"/>
  <c r="H8" i="16"/>
  <c r="G8" i="16"/>
  <c r="H7" i="16"/>
  <c r="G7" i="16"/>
  <c r="H6" i="16"/>
  <c r="G6" i="16"/>
  <c r="D5" i="15"/>
  <c r="E5" i="15"/>
  <c r="E21" i="15"/>
  <c r="D21" i="15"/>
  <c r="L13" i="15"/>
  <c r="J13" i="15"/>
  <c r="G8" i="15"/>
  <c r="N19" i="15"/>
  <c r="K14" i="17"/>
  <c r="K8" i="17"/>
  <c r="K9" i="16"/>
  <c r="G22" i="16"/>
  <c r="J19" i="15"/>
  <c r="H5" i="7" l="1"/>
  <c r="G5" i="7"/>
  <c r="G6" i="7"/>
  <c r="G7" i="7"/>
  <c r="G8" i="7"/>
  <c r="G9" i="7"/>
  <c r="G10" i="7"/>
  <c r="G11" i="7"/>
  <c r="G12" i="7"/>
  <c r="G13" i="7"/>
  <c r="G14" i="7"/>
  <c r="G15" i="7"/>
  <c r="G16" i="7"/>
  <c r="G17" i="7"/>
  <c r="G18" i="7"/>
  <c r="G19" i="7"/>
  <c r="O17" i="7"/>
  <c r="G25" i="13" l="1"/>
  <c r="C25" i="13"/>
  <c r="D25" i="13"/>
  <c r="E25" i="13"/>
  <c r="F25" i="13"/>
  <c r="B25" i="13"/>
  <c r="B24" i="13"/>
  <c r="C24" i="13"/>
  <c r="D24" i="13"/>
  <c r="E24" i="13"/>
  <c r="F24" i="13"/>
  <c r="G24" i="13"/>
  <c r="E31" i="13"/>
</calcChain>
</file>

<file path=xl/comments1.xml><?xml version="1.0" encoding="utf-8"?>
<comments xmlns="http://schemas.openxmlformats.org/spreadsheetml/2006/main">
  <authors>
    <author>USER</author>
  </authors>
  <commentList>
    <comment ref="J3" authorId="0" shapeId="0">
      <text>
        <r>
          <rPr>
            <i/>
            <u/>
            <sz val="12"/>
            <color indexed="81"/>
            <rFont val="Calibri Light"/>
            <family val="2"/>
          </rPr>
          <t xml:space="preserve">
SALES DATA</t>
        </r>
        <r>
          <rPr>
            <i/>
            <sz val="9"/>
            <color indexed="81"/>
            <rFont val="Calibri Light"/>
            <family val="2"/>
          </rPr>
          <t xml:space="preserve">
</t>
        </r>
      </text>
    </comment>
    <comment ref="L11" authorId="0" shapeId="0">
      <text>
        <r>
          <rPr>
            <b/>
            <sz val="9"/>
            <color indexed="81"/>
            <rFont val="Tahoma"/>
            <family val="2"/>
          </rPr>
          <t>USER:</t>
        </r>
      </text>
    </comment>
  </commentList>
</comments>
</file>

<file path=xl/sharedStrings.xml><?xml version="1.0" encoding="utf-8"?>
<sst xmlns="http://schemas.openxmlformats.org/spreadsheetml/2006/main" count="311" uniqueCount="163">
  <si>
    <t>enter the value 10 in a cell and copy it,</t>
  </si>
  <si>
    <t>Then select the range of values and bring up the Paste Special dialog box.</t>
  </si>
  <si>
    <t>Select the divide option, and each value in the range will be divided by 10</t>
  </si>
  <si>
    <t>CURRENT DATE=CTRL+;</t>
  </si>
  <si>
    <t>CURRENT TIME=CTRL+SHIFT+;</t>
  </si>
  <si>
    <t>CUREENT DATE AND TIME=NOW()</t>
  </si>
  <si>
    <t>Date</t>
  </si>
  <si>
    <t>Month</t>
  </si>
  <si>
    <t>Day</t>
  </si>
  <si>
    <t>Temperature</t>
  </si>
  <si>
    <t>Rainfall</t>
  </si>
  <si>
    <t>Flyers</t>
  </si>
  <si>
    <t>Price</t>
  </si>
  <si>
    <t>Sales</t>
  </si>
  <si>
    <t>Revenue</t>
  </si>
  <si>
    <t>January</t>
  </si>
  <si>
    <t>Sunday</t>
  </si>
  <si>
    <t>Monday</t>
  </si>
  <si>
    <t>Tuesday</t>
  </si>
  <si>
    <t>Wednesday</t>
  </si>
  <si>
    <t>Thursday</t>
  </si>
  <si>
    <t>Friday</t>
  </si>
  <si>
    <t>Saturday</t>
  </si>
  <si>
    <t>TOTAL</t>
  </si>
  <si>
    <t>AVG</t>
  </si>
  <si>
    <t>Days</t>
  </si>
  <si>
    <t>divide by</t>
  </si>
  <si>
    <t>FORMULA</t>
  </si>
  <si>
    <t>INCOME</t>
  </si>
  <si>
    <t>divide 
INCOME  BY</t>
  </si>
  <si>
    <t>multiply
Income
by</t>
  </si>
  <si>
    <t>1.  place the cursor in the cell you want to comment and then</t>
  </si>
  <si>
    <t>2. click on review tab</t>
  </si>
  <si>
    <t>3.  click on new comments</t>
  </si>
  <si>
    <t>OR</t>
  </si>
  <si>
    <t>2. shift + f2</t>
  </si>
  <si>
    <t>place the cursor in the cell you want to comment and then</t>
  </si>
  <si>
    <t>ALT + R+C</t>
  </si>
  <si>
    <t>CREATING A SIMPLE DATA ENTRY FORM</t>
  </si>
  <si>
    <t>&gt;Right any of the tab andselect customize the  ribbon   &gt;  under choose commands from dialog box select all commands and select form to add to one on the tabs under customize the ribbon and press ok</t>
  </si>
  <si>
    <t xml:space="preserve">Now enter you data Headings and the first row and select a cell in the first row . Now select form under the tab in which it was added </t>
  </si>
  <si>
    <t>Age</t>
  </si>
  <si>
    <t>Income</t>
  </si>
  <si>
    <t>Name</t>
  </si>
  <si>
    <t>Jan</t>
  </si>
  <si>
    <t>Emma</t>
  </si>
  <si>
    <t>Feb</t>
  </si>
  <si>
    <t>John</t>
  </si>
  <si>
    <t>SUM OF THE TOP THREE VALUES IN EAST AND MIDWEST</t>
  </si>
  <si>
    <t>EAST</t>
  </si>
  <si>
    <t>MIDWEST</t>
  </si>
  <si>
    <t>FORMULA FOR THE SUM OF THE TOP THREE VALUES FOR MIDWEST</t>
  </si>
  <si>
    <t>Product</t>
  </si>
  <si>
    <t>East</t>
  </si>
  <si>
    <t>MidWest</t>
  </si>
  <si>
    <t>Aspen</t>
  </si>
  <si>
    <t>Bellen</t>
  </si>
  <si>
    <t>Carlota</t>
  </si>
  <si>
    <t>SUM THE THE LAST THREE SMALLEST VALUES</t>
  </si>
  <si>
    <t>Crested Beaut</t>
  </si>
  <si>
    <t>Doublers</t>
  </si>
  <si>
    <t>FlatTop</t>
  </si>
  <si>
    <t>Majectic Beaut</t>
  </si>
  <si>
    <t>Quad</t>
  </si>
  <si>
    <t>Sunbell</t>
  </si>
  <si>
    <t>Sunset</t>
  </si>
  <si>
    <t>Sunshine</t>
  </si>
  <si>
    <t>V-Rang</t>
  </si>
  <si>
    <t>GROUNDTOTAL</t>
  </si>
  <si>
    <t>Midwest</t>
  </si>
  <si>
    <t>IF  Midwest &gt;= 200 GOOD</t>
  </si>
  <si>
    <t>IF  East &gt; 70 YES</t>
  </si>
  <si>
    <t>IF STATEMENT FOR IF  East &gt; 70 YES</t>
  </si>
  <si>
    <t>IF STATEMENT FOR MIDWEST</t>
  </si>
  <si>
    <r>
      <t>LOOKUP
A lookup formula returns a value from a table by looking up another related value.
A lookup formula returns a value from a table by looking up another related value. 
A common telephone directory (remember those?) provides a good analogy. 
If you want to find a person’s telephone number, you first locate the name (look it up) and then retrieve the corresponding number.
VLOOKUP(lookup_value, table_array ,col_index_num, range_lookup)
■ lookup_value: the value to look at before going over to the table4
■ table_array: The range that contains the lookup table.
■ col_index_num: The column number within the table from which the matching value is returned.
■ range_lookup: Optional. If TRUE or omitted, an approximate match is returned.
(If an exact match is not found, the next largest value that is less than lookup_
value is returned.) If FALSE, VLOOKUP will search for an exact match. If VLOOKUP
can’t find an exact match, the function returns #N/A</t>
    </r>
    <r>
      <rPr>
        <sz val="11"/>
        <color rgb="FFC00000"/>
        <rFont val="Calibri"/>
        <family val="2"/>
        <scheme val="minor"/>
      </rPr>
      <t xml:space="preserve"> BY Microsoft® Excel® 2016 BIBLE by John Walkenbach</t>
    </r>
    <r>
      <rPr>
        <sz val="11"/>
        <color theme="1"/>
        <rFont val="Calibri"/>
        <family val="2"/>
        <scheme val="minor"/>
      </rPr>
      <t xml:space="preserve">
</t>
    </r>
  </si>
  <si>
    <t>LOOKUP TABLE FOR MIDWEST</t>
  </si>
  <si>
    <t>LOOKUP TABLE FOR EAST</t>
  </si>
  <si>
    <t>LOOKUP TABLE FORMULA FOR EAST</t>
  </si>
  <si>
    <t>LOOKUP</t>
  </si>
  <si>
    <t>A lookup formula returns a value from a table by looking up another related value.</t>
  </si>
  <si>
    <t xml:space="preserve">A lookup formula returns a value from a table by looking up another related value. </t>
  </si>
  <si>
    <t xml:space="preserve">A common telephone directory (remember those?) provides a good analogy. </t>
  </si>
  <si>
    <t>If you want to find a person’s telephone number, you first locate the name (look it up) and then retrieve the corresponding number.</t>
  </si>
  <si>
    <t>VLOOKUP(lookup_value, table_array ,col_index_num, range_lookup)</t>
  </si>
  <si>
    <t>■ lookup_value: the value to look at before going over to the table4</t>
  </si>
  <si>
    <t>■ table_array: The range that contains the lookup table.</t>
  </si>
  <si>
    <t>■ col_index_num: The column number within the table from which the matching value is returned.</t>
  </si>
  <si>
    <t>■ range_lookup: Optional. If TRUE or omitted, an approximate match is returned.</t>
  </si>
  <si>
    <t>(If an exact match is not found, the next largest value that is less than lookup_</t>
  </si>
  <si>
    <t>value is returned.) If FALSE, VLOOKUP will search for an exact match. If VLOOKUP</t>
  </si>
  <si>
    <t>can’t find an exact match, the function returns #N/A BY Microsoft® Excel® 2016 BIBLE by John Walkenbach</t>
  </si>
  <si>
    <t>VLOOKUPS</t>
  </si>
  <si>
    <t>Use VLOOKUP when you need to find things in a table or a range by row. For example, look up a price of an</t>
  </si>
  <si>
    <t>automotive part by the part number, or find an employee name based on their employee ID</t>
  </si>
  <si>
    <t>In its simplest form, the VLOOKUP function says:</t>
  </si>
  <si>
    <t>VLOOKUP(lookup value, range containing the lookup value, the column number in the range containing</t>
  </si>
  <si>
    <t>the return value, Approximate match (TRUE) or Exact match (FALSE))</t>
  </si>
  <si>
    <t>The column number in the range that contains the return value. For example, if you specify B2:D11 as the</t>
  </si>
  <si>
    <t>range, you should count B as the first column, C as the second, and so on</t>
  </si>
  <si>
    <t>VLOOKUP (lookup_value, table_array, col_index_num, [range_lookup])</t>
  </si>
  <si>
    <t>Color</t>
  </si>
  <si>
    <t>Units</t>
  </si>
  <si>
    <t>VLOOKUP</t>
  </si>
  <si>
    <t>Red</t>
  </si>
  <si>
    <t>COLOR</t>
  </si>
  <si>
    <t>Clear</t>
  </si>
  <si>
    <t>Blue</t>
  </si>
  <si>
    <t>Green</t>
  </si>
  <si>
    <t>orange</t>
  </si>
  <si>
    <t>Yellow</t>
  </si>
  <si>
    <t>Black</t>
  </si>
  <si>
    <t>Gray</t>
  </si>
  <si>
    <t>BlueBlack</t>
  </si>
  <si>
    <t>Purple</t>
  </si>
  <si>
    <t>Rainbow</t>
  </si>
  <si>
    <t>LightBlue</t>
  </si>
  <si>
    <t>White</t>
  </si>
  <si>
    <t>Indigo</t>
  </si>
  <si>
    <t>Blown</t>
  </si>
  <si>
    <t>LightGreen</t>
  </si>
  <si>
    <t>HLOOKUP</t>
  </si>
  <si>
    <t>REVENUE</t>
  </si>
  <si>
    <t>EXPENSES</t>
  </si>
  <si>
    <t>A cell reference refers to a cell or a range of cells on a worksheet and can be used in a formula so that</t>
  </si>
  <si>
    <t xml:space="preserve"> Excel can find the values or data that you want that formula to calculate</t>
  </si>
  <si>
    <t>Sheet2!B2 Cell B2 on Sheet2 The value in cell B2 on Sheet2</t>
  </si>
  <si>
    <t>ALT + =</t>
  </si>
  <si>
    <t>RELATIVE REFERENCING</t>
  </si>
  <si>
    <t>Q1</t>
  </si>
  <si>
    <t>Q2</t>
  </si>
  <si>
    <t>Q3</t>
  </si>
  <si>
    <t>Q4</t>
  </si>
  <si>
    <t>Q5</t>
  </si>
  <si>
    <t>SALARY</t>
  </si>
  <si>
    <t>ABSOLUTE  REFERENCING</t>
  </si>
  <si>
    <t>%</t>
  </si>
  <si>
    <t>MIXED REF</t>
  </si>
  <si>
    <t>S</t>
  </si>
  <si>
    <t>Mixed Cell References with Row Locked – Example: A$1</t>
  </si>
  <si>
    <r>
      <t xml:space="preserve"> </t>
    </r>
    <r>
      <rPr>
        <sz val="11"/>
        <color rgb="FF000000"/>
        <rFont val="Calibri"/>
        <family val="2"/>
        <scheme val="minor"/>
      </rPr>
      <t>Dollar sign before row reference only.</t>
    </r>
  </si>
  <si>
    <r>
      <t xml:space="preserve"> </t>
    </r>
    <r>
      <rPr>
        <sz val="11"/>
        <color rgb="FF000000"/>
        <rFont val="Calibri"/>
        <family val="2"/>
        <scheme val="minor"/>
      </rPr>
      <t>Remains absolute or locked when copying vertically (up and down) across the rows.</t>
    </r>
  </si>
  <si>
    <r>
      <t xml:space="preserve"> </t>
    </r>
    <r>
      <rPr>
        <sz val="11"/>
        <color rgb="FF000000"/>
        <rFont val="Calibri"/>
        <family val="2"/>
        <scheme val="minor"/>
      </rPr>
      <t>Moves relatively when copying horizontally (side to side) across the columns.</t>
    </r>
  </si>
  <si>
    <t xml:space="preserve"> Mixed Cell References with Column Locked – Example: $A1</t>
  </si>
  <si>
    <r>
      <t xml:space="preserve"> </t>
    </r>
    <r>
      <rPr>
        <sz val="11"/>
        <color rgb="FF000000"/>
        <rFont val="Calibri"/>
        <family val="2"/>
        <scheme val="minor"/>
      </rPr>
      <t>Dollar sign before column reference only.</t>
    </r>
  </si>
  <si>
    <r>
      <t xml:space="preserve"> </t>
    </r>
    <r>
      <rPr>
        <sz val="11"/>
        <color rgb="FF000000"/>
        <rFont val="Calibri"/>
        <family val="2"/>
        <scheme val="minor"/>
      </rPr>
      <t>Remains absolute or locked when copying horizontally (side to side) across the columns.</t>
    </r>
  </si>
  <si>
    <r>
      <t xml:space="preserve"> </t>
    </r>
    <r>
      <rPr>
        <sz val="11"/>
        <color rgb="FF000000"/>
        <rFont val="Calibri"/>
        <family val="2"/>
        <scheme val="minor"/>
      </rPr>
      <t>Moves relatively when copying vertically (up and down) across the rows</t>
    </r>
  </si>
  <si>
    <t>LOGICAL OPERATOR</t>
  </si>
  <si>
    <t>NAME OF OPERATOR</t>
  </si>
  <si>
    <t>EQUAL TO</t>
  </si>
  <si>
    <t>NOT EQUAL TO</t>
  </si>
  <si>
    <t>THE</t>
  </si>
  <si>
    <t>the</t>
  </si>
  <si>
    <t>the boy</t>
  </si>
  <si>
    <t>THIS IS FOR YOU</t>
  </si>
  <si>
    <t>FIRST NAME</t>
  </si>
  <si>
    <t>LAST NAME</t>
  </si>
  <si>
    <t>FULL NAME</t>
  </si>
  <si>
    <t>EMMA</t>
  </si>
  <si>
    <t>ARIZE</t>
  </si>
  <si>
    <t>JOHN</t>
  </si>
  <si>
    <t>KOFI</t>
  </si>
  <si>
    <t>DAYS</t>
  </si>
  <si>
    <t>N=INCOME+DAYS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</si>
</sst>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4">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0"/>
      <color rgb="FF231F20"/>
      <name val="OfficinaSerifStd-Book"/>
    </font>
    <font>
      <b/>
      <sz val="16"/>
      <color theme="1"/>
      <name val="Calibri"/>
      <family val="2"/>
      <scheme val="minor"/>
    </font>
    <font>
      <b/>
      <sz val="16"/>
      <color rgb="FF231F20"/>
      <name val="OfficinaSerifStd-Book"/>
    </font>
    <font>
      <sz val="11"/>
      <color rgb="FFFFFF00"/>
      <name val="Calibri"/>
      <family val="2"/>
      <scheme val="minor"/>
    </font>
    <font>
      <b/>
      <sz val="9"/>
      <color indexed="81"/>
      <name val="Tahoma"/>
      <family val="2"/>
    </font>
    <font>
      <i/>
      <sz val="9"/>
      <color indexed="81"/>
      <name val="Calibri Light"/>
      <family val="2"/>
    </font>
    <font>
      <i/>
      <u/>
      <sz val="12"/>
      <color indexed="81"/>
      <name val="Calibri Light"/>
      <family val="2"/>
    </font>
    <font>
      <b/>
      <sz val="11"/>
      <color theme="2" tint="-0.749992370372631"/>
      <name val="Calibri"/>
      <family val="2"/>
      <scheme val="minor"/>
    </font>
    <font>
      <sz val="11"/>
      <color theme="1"/>
      <name val="Calibri"/>
      <family val="2"/>
      <scheme val="minor"/>
    </font>
    <font>
      <sz val="11"/>
      <color theme="0"/>
      <name val="Calibri"/>
      <family val="2"/>
      <scheme val="minor"/>
    </font>
    <font>
      <sz val="11"/>
      <color rgb="FFC00000"/>
      <name val="Calibri"/>
      <family val="2"/>
      <scheme val="minor"/>
    </font>
    <font>
      <sz val="16"/>
      <color theme="1"/>
      <name val="SegoeUI"/>
    </font>
    <font>
      <sz val="11"/>
      <color rgb="FF000000"/>
      <name val="Calibri"/>
      <family val="2"/>
      <scheme val="minor"/>
    </font>
    <font>
      <sz val="11"/>
      <color rgb="FF000000"/>
      <name val="SymbolMT"/>
    </font>
    <font>
      <sz val="18"/>
      <color theme="0"/>
      <name val="Calibri"/>
      <family val="2"/>
      <scheme val="minor"/>
    </font>
    <font>
      <sz val="16"/>
      <color rgb="FF1E1E1E"/>
      <name val="SegoeUI"/>
    </font>
    <font>
      <sz val="16"/>
      <color rgb="FF7030A0"/>
      <name val="SegoeUI"/>
    </font>
    <font>
      <b/>
      <sz val="14"/>
      <color rgb="FF1E1E1E"/>
      <name val="SegoeUI-Bold"/>
    </font>
    <font>
      <sz val="11"/>
      <color rgb="FF00B0F0"/>
      <name val="Calibri"/>
      <family val="2"/>
      <scheme val="minor"/>
    </font>
    <font>
      <sz val="11"/>
      <color rgb="FFFF0000"/>
      <name val="Calibri"/>
      <family val="2"/>
      <scheme val="minor"/>
    </font>
  </fonts>
  <fills count="32">
    <fill>
      <patternFill patternType="none"/>
    </fill>
    <fill>
      <patternFill patternType="gray125"/>
    </fill>
    <fill>
      <patternFill patternType="solid">
        <fgColor rgb="FF7030A0"/>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rgb="FF92D050"/>
        <bgColor indexed="64"/>
      </patternFill>
    </fill>
    <fill>
      <patternFill patternType="solid">
        <fgColor theme="9"/>
        <bgColor theme="9"/>
      </patternFill>
    </fill>
    <fill>
      <patternFill patternType="solid">
        <fgColor theme="2"/>
        <bgColor theme="9" tint="0.79998168889431442"/>
      </patternFill>
    </fill>
    <fill>
      <patternFill patternType="solid">
        <fgColor theme="2"/>
        <bgColor indexed="64"/>
      </patternFill>
    </fill>
    <fill>
      <patternFill patternType="solid">
        <fgColor theme="4" tint="-0.499984740745262"/>
        <bgColor theme="9"/>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9" tint="0.79998168889431442"/>
      </patternFill>
    </fill>
    <fill>
      <patternFill patternType="solid">
        <fgColor theme="0"/>
        <bgColor theme="9"/>
      </patternFill>
    </fill>
    <fill>
      <patternFill patternType="solid">
        <fgColor theme="4"/>
        <bgColor indexed="64"/>
      </patternFill>
    </fill>
    <fill>
      <patternFill patternType="solid">
        <fgColor theme="9" tint="-0.24994659260841701"/>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2" tint="-9.9978637043366805E-2"/>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rgb="FF002060"/>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rgb="FFFFC000"/>
        <bgColor indexed="64"/>
      </patternFill>
    </fill>
    <fill>
      <patternFill patternType="solid">
        <fgColor theme="9" tint="0.79998168889431442"/>
        <bgColor theme="9" tint="0.79998168889431442"/>
      </patternFill>
    </fill>
    <fill>
      <patternFill patternType="solid">
        <fgColor theme="5" tint="-0.249977111117893"/>
        <bgColor indexed="64"/>
      </patternFill>
    </fill>
  </fills>
  <borders count="51">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style="thick">
        <color rgb="FF7030A0"/>
      </left>
      <right style="thick">
        <color rgb="FF7030A0"/>
      </right>
      <top style="thick">
        <color theme="5"/>
      </top>
      <bottom style="thick">
        <color theme="5"/>
      </bottom>
      <diagonal/>
    </border>
    <border>
      <left style="thin">
        <color theme="2" tint="-9.9948118533890809E-2"/>
      </left>
      <right style="thin">
        <color theme="2" tint="-9.9948118533890809E-2"/>
      </right>
      <top style="thin">
        <color theme="2"/>
      </top>
      <bottom style="thin">
        <color theme="2" tint="-9.9948118533890809E-2"/>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diagonal/>
    </border>
    <border>
      <left/>
      <right/>
      <top/>
      <bottom style="thin">
        <color theme="0"/>
      </bottom>
      <diagonal/>
    </border>
    <border>
      <left/>
      <right style="thin">
        <color theme="1"/>
      </right>
      <top/>
      <bottom/>
      <diagonal/>
    </border>
    <border>
      <left style="thin">
        <color theme="1"/>
      </left>
      <right style="thin">
        <color theme="1"/>
      </right>
      <top/>
      <bottom/>
      <diagonal/>
    </border>
    <border>
      <left style="thin">
        <color theme="1"/>
      </left>
      <right/>
      <top/>
      <bottom/>
      <diagonal/>
    </border>
    <border>
      <left/>
      <right style="thin">
        <color theme="2" tint="-9.9948118533890809E-2"/>
      </right>
      <top style="thin">
        <color theme="2"/>
      </top>
      <bottom style="thin">
        <color theme="2" tint="-9.9948118533890809E-2"/>
      </bottom>
      <diagonal/>
    </border>
    <border>
      <left style="thin">
        <color theme="2" tint="-9.9948118533890809E-2"/>
      </left>
      <right/>
      <top style="thin">
        <color them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diagonal/>
    </border>
    <border>
      <left style="thin">
        <color theme="2" tint="-9.9948118533890809E-2"/>
      </left>
      <right/>
      <top style="thin">
        <color theme="2" tint="-9.9948118533890809E-2"/>
      </top>
      <bottom/>
      <diagonal/>
    </border>
    <border>
      <left/>
      <right style="thin">
        <color theme="0"/>
      </right>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right style="thick">
        <color rgb="FFFF0000"/>
      </right>
      <top/>
      <bottom style="thick">
        <color rgb="FFFF0000"/>
      </bottom>
      <diagonal/>
    </border>
    <border>
      <left style="thick">
        <color rgb="FFFF0000"/>
      </left>
      <right style="thick">
        <color rgb="FFFF0000"/>
      </right>
      <top/>
      <bottom style="thick">
        <color rgb="FFFF0000"/>
      </bottom>
      <diagonal/>
    </border>
    <border>
      <left/>
      <right style="thick">
        <color rgb="FFFF0000"/>
      </right>
      <top style="thick">
        <color rgb="FFFF0000"/>
      </top>
      <bottom style="thick">
        <color rgb="FFFF0000"/>
      </bottom>
      <diagonal/>
    </border>
    <border>
      <left style="thick">
        <color rgb="FFFF0000"/>
      </left>
      <right style="thick">
        <color rgb="FFFF0000"/>
      </right>
      <top style="thick">
        <color rgb="FFFF0000"/>
      </top>
      <bottom style="thick">
        <color rgb="FFFF0000"/>
      </bottom>
      <diagonal/>
    </border>
    <border>
      <left/>
      <right style="thick">
        <color rgb="FFFF0000"/>
      </right>
      <top/>
      <bottom/>
      <diagonal/>
    </border>
    <border>
      <left style="thick">
        <color rgb="FF660033"/>
      </left>
      <right style="thick">
        <color rgb="FFFF0000"/>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auto="1"/>
      </left>
      <right style="thin">
        <color theme="2" tint="-9.9948118533890809E-2"/>
      </right>
      <top style="thin">
        <color auto="1"/>
      </top>
      <bottom style="thin">
        <color theme="2" tint="-9.9948118533890809E-2"/>
      </bottom>
      <diagonal/>
    </border>
    <border>
      <left style="thin">
        <color theme="2" tint="-9.9948118533890809E-2"/>
      </left>
      <right style="thin">
        <color theme="2" tint="-9.9948118533890809E-2"/>
      </right>
      <top style="thin">
        <color auto="1"/>
      </top>
      <bottom style="thin">
        <color theme="2" tint="-9.9948118533890809E-2"/>
      </bottom>
      <diagonal/>
    </border>
    <border>
      <left style="thin">
        <color theme="2" tint="-9.9948118533890809E-2"/>
      </left>
      <right style="thin">
        <color auto="1"/>
      </right>
      <top style="thin">
        <color auto="1"/>
      </top>
      <bottom style="thin">
        <color theme="2" tint="-9.9948118533890809E-2"/>
      </bottom>
      <diagonal/>
    </border>
    <border>
      <left style="thin">
        <color auto="1"/>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auto="1"/>
      </right>
      <top style="thin">
        <color theme="2" tint="-9.9948118533890809E-2"/>
      </top>
      <bottom style="thin">
        <color theme="2" tint="-9.9948118533890809E-2"/>
      </bottom>
      <diagonal/>
    </border>
    <border>
      <left style="thin">
        <color auto="1"/>
      </left>
      <right style="thin">
        <color theme="2" tint="-9.9948118533890809E-2"/>
      </right>
      <top style="thin">
        <color theme="2" tint="-9.9948118533890809E-2"/>
      </top>
      <bottom style="thin">
        <color auto="1"/>
      </bottom>
      <diagonal/>
    </border>
    <border>
      <left style="thin">
        <color theme="2" tint="-9.9948118533890809E-2"/>
      </left>
      <right style="thin">
        <color theme="2" tint="-9.9948118533890809E-2"/>
      </right>
      <top style="thin">
        <color theme="2" tint="-9.9948118533890809E-2"/>
      </top>
      <bottom style="thin">
        <color auto="1"/>
      </bottom>
      <diagonal/>
    </border>
    <border>
      <left style="thin">
        <color theme="2" tint="-9.9948118533890809E-2"/>
      </left>
      <right style="thin">
        <color auto="1"/>
      </right>
      <top style="thin">
        <color theme="2" tint="-9.9948118533890809E-2"/>
      </top>
      <bottom style="thin">
        <color auto="1"/>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double">
        <color theme="5"/>
      </right>
      <top style="thin">
        <color auto="1"/>
      </top>
      <bottom style="double">
        <color theme="5"/>
      </bottom>
      <diagonal/>
    </border>
    <border>
      <left style="double">
        <color theme="5"/>
      </left>
      <right style="double">
        <color theme="5"/>
      </right>
      <top style="thin">
        <color auto="1"/>
      </top>
      <bottom style="double">
        <color theme="5"/>
      </bottom>
      <diagonal/>
    </border>
    <border>
      <left style="thin">
        <color auto="1"/>
      </left>
      <right style="double">
        <color theme="5"/>
      </right>
      <top style="double">
        <color theme="5"/>
      </top>
      <bottom style="double">
        <color theme="5"/>
      </bottom>
      <diagonal/>
    </border>
    <border>
      <left style="double">
        <color theme="5"/>
      </left>
      <right style="double">
        <color theme="5"/>
      </right>
      <top style="double">
        <color theme="5"/>
      </top>
      <bottom style="double">
        <color theme="5"/>
      </bottom>
      <diagonal/>
    </border>
    <border>
      <left style="thin">
        <color auto="1"/>
      </left>
      <right style="double">
        <color theme="5"/>
      </right>
      <top style="double">
        <color theme="5"/>
      </top>
      <bottom style="thin">
        <color auto="1"/>
      </bottom>
      <diagonal/>
    </border>
    <border>
      <left style="double">
        <color theme="5"/>
      </left>
      <right style="double">
        <color theme="5"/>
      </right>
      <top style="double">
        <color theme="5"/>
      </top>
      <bottom style="thin">
        <color auto="1"/>
      </bottom>
      <diagonal/>
    </border>
    <border>
      <left style="thin">
        <color theme="9" tint="0.39997558519241921"/>
      </left>
      <right/>
      <top style="thin">
        <color theme="9" tint="0.39997558519241921"/>
      </top>
      <bottom style="thin">
        <color theme="9" tint="0.39997558519241921"/>
      </bottom>
      <diagonal/>
    </border>
  </borders>
  <cellStyleXfs count="3">
    <xf numFmtId="0" fontId="0" fillId="0" borderId="0"/>
    <xf numFmtId="0" fontId="1" fillId="10" borderId="4" applyFill="0"/>
    <xf numFmtId="9" fontId="12" fillId="0" borderId="0" applyFont="0" applyFill="0" applyBorder="0" applyAlignment="0" applyProtection="0"/>
  </cellStyleXfs>
  <cellXfs count="154">
    <xf numFmtId="0" fontId="0" fillId="0" borderId="0" xfId="0"/>
    <xf numFmtId="14" fontId="0" fillId="0" borderId="0" xfId="0" applyNumberFormat="1"/>
    <xf numFmtId="18" fontId="0" fillId="0" borderId="0" xfId="0" applyNumberFormat="1"/>
    <xf numFmtId="22" fontId="0" fillId="0" borderId="0" xfId="0" applyNumberFormat="1"/>
    <xf numFmtId="0" fontId="0" fillId="0" borderId="0" xfId="0" applyNumberFormat="1"/>
    <xf numFmtId="0" fontId="0" fillId="3" borderId="0" xfId="0" applyFill="1"/>
    <xf numFmtId="0" fontId="0" fillId="4" borderId="0" xfId="0" applyFill="1"/>
    <xf numFmtId="0" fontId="0" fillId="4" borderId="0" xfId="0" applyFill="1" applyBorder="1"/>
    <xf numFmtId="0" fontId="0" fillId="4" borderId="0" xfId="0" applyNumberFormat="1" applyFill="1" applyBorder="1"/>
    <xf numFmtId="0" fontId="0" fillId="5" borderId="0" xfId="0" applyFill="1"/>
    <xf numFmtId="0" fontId="4" fillId="0" borderId="0" xfId="0" applyFont="1"/>
    <xf numFmtId="0" fontId="0" fillId="0" borderId="0" xfId="0" applyAlignment="1"/>
    <xf numFmtId="0" fontId="5" fillId="6" borderId="0" xfId="0" applyFont="1" applyFill="1"/>
    <xf numFmtId="0" fontId="5" fillId="6" borderId="0" xfId="0" applyFont="1" applyFill="1" applyAlignment="1">
      <alignment wrapText="1"/>
    </xf>
    <xf numFmtId="0" fontId="5" fillId="6" borderId="0" xfId="0" applyFont="1" applyFill="1" applyAlignment="1"/>
    <xf numFmtId="0" fontId="6" fillId="6" borderId="0" xfId="0" applyFont="1" applyFill="1"/>
    <xf numFmtId="0" fontId="0" fillId="8" borderId="1" xfId="0" applyNumberFormat="1" applyFont="1" applyFill="1" applyBorder="1"/>
    <xf numFmtId="0" fontId="0" fillId="9" borderId="1" xfId="0" applyNumberFormat="1" applyFont="1" applyFill="1" applyBorder="1"/>
    <xf numFmtId="0" fontId="0" fillId="0" borderId="0" xfId="0" applyFont="1"/>
    <xf numFmtId="0" fontId="1" fillId="7" borderId="2" xfId="0" applyNumberFormat="1" applyFont="1" applyFill="1" applyBorder="1"/>
    <xf numFmtId="0" fontId="0" fillId="0" borderId="0" xfId="0" applyNumberFormat="1" applyBorder="1"/>
    <xf numFmtId="0" fontId="0" fillId="4" borderId="0" xfId="0" applyNumberFormat="1" applyFont="1" applyFill="1" applyBorder="1"/>
    <xf numFmtId="0" fontId="0" fillId="11" borderId="0" xfId="0" applyFill="1"/>
    <xf numFmtId="0" fontId="0" fillId="9" borderId="0" xfId="0" applyFill="1"/>
    <xf numFmtId="0" fontId="0" fillId="14" borderId="0" xfId="0" applyFill="1"/>
    <xf numFmtId="0" fontId="2" fillId="16" borderId="0" xfId="0" applyFont="1" applyFill="1"/>
    <xf numFmtId="0" fontId="2" fillId="16" borderId="0" xfId="0" applyFont="1" applyFill="1" applyAlignment="1">
      <alignment wrapText="1"/>
    </xf>
    <xf numFmtId="0" fontId="0" fillId="9" borderId="0" xfId="0" applyFill="1" applyAlignment="1">
      <alignment wrapText="1"/>
    </xf>
    <xf numFmtId="14" fontId="0" fillId="8" borderId="1" xfId="0" applyNumberFormat="1" applyFont="1" applyFill="1" applyBorder="1"/>
    <xf numFmtId="14" fontId="0" fillId="9" borderId="1" xfId="0" applyNumberFormat="1" applyFont="1" applyFill="1" applyBorder="1"/>
    <xf numFmtId="14" fontId="0" fillId="9" borderId="3" xfId="0" applyNumberFormat="1" applyFont="1" applyFill="1" applyBorder="1"/>
    <xf numFmtId="0" fontId="0" fillId="9" borderId="3" xfId="0" applyNumberFormat="1" applyFont="1" applyFill="1" applyBorder="1"/>
    <xf numFmtId="0" fontId="2" fillId="13" borderId="0" xfId="0" applyFont="1" applyFill="1"/>
    <xf numFmtId="0" fontId="0" fillId="9" borderId="0" xfId="0" applyFill="1" applyBorder="1"/>
    <xf numFmtId="0" fontId="0" fillId="9" borderId="0" xfId="0" applyNumberFormat="1" applyFont="1" applyFill="1" applyBorder="1"/>
    <xf numFmtId="0" fontId="0" fillId="9" borderId="0" xfId="0" applyFont="1" applyFill="1" applyBorder="1"/>
    <xf numFmtId="0" fontId="0" fillId="0" borderId="8" xfId="0" applyBorder="1"/>
    <xf numFmtId="0" fontId="11" fillId="15" borderId="9" xfId="0" applyNumberFormat="1" applyFont="1" applyFill="1" applyBorder="1"/>
    <xf numFmtId="0" fontId="11" fillId="15" borderId="10" xfId="0" applyNumberFormat="1" applyFont="1" applyFill="1" applyBorder="1"/>
    <xf numFmtId="0" fontId="11" fillId="15" borderId="11" xfId="0" applyNumberFormat="1" applyFont="1" applyFill="1" applyBorder="1"/>
    <xf numFmtId="0" fontId="0" fillId="12" borderId="12" xfId="0" applyNumberFormat="1" applyFill="1" applyBorder="1"/>
    <xf numFmtId="0" fontId="0" fillId="12" borderId="5" xfId="0" applyNumberFormat="1" applyFill="1" applyBorder="1"/>
    <xf numFmtId="0" fontId="0" fillId="12" borderId="13" xfId="0" applyNumberFormat="1" applyFont="1" applyFill="1" applyBorder="1"/>
    <xf numFmtId="0" fontId="0" fillId="12" borderId="14" xfId="0" applyNumberFormat="1" applyFill="1" applyBorder="1"/>
    <xf numFmtId="0" fontId="0" fillId="12" borderId="6" xfId="0" applyNumberFormat="1" applyFill="1" applyBorder="1"/>
    <xf numFmtId="0" fontId="0" fillId="12" borderId="15" xfId="0" applyNumberFormat="1" applyFont="1" applyFill="1" applyBorder="1"/>
    <xf numFmtId="0" fontId="0" fillId="12" borderId="14" xfId="0" applyFill="1" applyBorder="1"/>
    <xf numFmtId="0" fontId="0" fillId="12" borderId="6" xfId="0" applyFill="1" applyBorder="1"/>
    <xf numFmtId="0" fontId="0" fillId="12" borderId="16" xfId="0" applyFill="1" applyBorder="1"/>
    <xf numFmtId="0" fontId="0" fillId="12" borderId="7" xfId="0" applyFill="1" applyBorder="1"/>
    <xf numFmtId="0" fontId="0" fillId="12" borderId="17" xfId="0" applyNumberFormat="1" applyFont="1" applyFill="1" applyBorder="1"/>
    <xf numFmtId="0" fontId="0" fillId="0" borderId="18" xfId="0" applyNumberFormat="1" applyBorder="1"/>
    <xf numFmtId="14" fontId="0" fillId="4" borderId="8" xfId="0" applyNumberFormat="1" applyFont="1" applyFill="1" applyBorder="1"/>
    <xf numFmtId="0" fontId="0" fillId="17" borderId="8" xfId="0" applyNumberFormat="1" applyFont="1" applyFill="1" applyBorder="1"/>
    <xf numFmtId="0" fontId="0" fillId="4" borderId="8" xfId="0" applyNumberFormat="1" applyFont="1" applyFill="1" applyBorder="1"/>
    <xf numFmtId="0" fontId="0" fillId="17" borderId="19" xfId="0" applyNumberFormat="1" applyFont="1" applyFill="1" applyBorder="1"/>
    <xf numFmtId="0" fontId="0" fillId="4" borderId="19" xfId="0" applyNumberFormat="1" applyFont="1" applyFill="1" applyBorder="1"/>
    <xf numFmtId="0" fontId="0" fillId="4" borderId="20" xfId="0" applyNumberFormat="1" applyFont="1" applyFill="1" applyBorder="1"/>
    <xf numFmtId="14" fontId="0" fillId="4" borderId="21" xfId="0" applyNumberFormat="1" applyFont="1" applyFill="1" applyBorder="1"/>
    <xf numFmtId="14" fontId="0" fillId="17" borderId="22" xfId="0" applyNumberFormat="1" applyFont="1" applyFill="1" applyBorder="1"/>
    <xf numFmtId="14" fontId="0" fillId="17" borderId="20" xfId="0" applyNumberFormat="1" applyFont="1" applyFill="1" applyBorder="1"/>
    <xf numFmtId="14" fontId="7" fillId="17" borderId="8" xfId="0" applyNumberFormat="1" applyFont="1" applyFill="1" applyBorder="1"/>
    <xf numFmtId="0" fontId="7" fillId="17" borderId="8" xfId="0" applyNumberFormat="1" applyFont="1" applyFill="1" applyBorder="1"/>
    <xf numFmtId="0" fontId="0" fillId="4" borderId="23" xfId="0" applyNumberFormat="1" applyFont="1" applyFill="1" applyBorder="1"/>
    <xf numFmtId="0" fontId="7" fillId="17" borderId="0" xfId="0" applyNumberFormat="1" applyFont="1" applyFill="1" applyBorder="1"/>
    <xf numFmtId="0" fontId="1" fillId="18" borderId="8" xfId="0" applyNumberFormat="1" applyFont="1" applyFill="1" applyBorder="1"/>
    <xf numFmtId="0" fontId="7" fillId="4" borderId="19" xfId="0" applyNumberFormat="1" applyFont="1" applyFill="1" applyBorder="1"/>
    <xf numFmtId="0" fontId="7" fillId="17" borderId="19" xfId="0" applyNumberFormat="1" applyFont="1" applyFill="1" applyBorder="1"/>
    <xf numFmtId="14" fontId="7" fillId="4" borderId="8" xfId="0" applyNumberFormat="1" applyFont="1" applyFill="1" applyBorder="1"/>
    <xf numFmtId="0" fontId="7" fillId="4" borderId="8" xfId="0" applyNumberFormat="1" applyFont="1" applyFill="1" applyBorder="1"/>
    <xf numFmtId="0" fontId="7" fillId="4" borderId="23" xfId="0" applyNumberFormat="1" applyFont="1" applyFill="1" applyBorder="1"/>
    <xf numFmtId="0" fontId="7" fillId="17" borderId="24" xfId="0" applyNumberFormat="1" applyFont="1" applyFill="1" applyBorder="1"/>
    <xf numFmtId="14" fontId="0" fillId="17" borderId="8" xfId="0" applyNumberFormat="1" applyFont="1" applyFill="1" applyBorder="1"/>
    <xf numFmtId="0" fontId="0" fillId="3" borderId="0" xfId="0" applyFont="1" applyFill="1"/>
    <xf numFmtId="0" fontId="0" fillId="3" borderId="0" xfId="0" applyFill="1" applyAlignment="1"/>
    <xf numFmtId="0" fontId="2" fillId="20" borderId="25" xfId="0" applyFont="1" applyFill="1" applyBorder="1"/>
    <xf numFmtId="0" fontId="2" fillId="20" borderId="26" xfId="0" applyFont="1" applyFill="1" applyBorder="1"/>
    <xf numFmtId="0" fontId="0" fillId="0" borderId="27" xfId="0" applyBorder="1"/>
    <xf numFmtId="4" fontId="0" fillId="0" borderId="28" xfId="0" applyNumberFormat="1" applyBorder="1"/>
    <xf numFmtId="0" fontId="0" fillId="5" borderId="29" xfId="0" applyFill="1" applyBorder="1"/>
    <xf numFmtId="4" fontId="0" fillId="5" borderId="0" xfId="0" applyNumberFormat="1" applyFill="1"/>
    <xf numFmtId="0" fontId="0" fillId="2" borderId="0" xfId="0" applyFill="1"/>
    <xf numFmtId="0" fontId="0" fillId="5" borderId="30" xfId="0" applyFont="1" applyFill="1" applyBorder="1"/>
    <xf numFmtId="4" fontId="0" fillId="5" borderId="31" xfId="0" applyNumberFormat="1" applyFont="1" applyFill="1" applyBorder="1"/>
    <xf numFmtId="4" fontId="0" fillId="5" borderId="32" xfId="0" applyNumberFormat="1" applyFont="1" applyFill="1" applyBorder="1"/>
    <xf numFmtId="0" fontId="0" fillId="12" borderId="33" xfId="0" applyFill="1" applyBorder="1"/>
    <xf numFmtId="0" fontId="0" fillId="12" borderId="34" xfId="0" applyFill="1" applyBorder="1"/>
    <xf numFmtId="0" fontId="0" fillId="12" borderId="35" xfId="0" applyFill="1" applyBorder="1"/>
    <xf numFmtId="0" fontId="0" fillId="12" borderId="36" xfId="0" applyFont="1" applyFill="1" applyBorder="1"/>
    <xf numFmtId="4" fontId="0" fillId="12" borderId="6" xfId="0" applyNumberFormat="1" applyFont="1" applyFill="1" applyBorder="1"/>
    <xf numFmtId="0" fontId="0" fillId="12" borderId="37" xfId="0" applyFill="1" applyBorder="1"/>
    <xf numFmtId="0" fontId="0" fillId="23" borderId="36" xfId="0" applyFont="1" applyFill="1" applyBorder="1"/>
    <xf numFmtId="4" fontId="0" fillId="23" borderId="6" xfId="0" applyNumberFormat="1" applyFont="1" applyFill="1" applyBorder="1"/>
    <xf numFmtId="0" fontId="0" fillId="23" borderId="38" xfId="0" applyFont="1" applyFill="1" applyBorder="1"/>
    <xf numFmtId="4" fontId="0" fillId="23" borderId="39" xfId="0" applyNumberFormat="1" applyFont="1" applyFill="1" applyBorder="1"/>
    <xf numFmtId="0" fontId="0" fillId="12" borderId="39" xfId="0" applyFill="1" applyBorder="1"/>
    <xf numFmtId="0" fontId="0" fillId="12" borderId="40" xfId="0" applyFill="1" applyBorder="1"/>
    <xf numFmtId="0" fontId="0" fillId="23" borderId="0" xfId="0" applyFont="1" applyFill="1" applyBorder="1"/>
    <xf numFmtId="4" fontId="0" fillId="23" borderId="0" xfId="0" applyNumberFormat="1" applyFont="1" applyFill="1" applyBorder="1"/>
    <xf numFmtId="0" fontId="0" fillId="12" borderId="0" xfId="0" applyFill="1" applyBorder="1"/>
    <xf numFmtId="0" fontId="0" fillId="24" borderId="6" xfId="0" applyFill="1" applyBorder="1" applyAlignment="1">
      <alignment horizontal="center"/>
    </xf>
    <xf numFmtId="0" fontId="0" fillId="24" borderId="6" xfId="0" applyFont="1" applyFill="1" applyBorder="1" applyAlignment="1">
      <alignment horizontal="center"/>
    </xf>
    <xf numFmtId="4" fontId="0" fillId="24" borderId="6" xfId="0" applyNumberFormat="1" applyFont="1" applyFill="1" applyBorder="1" applyAlignment="1">
      <alignment horizontal="center"/>
    </xf>
    <xf numFmtId="0" fontId="0" fillId="25" borderId="6" xfId="0" applyFont="1" applyFill="1" applyBorder="1" applyAlignment="1">
      <alignment horizontal="center"/>
    </xf>
    <xf numFmtId="4" fontId="0" fillId="25" borderId="6" xfId="0" applyNumberFormat="1" applyFont="1" applyFill="1" applyBorder="1" applyAlignment="1">
      <alignment horizontal="center"/>
    </xf>
    <xf numFmtId="0" fontId="0" fillId="0" borderId="0" xfId="0"/>
    <xf numFmtId="0" fontId="1" fillId="26" borderId="41" xfId="0" applyFont="1" applyFill="1" applyBorder="1"/>
    <xf numFmtId="0" fontId="1" fillId="26" borderId="42" xfId="0" applyFont="1" applyFill="1" applyBorder="1"/>
    <xf numFmtId="0" fontId="0" fillId="21" borderId="41" xfId="0" applyFill="1" applyBorder="1"/>
    <xf numFmtId="8" fontId="0" fillId="21" borderId="42" xfId="0" applyNumberFormat="1" applyFill="1" applyBorder="1"/>
    <xf numFmtId="0" fontId="0" fillId="0" borderId="41" xfId="0" applyBorder="1"/>
    <xf numFmtId="8" fontId="0" fillId="0" borderId="42" xfId="0" applyNumberFormat="1" applyBorder="1"/>
    <xf numFmtId="0" fontId="1" fillId="26" borderId="43" xfId="0" applyFont="1" applyFill="1" applyBorder="1"/>
    <xf numFmtId="0" fontId="13" fillId="22" borderId="0" xfId="0" applyFont="1" applyFill="1"/>
    <xf numFmtId="0" fontId="0" fillId="27" borderId="46" xfId="0" applyFill="1" applyBorder="1"/>
    <xf numFmtId="0" fontId="0" fillId="27" borderId="47" xfId="0" applyFill="1" applyBorder="1"/>
    <xf numFmtId="0" fontId="0" fillId="27" borderId="48" xfId="0" applyFill="1" applyBorder="1"/>
    <xf numFmtId="0" fontId="0" fillId="27" borderId="49" xfId="0" applyFill="1" applyBorder="1"/>
    <xf numFmtId="0" fontId="13" fillId="28" borderId="44" xfId="0" applyFont="1" applyFill="1" applyBorder="1"/>
    <xf numFmtId="0" fontId="13" fillId="28" borderId="45" xfId="0" applyFont="1" applyFill="1" applyBorder="1"/>
    <xf numFmtId="0" fontId="0" fillId="3" borderId="0" xfId="0" applyFont="1" applyFill="1"/>
    <xf numFmtId="0" fontId="13" fillId="2" borderId="0" xfId="0" applyFont="1" applyFill="1"/>
    <xf numFmtId="9" fontId="0" fillId="0" borderId="0" xfId="2" applyFont="1"/>
    <xf numFmtId="9" fontId="0" fillId="27" borderId="46" xfId="2" applyFont="1" applyFill="1" applyBorder="1"/>
    <xf numFmtId="0" fontId="16" fillId="0" borderId="0" xfId="0" applyFont="1"/>
    <xf numFmtId="0" fontId="17" fillId="0" borderId="0" xfId="0" applyFont="1"/>
    <xf numFmtId="0" fontId="19" fillId="0" borderId="0" xfId="0" applyFont="1"/>
    <xf numFmtId="0" fontId="21" fillId="0" borderId="0" xfId="0" applyFont="1"/>
    <xf numFmtId="0" fontId="20" fillId="13" borderId="0" xfId="0" applyFont="1" applyFill="1"/>
    <xf numFmtId="0" fontId="22" fillId="2" borderId="0" xfId="0" applyFont="1" applyFill="1"/>
    <xf numFmtId="0" fontId="0" fillId="29" borderId="0" xfId="0" applyFill="1"/>
    <xf numFmtId="0" fontId="23" fillId="3" borderId="0" xfId="0" applyFont="1" applyFill="1"/>
    <xf numFmtId="0" fontId="13" fillId="0" borderId="0" xfId="0" applyFont="1"/>
    <xf numFmtId="0" fontId="0" fillId="0" borderId="1" xfId="0" applyFont="1" applyBorder="1"/>
    <xf numFmtId="0" fontId="0" fillId="0" borderId="50" xfId="0" applyFont="1" applyBorder="1"/>
    <xf numFmtId="0" fontId="0" fillId="30" borderId="1" xfId="0" applyFont="1" applyFill="1" applyBorder="1"/>
    <xf numFmtId="0" fontId="0" fillId="30" borderId="50" xfId="0" applyFont="1" applyFill="1" applyBorder="1"/>
    <xf numFmtId="0" fontId="0" fillId="3" borderId="0" xfId="0" applyFont="1" applyFill="1" applyAlignment="1">
      <alignment horizontal="center"/>
    </xf>
    <xf numFmtId="0" fontId="0" fillId="0" borderId="0" xfId="0" applyAlignment="1">
      <alignment horizontal="center"/>
    </xf>
    <xf numFmtId="0" fontId="0" fillId="3" borderId="0" xfId="0" applyFill="1" applyAlignment="1">
      <alignment horizontal="center"/>
    </xf>
    <xf numFmtId="0" fontId="5" fillId="6" borderId="0" xfId="0" applyFont="1" applyFill="1" applyAlignment="1">
      <alignment horizontal="center" wrapText="1"/>
    </xf>
    <xf numFmtId="0" fontId="6" fillId="6" borderId="0" xfId="0" applyFont="1" applyFill="1" applyAlignment="1">
      <alignment horizontal="center"/>
    </xf>
    <xf numFmtId="0" fontId="0" fillId="19" borderId="0" xfId="0" applyFill="1" applyAlignment="1">
      <alignment horizontal="center"/>
    </xf>
    <xf numFmtId="0" fontId="13" fillId="31" borderId="0" xfId="0" applyFont="1" applyFill="1" applyAlignment="1">
      <alignment horizontal="center"/>
    </xf>
    <xf numFmtId="0" fontId="0" fillId="16" borderId="0" xfId="0" applyFill="1" applyAlignment="1">
      <alignment horizontal="center"/>
    </xf>
    <xf numFmtId="0" fontId="0" fillId="0" borderId="0" xfId="0" applyAlignment="1">
      <alignment horizontal="center" wrapText="1"/>
    </xf>
    <xf numFmtId="0" fontId="21" fillId="0" borderId="0" xfId="0" applyFont="1"/>
    <xf numFmtId="0" fontId="19" fillId="0" borderId="0" xfId="0" applyFont="1"/>
    <xf numFmtId="0" fontId="20" fillId="13" borderId="0" xfId="0" applyFont="1" applyFill="1"/>
    <xf numFmtId="0" fontId="16" fillId="19" borderId="0" xfId="0" applyFont="1" applyFill="1"/>
    <xf numFmtId="0" fontId="0" fillId="0" borderId="0" xfId="0" applyFont="1" applyAlignment="1"/>
    <xf numFmtId="0" fontId="15" fillId="0" borderId="0" xfId="0" applyFont="1" applyAlignment="1"/>
    <xf numFmtId="0" fontId="18" fillId="2" borderId="0" xfId="0" applyFont="1" applyFill="1" applyAlignment="1">
      <alignment horizontal="center"/>
    </xf>
    <xf numFmtId="0" fontId="17" fillId="0" borderId="0" xfId="0" applyFont="1"/>
  </cellXfs>
  <cellStyles count="3">
    <cellStyle name="Normal" xfId="0" builtinId="0"/>
    <cellStyle name="Percent" xfId="2" builtinId="5"/>
    <cellStyle name="Style 1" xfId="1"/>
  </cellStyles>
  <dxfs count="39">
    <dxf>
      <fill>
        <patternFill patternType="solid">
          <bgColor theme="2" tint="-9.9978637043366805E-2"/>
        </patternFill>
      </fill>
      <border diagonalUp="0" diagonalDown="0">
        <left style="thin">
          <color theme="2" tint="-9.9948118533890809E-2"/>
        </left>
        <right/>
        <top style="thin">
          <color theme="2" tint="-9.9948118533890809E-2"/>
        </top>
        <bottom style="thin">
          <color theme="2" tint="-9.9948118533890809E-2"/>
        </bottom>
        <vertical style="thin">
          <color theme="2" tint="-9.9948118533890809E-2"/>
        </vertical>
        <horizontal style="thin">
          <color theme="2" tint="-9.9948118533890809E-2"/>
        </horizontal>
      </border>
    </dxf>
    <dxf>
      <fill>
        <patternFill patternType="solid">
          <bgColor theme="2" tint="-9.9978637043366805E-2"/>
        </patternFill>
      </fill>
      <border diagonalUp="0" diagonalDown="0">
        <left/>
        <right style="thin">
          <color theme="2" tint="-9.9948118533890809E-2"/>
        </right>
        <top style="thin">
          <color theme="2" tint="-9.9948118533890809E-2"/>
        </top>
        <bottom style="thin">
          <color theme="2" tint="-9.9948118533890809E-2"/>
        </bottom>
        <vertical style="thin">
          <color theme="2" tint="-9.9948118533890809E-2"/>
        </vertical>
        <horizontal style="thin">
          <color theme="2" tint="-9.9948118533890809E-2"/>
        </horizontal>
      </border>
    </dxf>
    <dxf>
      <fill>
        <patternFill patternType="solid">
          <bgColor theme="2" tint="-9.9978637043366805E-2"/>
        </patternFill>
      </fill>
    </dxf>
    <dxf>
      <fill>
        <patternFill patternType="solid">
          <bgColor theme="2" tint="-9.9978637043366805E-2"/>
        </patternFill>
      </fill>
      <border diagonalUp="0" diagonalDown="0">
        <left style="thin">
          <color theme="2" tint="-9.9948118533890809E-2"/>
        </left>
        <right style="thin">
          <color theme="2" tint="-9.9948118533890809E-2"/>
        </right>
        <top/>
        <bottom/>
        <vertical style="thin">
          <color theme="2" tint="-9.9948118533890809E-2"/>
        </vertical>
        <horizontal style="thin">
          <color theme="2" tint="-9.9948118533890809E-2"/>
        </horizontal>
      </border>
    </dxf>
    <dxf>
      <numFmt numFmtId="4" formatCode="#,##0.00"/>
      <border diagonalUp="0" diagonalDown="0">
        <left style="thick">
          <color rgb="FFFF0000"/>
        </left>
        <right style="thick">
          <color rgb="FFFF0000"/>
        </right>
        <top style="thick">
          <color rgb="FFFF0000"/>
        </top>
        <bottom style="thick">
          <color rgb="FFFF0000"/>
        </bottom>
        <vertical/>
        <horizontal/>
      </border>
    </dxf>
    <dxf>
      <numFmt numFmtId="4" formatCode="#,##0.00"/>
      <border diagonalUp="0" diagonalDown="0">
        <left style="thick">
          <color rgb="FFFF0000"/>
        </left>
        <right style="thick">
          <color rgb="FFFF0000"/>
        </right>
        <top style="thick">
          <color rgb="FFFF0000"/>
        </top>
        <bottom style="thick">
          <color rgb="FFFF0000"/>
        </bottom>
        <vertical/>
        <horizontal/>
      </border>
    </dxf>
    <dxf>
      <border diagonalUp="0" diagonalDown="0">
        <left/>
        <right style="thick">
          <color rgb="FFFF0000"/>
        </right>
        <top style="thick">
          <color rgb="FFFF0000"/>
        </top>
        <bottom style="thick">
          <color rgb="FFFF0000"/>
        </bottom>
        <vertical/>
        <horizontal/>
      </border>
    </dxf>
    <dxf>
      <border outline="0">
        <left style="thick">
          <color rgb="FF660033"/>
        </left>
        <top style="thick">
          <color rgb="FFFF0000"/>
        </top>
      </border>
    </dxf>
    <dxf>
      <border outline="0">
        <bottom style="thick">
          <color rgb="FFFF0000"/>
        </bottom>
      </border>
    </dxf>
    <dxf>
      <font>
        <b/>
        <i val="0"/>
        <strike val="0"/>
        <condense val="0"/>
        <extend val="0"/>
        <outline val="0"/>
        <shadow val="0"/>
        <u val="none"/>
        <vertAlign val="baseline"/>
        <sz val="11"/>
        <color theme="1"/>
        <name val="Calibri"/>
        <scheme val="minor"/>
      </font>
      <fill>
        <patternFill patternType="solid">
          <fgColor indexed="64"/>
          <bgColor theme="9" tint="-0.24994659260841701"/>
        </patternFill>
      </fill>
      <border diagonalUp="0" diagonalDown="0" outline="0">
        <left style="thick">
          <color rgb="FFFF0000"/>
        </left>
        <right style="thick">
          <color rgb="FFFF0000"/>
        </right>
        <top/>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9.9978637043366805E-2"/>
        </patternFill>
      </fill>
      <border diagonalUp="0" diagonalDown="0" outline="0">
        <left style="thin">
          <color auto="1"/>
        </left>
        <right/>
        <top/>
        <bottom/>
      </border>
    </dxf>
    <dxf>
      <numFmt numFmtId="0" formatCode="General"/>
      <fill>
        <patternFill patternType="solid">
          <fgColor indexed="64"/>
          <bgColor theme="2" tint="-9.9978637043366805E-2"/>
        </patternFill>
      </fill>
      <border diagonalUp="0" diagonalDown="0" outline="0">
        <left style="thin">
          <color auto="1"/>
        </left>
        <right style="thin">
          <color auto="1"/>
        </right>
        <top/>
        <bottom/>
      </border>
    </dxf>
    <dxf>
      <numFmt numFmtId="0" formatCode="General"/>
      <fill>
        <patternFill patternType="solid">
          <fgColor indexed="64"/>
          <bgColor theme="2" tint="-9.9978637043366805E-2"/>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9.9978637043366805E-2"/>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9.9978637043366805E-2"/>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9.9978637043366805E-2"/>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9.9978637043366805E-2"/>
        </patternFill>
      </fill>
      <border diagonalUp="0" diagonalDown="0" outline="0">
        <left/>
        <right style="thin">
          <color auto="1"/>
        </right>
        <top/>
        <bottom/>
      </border>
    </dxf>
    <dxf>
      <fill>
        <patternFill patternType="solid">
          <fgColor indexed="64"/>
          <bgColor theme="2"/>
        </patternFill>
      </fill>
      <border diagonalUp="0" diagonalDown="0">
        <left style="thin">
          <color theme="2" tint="-9.9948118533890809E-2"/>
        </left>
        <right style="thin">
          <color theme="2" tint="-9.9948118533890809E-2"/>
        </right>
        <top/>
        <bottom/>
        <vertical style="thin">
          <color theme="2" tint="-9.9948118533890809E-2"/>
        </vertical>
        <horizontal/>
      </border>
    </dxf>
    <dxf>
      <border diagonalUp="0" diagonalDown="0">
        <left style="thin">
          <color theme="1"/>
        </left>
        <right style="thin">
          <color theme="1"/>
        </right>
        <top style="thin">
          <color theme="1"/>
        </top>
        <bottom style="thin">
          <color theme="1"/>
        </bottom>
      </border>
    </dxf>
    <dxf>
      <numFmt numFmtId="0" formatCode="General"/>
      <fill>
        <patternFill patternType="solid">
          <fgColor indexed="64"/>
          <bgColor theme="2" tint="-9.9978637043366805E-2"/>
        </patternFill>
      </fill>
    </dxf>
    <dxf>
      <border>
        <bottom style="thick">
          <color rgb="FF7030A0"/>
        </bottom>
      </border>
    </dxf>
    <dxf>
      <font>
        <b/>
        <strike val="0"/>
        <outline val="0"/>
        <shadow val="0"/>
        <u val="none"/>
        <vertAlign val="baseline"/>
        <sz val="11"/>
        <color theme="2" tint="-0.749992370372631"/>
        <name val="Calibri"/>
        <scheme val="minor"/>
      </font>
      <numFmt numFmtId="0" formatCode="General"/>
      <fill>
        <patternFill patternType="solid">
          <fgColor indexed="64"/>
          <bgColor theme="4" tint="0.79998168889431442"/>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19" formatCode="m/d/yyyy"/>
      <fill>
        <patternFill patternType="solid">
          <fgColor indexed="64"/>
          <bgColor theme="2"/>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2"/>
        </patternFill>
      </fill>
    </dxf>
    <dxf>
      <border outline="0">
        <bottom style="thin">
          <color theme="9"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9"/>
          <bgColor theme="9"/>
        </patternFill>
      </fill>
    </dxf>
    <dxf>
      <fill>
        <patternFill>
          <bgColor rgb="FF92D050"/>
        </patternFill>
      </fill>
      <border>
        <left style="thick">
          <color rgb="FF002060"/>
        </left>
        <right style="thick">
          <color rgb="FF002060"/>
        </right>
        <top style="thick">
          <color theme="5" tint="-0.24994659260841701"/>
        </top>
        <bottom style="thick">
          <color theme="5" tint="-0.24994659260841701"/>
        </bottom>
        <vertical style="thick">
          <color rgb="FF7030A0"/>
        </vertical>
        <horizontal style="thick">
          <color rgb="FFFFC000"/>
        </horizontal>
      </border>
    </dxf>
    <dxf>
      <font>
        <b/>
        <i val="0"/>
      </font>
      <border>
        <left style="thick">
          <color theme="9" tint="-0.499984740745262"/>
        </left>
        <right style="thick">
          <color theme="9" tint="-0.499984740745262"/>
        </right>
        <top style="thick">
          <color theme="5" tint="-0.499984740745262"/>
        </top>
        <bottom style="thick">
          <color theme="5" tint="-0.499984740745262"/>
        </bottom>
        <vertical style="thick">
          <color rgb="FF7030A0"/>
        </vertical>
        <horizontal style="thick">
          <color rgb="FFFF0000"/>
        </horizontal>
      </border>
    </dxf>
    <dxf>
      <font>
        <b/>
        <i val="0"/>
      </font>
      <fill>
        <patternFill>
          <bgColor theme="8"/>
        </patternFill>
      </fill>
      <border>
        <left style="thick">
          <color theme="5" tint="-0.24994659260841701"/>
        </left>
        <right style="thick">
          <color theme="5" tint="-0.24994659260841701"/>
        </right>
        <top style="thick">
          <color rgb="FF7030A0"/>
        </top>
        <bottom style="thick">
          <color rgb="FF7030A0"/>
        </bottom>
        <vertical style="thick">
          <color theme="5" tint="-0.24994659260841701"/>
        </vertical>
        <horizontal style="thick">
          <color rgb="FF7030A0"/>
        </horizontal>
      </border>
    </dxf>
  </dxfs>
  <tableStyles count="3" defaultTableStyle="TableStyleMedium2" defaultPivotStyle="PivotStyleLight16">
    <tableStyle name="Table Style 1" pivot="0" count="1">
      <tableStyleElement type="firstColumn" dxfId="38"/>
    </tableStyle>
    <tableStyle name="Table Style 2" pivot="0" count="1">
      <tableStyleElement type="wholeTable" dxfId="37"/>
    </tableStyle>
    <tableStyle name="Table Style 3" pivot="0" count="1">
      <tableStyleElement type="wholeTable" dxfId="36"/>
    </tableStyle>
  </tableStyles>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10</xdr:col>
      <xdr:colOff>352424</xdr:colOff>
      <xdr:row>1</xdr:row>
      <xdr:rowOff>142875</xdr:rowOff>
    </xdr:from>
    <xdr:to>
      <xdr:col>12</xdr:col>
      <xdr:colOff>581025</xdr:colOff>
      <xdr:row>13</xdr:row>
      <xdr:rowOff>123825</xdr:rowOff>
    </xdr:to>
    <mc:AlternateContent xmlns:mc="http://schemas.openxmlformats.org/markup-compatibility/2006" xmlns:sle15="http://schemas.microsoft.com/office/drawing/2012/slicer">
      <mc:Choice Requires="sle15">
        <xdr:graphicFrame macro="">
          <xdr:nvGraphicFramePr>
            <xdr:cNvPr id="3" name="Days">
              <a:extLst>
                <a:ext uri="{FF2B5EF4-FFF2-40B4-BE49-F238E27FC236}">
                  <a16:creationId xmlns:a16="http://schemas.microsoft.com/office/drawing/2014/main" id="{BCE7B299-7969-4398-96A3-E84020D0D70D}"/>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7010399" y="333375"/>
              <a:ext cx="1447801" cy="22669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531452</xdr:colOff>
      <xdr:row>7</xdr:row>
      <xdr:rowOff>57564</xdr:rowOff>
    </xdr:from>
    <xdr:ext cx="2364148" cy="466311"/>
    <xdr:sp macro="" textlink="">
      <xdr:nvSpPr>
        <xdr:cNvPr id="6" name="TextBox 5">
          <a:extLst>
            <a:ext uri="{FF2B5EF4-FFF2-40B4-BE49-F238E27FC236}">
              <a16:creationId xmlns:a16="http://schemas.microsoft.com/office/drawing/2014/main" id="{7577469C-500B-49DA-9797-718FF10EE5C5}"/>
            </a:ext>
          </a:extLst>
        </xdr:cNvPr>
        <xdr:cNvSpPr txBox="1"/>
      </xdr:nvSpPr>
      <xdr:spPr>
        <a:xfrm rot="1395862">
          <a:off x="9675452" y="1391064"/>
          <a:ext cx="2364148" cy="466311"/>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a:solidFill>
                <a:srgbClr val="FF0000"/>
              </a:solidFill>
            </a:rPr>
            <a:t>EMMANUEL</a:t>
          </a:r>
          <a:r>
            <a:rPr lang="en-US" sz="2000" b="1"/>
            <a:t> </a:t>
          </a:r>
          <a:r>
            <a:rPr lang="en-US" sz="2000" b="1">
              <a:solidFill>
                <a:schemeClr val="accent1"/>
              </a:solidFill>
            </a:rPr>
            <a:t>ARIZE</a:t>
          </a:r>
        </a:p>
      </xdr:txBody>
    </xdr:sp>
    <xdr:clientData/>
  </xdr:oneCellAnchor>
  <xdr:oneCellAnchor>
    <xdr:from>
      <xdr:col>0</xdr:col>
      <xdr:colOff>209549</xdr:colOff>
      <xdr:row>11</xdr:row>
      <xdr:rowOff>12198</xdr:rowOff>
    </xdr:from>
    <xdr:ext cx="5510869" cy="937629"/>
    <xdr:sp macro="" textlink="">
      <xdr:nvSpPr>
        <xdr:cNvPr id="7" name="Rectangle 6">
          <a:extLst>
            <a:ext uri="{FF2B5EF4-FFF2-40B4-BE49-F238E27FC236}">
              <a16:creationId xmlns:a16="http://schemas.microsoft.com/office/drawing/2014/main" id="{7831BAA2-2D4A-4E28-A891-ECEE722A2135}"/>
            </a:ext>
          </a:extLst>
        </xdr:cNvPr>
        <xdr:cNvSpPr/>
      </xdr:nvSpPr>
      <xdr:spPr>
        <a:xfrm rot="19418771">
          <a:off x="819149" y="1917198"/>
          <a:ext cx="5510869" cy="937629"/>
        </a:xfrm>
        <a:prstGeom prst="rect">
          <a:avLst/>
        </a:prstGeom>
        <a:noFill/>
      </xdr:spPr>
      <xdr:txBody>
        <a:bodyPr wrap="non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EMMANUEL ARIZE</a:t>
          </a:r>
        </a:p>
      </xdr:txBody>
    </xdr:sp>
    <xdr:clientData/>
  </xdr:oneCellAnchor>
  <xdr:oneCellAnchor>
    <xdr:from>
      <xdr:col>0</xdr:col>
      <xdr:colOff>95251</xdr:colOff>
      <xdr:row>11</xdr:row>
      <xdr:rowOff>31248</xdr:rowOff>
    </xdr:from>
    <xdr:ext cx="5398209" cy="937629"/>
    <xdr:sp macro="" textlink="">
      <xdr:nvSpPr>
        <xdr:cNvPr id="8" name="Rectangle 7">
          <a:extLst>
            <a:ext uri="{FF2B5EF4-FFF2-40B4-BE49-F238E27FC236}">
              <a16:creationId xmlns:a16="http://schemas.microsoft.com/office/drawing/2014/main" id="{F3F4FE58-D85E-4F31-B11F-597064539103}"/>
            </a:ext>
          </a:extLst>
        </xdr:cNvPr>
        <xdr:cNvSpPr/>
      </xdr:nvSpPr>
      <xdr:spPr>
        <a:xfrm rot="2340023">
          <a:off x="704851" y="1936248"/>
          <a:ext cx="5398209" cy="937629"/>
        </a:xfrm>
        <a:prstGeom prst="rect">
          <a:avLst/>
        </a:prstGeom>
        <a:noFill/>
      </xdr:spPr>
      <xdr:txBody>
        <a:bodyPr wrap="none" lIns="91440" tIns="45720" rIns="91440" bIns="45720">
          <a:spAutoFit/>
        </a:bodyPr>
        <a:lstStyle/>
        <a:p>
          <a:pPr algn="ctr"/>
          <a:r>
            <a:rPr 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EMMANUEL ARIZE</a:t>
          </a:r>
        </a:p>
      </xdr:txBody>
    </xdr:sp>
    <xdr:clientData/>
  </xdr:oneCellAnchor>
  <xdr:oneCellAnchor>
    <xdr:from>
      <xdr:col>11</xdr:col>
      <xdr:colOff>676275</xdr:colOff>
      <xdr:row>7</xdr:row>
      <xdr:rowOff>66675</xdr:rowOff>
    </xdr:from>
    <xdr:ext cx="1543050" cy="432605"/>
    <xdr:sp macro="" textlink="">
      <xdr:nvSpPr>
        <xdr:cNvPr id="9" name="TextBox 8">
          <a:extLst>
            <a:ext uri="{FF2B5EF4-FFF2-40B4-BE49-F238E27FC236}">
              <a16:creationId xmlns:a16="http://schemas.microsoft.com/office/drawing/2014/main" id="{687A424C-9D71-4149-9CE8-AFEE49B58DE4}"/>
            </a:ext>
          </a:extLst>
        </xdr:cNvPr>
        <xdr:cNvSpPr txBox="1"/>
      </xdr:nvSpPr>
      <xdr:spPr>
        <a:xfrm>
          <a:off x="8601075" y="1209675"/>
          <a:ext cx="1543050" cy="432605"/>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solidFill>
                <a:schemeClr val="accent1"/>
              </a:solidFill>
            </a:rPr>
            <a:t>    </a:t>
          </a:r>
          <a:r>
            <a:rPr lang="en-US" sz="1600" b="1">
              <a:solidFill>
                <a:schemeClr val="accent1"/>
              </a:solidFill>
            </a:rPr>
            <a:t>JOINI</a:t>
          </a:r>
          <a:r>
            <a:rPr lang="en-US" sz="1600" b="1">
              <a:solidFill>
                <a:srgbClr val="FF0000"/>
              </a:solidFill>
            </a:rPr>
            <a:t>NG</a:t>
          </a:r>
          <a:r>
            <a:rPr lang="en-US" sz="1600" b="1" baseline="0">
              <a:solidFill>
                <a:srgbClr val="FF0000"/>
              </a:solidFill>
            </a:rPr>
            <a:t> </a:t>
          </a:r>
          <a:r>
            <a:rPr lang="en-US" sz="1600" b="1" baseline="0">
              <a:solidFill>
                <a:schemeClr val="accent1"/>
              </a:solidFill>
            </a:rPr>
            <a:t>TEXT</a:t>
          </a:r>
        </a:p>
        <a:p>
          <a:endParaRPr lang="en-US" sz="1200" b="1" baseline="0">
            <a:solidFill>
              <a:schemeClr val="accent1"/>
            </a:solidFill>
          </a:endParaRPr>
        </a:p>
        <a:p>
          <a:endParaRPr lang="en-US" sz="1200" b="1">
            <a:solidFill>
              <a:schemeClr val="accent1"/>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BOOKS\READ\ml_READ\MICROSOTF\exc\workbooks\git\PRACT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waterfall chart"/>
      <sheetName val="Sheet3"/>
      <sheetName val="LOOKUP"/>
      <sheetName val="INCOME_VRS_SALARY_CHART"/>
      <sheetName val="cell reference"/>
      <sheetName val="logical_operator"/>
    </sheetNames>
    <sheetDataSet>
      <sheetData sheetId="0" refreshError="1"/>
      <sheetData sheetId="1" refreshError="1"/>
      <sheetData sheetId="2" refreshError="1"/>
      <sheetData sheetId="3" refreshError="1"/>
      <sheetData sheetId="4" refreshError="1"/>
      <sheetData sheetId="5">
        <row r="4">
          <cell r="C4" t="str">
            <v>EXPENSES</v>
          </cell>
        </row>
      </sheetData>
      <sheetData sheetId="6" refreshError="1"/>
      <sheetData sheetId="7">
        <row r="6">
          <cell r="E6">
            <v>199</v>
          </cell>
        </row>
        <row r="7">
          <cell r="E7">
            <v>282</v>
          </cell>
        </row>
        <row r="8">
          <cell r="E8">
            <v>10</v>
          </cell>
        </row>
        <row r="9">
          <cell r="E9">
            <v>188</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s" sourceName="Days">
  <extLst>
    <x:ext xmlns:x15="http://schemas.microsoft.com/office/spreadsheetml/2010/11/main" uri="{2F2917AC-EB37-4324-AD4E-5DD8C200BD13}">
      <x15:tableSlicerCache tableId="8"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s" cache="Slicer_Days" caption="Days" rowHeight="241300"/>
</slicers>
</file>

<file path=xl/tables/table1.xml><?xml version="1.0" encoding="utf-8"?>
<table xmlns="http://schemas.openxmlformats.org/spreadsheetml/2006/main" id="1" name="Table1" displayName="Table1" ref="B7:J21" totalsRowShown="0" headerRowDxfId="35" dataDxfId="33" headerRowBorderDxfId="34" tableBorderDxfId="32" totalsRowBorderDxfId="31">
  <autoFilter ref="B7:J21"/>
  <tableColumns count="9">
    <tableColumn id="1" name="Date" dataDxfId="30"/>
    <tableColumn id="2" name="Month" dataDxfId="29"/>
    <tableColumn id="3" name="Day" dataDxfId="28"/>
    <tableColumn id="4" name="Temperature" dataDxfId="27"/>
    <tableColumn id="5" name="Rainfall" dataDxfId="26"/>
    <tableColumn id="6" name="Flyers" dataDxfId="25"/>
    <tableColumn id="7" name="Price" dataDxfId="24"/>
    <tableColumn id="8" name="Sales" dataDxfId="23"/>
    <tableColumn id="9" name="Revenue" dataDxfId="22"/>
  </tableColumns>
  <tableStyleInfo name="TableStyleLight1" showFirstColumn="0" showLastColumn="0" showRowStripes="1" showColumnStripes="0"/>
</table>
</file>

<file path=xl/tables/table2.xml><?xml version="1.0" encoding="utf-8"?>
<table xmlns="http://schemas.openxmlformats.org/spreadsheetml/2006/main" id="8" name="Table8" displayName="Table8" ref="B4:H24" totalsRowCount="1" headerRowDxfId="21" dataDxfId="19" totalsRowDxfId="17" headerRowBorderDxfId="20" tableBorderDxfId="18">
  <autoFilter ref="B4:H23"/>
  <tableColumns count="7">
    <tableColumn id="1" name="Temperature" totalsRowFunction="custom" dataDxfId="16">
      <totalsRowFormula>SUM(Table8[Temperature])</totalsRowFormula>
    </tableColumn>
    <tableColumn id="2" name="Rainfall" totalsRowFunction="custom" dataDxfId="15">
      <totalsRowFormula>SUM(Table8[Rainfall])</totalsRowFormula>
    </tableColumn>
    <tableColumn id="3" name="Flyers" totalsRowFunction="custom" dataDxfId="14">
      <totalsRowFormula>SUM(Table8[Flyers])</totalsRowFormula>
    </tableColumn>
    <tableColumn id="4" name="Price" totalsRowFunction="custom" dataDxfId="13">
      <totalsRowFormula>SUM(Table8[Price])</totalsRowFormula>
    </tableColumn>
    <tableColumn id="5" name="Sales" totalsRowFunction="custom" dataDxfId="12">
      <totalsRowFormula>SUM(Table8[Sales])</totalsRowFormula>
    </tableColumn>
    <tableColumn id="6" name="Revenue" totalsRowFunction="custom" dataDxfId="11">
      <totalsRowFormula>SUM(Table8[Revenue])</totalsRowFormula>
    </tableColumn>
    <tableColumn id="8" name="Days" dataDxfId="10"/>
  </tableColumns>
  <tableStyleInfo name="TableStyleMedium4" showFirstColumn="0" showLastColumn="0" showRowStripes="1" showColumnStripes="0"/>
</table>
</file>

<file path=xl/tables/table3.xml><?xml version="1.0" encoding="utf-8"?>
<table xmlns="http://schemas.openxmlformats.org/spreadsheetml/2006/main" id="3" name="Table3" displayName="Table3" ref="C8:E21" totalsRowShown="0" headerRowDxfId="9" headerRowBorderDxfId="8" tableBorderDxfId="7">
  <autoFilter ref="C8:E21"/>
  <tableColumns count="3">
    <tableColumn id="1" name="Product" dataDxfId="6"/>
    <tableColumn id="2" name="East" dataDxfId="5"/>
    <tableColumn id="3" name="MidWest" dataDxfId="4"/>
  </tableColumns>
  <tableStyleInfo name="TableStyleMedium2" showFirstColumn="0" showLastColumn="0" showRowStripes="1" showColumnStripes="0"/>
</table>
</file>

<file path=xl/tables/table4.xml><?xml version="1.0" encoding="utf-8"?>
<table xmlns="http://schemas.openxmlformats.org/spreadsheetml/2006/main" id="5" name="Table6" displayName="Table6" ref="G5:H17" totalsRowShown="0" headerRowDxfId="3" dataDxfId="2">
  <autoFilter ref="G5:H17"/>
  <tableColumns count="2">
    <tableColumn id="1" name="IF  Midwest &gt;= 200 GOOD" dataDxfId="1">
      <calculatedColumnFormula>IF(F6&gt;=200,"GOOD","BAD")</calculatedColumnFormula>
    </tableColumn>
    <tableColumn id="2" name="IF  East &gt; 70 YES" dataDxfId="0">
      <calculatedColumnFormula>IF(E6&gt;70,"YES","NO")</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0">
    <wetp:webextensionref xmlns:r="http://schemas.openxmlformats.org/officeDocument/2006/relationships" r:id="rId1"/>
  </wetp:taskpane>
  <wetp:taskpane dockstate="right" visibility="0" width="350" row="11">
    <wetp:webextensionref xmlns:r="http://schemas.openxmlformats.org/officeDocument/2006/relationships" r:id="rId2"/>
  </wetp:taskpane>
</wetp:taskpanes>
</file>

<file path=xl/webextensions/webextension1.xml><?xml version="1.0" encoding="utf-8"?>
<we:webextension xmlns:we="http://schemas.microsoft.com/office/webextensions/webextension/2010/11" id="{3D1169E9-F52D-44B8-AAC1-A9AC4B27680D}">
  <we:reference id="wa104380955" version="3.4.3.0" store="en-US" storeType="OMEX"/>
  <we:alternateReferences>
    <we:reference id="wa104380955" version="3.4.3.0" store="WA104380955"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F656A05-BCFD-4840-A895-36F1F436B42E}">
  <we:reference id="wa104380050" version="2.1.1.0" store="en-US" storeType="OMEX"/>
  <we:alternateReferences>
    <we:reference id="wa104380050" version="2.1.1.0" store="WA104380050"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G12"/>
  <sheetViews>
    <sheetView workbookViewId="0">
      <selection activeCell="D8" sqref="D8"/>
    </sheetView>
  </sheetViews>
  <sheetFormatPr defaultRowHeight="15"/>
  <cols>
    <col min="4" max="4" width="31" bestFit="1" customWidth="1"/>
  </cols>
  <sheetData>
    <row r="8" spans="4:7">
      <c r="D8" s="5" t="s">
        <v>3</v>
      </c>
      <c r="E8" s="5"/>
      <c r="F8" s="5"/>
      <c r="G8" s="5"/>
    </row>
    <row r="9" spans="4:7">
      <c r="D9" s="5" t="s">
        <v>4</v>
      </c>
      <c r="E9" s="5"/>
      <c r="F9" s="5"/>
      <c r="G9" s="5"/>
    </row>
    <row r="10" spans="4:7">
      <c r="D10" s="5" t="s">
        <v>5</v>
      </c>
      <c r="E10" s="5"/>
      <c r="F10" s="5"/>
      <c r="G10" s="5"/>
    </row>
    <row r="12" spans="4:7">
      <c r="D12" s="1">
        <v>44061</v>
      </c>
    </row>
  </sheetData>
  <pageMargins left="0.7" right="0.7" top="0.75" bottom="0.75" header="0.3" footer="0.3"/>
  <cellWatches>
    <cellWatch r="D12"/>
  </cellWatch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43"/>
  <sheetViews>
    <sheetView topLeftCell="A14" workbookViewId="0">
      <selection activeCell="E21" sqref="E21"/>
    </sheetView>
  </sheetViews>
  <sheetFormatPr defaultRowHeight="15"/>
  <cols>
    <col min="12" max="12" width="11.5703125" bestFit="1" customWidth="1"/>
  </cols>
  <sheetData>
    <row r="2" spans="1:25">
      <c r="A2" s="105"/>
      <c r="B2" s="105"/>
      <c r="C2" s="105"/>
      <c r="D2" s="105"/>
      <c r="E2" s="105"/>
      <c r="F2" s="105"/>
      <c r="G2" s="105"/>
      <c r="H2" s="105"/>
      <c r="I2" s="105"/>
      <c r="J2" s="105"/>
      <c r="K2" s="105"/>
      <c r="L2" s="105"/>
      <c r="M2" s="105"/>
      <c r="N2" s="105"/>
      <c r="O2" s="105"/>
      <c r="P2" s="105"/>
      <c r="Q2" s="105"/>
      <c r="R2" s="105"/>
      <c r="S2" s="105"/>
      <c r="T2" s="105"/>
      <c r="U2" s="105"/>
      <c r="V2" s="105"/>
      <c r="W2" s="105"/>
      <c r="X2" s="105"/>
      <c r="Y2" s="105"/>
    </row>
    <row r="3" spans="1:25" ht="20.25">
      <c r="A3" s="105"/>
      <c r="B3" s="147" t="s">
        <v>92</v>
      </c>
      <c r="C3" s="147"/>
      <c r="D3" s="147"/>
      <c r="E3" s="147"/>
      <c r="F3" s="147"/>
      <c r="G3" s="147"/>
      <c r="H3" s="147"/>
      <c r="I3" s="147"/>
      <c r="J3" s="147"/>
      <c r="K3" s="147"/>
      <c r="L3" s="147"/>
      <c r="M3" s="147"/>
      <c r="N3" s="147"/>
      <c r="O3" s="147"/>
      <c r="P3" s="147"/>
      <c r="Q3" s="147"/>
      <c r="R3" s="147"/>
      <c r="S3" s="105"/>
      <c r="T3" s="105"/>
      <c r="U3" s="105"/>
      <c r="V3" s="105"/>
      <c r="W3" s="105"/>
      <c r="X3" s="105"/>
      <c r="Y3" s="105"/>
    </row>
    <row r="4" spans="1:25" ht="20.25">
      <c r="A4" s="105"/>
      <c r="B4" s="147" t="s">
        <v>93</v>
      </c>
      <c r="C4" s="147"/>
      <c r="D4" s="147"/>
      <c r="E4" s="147"/>
      <c r="F4" s="147"/>
      <c r="G4" s="147"/>
      <c r="H4" s="147"/>
      <c r="I4" s="147"/>
      <c r="J4" s="147"/>
      <c r="K4" s="147"/>
      <c r="L4" s="147"/>
      <c r="M4" s="147"/>
      <c r="N4" s="147"/>
      <c r="O4" s="147"/>
      <c r="P4" s="147"/>
      <c r="Q4" s="147"/>
      <c r="R4" s="147"/>
      <c r="S4" s="105"/>
      <c r="T4" s="105"/>
      <c r="U4" s="105"/>
      <c r="V4" s="105"/>
      <c r="W4" s="105"/>
      <c r="X4" s="105"/>
      <c r="Y4" s="105"/>
    </row>
    <row r="5" spans="1:25" ht="20.25">
      <c r="A5" s="105"/>
      <c r="B5" s="126"/>
      <c r="C5" s="126"/>
      <c r="D5" s="126"/>
      <c r="E5" s="126"/>
      <c r="F5" s="126"/>
      <c r="G5" s="126"/>
      <c r="H5" s="126"/>
      <c r="I5" s="126"/>
      <c r="J5" s="126"/>
      <c r="K5" s="126"/>
      <c r="L5" s="126"/>
      <c r="M5" s="126"/>
      <c r="N5" s="126"/>
      <c r="O5" s="126"/>
      <c r="P5" s="126"/>
      <c r="Q5" s="126"/>
      <c r="R5" s="126"/>
      <c r="S5" s="105"/>
      <c r="T5" s="105"/>
      <c r="U5" s="105"/>
      <c r="V5" s="105"/>
      <c r="W5" s="105"/>
      <c r="X5" s="105"/>
      <c r="Y5" s="105"/>
    </row>
    <row r="6" spans="1:25" ht="20.25">
      <c r="A6" s="105"/>
      <c r="B6" s="147" t="s">
        <v>94</v>
      </c>
      <c r="C6" s="147"/>
      <c r="D6" s="147"/>
      <c r="E6" s="147"/>
      <c r="F6" s="147"/>
      <c r="G6" s="147"/>
      <c r="H6" s="147"/>
      <c r="I6" s="147"/>
      <c r="J6" s="147"/>
      <c r="K6" s="147"/>
      <c r="L6" s="147"/>
      <c r="M6" s="147"/>
      <c r="N6" s="147"/>
      <c r="O6" s="147"/>
      <c r="P6" s="147"/>
      <c r="Q6" s="126"/>
      <c r="R6" s="126"/>
      <c r="S6" s="105"/>
      <c r="T6" s="105"/>
      <c r="U6" s="105"/>
      <c r="V6" s="105"/>
      <c r="W6" s="105"/>
      <c r="X6" s="105"/>
      <c r="Y6" s="105"/>
    </row>
    <row r="7" spans="1:25" ht="20.25">
      <c r="A7" s="148" t="s">
        <v>95</v>
      </c>
      <c r="B7" s="148"/>
      <c r="C7" s="148"/>
      <c r="D7" s="148"/>
      <c r="E7" s="148"/>
      <c r="F7" s="148"/>
      <c r="G7" s="148"/>
      <c r="H7" s="148"/>
      <c r="I7" s="148"/>
      <c r="J7" s="148"/>
      <c r="K7" s="148"/>
      <c r="L7" s="148"/>
      <c r="M7" s="148"/>
      <c r="N7" s="148"/>
      <c r="O7" s="148"/>
      <c r="P7" s="126"/>
      <c r="Q7" s="126"/>
      <c r="R7" s="126"/>
      <c r="S7" s="105"/>
      <c r="T7" s="105"/>
      <c r="U7" s="105"/>
      <c r="V7" s="105"/>
      <c r="W7" s="105"/>
      <c r="X7" s="105"/>
      <c r="Y7" s="105"/>
    </row>
    <row r="8" spans="1:25" ht="20.25">
      <c r="A8" s="148" t="s">
        <v>96</v>
      </c>
      <c r="B8" s="148"/>
      <c r="C8" s="148"/>
      <c r="D8" s="148"/>
      <c r="E8" s="148"/>
      <c r="F8" s="148"/>
      <c r="G8" s="148"/>
      <c r="H8" s="148"/>
      <c r="I8" s="148"/>
      <c r="J8" s="148"/>
      <c r="K8" s="148"/>
      <c r="L8" s="148"/>
      <c r="M8" s="148"/>
      <c r="N8" s="148"/>
      <c r="O8" s="148"/>
      <c r="P8" s="126"/>
      <c r="Q8" s="126"/>
      <c r="R8" s="126"/>
      <c r="S8" s="105"/>
      <c r="T8" s="105"/>
      <c r="U8" s="105"/>
      <c r="V8" s="105"/>
      <c r="W8" s="105"/>
      <c r="X8" s="105"/>
      <c r="Y8" s="105"/>
    </row>
    <row r="9" spans="1:25" ht="20.25">
      <c r="A9" s="128"/>
      <c r="B9" s="128"/>
      <c r="C9" s="128"/>
      <c r="D9" s="128"/>
      <c r="E9" s="128"/>
      <c r="F9" s="128"/>
      <c r="G9" s="128"/>
      <c r="H9" s="128"/>
      <c r="I9" s="128"/>
      <c r="J9" s="128"/>
      <c r="K9" s="128"/>
      <c r="L9" s="128"/>
      <c r="M9" s="128"/>
      <c r="N9" s="128"/>
      <c r="O9" s="128"/>
      <c r="P9" s="126"/>
      <c r="Q9" s="126"/>
      <c r="R9" s="126"/>
      <c r="S9" s="105"/>
      <c r="T9" s="105"/>
      <c r="U9" s="105"/>
      <c r="V9" s="105"/>
      <c r="W9" s="105"/>
      <c r="X9" s="105"/>
      <c r="Y9" s="105"/>
    </row>
    <row r="10" spans="1:25" ht="20.25">
      <c r="A10" s="147" t="s">
        <v>97</v>
      </c>
      <c r="B10" s="147"/>
      <c r="C10" s="147"/>
      <c r="D10" s="147"/>
      <c r="E10" s="147"/>
      <c r="F10" s="147"/>
      <c r="G10" s="147"/>
      <c r="H10" s="147"/>
      <c r="I10" s="147"/>
      <c r="J10" s="147"/>
      <c r="K10" s="147"/>
      <c r="L10" s="147"/>
      <c r="M10" s="147"/>
      <c r="N10" s="147"/>
      <c r="O10" s="147"/>
      <c r="P10" s="147"/>
      <c r="Q10" s="147"/>
      <c r="R10" s="147"/>
      <c r="S10" s="105"/>
      <c r="T10" s="105"/>
      <c r="U10" s="105"/>
      <c r="V10" s="105"/>
      <c r="W10" s="105"/>
      <c r="X10" s="105"/>
      <c r="Y10" s="105"/>
    </row>
    <row r="11" spans="1:25" ht="20.25">
      <c r="A11" s="147" t="s">
        <v>98</v>
      </c>
      <c r="B11" s="147"/>
      <c r="C11" s="147"/>
      <c r="D11" s="147"/>
      <c r="E11" s="147"/>
      <c r="F11" s="147"/>
      <c r="G11" s="147"/>
      <c r="H11" s="147"/>
      <c r="I11" s="147"/>
      <c r="J11" s="147"/>
      <c r="K11" s="147"/>
      <c r="L11" s="147"/>
      <c r="M11" s="147"/>
      <c r="N11" s="147"/>
      <c r="O11" s="147"/>
      <c r="P11" s="147"/>
      <c r="Q11" s="147"/>
      <c r="R11" s="147"/>
      <c r="S11" s="105"/>
      <c r="T11" s="105"/>
      <c r="U11" s="105"/>
      <c r="V11" s="105"/>
      <c r="W11" s="105"/>
      <c r="X11" s="105"/>
      <c r="Y11" s="105"/>
    </row>
    <row r="12" spans="1:25" ht="20.25">
      <c r="A12" s="126"/>
      <c r="B12" s="126"/>
      <c r="C12" s="126"/>
      <c r="D12" s="126"/>
      <c r="E12" s="126"/>
      <c r="F12" s="126"/>
      <c r="G12" s="126"/>
      <c r="H12" s="126"/>
      <c r="I12" s="126"/>
      <c r="J12" s="126"/>
      <c r="K12" s="126"/>
      <c r="L12" s="126"/>
      <c r="M12" s="126"/>
      <c r="N12" s="126"/>
      <c r="O12" s="126"/>
      <c r="P12" s="126"/>
      <c r="Q12" s="126"/>
      <c r="R12" s="126"/>
      <c r="S12" s="105"/>
      <c r="T12" s="105"/>
      <c r="U12" s="105"/>
      <c r="V12" s="105"/>
      <c r="W12" s="105"/>
      <c r="X12" s="105"/>
      <c r="Y12" s="105"/>
    </row>
    <row r="13" spans="1:25" ht="20.25">
      <c r="A13" s="105"/>
      <c r="B13" s="146" t="s">
        <v>99</v>
      </c>
      <c r="C13" s="146"/>
      <c r="D13" s="146"/>
      <c r="E13" s="146"/>
      <c r="F13" s="146"/>
      <c r="G13" s="146"/>
      <c r="H13" s="146"/>
      <c r="I13" s="146"/>
      <c r="J13" s="146"/>
      <c r="K13" s="146"/>
      <c r="L13" s="126"/>
      <c r="M13" s="126"/>
      <c r="N13" s="126"/>
      <c r="O13" s="126"/>
      <c r="P13" s="126"/>
      <c r="Q13" s="126"/>
      <c r="R13" s="126"/>
      <c r="S13" s="105"/>
      <c r="T13" s="105"/>
      <c r="U13" s="105"/>
      <c r="V13" s="105"/>
      <c r="W13" s="105"/>
      <c r="X13" s="105"/>
      <c r="Y13" s="105"/>
    </row>
    <row r="14" spans="1:25" ht="20.25">
      <c r="A14" s="105"/>
      <c r="B14" s="127"/>
      <c r="C14" s="127"/>
      <c r="D14" s="127"/>
      <c r="E14" s="127"/>
      <c r="F14" s="127"/>
      <c r="G14" s="127"/>
      <c r="H14" s="127"/>
      <c r="I14" s="127"/>
      <c r="J14" s="127"/>
      <c r="K14" s="127"/>
      <c r="L14" s="126"/>
      <c r="M14" s="126"/>
      <c r="N14" s="126"/>
      <c r="O14" s="126"/>
      <c r="P14" s="126"/>
      <c r="Q14" s="126"/>
      <c r="R14" s="126"/>
      <c r="S14" s="105"/>
      <c r="T14" s="105"/>
      <c r="U14" s="105"/>
      <c r="V14" s="105"/>
      <c r="W14" s="105"/>
      <c r="X14" s="105"/>
      <c r="Y14" s="105"/>
    </row>
    <row r="15" spans="1:25">
      <c r="A15" s="105"/>
      <c r="B15" s="105"/>
      <c r="C15" s="105"/>
      <c r="D15" s="105" t="str">
        <f ca="1">_xlfn.FORMULATEXT(E20)</f>
        <v>=VLOOKUP(D20,{0,"BELOW AVG";50,"AVG";100,"ABOVE AVG"},2,1)</v>
      </c>
      <c r="E15" s="105"/>
      <c r="F15" s="105"/>
      <c r="G15" s="105"/>
      <c r="H15" s="105"/>
      <c r="I15" s="105"/>
      <c r="J15" s="105"/>
      <c r="K15" s="105"/>
      <c r="L15" s="105"/>
      <c r="M15" s="105"/>
      <c r="N15" s="105"/>
      <c r="O15" s="105"/>
      <c r="P15" s="105"/>
      <c r="Q15" s="105"/>
      <c r="R15" s="105"/>
      <c r="S15" s="105"/>
      <c r="T15" s="105"/>
      <c r="U15" s="105"/>
      <c r="V15" s="105"/>
      <c r="W15" s="105"/>
      <c r="X15" s="105"/>
      <c r="Y15" s="105"/>
    </row>
    <row r="16" spans="1:25">
      <c r="A16" s="105"/>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row>
    <row r="17" spans="1:25">
      <c r="A17" s="105"/>
      <c r="B17" s="105"/>
      <c r="C17" s="105"/>
      <c r="D17" s="105"/>
      <c r="E17" s="105"/>
      <c r="F17" s="105"/>
      <c r="G17" s="105"/>
      <c r="H17" s="105"/>
      <c r="I17" s="105"/>
      <c r="J17" s="105"/>
      <c r="K17" s="105"/>
      <c r="L17" s="105"/>
      <c r="M17" s="105"/>
      <c r="N17" s="105"/>
      <c r="O17" s="105"/>
      <c r="P17" s="105"/>
      <c r="Q17" s="105"/>
      <c r="R17" s="105"/>
      <c r="S17" s="105"/>
      <c r="T17" s="105"/>
      <c r="U17" s="105"/>
      <c r="V17" s="105"/>
      <c r="W17" s="105"/>
      <c r="X17" s="105"/>
      <c r="Y17" s="105"/>
    </row>
    <row r="18" spans="1:25">
      <c r="A18" s="105"/>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row>
    <row r="19" spans="1:25">
      <c r="A19" s="105"/>
      <c r="B19" s="106" t="s">
        <v>100</v>
      </c>
      <c r="C19" s="106" t="s">
        <v>101</v>
      </c>
      <c r="D19" s="107" t="s">
        <v>14</v>
      </c>
      <c r="E19" s="112" t="s">
        <v>91</v>
      </c>
      <c r="F19" s="105"/>
      <c r="G19" s="105"/>
      <c r="H19" s="130"/>
      <c r="I19" s="130" t="s">
        <v>102</v>
      </c>
      <c r="J19" s="105"/>
      <c r="K19" s="105"/>
      <c r="L19" s="105"/>
      <c r="M19" s="105"/>
      <c r="N19" s="105"/>
      <c r="O19" s="105"/>
      <c r="P19" s="105"/>
      <c r="Q19" s="105"/>
      <c r="R19" s="105"/>
      <c r="S19" s="105"/>
      <c r="T19" s="105"/>
      <c r="U19" s="105"/>
      <c r="V19" s="105"/>
      <c r="W19" s="105"/>
      <c r="X19" s="105"/>
      <c r="Y19" s="105"/>
    </row>
    <row r="20" spans="1:25">
      <c r="A20" s="105"/>
      <c r="B20" s="108" t="s">
        <v>103</v>
      </c>
      <c r="C20" s="108">
        <v>2</v>
      </c>
      <c r="D20" s="109">
        <v>159.9</v>
      </c>
      <c r="E20" s="105" t="str">
        <f>VLOOKUP(D20,{0,"BELOW AVG";50,"AVG";100,"ABOVE AVG"},2,1)</f>
        <v>ABOVE AVG</v>
      </c>
      <c r="F20" s="105"/>
      <c r="G20" s="105"/>
      <c r="H20" s="113" t="s">
        <v>104</v>
      </c>
      <c r="I20" s="105" t="s">
        <v>105</v>
      </c>
      <c r="J20" s="105"/>
      <c r="K20" s="105"/>
      <c r="L20" s="105"/>
      <c r="M20" s="105"/>
      <c r="N20" s="105"/>
      <c r="O20" s="105"/>
      <c r="P20" s="105"/>
      <c r="Q20" s="105"/>
      <c r="R20" s="105"/>
      <c r="S20" s="105"/>
      <c r="T20" s="105"/>
      <c r="U20" s="105"/>
      <c r="V20" s="105"/>
      <c r="W20" s="105"/>
      <c r="X20" s="105"/>
      <c r="Y20" s="105"/>
    </row>
    <row r="21" spans="1:25">
      <c r="A21" s="105"/>
      <c r="B21" s="110" t="s">
        <v>105</v>
      </c>
      <c r="C21" s="110">
        <v>2</v>
      </c>
      <c r="D21" s="111">
        <v>39.9</v>
      </c>
      <c r="E21" s="105" t="str">
        <f>VLOOKUP(D21,{0,"BELOW AVG";50,"AVG";100,"ABOVE AVG"},2,TRUE)</f>
        <v>BELOW AVG</v>
      </c>
      <c r="F21" s="105"/>
      <c r="G21" s="105"/>
      <c r="H21" s="113" t="s">
        <v>14</v>
      </c>
      <c r="I21" s="129">
        <f>VLOOKUP(I20,B20:E35,3,0)</f>
        <v>39.9</v>
      </c>
      <c r="J21" s="105"/>
      <c r="K21" s="105"/>
      <c r="L21" s="105"/>
      <c r="M21" s="105"/>
      <c r="N21" s="105"/>
      <c r="O21" s="105"/>
      <c r="P21" s="105"/>
      <c r="Q21" s="105"/>
      <c r="R21" s="105"/>
      <c r="S21" s="105"/>
      <c r="T21" s="105"/>
      <c r="U21" s="105"/>
      <c r="V21" s="105"/>
      <c r="W21" s="105"/>
      <c r="X21" s="105"/>
      <c r="Y21" s="105"/>
    </row>
    <row r="22" spans="1:25">
      <c r="A22" s="105"/>
      <c r="B22" s="108" t="s">
        <v>106</v>
      </c>
      <c r="C22" s="108">
        <v>3</v>
      </c>
      <c r="D22" s="109">
        <v>75</v>
      </c>
      <c r="E22" s="105" t="str">
        <f>VLOOKUP(D22,{0,"BELOW AVG";50,"AVG";100,"ABOVE AVG"},2,TRUE)</f>
        <v>AVG</v>
      </c>
      <c r="F22" s="105"/>
      <c r="G22" s="105"/>
      <c r="H22" s="113" t="s">
        <v>102</v>
      </c>
      <c r="I22" s="129" t="str">
        <f>VLOOKUP(I20,B20:E35,4,0)</f>
        <v>BELOW AVG</v>
      </c>
      <c r="J22" s="105"/>
      <c r="K22" s="105"/>
      <c r="L22" s="105"/>
      <c r="M22" s="105"/>
      <c r="N22" s="105"/>
      <c r="O22" s="105"/>
      <c r="P22" s="105"/>
      <c r="Q22" s="105"/>
      <c r="R22" s="105"/>
      <c r="S22" s="105"/>
      <c r="T22" s="105"/>
      <c r="U22" s="105"/>
      <c r="V22" s="105"/>
      <c r="W22" s="105"/>
      <c r="X22" s="105"/>
      <c r="Y22" s="105"/>
    </row>
    <row r="23" spans="1:25">
      <c r="A23" s="105"/>
      <c r="B23" s="110" t="s">
        <v>107</v>
      </c>
      <c r="C23" s="110">
        <v>3</v>
      </c>
      <c r="D23" s="111">
        <v>99</v>
      </c>
      <c r="E23" s="105" t="str">
        <f>VLOOKUP(D23,{0,"BELOW AVG";50,"AVG";100,"ABOVE AVG"},2,TRUE)</f>
        <v>AVG</v>
      </c>
      <c r="F23" s="105"/>
      <c r="G23" s="105"/>
      <c r="H23" s="105"/>
      <c r="I23" s="105"/>
      <c r="J23" s="105"/>
      <c r="K23" s="105"/>
      <c r="L23" s="105"/>
      <c r="M23" s="105"/>
      <c r="N23" s="105"/>
      <c r="O23" s="105"/>
      <c r="P23" s="105"/>
      <c r="Q23" s="105"/>
      <c r="R23" s="105"/>
      <c r="S23" s="105"/>
      <c r="T23" s="105"/>
      <c r="U23" s="105"/>
      <c r="V23" s="105"/>
      <c r="W23" s="105"/>
      <c r="X23" s="105"/>
      <c r="Y23" s="105"/>
    </row>
    <row r="24" spans="1:25">
      <c r="A24" s="105"/>
      <c r="B24" s="108" t="s">
        <v>108</v>
      </c>
      <c r="C24" s="108">
        <v>2</v>
      </c>
      <c r="D24" s="109">
        <v>45.9</v>
      </c>
      <c r="E24" s="105" t="str">
        <f>VLOOKUP(D24,{0,"BELOW AVG";50,"AVG";100,"ABOVE AVG"},2,TRUE)</f>
        <v>BELOW AVG</v>
      </c>
      <c r="F24" s="105"/>
      <c r="G24" s="105"/>
      <c r="H24" s="105"/>
      <c r="I24" s="105"/>
      <c r="J24" s="105"/>
      <c r="K24" s="105"/>
      <c r="L24" s="105"/>
      <c r="M24" s="105"/>
      <c r="N24" s="105"/>
      <c r="O24" s="105"/>
      <c r="P24" s="105"/>
      <c r="Q24" s="105"/>
      <c r="R24" s="105"/>
      <c r="S24" s="105"/>
      <c r="T24" s="105"/>
      <c r="U24" s="105"/>
      <c r="V24" s="105"/>
      <c r="W24" s="105"/>
      <c r="X24" s="105"/>
      <c r="Y24" s="105"/>
    </row>
    <row r="25" spans="1:25">
      <c r="A25" s="105"/>
      <c r="B25" s="110" t="s">
        <v>109</v>
      </c>
      <c r="C25" s="110">
        <v>1</v>
      </c>
      <c r="D25" s="111">
        <v>28</v>
      </c>
      <c r="E25" s="105" t="str">
        <f>VLOOKUP(D25,{0,"BELOW AVG";50,"AVG";100,"ABOVE AVG"},2,TRUE)</f>
        <v>BELOW AVG</v>
      </c>
      <c r="F25" s="105"/>
      <c r="G25" s="106" t="s">
        <v>100</v>
      </c>
      <c r="H25" s="108" t="s">
        <v>103</v>
      </c>
      <c r="I25" s="110" t="s">
        <v>105</v>
      </c>
      <c r="J25" s="108" t="s">
        <v>106</v>
      </c>
      <c r="K25" s="110" t="s">
        <v>107</v>
      </c>
      <c r="L25" s="108" t="s">
        <v>108</v>
      </c>
      <c r="M25" s="110" t="s">
        <v>109</v>
      </c>
      <c r="N25" s="108" t="s">
        <v>110</v>
      </c>
      <c r="O25" s="110" t="s">
        <v>111</v>
      </c>
      <c r="P25" s="108" t="s">
        <v>112</v>
      </c>
      <c r="Q25" s="110" t="s">
        <v>113</v>
      </c>
      <c r="R25" s="108" t="s">
        <v>114</v>
      </c>
      <c r="S25" s="110" t="s">
        <v>115</v>
      </c>
      <c r="T25" s="108" t="s">
        <v>116</v>
      </c>
      <c r="U25" s="110" t="s">
        <v>117</v>
      </c>
      <c r="V25" s="108" t="s">
        <v>118</v>
      </c>
      <c r="W25" s="110" t="s">
        <v>119</v>
      </c>
      <c r="X25" s="105"/>
      <c r="Y25" s="105"/>
    </row>
    <row r="26" spans="1:25">
      <c r="A26" s="105"/>
      <c r="B26" s="108" t="s">
        <v>110</v>
      </c>
      <c r="C26" s="108">
        <v>3</v>
      </c>
      <c r="D26" s="109">
        <v>70.5</v>
      </c>
      <c r="E26" s="105" t="str">
        <f>VLOOKUP(D26,{0,"BELOW AVG";50,"AVG";100,"ABOVE AVG"},2,TRUE)</f>
        <v>AVG</v>
      </c>
      <c r="F26" s="105"/>
      <c r="G26" s="106" t="s">
        <v>101</v>
      </c>
      <c r="H26" s="108">
        <v>2</v>
      </c>
      <c r="I26" s="110">
        <v>2</v>
      </c>
      <c r="J26" s="108">
        <v>3</v>
      </c>
      <c r="K26" s="110">
        <v>3</v>
      </c>
      <c r="L26" s="108">
        <v>2</v>
      </c>
      <c r="M26" s="110">
        <v>1</v>
      </c>
      <c r="N26" s="108">
        <v>3</v>
      </c>
      <c r="O26" s="110">
        <v>2</v>
      </c>
      <c r="P26" s="108">
        <v>1</v>
      </c>
      <c r="Q26" s="110">
        <v>2</v>
      </c>
      <c r="R26" s="108">
        <v>2</v>
      </c>
      <c r="S26" s="110">
        <v>1</v>
      </c>
      <c r="T26" s="108">
        <v>4</v>
      </c>
      <c r="U26" s="110">
        <v>9</v>
      </c>
      <c r="V26" s="108">
        <v>1</v>
      </c>
      <c r="W26" s="110">
        <v>3</v>
      </c>
      <c r="X26" s="105"/>
      <c r="Y26" s="105"/>
    </row>
    <row r="27" spans="1:25">
      <c r="A27" s="105"/>
      <c r="B27" s="110" t="s">
        <v>111</v>
      </c>
      <c r="C27" s="110">
        <v>2</v>
      </c>
      <c r="D27" s="111">
        <v>45.9</v>
      </c>
      <c r="E27" s="105" t="str">
        <f>VLOOKUP(D27,{0,"BELOW AVG";50,"AVG";100,"ABOVE AVG"},2,TRUE)</f>
        <v>BELOW AVG</v>
      </c>
      <c r="F27" s="105"/>
      <c r="G27" s="107" t="s">
        <v>14</v>
      </c>
      <c r="H27" s="109">
        <v>159.9</v>
      </c>
      <c r="I27" s="111">
        <v>39.9</v>
      </c>
      <c r="J27" s="109">
        <v>75</v>
      </c>
      <c r="K27" s="111">
        <v>99</v>
      </c>
      <c r="L27" s="109">
        <v>45.9</v>
      </c>
      <c r="M27" s="111">
        <v>28</v>
      </c>
      <c r="N27" s="109">
        <v>70.5</v>
      </c>
      <c r="O27" s="111">
        <v>45.9</v>
      </c>
      <c r="P27" s="109">
        <v>22.95</v>
      </c>
      <c r="Q27" s="111">
        <v>50</v>
      </c>
      <c r="R27" s="109">
        <v>66</v>
      </c>
      <c r="S27" s="111">
        <v>23.5</v>
      </c>
      <c r="T27" s="109">
        <v>87.8</v>
      </c>
      <c r="U27" s="111">
        <v>306</v>
      </c>
      <c r="V27" s="109">
        <v>19.95</v>
      </c>
      <c r="W27" s="111">
        <v>68.849999999999994</v>
      </c>
      <c r="X27" s="105"/>
      <c r="Y27" s="105"/>
    </row>
    <row r="28" spans="1:25">
      <c r="A28" s="105"/>
      <c r="B28" s="108" t="s">
        <v>112</v>
      </c>
      <c r="C28" s="108">
        <v>1</v>
      </c>
      <c r="D28" s="109">
        <v>22.95</v>
      </c>
      <c r="E28" s="105" t="str">
        <f>VLOOKUP(D28,{0,"BELOW AVG";50,"AVG";100,"ABOVE AVG"},2,TRUE)</f>
        <v>BELOW AVG</v>
      </c>
      <c r="F28" s="105"/>
      <c r="G28" s="112" t="s">
        <v>91</v>
      </c>
      <c r="H28" s="105" t="str">
        <f>VLOOKUP(H27,{0,"BELOW AVG";50,"AVG";100,"ABOVE AVG"},2,1)</f>
        <v>ABOVE AVG</v>
      </c>
      <c r="I28" s="105" t="str">
        <f>VLOOKUP(I27,{0,"BELOW AVG";50,"AVG";100,"ABOVE AVG"},2,TRUE)</f>
        <v>BELOW AVG</v>
      </c>
      <c r="J28" s="105" t="str">
        <f>VLOOKUP(J27,{0,"BELOW AVG";50,"AVG";100,"ABOVE AVG"},2,TRUE)</f>
        <v>AVG</v>
      </c>
      <c r="K28" s="105" t="str">
        <f>VLOOKUP(K27,{0,"BELOW AVG";50,"AVG";100,"ABOVE AVG"},2,TRUE)</f>
        <v>AVG</v>
      </c>
      <c r="L28" s="105" t="str">
        <f>VLOOKUP(L27,{0,"BELOW AVG";50,"AVG";100,"ABOVE AVG"},2,TRUE)</f>
        <v>BELOW AVG</v>
      </c>
      <c r="M28" s="105" t="str">
        <f>VLOOKUP(M27,{0,"BELOW AVG";50,"AVG";100,"ABOVE AVG"},2,TRUE)</f>
        <v>BELOW AVG</v>
      </c>
      <c r="N28" s="105" t="str">
        <f>VLOOKUP(N27,{0,"BELOW AVG";50,"AVG";100,"ABOVE AVG"},2,TRUE)</f>
        <v>AVG</v>
      </c>
      <c r="O28" s="105" t="str">
        <f>VLOOKUP(O27,{0,"BELOW AVG";50,"AVG";100,"ABOVE AVG"},2,TRUE)</f>
        <v>BELOW AVG</v>
      </c>
      <c r="P28" s="105" t="str">
        <f>VLOOKUP(P27,{0,"BELOW AVG";50,"AVG";100,"ABOVE AVG"},2,TRUE)</f>
        <v>BELOW AVG</v>
      </c>
      <c r="Q28" s="105" t="str">
        <f>VLOOKUP(Q27,{0,"BELOW AVG";50,"AVG";100,"ABOVE AVG"},2,TRUE)</f>
        <v>AVG</v>
      </c>
      <c r="R28" s="105" t="str">
        <f>VLOOKUP(R27,{0,"BELOW AVG";50,"AVG";100,"ABOVE AVG"},2,TRUE)</f>
        <v>AVG</v>
      </c>
      <c r="S28" s="105" t="str">
        <f>VLOOKUP(S27,{0,"BELOW AVG";50,"AVG";100,"ABOVE AVG"},2,TRUE)</f>
        <v>BELOW AVG</v>
      </c>
      <c r="T28" s="105" t="str">
        <f>VLOOKUP(T27,{0,"BELOW AVG";50,"AVG";100,"ABOVE AVG"},2,TRUE)</f>
        <v>AVG</v>
      </c>
      <c r="U28" s="105" t="str">
        <f>VLOOKUP(U27,{0,"BELOW AVG";50,"AVG";100,"ABOVE AVG"},2,TRUE)</f>
        <v>ABOVE AVG</v>
      </c>
      <c r="V28" s="105" t="str">
        <f>VLOOKUP(V27,{0,"BELOW AVG";50,"AVG";100,"ABOVE AVG"},2,TRUE)</f>
        <v>BELOW AVG</v>
      </c>
      <c r="W28" s="105" t="str">
        <f>VLOOKUP(W27,{0,"BELOW AVG";50,"AVG";100,"ABOVE AVG"},2,TRUE)</f>
        <v>AVG</v>
      </c>
      <c r="X28" s="105"/>
      <c r="Y28" s="105"/>
    </row>
    <row r="29" spans="1:25">
      <c r="A29" s="105"/>
      <c r="B29" s="110" t="s">
        <v>113</v>
      </c>
      <c r="C29" s="110">
        <v>2</v>
      </c>
      <c r="D29" s="111">
        <v>50</v>
      </c>
      <c r="E29" s="105" t="str">
        <f>VLOOKUP(D29,{0,"BELOW AVG";50,"AVG";100,"ABOVE AVG"},2,TRUE)</f>
        <v>AVG</v>
      </c>
      <c r="F29" s="105"/>
      <c r="G29" s="105"/>
      <c r="H29" s="105"/>
      <c r="I29" s="105"/>
      <c r="J29" s="105"/>
      <c r="K29" s="105"/>
      <c r="L29" s="105"/>
      <c r="M29" s="105"/>
      <c r="N29" s="105"/>
      <c r="O29" s="105"/>
      <c r="P29" s="105"/>
      <c r="Q29" s="105"/>
      <c r="R29" s="105"/>
      <c r="S29" s="105"/>
      <c r="T29" s="105"/>
      <c r="U29" s="105"/>
      <c r="V29" s="105"/>
      <c r="W29" s="105"/>
      <c r="X29" s="105"/>
      <c r="Y29" s="105"/>
    </row>
    <row r="30" spans="1:25">
      <c r="A30" s="105"/>
      <c r="B30" s="108" t="s">
        <v>114</v>
      </c>
      <c r="C30" s="108">
        <v>2</v>
      </c>
      <c r="D30" s="109">
        <v>66</v>
      </c>
      <c r="E30" s="105" t="str">
        <f>VLOOKUP(D30,{0,"BELOW AVG";50,"AVG";100,"ABOVE AVG"},2,TRUE)</f>
        <v>AVG</v>
      </c>
      <c r="F30" s="105"/>
      <c r="G30" s="105"/>
      <c r="H30" s="105"/>
      <c r="I30" s="105"/>
      <c r="J30" s="105"/>
      <c r="K30" s="105"/>
      <c r="L30" s="105"/>
      <c r="M30" s="105"/>
      <c r="N30" s="105"/>
      <c r="O30" s="105"/>
      <c r="P30" s="105"/>
      <c r="Q30" s="105"/>
      <c r="R30" s="105"/>
      <c r="S30" s="105"/>
      <c r="T30" s="105"/>
      <c r="U30" s="105"/>
      <c r="V30" s="105"/>
      <c r="W30" s="105"/>
      <c r="X30" s="105"/>
      <c r="Y30" s="105"/>
    </row>
    <row r="31" spans="1:25">
      <c r="A31" s="105"/>
      <c r="B31" s="110" t="s">
        <v>115</v>
      </c>
      <c r="C31" s="110">
        <v>1</v>
      </c>
      <c r="D31" s="111">
        <v>23.5</v>
      </c>
      <c r="E31" s="105" t="str">
        <f>VLOOKUP(D31,{0,"BELOW AVG";50,"AVG";100,"ABOVE AVG"},2,TRUE)</f>
        <v>BELOW AVG</v>
      </c>
      <c r="F31" s="105"/>
      <c r="G31" s="105"/>
      <c r="H31" s="130"/>
      <c r="I31" s="130" t="s">
        <v>120</v>
      </c>
      <c r="J31" s="105"/>
      <c r="K31" s="105"/>
      <c r="L31" s="105"/>
      <c r="M31" s="105"/>
      <c r="N31" s="105"/>
      <c r="O31" s="105"/>
      <c r="P31" s="105"/>
      <c r="Q31" s="105"/>
      <c r="R31" s="105"/>
      <c r="S31" s="105"/>
      <c r="T31" s="105"/>
      <c r="U31" s="105"/>
      <c r="V31" s="105"/>
      <c r="W31" s="105"/>
      <c r="X31" s="105"/>
      <c r="Y31" s="105"/>
    </row>
    <row r="32" spans="1:25">
      <c r="A32" s="105"/>
      <c r="B32" s="108" t="s">
        <v>116</v>
      </c>
      <c r="C32" s="108">
        <v>4</v>
      </c>
      <c r="D32" s="109">
        <v>87.8</v>
      </c>
      <c r="E32" s="105" t="str">
        <f>VLOOKUP(D32,{0,"BELOW AVG";50,"AVG";100,"ABOVE AVG"},2,TRUE)</f>
        <v>AVG</v>
      </c>
      <c r="F32" s="105"/>
      <c r="G32" s="105"/>
      <c r="H32" s="113" t="s">
        <v>104</v>
      </c>
      <c r="I32" s="105" t="s">
        <v>105</v>
      </c>
      <c r="J32" s="105"/>
      <c r="K32" s="105"/>
      <c r="L32" s="105"/>
      <c r="M32" s="105"/>
      <c r="N32" s="105"/>
      <c r="O32" s="105"/>
      <c r="P32" s="105"/>
      <c r="Q32" s="105"/>
      <c r="R32" s="105"/>
      <c r="S32" s="105"/>
      <c r="T32" s="105"/>
      <c r="U32" s="105"/>
      <c r="V32" s="105"/>
      <c r="W32" s="105"/>
      <c r="X32" s="105"/>
      <c r="Y32" s="105"/>
    </row>
    <row r="33" spans="1:25">
      <c r="A33" s="105"/>
      <c r="B33" s="110" t="s">
        <v>117</v>
      </c>
      <c r="C33" s="110">
        <v>9</v>
      </c>
      <c r="D33" s="111">
        <v>306</v>
      </c>
      <c r="E33" s="105" t="str">
        <f>VLOOKUP(D33,{0,"BELOW AVG";50,"AVG";100,"ABOVE AVG"},2,TRUE)</f>
        <v>ABOVE AVG</v>
      </c>
      <c r="F33" s="105"/>
      <c r="G33" s="105"/>
      <c r="H33" s="113" t="s">
        <v>121</v>
      </c>
      <c r="I33" s="129">
        <f>HLOOKUP(I32,H25:W28,3,0)</f>
        <v>39.9</v>
      </c>
      <c r="J33" s="105"/>
      <c r="K33" s="105"/>
      <c r="L33" s="105"/>
      <c r="M33" s="105"/>
      <c r="N33" s="105"/>
      <c r="O33" s="105"/>
      <c r="P33" s="105"/>
      <c r="Q33" s="105"/>
      <c r="R33" s="105"/>
      <c r="S33" s="105"/>
      <c r="T33" s="105"/>
      <c r="U33" s="105"/>
      <c r="V33" s="105"/>
      <c r="W33" s="105"/>
      <c r="X33" s="105"/>
      <c r="Y33" s="105"/>
    </row>
    <row r="34" spans="1:25">
      <c r="A34" s="105"/>
      <c r="B34" s="108" t="s">
        <v>118</v>
      </c>
      <c r="C34" s="108">
        <v>1</v>
      </c>
      <c r="D34" s="109">
        <v>19.95</v>
      </c>
      <c r="E34" s="105" t="str">
        <f>VLOOKUP(D34,{0,"BELOW AVG";50,"AVG";100,"ABOVE AVG"},2,TRUE)</f>
        <v>BELOW AVG</v>
      </c>
      <c r="F34" s="105"/>
      <c r="G34" s="105"/>
      <c r="H34" s="113" t="s">
        <v>102</v>
      </c>
      <c r="I34" s="129" t="str">
        <f>HLOOKUP(I32,H25:W28,4,0)</f>
        <v>BELOW AVG</v>
      </c>
      <c r="J34" s="105"/>
      <c r="K34" s="105"/>
      <c r="L34" s="105"/>
      <c r="M34" s="105"/>
      <c r="N34" s="105"/>
      <c r="O34" s="105"/>
      <c r="P34" s="105"/>
      <c r="Q34" s="105"/>
      <c r="R34" s="105"/>
      <c r="S34" s="105"/>
      <c r="T34" s="105"/>
      <c r="U34" s="105"/>
      <c r="V34" s="105"/>
      <c r="W34" s="105"/>
      <c r="X34" s="105"/>
      <c r="Y34" s="105"/>
    </row>
    <row r="35" spans="1:25">
      <c r="A35" s="105"/>
      <c r="B35" s="110" t="s">
        <v>119</v>
      </c>
      <c r="C35" s="110">
        <v>3</v>
      </c>
      <c r="D35" s="111">
        <v>68.849999999999994</v>
      </c>
      <c r="E35" s="105" t="str">
        <f>VLOOKUP(D35,{0,"BELOW AVG";50,"AVG";100,"ABOVE AVG"},2,TRUE)</f>
        <v>AVG</v>
      </c>
      <c r="F35" s="105"/>
      <c r="G35" s="105"/>
      <c r="H35" s="105"/>
      <c r="I35" s="105"/>
      <c r="J35" s="105"/>
      <c r="K35" s="105"/>
      <c r="L35" s="105"/>
      <c r="M35" s="105"/>
      <c r="N35" s="105"/>
      <c r="O35" s="105"/>
      <c r="P35" s="105"/>
      <c r="Q35" s="105"/>
      <c r="R35" s="105"/>
      <c r="S35" s="105"/>
      <c r="T35" s="105"/>
      <c r="U35" s="105"/>
      <c r="V35" s="105"/>
      <c r="W35" s="105"/>
      <c r="X35" s="105"/>
      <c r="Y35" s="105"/>
    </row>
    <row r="36" spans="1:25">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row>
    <row r="37" spans="1:25">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row>
    <row r="38" spans="1:25">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row>
    <row r="39" spans="1:25">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row>
    <row r="40" spans="1:25">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row>
    <row r="41" spans="1:25">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row>
    <row r="42" spans="1:25">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row>
    <row r="43" spans="1:25">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row>
  </sheetData>
  <mergeCells count="8">
    <mergeCell ref="B13:K13"/>
    <mergeCell ref="B3:R3"/>
    <mergeCell ref="A7:O7"/>
    <mergeCell ref="A10:R10"/>
    <mergeCell ref="B4:R4"/>
    <mergeCell ref="B6:P6"/>
    <mergeCell ref="A8:O8"/>
    <mergeCell ref="A11:R11"/>
  </mergeCells>
  <dataValidations count="2">
    <dataValidation type="list" allowBlank="1" showInputMessage="1" showErrorMessage="1" sqref="I32">
      <formula1>$H$24:$W$24</formula1>
    </dataValidation>
    <dataValidation type="list" allowBlank="1" showInputMessage="1" showErrorMessage="1" sqref="I20">
      <formula1>$B$19:$B$34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defaultGridColor="0" topLeftCell="B1" colorId="9" workbookViewId="0">
      <selection activeCell="S25" sqref="S25"/>
    </sheetView>
  </sheetViews>
  <sheetFormatPr defaultRowHeight="15"/>
  <sheetData>
    <row r="2" spans="1:20">
      <c r="A2" s="150"/>
      <c r="B2" s="150"/>
      <c r="C2" s="150"/>
      <c r="D2" s="150"/>
      <c r="E2" s="150"/>
      <c r="F2" s="150"/>
      <c r="G2" s="150"/>
      <c r="H2" s="150"/>
      <c r="I2" s="150"/>
      <c r="J2" s="150"/>
      <c r="K2" s="150"/>
      <c r="L2" s="150"/>
      <c r="M2" s="150"/>
      <c r="N2" s="150"/>
      <c r="O2" s="150"/>
      <c r="P2" s="150"/>
      <c r="Q2" s="150"/>
      <c r="R2" s="150"/>
      <c r="S2" s="105"/>
      <c r="T2" s="105"/>
    </row>
    <row r="3" spans="1:20" ht="20.25">
      <c r="A3" s="151" t="s">
        <v>123</v>
      </c>
      <c r="B3" s="151"/>
      <c r="C3" s="151"/>
      <c r="D3" s="151"/>
      <c r="E3" s="151"/>
      <c r="F3" s="151"/>
      <c r="G3" s="151"/>
      <c r="H3" s="151"/>
      <c r="I3" s="151"/>
      <c r="J3" s="151"/>
      <c r="K3" s="151"/>
      <c r="L3" s="151"/>
      <c r="M3" s="151"/>
      <c r="N3" s="151"/>
      <c r="O3" s="151"/>
      <c r="P3" s="151"/>
      <c r="Q3" s="151"/>
      <c r="R3" s="151"/>
      <c r="S3" s="105"/>
      <c r="T3" s="105"/>
    </row>
    <row r="4" spans="1:20" ht="20.25">
      <c r="A4" s="151" t="s">
        <v>124</v>
      </c>
      <c r="B4" s="151"/>
      <c r="C4" s="151"/>
      <c r="D4" s="151"/>
      <c r="E4" s="151"/>
      <c r="F4" s="151"/>
      <c r="G4" s="151"/>
      <c r="H4" s="151"/>
      <c r="I4" s="151"/>
      <c r="J4" s="151"/>
      <c r="K4" s="151"/>
      <c r="L4" s="151"/>
      <c r="M4" s="151"/>
      <c r="N4" s="151"/>
      <c r="O4" s="151"/>
      <c r="P4" s="151"/>
      <c r="Q4" s="151"/>
      <c r="R4" s="151"/>
      <c r="S4" s="105"/>
      <c r="T4" s="105"/>
    </row>
    <row r="5" spans="1:20">
      <c r="A5" s="105"/>
      <c r="B5" s="105"/>
      <c r="C5" s="105"/>
      <c r="D5" s="105"/>
      <c r="E5" s="105"/>
      <c r="F5" s="105"/>
      <c r="G5" s="105"/>
      <c r="H5" s="105"/>
      <c r="I5" s="105"/>
      <c r="J5" s="105"/>
      <c r="K5" s="105"/>
      <c r="L5" s="105"/>
      <c r="M5" s="105"/>
      <c r="N5" s="105"/>
      <c r="O5" s="105"/>
      <c r="P5" s="105"/>
      <c r="Q5" s="105"/>
      <c r="R5" s="105"/>
      <c r="S5" s="105"/>
      <c r="T5" s="105"/>
    </row>
    <row r="6" spans="1:20">
      <c r="A6" s="138" t="s">
        <v>125</v>
      </c>
      <c r="B6" s="138"/>
      <c r="C6" s="138"/>
      <c r="D6" s="138"/>
      <c r="E6" s="138"/>
      <c r="F6" s="138"/>
      <c r="G6" s="138"/>
      <c r="H6" s="105"/>
      <c r="I6" s="105"/>
      <c r="J6" s="105"/>
      <c r="K6" s="105" t="s">
        <v>126</v>
      </c>
      <c r="L6" s="105"/>
      <c r="M6" s="105"/>
      <c r="N6" s="105"/>
      <c r="O6" s="105"/>
      <c r="P6" s="105"/>
      <c r="Q6" s="105"/>
      <c r="R6" s="105"/>
      <c r="S6" s="105"/>
      <c r="T6" s="105"/>
    </row>
    <row r="7" spans="1:20">
      <c r="A7" s="105"/>
      <c r="B7" s="105"/>
      <c r="C7" s="105" t="s">
        <v>27</v>
      </c>
      <c r="D7" s="105"/>
      <c r="E7" s="105"/>
      <c r="F7" s="105"/>
      <c r="G7" s="105"/>
      <c r="H7" s="105"/>
      <c r="I7" s="105"/>
      <c r="J7" s="105"/>
      <c r="K7" s="105"/>
      <c r="L7" s="105"/>
      <c r="M7" s="105"/>
      <c r="N7" s="105"/>
      <c r="O7" s="105"/>
      <c r="P7" s="105"/>
      <c r="Q7" s="105"/>
      <c r="R7" s="105"/>
      <c r="S7" s="105"/>
      <c r="T7" s="105"/>
    </row>
    <row r="8" spans="1:20">
      <c r="A8" s="105"/>
      <c r="B8" s="105">
        <f>[1]logical_operator!E6</f>
        <v>199</v>
      </c>
      <c r="C8" s="105" t="str">
        <f ca="1">_xlfn.FORMULATEXT(B8)</f>
        <v>='E:\BOOKS\READ\ml_READ\MICROSOTF\exc\workbooks\git\[PRACTICE.xlsx]logical_operator'!E6</v>
      </c>
      <c r="D8" s="105"/>
      <c r="E8" s="105"/>
      <c r="F8" s="105"/>
      <c r="G8" s="105"/>
      <c r="H8" s="105"/>
      <c r="I8" s="105"/>
      <c r="J8" s="105"/>
      <c r="K8" s="105"/>
      <c r="L8" s="105"/>
      <c r="M8" s="105"/>
      <c r="N8" s="105"/>
      <c r="O8" s="105" t="s">
        <v>127</v>
      </c>
      <c r="P8" s="105"/>
      <c r="Q8" s="105"/>
      <c r="R8" s="105"/>
      <c r="S8" s="105"/>
      <c r="T8" s="105"/>
    </row>
    <row r="9" spans="1:20">
      <c r="A9" s="105"/>
      <c r="B9" s="105"/>
      <c r="C9" s="105"/>
      <c r="D9" s="105"/>
      <c r="E9" s="105"/>
      <c r="F9" s="105"/>
      <c r="G9" s="105"/>
      <c r="H9" s="105"/>
      <c r="I9" s="105"/>
      <c r="J9" s="105"/>
      <c r="K9" s="105"/>
      <c r="L9" s="105"/>
      <c r="M9" s="105"/>
      <c r="N9" s="105"/>
      <c r="O9" s="105" t="str">
        <f ca="1">_xlfn.FORMULATEXT(P12)</f>
        <v>=SUM(K12:O12)</v>
      </c>
      <c r="P9" s="105"/>
      <c r="Q9" s="105"/>
      <c r="R9" s="105"/>
      <c r="S9" s="105"/>
      <c r="T9" s="105"/>
    </row>
    <row r="10" spans="1:20">
      <c r="A10" s="105"/>
      <c r="B10" s="105"/>
      <c r="C10" s="105"/>
      <c r="D10" s="105"/>
      <c r="E10" s="105"/>
      <c r="F10" s="105"/>
      <c r="G10" s="105">
        <f>AVERAGE([1]logical_operator!E6:E10)</f>
        <v>169.75</v>
      </c>
      <c r="H10" s="105"/>
      <c r="I10" s="105"/>
      <c r="J10" s="105"/>
      <c r="K10" s="105"/>
      <c r="L10" s="105"/>
      <c r="M10" s="105"/>
      <c r="N10" s="105"/>
      <c r="O10" s="105"/>
      <c r="P10" s="105"/>
      <c r="Q10" s="105"/>
      <c r="R10" s="105"/>
      <c r="S10" s="105"/>
      <c r="T10" s="105"/>
    </row>
    <row r="11" spans="1:20" ht="15.75" thickBot="1">
      <c r="A11" s="105"/>
      <c r="B11" s="105"/>
      <c r="C11" s="105"/>
      <c r="D11" s="105"/>
      <c r="E11" s="105"/>
      <c r="F11" s="105"/>
      <c r="G11" s="105"/>
      <c r="H11" s="105"/>
      <c r="I11" s="105"/>
      <c r="J11" s="105"/>
      <c r="K11" s="120" t="s">
        <v>128</v>
      </c>
      <c r="L11" s="120" t="s">
        <v>129</v>
      </c>
      <c r="M11" s="120" t="s">
        <v>130</v>
      </c>
      <c r="N11" s="120" t="s">
        <v>131</v>
      </c>
      <c r="O11" s="120" t="s">
        <v>132</v>
      </c>
      <c r="P11" s="120" t="s">
        <v>23</v>
      </c>
      <c r="Q11" s="105"/>
      <c r="R11" s="105"/>
      <c r="S11" s="105"/>
      <c r="T11" s="105"/>
    </row>
    <row r="12" spans="1:20" ht="16.5" thickTop="1" thickBot="1">
      <c r="A12" s="105"/>
      <c r="B12" s="105"/>
      <c r="C12" s="118" t="s">
        <v>122</v>
      </c>
      <c r="D12" s="119" t="s">
        <v>133</v>
      </c>
      <c r="E12" s="105"/>
      <c r="F12" s="105"/>
      <c r="G12" s="105"/>
      <c r="H12" s="105"/>
      <c r="I12" s="105"/>
      <c r="J12" s="118" t="s">
        <v>122</v>
      </c>
      <c r="K12" s="114">
        <v>123</v>
      </c>
      <c r="L12" s="114">
        <v>199</v>
      </c>
      <c r="M12" s="114">
        <v>282</v>
      </c>
      <c r="N12" s="114">
        <v>10</v>
      </c>
      <c r="O12" s="116">
        <v>188</v>
      </c>
      <c r="P12" s="105">
        <f>SUM(K12:O12)</f>
        <v>802</v>
      </c>
      <c r="Q12" s="105"/>
      <c r="R12" s="105"/>
      <c r="S12" s="105"/>
      <c r="T12" s="105"/>
    </row>
    <row r="13" spans="1:20" ht="16.5" thickTop="1" thickBot="1">
      <c r="A13" s="105"/>
      <c r="B13" s="105"/>
      <c r="C13" s="114">
        <v>123</v>
      </c>
      <c r="D13" s="115">
        <v>123</v>
      </c>
      <c r="E13" s="105"/>
      <c r="F13" s="105"/>
      <c r="G13" s="118" t="s">
        <v>122</v>
      </c>
      <c r="H13" s="119" t="s">
        <v>133</v>
      </c>
      <c r="I13" s="105"/>
      <c r="J13" s="119" t="s">
        <v>133</v>
      </c>
      <c r="K13" s="115">
        <v>123</v>
      </c>
      <c r="L13" s="115">
        <v>199</v>
      </c>
      <c r="M13" s="115">
        <v>20</v>
      </c>
      <c r="N13" s="115">
        <v>188</v>
      </c>
      <c r="O13" s="117">
        <v>188</v>
      </c>
      <c r="P13" s="105">
        <f>SUM(K13:O13)</f>
        <v>718</v>
      </c>
      <c r="Q13" s="105"/>
      <c r="R13" s="105"/>
      <c r="S13" s="105"/>
      <c r="T13" s="105"/>
    </row>
    <row r="14" spans="1:20" ht="16.5" thickTop="1" thickBot="1">
      <c r="A14" s="105"/>
      <c r="B14" s="105"/>
      <c r="C14" s="114">
        <v>199</v>
      </c>
      <c r="D14" s="115">
        <v>199</v>
      </c>
      <c r="E14" s="105"/>
      <c r="F14" s="120" t="s">
        <v>128</v>
      </c>
      <c r="G14" s="114">
        <v>123</v>
      </c>
      <c r="H14" s="115">
        <v>123</v>
      </c>
      <c r="I14" s="105"/>
      <c r="J14" s="105"/>
      <c r="K14" s="105"/>
      <c r="L14" s="105"/>
      <c r="M14" s="105"/>
      <c r="N14" s="105"/>
      <c r="O14" s="105"/>
      <c r="P14" s="105"/>
      <c r="Q14" s="105"/>
      <c r="R14" s="105"/>
      <c r="S14" s="105"/>
      <c r="T14" s="105"/>
    </row>
    <row r="15" spans="1:20" ht="16.5" thickTop="1" thickBot="1">
      <c r="A15" s="105"/>
      <c r="B15" s="105"/>
      <c r="C15" s="114">
        <v>282</v>
      </c>
      <c r="D15" s="115">
        <v>20</v>
      </c>
      <c r="E15" s="105"/>
      <c r="F15" s="120" t="s">
        <v>129</v>
      </c>
      <c r="G15" s="114">
        <v>199</v>
      </c>
      <c r="H15" s="115">
        <v>199</v>
      </c>
      <c r="I15" s="105"/>
      <c r="J15" s="105"/>
      <c r="K15" s="105"/>
      <c r="L15" s="105"/>
      <c r="M15" s="105"/>
      <c r="N15" s="105"/>
      <c r="O15" s="105"/>
      <c r="P15" s="105"/>
      <c r="Q15" s="105"/>
      <c r="R15" s="105"/>
      <c r="S15" s="105"/>
      <c r="T15" s="105"/>
    </row>
    <row r="16" spans="1:20" ht="16.5" thickTop="1" thickBot="1">
      <c r="A16" s="105"/>
      <c r="B16" s="105"/>
      <c r="C16" s="114">
        <v>10</v>
      </c>
      <c r="D16" s="115">
        <v>188</v>
      </c>
      <c r="E16" s="105"/>
      <c r="F16" s="120" t="s">
        <v>130</v>
      </c>
      <c r="G16" s="114">
        <v>282</v>
      </c>
      <c r="H16" s="115">
        <v>20</v>
      </c>
      <c r="I16" s="105"/>
      <c r="J16" s="105"/>
      <c r="K16" s="105"/>
      <c r="L16" s="121" t="s">
        <v>134</v>
      </c>
      <c r="M16" s="121"/>
      <c r="N16" s="121"/>
      <c r="O16" s="105"/>
      <c r="P16" s="105"/>
      <c r="Q16" s="105"/>
      <c r="R16" s="105"/>
      <c r="S16" s="105"/>
      <c r="T16" s="105"/>
    </row>
    <row r="17" spans="1:20" ht="16.5" thickTop="1" thickBot="1">
      <c r="A17" s="105"/>
      <c r="B17" s="105"/>
      <c r="C17" s="116">
        <v>188</v>
      </c>
      <c r="D17" s="117">
        <v>188</v>
      </c>
      <c r="E17" s="105"/>
      <c r="F17" s="120" t="s">
        <v>131</v>
      </c>
      <c r="G17" s="114">
        <v>10</v>
      </c>
      <c r="H17" s="115">
        <v>188</v>
      </c>
      <c r="I17" s="105"/>
      <c r="J17" s="105"/>
      <c r="K17" s="105"/>
      <c r="L17" s="105"/>
      <c r="M17" s="105" t="str">
        <f ca="1">_xlfn.FORMULATEXT(Q20)</f>
        <v>=P20/$P$21</v>
      </c>
      <c r="N17" s="105"/>
      <c r="O17" s="105"/>
      <c r="P17" s="105"/>
      <c r="Q17" s="105"/>
      <c r="R17" s="105"/>
      <c r="S17" s="105"/>
      <c r="T17" s="105"/>
    </row>
    <row r="18" spans="1:20" ht="15.75" thickTop="1">
      <c r="A18" s="105"/>
      <c r="B18" s="105"/>
      <c r="C18" s="105"/>
      <c r="D18" s="105"/>
      <c r="E18" s="105"/>
      <c r="F18" s="120" t="s">
        <v>132</v>
      </c>
      <c r="G18" s="116">
        <v>188</v>
      </c>
      <c r="H18" s="117">
        <v>188</v>
      </c>
      <c r="I18" s="105"/>
      <c r="J18" s="105"/>
      <c r="K18" s="105"/>
      <c r="L18" s="105"/>
      <c r="M18" s="105"/>
      <c r="N18" s="105"/>
      <c r="O18" s="105"/>
      <c r="P18" s="105"/>
      <c r="Q18" s="105"/>
      <c r="R18" s="105"/>
      <c r="S18" s="105"/>
      <c r="T18" s="105"/>
    </row>
    <row r="19" spans="1:20" ht="15.75" thickBot="1">
      <c r="A19" s="105"/>
      <c r="B19" s="105"/>
      <c r="C19" s="105"/>
      <c r="D19" s="105"/>
      <c r="E19" s="105"/>
      <c r="F19" s="105"/>
      <c r="G19" s="105"/>
      <c r="H19" s="105"/>
      <c r="I19" s="105"/>
      <c r="J19" s="105"/>
      <c r="K19" s="120" t="s">
        <v>128</v>
      </c>
      <c r="L19" s="120" t="s">
        <v>129</v>
      </c>
      <c r="M19" s="120" t="s">
        <v>130</v>
      </c>
      <c r="N19" s="120" t="s">
        <v>131</v>
      </c>
      <c r="O19" s="120" t="s">
        <v>132</v>
      </c>
      <c r="P19" s="120" t="s">
        <v>23</v>
      </c>
      <c r="Q19" s="120" t="s">
        <v>135</v>
      </c>
      <c r="R19" s="105"/>
      <c r="S19" s="105"/>
      <c r="T19" s="105"/>
    </row>
    <row r="20" spans="1:20" ht="16.5" thickTop="1" thickBot="1">
      <c r="A20" s="105"/>
      <c r="B20" s="105"/>
      <c r="C20" s="105"/>
      <c r="D20" s="105"/>
      <c r="E20" s="105"/>
      <c r="F20" s="105"/>
      <c r="G20" s="105"/>
      <c r="H20" s="105"/>
      <c r="I20" s="105"/>
      <c r="J20" s="118" t="s">
        <v>122</v>
      </c>
      <c r="K20" s="114">
        <v>123</v>
      </c>
      <c r="L20" s="114">
        <v>199</v>
      </c>
      <c r="M20" s="114">
        <v>282</v>
      </c>
      <c r="N20" s="114">
        <v>10</v>
      </c>
      <c r="O20" s="116">
        <v>188</v>
      </c>
      <c r="P20" s="105">
        <f>SUM(K20:O20)</f>
        <v>802</v>
      </c>
      <c r="Q20" s="122">
        <f>P20/$P$21</f>
        <v>1.116991643454039</v>
      </c>
      <c r="R20" s="105"/>
      <c r="S20" s="105"/>
      <c r="T20" s="105"/>
    </row>
    <row r="21" spans="1:20" ht="16.5" thickTop="1" thickBot="1">
      <c r="A21" s="105"/>
      <c r="B21" s="105"/>
      <c r="C21" s="105"/>
      <c r="D21" s="105"/>
      <c r="E21" s="105"/>
      <c r="F21" s="105"/>
      <c r="G21" s="105"/>
      <c r="H21" s="105"/>
      <c r="I21" s="105"/>
      <c r="J21" s="119" t="s">
        <v>133</v>
      </c>
      <c r="K21" s="115">
        <v>123</v>
      </c>
      <c r="L21" s="115">
        <v>199</v>
      </c>
      <c r="M21" s="115">
        <v>20</v>
      </c>
      <c r="N21" s="115">
        <v>188</v>
      </c>
      <c r="O21" s="117">
        <v>188</v>
      </c>
      <c r="P21" s="105">
        <f>SUM(K21:O21)</f>
        <v>718</v>
      </c>
      <c r="Q21" s="122">
        <f>P21/$P$21</f>
        <v>1</v>
      </c>
      <c r="R21" s="105"/>
      <c r="S21" s="105"/>
      <c r="T21" s="105"/>
    </row>
    <row r="22" spans="1:20" ht="15.75" thickTop="1">
      <c r="A22" s="105"/>
      <c r="B22" s="105"/>
      <c r="C22" s="105"/>
      <c r="D22" s="105"/>
      <c r="E22" s="105"/>
      <c r="F22" s="105"/>
      <c r="G22" s="105"/>
      <c r="H22" s="105"/>
      <c r="I22" s="105"/>
      <c r="J22" s="105"/>
      <c r="K22" s="105"/>
      <c r="L22" s="105"/>
      <c r="M22" s="105"/>
      <c r="N22" s="105"/>
      <c r="O22" s="105"/>
      <c r="P22" s="105">
        <f>SUM(P20:P21)</f>
        <v>1520</v>
      </c>
      <c r="Q22" s="105"/>
      <c r="R22" s="105"/>
      <c r="S22" s="105"/>
      <c r="T22" s="105"/>
    </row>
    <row r="23" spans="1:20">
      <c r="A23" s="105"/>
      <c r="B23" s="105"/>
      <c r="C23" s="105"/>
      <c r="D23" s="105"/>
      <c r="E23" s="105"/>
      <c r="F23" s="105"/>
      <c r="G23" s="105"/>
      <c r="H23" s="105"/>
      <c r="I23" s="105"/>
      <c r="J23" s="105"/>
      <c r="K23" s="105"/>
      <c r="L23" s="105"/>
      <c r="M23" s="105"/>
      <c r="N23" s="105"/>
      <c r="O23" s="105"/>
      <c r="P23" s="105"/>
      <c r="Q23" s="105"/>
      <c r="R23" s="105"/>
      <c r="S23" s="105"/>
      <c r="T23" s="105"/>
    </row>
    <row r="24" spans="1:20">
      <c r="A24" s="105"/>
      <c r="B24" s="105"/>
      <c r="C24" s="105"/>
      <c r="D24" s="105"/>
      <c r="E24" s="105"/>
      <c r="F24" s="105"/>
      <c r="G24" s="105"/>
      <c r="H24" s="105"/>
      <c r="I24" s="105"/>
      <c r="J24" s="105"/>
      <c r="K24" s="105"/>
      <c r="L24" s="105"/>
      <c r="M24" s="105"/>
      <c r="N24" s="105"/>
      <c r="O24" s="105"/>
      <c r="P24" s="105"/>
      <c r="Q24" s="105"/>
      <c r="R24" s="105"/>
      <c r="S24" s="105"/>
      <c r="T24" s="105"/>
    </row>
    <row r="25" spans="1:20" ht="23.25">
      <c r="A25" s="105"/>
      <c r="B25" s="105"/>
      <c r="C25" s="105"/>
      <c r="D25" s="105"/>
      <c r="E25" s="105"/>
      <c r="F25" s="105"/>
      <c r="G25" s="105"/>
      <c r="H25" s="105"/>
      <c r="I25" s="105"/>
      <c r="J25" s="152" t="s">
        <v>136</v>
      </c>
      <c r="K25" s="152"/>
      <c r="L25" s="152"/>
      <c r="M25" s="152"/>
      <c r="N25" s="105"/>
      <c r="O25" s="105"/>
      <c r="P25" s="105"/>
      <c r="Q25" s="105" t="s">
        <v>137</v>
      </c>
      <c r="R25" s="105"/>
      <c r="S25" s="105"/>
      <c r="T25" s="105"/>
    </row>
    <row r="26" spans="1:20">
      <c r="A26" s="105"/>
      <c r="B26" s="105"/>
      <c r="C26" s="105"/>
      <c r="D26" s="105"/>
      <c r="E26" s="105"/>
      <c r="F26" s="105"/>
      <c r="G26" s="105"/>
      <c r="H26" s="105"/>
      <c r="I26" s="105"/>
      <c r="J26" s="105"/>
      <c r="K26" s="105"/>
      <c r="L26" s="105"/>
      <c r="M26" s="105"/>
      <c r="N26" s="105"/>
      <c r="O26" s="105"/>
      <c r="P26" s="105"/>
      <c r="Q26" s="105"/>
      <c r="R26" s="105"/>
      <c r="S26" s="105"/>
      <c r="T26" s="105"/>
    </row>
    <row r="27" spans="1:20">
      <c r="A27" s="105"/>
      <c r="B27" s="105"/>
      <c r="C27" s="105"/>
      <c r="D27" s="105"/>
      <c r="E27" s="105"/>
      <c r="F27" s="105"/>
      <c r="G27" s="105"/>
      <c r="H27" s="149" t="s">
        <v>138</v>
      </c>
      <c r="I27" s="149"/>
      <c r="J27" s="149"/>
      <c r="K27" s="149"/>
      <c r="L27" s="149"/>
      <c r="M27" s="149"/>
      <c r="N27" s="149"/>
      <c r="O27" s="149"/>
      <c r="P27" s="149"/>
      <c r="Q27" s="149"/>
      <c r="R27" s="149"/>
      <c r="S27" s="105"/>
      <c r="T27" s="105"/>
    </row>
    <row r="28" spans="1:20">
      <c r="A28" s="105"/>
      <c r="B28" s="105"/>
      <c r="C28" s="105"/>
      <c r="D28" s="105"/>
      <c r="E28" s="105"/>
      <c r="F28" s="105"/>
      <c r="G28" s="105"/>
      <c r="H28" s="153" t="s">
        <v>139</v>
      </c>
      <c r="I28" s="153"/>
      <c r="J28" s="153"/>
      <c r="K28" s="153"/>
      <c r="L28" s="153"/>
      <c r="M28" s="153"/>
      <c r="N28" s="153"/>
      <c r="O28" s="153"/>
      <c r="P28" s="153"/>
      <c r="Q28" s="153"/>
      <c r="R28" s="153"/>
      <c r="S28" s="105"/>
      <c r="T28" s="105"/>
    </row>
    <row r="29" spans="1:20">
      <c r="A29" s="105"/>
      <c r="B29" s="105"/>
      <c r="C29" s="105"/>
      <c r="D29" s="105"/>
      <c r="E29" s="105"/>
      <c r="F29" s="105"/>
      <c r="G29" s="105"/>
      <c r="H29" s="153" t="s">
        <v>140</v>
      </c>
      <c r="I29" s="153"/>
      <c r="J29" s="153"/>
      <c r="K29" s="153"/>
      <c r="L29" s="153"/>
      <c r="M29" s="153"/>
      <c r="N29" s="153"/>
      <c r="O29" s="153"/>
      <c r="P29" s="153"/>
      <c r="Q29" s="153"/>
      <c r="R29" s="153"/>
      <c r="S29" s="105"/>
      <c r="T29" s="105"/>
    </row>
    <row r="30" spans="1:20">
      <c r="A30" s="105"/>
      <c r="B30" s="105"/>
      <c r="C30" s="105"/>
      <c r="D30" s="105"/>
      <c r="E30" s="105"/>
      <c r="F30" s="105"/>
      <c r="G30" s="105"/>
      <c r="H30" s="153" t="s">
        <v>141</v>
      </c>
      <c r="I30" s="153"/>
      <c r="J30" s="153"/>
      <c r="K30" s="153"/>
      <c r="L30" s="153"/>
      <c r="M30" s="153"/>
      <c r="N30" s="153"/>
      <c r="O30" s="153"/>
      <c r="P30" s="153"/>
      <c r="Q30" s="153"/>
      <c r="R30" s="153"/>
      <c r="S30" s="105"/>
      <c r="T30" s="105"/>
    </row>
    <row r="31" spans="1:20">
      <c r="A31" s="105"/>
      <c r="B31" s="105"/>
      <c r="C31" s="105"/>
      <c r="D31" s="105"/>
      <c r="E31" s="105"/>
      <c r="F31" s="105"/>
      <c r="G31" s="105"/>
      <c r="H31" s="149" t="s">
        <v>142</v>
      </c>
      <c r="I31" s="149"/>
      <c r="J31" s="149"/>
      <c r="K31" s="149"/>
      <c r="L31" s="149"/>
      <c r="M31" s="149"/>
      <c r="N31" s="149"/>
      <c r="O31" s="149"/>
      <c r="P31" s="149"/>
      <c r="Q31" s="149"/>
      <c r="R31" s="149"/>
      <c r="S31" s="105"/>
      <c r="T31" s="105"/>
    </row>
    <row r="32" spans="1:20">
      <c r="A32" s="105"/>
      <c r="B32" s="105"/>
      <c r="C32" s="105"/>
      <c r="D32" s="105"/>
      <c r="E32" s="105"/>
      <c r="F32" s="105"/>
      <c r="G32" s="105"/>
      <c r="H32" s="153" t="s">
        <v>143</v>
      </c>
      <c r="I32" s="153"/>
      <c r="J32" s="153"/>
      <c r="K32" s="153"/>
      <c r="L32" s="153"/>
      <c r="M32" s="153"/>
      <c r="N32" s="153"/>
      <c r="O32" s="153"/>
      <c r="P32" s="153"/>
      <c r="Q32" s="153"/>
      <c r="R32" s="153"/>
      <c r="S32" s="105"/>
      <c r="T32" s="105"/>
    </row>
    <row r="33" spans="1:20">
      <c r="A33" s="105"/>
      <c r="B33" s="105"/>
      <c r="C33" s="105"/>
      <c r="D33" s="105"/>
      <c r="E33" s="105"/>
      <c r="F33" s="105"/>
      <c r="G33" s="105"/>
      <c r="H33" s="153" t="s">
        <v>144</v>
      </c>
      <c r="I33" s="153"/>
      <c r="J33" s="153"/>
      <c r="K33" s="153"/>
      <c r="L33" s="153"/>
      <c r="M33" s="153"/>
      <c r="N33" s="153"/>
      <c r="O33" s="153"/>
      <c r="P33" s="153"/>
      <c r="Q33" s="153"/>
      <c r="R33" s="153"/>
      <c r="S33" s="105"/>
      <c r="T33" s="105"/>
    </row>
    <row r="34" spans="1:20">
      <c r="A34" s="105"/>
      <c r="B34" s="105"/>
      <c r="C34" s="105"/>
      <c r="D34" s="105"/>
      <c r="E34" s="105"/>
      <c r="F34" s="105"/>
      <c r="G34" s="105"/>
      <c r="H34" s="153" t="s">
        <v>145</v>
      </c>
      <c r="I34" s="153"/>
      <c r="J34" s="153"/>
      <c r="K34" s="153"/>
      <c r="L34" s="153"/>
      <c r="M34" s="153"/>
      <c r="N34" s="153"/>
      <c r="O34" s="153"/>
      <c r="P34" s="153"/>
      <c r="Q34" s="153"/>
      <c r="R34" s="153"/>
      <c r="S34" s="105"/>
      <c r="T34" s="105"/>
    </row>
    <row r="35" spans="1:20">
      <c r="A35" s="105"/>
      <c r="B35" s="105"/>
      <c r="C35" s="105"/>
      <c r="D35" s="105" t="str">
        <f ca="1">_xlfn.FORMULATEXT(D38)</f>
        <v>=G14/P$19</v>
      </c>
      <c r="E35" s="105"/>
      <c r="F35" s="105"/>
      <c r="G35" s="105"/>
      <c r="H35" s="105"/>
      <c r="I35" s="105"/>
      <c r="J35" s="125"/>
      <c r="K35" s="105"/>
      <c r="L35" s="105"/>
      <c r="M35" s="105"/>
      <c r="N35" s="105"/>
      <c r="O35" s="105"/>
      <c r="P35" s="105"/>
      <c r="Q35" s="105"/>
      <c r="R35" s="105"/>
      <c r="S35" s="105"/>
      <c r="T35" s="105"/>
    </row>
    <row r="36" spans="1:20">
      <c r="A36" s="105"/>
      <c r="B36" s="105"/>
      <c r="C36" s="105"/>
      <c r="D36" s="105"/>
      <c r="E36" s="105"/>
      <c r="F36" s="105"/>
      <c r="G36" s="105"/>
      <c r="H36" s="105"/>
      <c r="I36" s="105"/>
      <c r="J36" s="124" t="str">
        <f ca="1">_xlfn.FORMULATEXT(K39)</f>
        <v>=K20/$P20</v>
      </c>
      <c r="K36" s="105"/>
      <c r="L36" s="105"/>
      <c r="M36" s="105"/>
      <c r="N36" s="105"/>
      <c r="O36" s="105"/>
      <c r="P36" s="105"/>
      <c r="Q36" s="105"/>
      <c r="R36" s="105"/>
      <c r="S36" s="105"/>
      <c r="T36" s="105"/>
    </row>
    <row r="37" spans="1:20" ht="15.75" thickBot="1">
      <c r="A37" s="105"/>
      <c r="B37" s="105"/>
      <c r="C37" s="105"/>
      <c r="D37" s="118" t="s">
        <v>122</v>
      </c>
      <c r="E37" s="119" t="s">
        <v>133</v>
      </c>
      <c r="F37" s="105"/>
      <c r="G37" s="105"/>
      <c r="H37" s="105"/>
      <c r="I37" s="105"/>
      <c r="J37" s="105"/>
      <c r="K37" s="105"/>
      <c r="L37" s="105"/>
      <c r="M37" s="105"/>
      <c r="N37" s="105"/>
      <c r="O37" s="105"/>
      <c r="P37" s="105"/>
      <c r="Q37" s="105"/>
      <c r="R37" s="105"/>
      <c r="S37" s="105"/>
      <c r="T37" s="105"/>
    </row>
    <row r="38" spans="1:20" ht="16.5" thickTop="1" thickBot="1">
      <c r="A38" s="105"/>
      <c r="B38" s="105"/>
      <c r="C38" s="120" t="s">
        <v>128</v>
      </c>
      <c r="D38" s="123" t="e">
        <f>G14/P$19</f>
        <v>#VALUE!</v>
      </c>
      <c r="E38" s="123">
        <f>H14/P$20</f>
        <v>0.15336658354114713</v>
      </c>
      <c r="F38" s="105"/>
      <c r="G38" s="105"/>
      <c r="H38" s="105"/>
      <c r="I38" s="105"/>
      <c r="J38" s="105"/>
      <c r="K38" s="120" t="s">
        <v>128</v>
      </c>
      <c r="L38" s="120" t="s">
        <v>129</v>
      </c>
      <c r="M38" s="120" t="s">
        <v>130</v>
      </c>
      <c r="N38" s="120" t="s">
        <v>131</v>
      </c>
      <c r="O38" s="120" t="s">
        <v>132</v>
      </c>
      <c r="P38" s="105"/>
      <c r="Q38" s="105"/>
      <c r="R38" s="105"/>
      <c r="S38" s="105"/>
      <c r="T38" s="105"/>
    </row>
    <row r="39" spans="1:20" ht="16.5" thickTop="1" thickBot="1">
      <c r="A39" s="105"/>
      <c r="B39" s="105"/>
      <c r="C39" s="120" t="s">
        <v>129</v>
      </c>
      <c r="D39" s="123" t="e">
        <f t="shared" ref="D39:D42" si="0">G15/P$19</f>
        <v>#VALUE!</v>
      </c>
      <c r="E39" s="123">
        <f t="shared" ref="E39:E42" si="1">H15/P$20</f>
        <v>0.24812967581047382</v>
      </c>
      <c r="F39" s="105"/>
      <c r="G39" s="105"/>
      <c r="H39" s="105"/>
      <c r="I39" s="105"/>
      <c r="J39" s="118" t="s">
        <v>122</v>
      </c>
      <c r="K39" s="123">
        <f t="shared" ref="K39:O40" si="2">K20/$P20</f>
        <v>0.15336658354114713</v>
      </c>
      <c r="L39" s="123">
        <f t="shared" si="2"/>
        <v>0.24812967581047382</v>
      </c>
      <c r="M39" s="123">
        <f t="shared" si="2"/>
        <v>0.35162094763092272</v>
      </c>
      <c r="N39" s="123">
        <f t="shared" si="2"/>
        <v>1.2468827930174564E-2</v>
      </c>
      <c r="O39" s="123">
        <f t="shared" si="2"/>
        <v>0.23441396508728179</v>
      </c>
      <c r="P39" s="105"/>
      <c r="Q39" s="105"/>
      <c r="R39" s="105"/>
      <c r="S39" s="105"/>
      <c r="T39" s="105"/>
    </row>
    <row r="40" spans="1:20" ht="16.5" thickTop="1" thickBot="1">
      <c r="A40" s="105"/>
      <c r="B40" s="105"/>
      <c r="C40" s="120" t="s">
        <v>130</v>
      </c>
      <c r="D40" s="123" t="e">
        <f t="shared" si="0"/>
        <v>#VALUE!</v>
      </c>
      <c r="E40" s="123">
        <f t="shared" si="1"/>
        <v>2.4937655860349128E-2</v>
      </c>
      <c r="F40" s="105"/>
      <c r="G40" s="105"/>
      <c r="H40" s="105"/>
      <c r="I40" s="105"/>
      <c r="J40" s="119" t="s">
        <v>133</v>
      </c>
      <c r="K40" s="123">
        <f t="shared" si="2"/>
        <v>0.1713091922005571</v>
      </c>
      <c r="L40" s="123">
        <f t="shared" si="2"/>
        <v>0.27715877437325903</v>
      </c>
      <c r="M40" s="123">
        <f t="shared" si="2"/>
        <v>2.7855153203342618E-2</v>
      </c>
      <c r="N40" s="123">
        <f t="shared" si="2"/>
        <v>0.2618384401114206</v>
      </c>
      <c r="O40" s="123">
        <f t="shared" si="2"/>
        <v>0.2618384401114206</v>
      </c>
      <c r="P40" s="105"/>
      <c r="Q40" s="105"/>
      <c r="R40" s="105"/>
      <c r="S40" s="105"/>
      <c r="T40" s="105"/>
    </row>
    <row r="41" spans="1:20" ht="16.5" thickTop="1" thickBot="1">
      <c r="A41" s="105"/>
      <c r="B41" s="105"/>
      <c r="C41" s="120" t="s">
        <v>131</v>
      </c>
      <c r="D41" s="123" t="e">
        <f t="shared" si="0"/>
        <v>#VALUE!</v>
      </c>
      <c r="E41" s="123">
        <f t="shared" si="1"/>
        <v>0.23441396508728179</v>
      </c>
      <c r="F41" s="105"/>
      <c r="G41" s="105"/>
      <c r="H41" s="105"/>
      <c r="I41" s="105"/>
      <c r="J41" s="105"/>
      <c r="K41" s="105"/>
      <c r="L41" s="105"/>
      <c r="M41" s="105"/>
      <c r="N41" s="105"/>
      <c r="O41" s="105"/>
      <c r="P41" s="105"/>
      <c r="Q41" s="105"/>
      <c r="R41" s="105"/>
      <c r="S41" s="105"/>
      <c r="T41" s="105"/>
    </row>
    <row r="42" spans="1:20" ht="16.5" thickTop="1" thickBot="1">
      <c r="A42" s="105"/>
      <c r="B42" s="105"/>
      <c r="C42" s="120" t="s">
        <v>132</v>
      </c>
      <c r="D42" s="123" t="e">
        <f t="shared" si="0"/>
        <v>#VALUE!</v>
      </c>
      <c r="E42" s="123">
        <f t="shared" si="1"/>
        <v>0.23441396508728179</v>
      </c>
      <c r="F42" s="105"/>
      <c r="G42" s="105"/>
      <c r="H42" s="105"/>
      <c r="I42" s="105"/>
      <c r="J42" s="105"/>
      <c r="K42" s="105"/>
      <c r="L42" s="105"/>
      <c r="M42" s="105"/>
      <c r="N42" s="105"/>
      <c r="O42" s="105"/>
      <c r="P42" s="105"/>
      <c r="Q42" s="105"/>
      <c r="R42" s="105"/>
      <c r="S42" s="105"/>
      <c r="T42" s="105"/>
    </row>
    <row r="43" spans="1:20" ht="15.75" thickTop="1">
      <c r="A43" s="105"/>
      <c r="B43" s="105"/>
      <c r="C43" s="105"/>
      <c r="D43" s="105"/>
      <c r="E43" s="105"/>
      <c r="F43" s="105"/>
      <c r="G43" s="105"/>
      <c r="H43" s="105"/>
      <c r="I43" s="105"/>
      <c r="J43" s="105"/>
      <c r="K43" s="105"/>
      <c r="L43" s="105"/>
      <c r="M43" s="105"/>
      <c r="N43" s="105"/>
      <c r="O43" s="105"/>
      <c r="P43" s="105"/>
      <c r="Q43" s="105"/>
      <c r="R43" s="105"/>
      <c r="S43" s="105"/>
      <c r="T43" s="105"/>
    </row>
    <row r="44" spans="1:20">
      <c r="A44" s="105"/>
      <c r="B44" s="105"/>
      <c r="C44" s="105"/>
      <c r="D44" s="105"/>
      <c r="E44" s="105"/>
      <c r="F44" s="105"/>
      <c r="G44" s="105"/>
      <c r="H44" s="105"/>
      <c r="I44" s="105"/>
      <c r="J44" s="105"/>
      <c r="K44" s="105"/>
      <c r="L44" s="105"/>
      <c r="M44" s="105"/>
      <c r="N44" s="105"/>
      <c r="O44" s="105"/>
      <c r="P44" s="105"/>
      <c r="Q44" s="105"/>
      <c r="R44" s="105"/>
      <c r="S44" s="105"/>
      <c r="T44" s="105"/>
    </row>
    <row r="45" spans="1:20">
      <c r="A45" s="105"/>
      <c r="B45" s="105"/>
      <c r="C45" s="105"/>
      <c r="D45" s="105"/>
      <c r="E45" s="105"/>
      <c r="F45" s="105"/>
      <c r="G45" s="105"/>
      <c r="H45" s="105"/>
      <c r="I45" s="105"/>
      <c r="J45" s="105"/>
      <c r="K45" s="105"/>
      <c r="L45" s="105"/>
      <c r="M45" s="105"/>
      <c r="N45" s="105"/>
      <c r="O45" s="105"/>
      <c r="P45" s="105"/>
      <c r="Q45" s="105"/>
      <c r="R45" s="105"/>
      <c r="S45" s="105"/>
      <c r="T45" s="105"/>
    </row>
    <row r="46" spans="1:20">
      <c r="A46" s="105"/>
      <c r="B46" s="105"/>
      <c r="C46" s="105"/>
      <c r="D46" s="105"/>
      <c r="E46" s="105"/>
      <c r="F46" s="105"/>
      <c r="G46" s="105"/>
      <c r="H46" s="105"/>
      <c r="I46" s="105"/>
      <c r="J46" s="105"/>
      <c r="K46" s="105"/>
      <c r="L46" s="105"/>
      <c r="M46" s="105"/>
      <c r="N46" s="105"/>
      <c r="O46" s="105"/>
      <c r="P46" s="105"/>
      <c r="Q46" s="105"/>
      <c r="R46" s="105"/>
      <c r="S46" s="105"/>
      <c r="T46" s="105"/>
    </row>
    <row r="47" spans="1:20">
      <c r="A47" s="105"/>
      <c r="B47" s="105"/>
      <c r="C47" s="105"/>
      <c r="D47" s="105"/>
      <c r="E47" s="105"/>
      <c r="F47" s="105"/>
      <c r="G47" s="105"/>
      <c r="H47" s="105"/>
      <c r="I47" s="105"/>
      <c r="J47" s="105"/>
      <c r="K47" s="105"/>
      <c r="L47" s="105"/>
      <c r="M47" s="105"/>
      <c r="N47" s="105"/>
      <c r="O47" s="105"/>
      <c r="P47" s="105"/>
      <c r="Q47" s="105"/>
      <c r="R47" s="105"/>
      <c r="S47" s="105"/>
      <c r="T47" s="105"/>
    </row>
    <row r="48" spans="1:20">
      <c r="A48" s="105"/>
      <c r="B48" s="105"/>
      <c r="C48" s="105"/>
      <c r="D48" s="105"/>
      <c r="E48" s="105"/>
      <c r="F48" s="105"/>
      <c r="G48" s="105"/>
      <c r="H48" s="105"/>
      <c r="I48" s="105"/>
      <c r="J48" s="105"/>
      <c r="K48" s="105"/>
      <c r="L48" s="105"/>
      <c r="M48" s="105"/>
      <c r="N48" s="105"/>
      <c r="O48" s="105"/>
      <c r="P48" s="105"/>
      <c r="Q48" s="105"/>
      <c r="R48" s="105"/>
      <c r="S48" s="105"/>
      <c r="T48" s="105"/>
    </row>
    <row r="49" spans="1:20">
      <c r="A49" s="105"/>
      <c r="B49" s="105"/>
      <c r="C49" s="105"/>
      <c r="D49" s="105"/>
      <c r="E49" s="105"/>
      <c r="F49" s="105"/>
      <c r="G49" s="105"/>
      <c r="H49" s="105"/>
      <c r="I49" s="105"/>
      <c r="J49" s="105"/>
      <c r="K49" s="105"/>
      <c r="L49" s="105"/>
      <c r="M49" s="105"/>
      <c r="N49" s="105"/>
      <c r="O49" s="105"/>
      <c r="P49" s="105"/>
      <c r="Q49" s="105"/>
      <c r="R49" s="105"/>
      <c r="S49" s="105"/>
      <c r="T49" s="105"/>
    </row>
    <row r="50" spans="1:20">
      <c r="A50" s="105"/>
      <c r="B50" s="105"/>
      <c r="C50" s="105"/>
      <c r="D50" s="105"/>
      <c r="E50" s="105"/>
      <c r="F50" s="105"/>
      <c r="G50" s="105"/>
      <c r="H50" s="105"/>
      <c r="I50" s="105"/>
      <c r="J50" s="105"/>
      <c r="K50" s="105"/>
      <c r="L50" s="105"/>
      <c r="M50" s="105"/>
      <c r="N50" s="105"/>
      <c r="O50" s="105"/>
      <c r="P50" s="105"/>
      <c r="Q50" s="105"/>
      <c r="R50" s="105"/>
      <c r="S50" s="105"/>
      <c r="T50" s="105"/>
    </row>
    <row r="51" spans="1:20">
      <c r="A51" s="105"/>
      <c r="B51" s="105"/>
      <c r="C51" s="105"/>
      <c r="D51" s="105"/>
      <c r="E51" s="105"/>
      <c r="F51" s="105"/>
      <c r="G51" s="105"/>
      <c r="H51" s="105"/>
      <c r="I51" s="105"/>
      <c r="J51" s="105"/>
      <c r="K51" s="105"/>
      <c r="L51" s="105"/>
      <c r="M51" s="105"/>
      <c r="N51" s="105"/>
      <c r="O51" s="105"/>
      <c r="P51" s="105"/>
      <c r="Q51" s="105"/>
      <c r="R51" s="105"/>
      <c r="S51" s="105"/>
      <c r="T51" s="105"/>
    </row>
  </sheetData>
  <mergeCells count="13">
    <mergeCell ref="H34:R34"/>
    <mergeCell ref="H28:R28"/>
    <mergeCell ref="H29:R29"/>
    <mergeCell ref="H30:R30"/>
    <mergeCell ref="H31:R31"/>
    <mergeCell ref="H32:R32"/>
    <mergeCell ref="H33:R33"/>
    <mergeCell ref="H27:R27"/>
    <mergeCell ref="A2:R2"/>
    <mergeCell ref="A3:R3"/>
    <mergeCell ref="A4:R4"/>
    <mergeCell ref="A6:G6"/>
    <mergeCell ref="J25:M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10"/>
  <sheetViews>
    <sheetView defaultGridColor="0" colorId="9" workbookViewId="0">
      <selection activeCell="C4" sqref="C4:G9"/>
    </sheetView>
  </sheetViews>
  <sheetFormatPr defaultRowHeight="15"/>
  <cols>
    <col min="6" max="6" width="19.5703125" bestFit="1" customWidth="1"/>
    <col min="7" max="7" width="9.7109375" bestFit="1" customWidth="1"/>
  </cols>
  <sheetData>
    <row r="4" spans="3:7" ht="15.75" thickBot="1">
      <c r="C4" s="118" t="s">
        <v>122</v>
      </c>
      <c r="D4" s="119" t="s">
        <v>133</v>
      </c>
      <c r="E4" s="119" t="s">
        <v>146</v>
      </c>
      <c r="F4" s="119" t="s">
        <v>147</v>
      </c>
      <c r="G4" s="119" t="s">
        <v>27</v>
      </c>
    </row>
    <row r="5" spans="3:7" ht="16.5" thickTop="1" thickBot="1">
      <c r="C5" s="114">
        <v>123</v>
      </c>
      <c r="D5" s="115">
        <v>123</v>
      </c>
      <c r="E5" s="115" t="b">
        <f>C5=D5</f>
        <v>1</v>
      </c>
      <c r="F5" s="115" t="s">
        <v>148</v>
      </c>
      <c r="G5" s="115" t="str">
        <f ca="1">_xlfn.FORMULATEXT(E5)</f>
        <v>=C5=D5</v>
      </c>
    </row>
    <row r="6" spans="3:7" ht="16.5" thickTop="1" thickBot="1">
      <c r="C6" s="114">
        <v>199</v>
      </c>
      <c r="D6" s="115">
        <v>199</v>
      </c>
      <c r="E6" s="115" t="b">
        <f>C6&lt;&gt;D6</f>
        <v>0</v>
      </c>
      <c r="F6" s="115" t="s">
        <v>149</v>
      </c>
      <c r="G6" s="115" t="str">
        <f t="shared" ref="G6:G9" ca="1" si="0">_xlfn.FORMULATEXT(E6)</f>
        <v>=C6&lt;&gt;D6</v>
      </c>
    </row>
    <row r="7" spans="3:7" ht="16.5" thickTop="1" thickBot="1">
      <c r="C7" s="114">
        <v>282</v>
      </c>
      <c r="D7" s="115">
        <v>20</v>
      </c>
      <c r="E7" s="115" t="b">
        <f>C7&gt;D7</f>
        <v>1</v>
      </c>
      <c r="F7" s="115"/>
      <c r="G7" s="115" t="str">
        <f t="shared" ca="1" si="0"/>
        <v>=C7&gt;D7</v>
      </c>
    </row>
    <row r="8" spans="3:7" ht="16.5" thickTop="1" thickBot="1">
      <c r="C8" s="114">
        <v>10</v>
      </c>
      <c r="D8" s="115">
        <v>188</v>
      </c>
      <c r="E8" s="115" t="b">
        <f>C8&lt;D8</f>
        <v>1</v>
      </c>
      <c r="F8" s="115"/>
      <c r="G8" s="115" t="str">
        <f t="shared" ca="1" si="0"/>
        <v>=C8&lt;D8</v>
      </c>
    </row>
    <row r="9" spans="3:7" ht="16.5" thickTop="1" thickBot="1">
      <c r="C9" s="116">
        <v>188</v>
      </c>
      <c r="D9" s="117">
        <v>188</v>
      </c>
      <c r="E9" s="117" t="b">
        <f>C9&lt;=D9</f>
        <v>1</v>
      </c>
      <c r="F9" s="117"/>
      <c r="G9" s="115" t="str">
        <f t="shared" ca="1" si="0"/>
        <v>=C9&lt;=D9</v>
      </c>
    </row>
    <row r="10" spans="3:7" ht="15.75" thickTop="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4"/>
  <sheetViews>
    <sheetView workbookViewId="0">
      <selection activeCell="F12" sqref="F12"/>
    </sheetView>
  </sheetViews>
  <sheetFormatPr defaultRowHeight="15"/>
  <sheetData>
    <row r="2" spans="1:21">
      <c r="G2" t="s">
        <v>38</v>
      </c>
    </row>
    <row r="5" spans="1:21">
      <c r="A5" s="137" t="s">
        <v>39</v>
      </c>
      <c r="B5" s="137"/>
      <c r="C5" s="137"/>
      <c r="D5" s="137"/>
      <c r="E5" s="137"/>
      <c r="F5" s="137"/>
      <c r="G5" s="137"/>
      <c r="H5" s="137"/>
      <c r="I5" s="137"/>
      <c r="J5" s="137"/>
      <c r="K5" s="137"/>
      <c r="L5" s="137"/>
      <c r="M5" s="137"/>
      <c r="N5" s="137"/>
      <c r="O5" s="137"/>
      <c r="P5" s="137"/>
      <c r="Q5" s="137"/>
      <c r="R5" s="137"/>
      <c r="S5" s="137"/>
      <c r="T5" s="137"/>
      <c r="U5" s="73"/>
    </row>
    <row r="6" spans="1:21">
      <c r="A6" s="138"/>
      <c r="B6" s="138"/>
      <c r="C6" s="138"/>
      <c r="D6" s="138"/>
      <c r="E6" s="138"/>
      <c r="F6" s="138"/>
      <c r="G6" s="138"/>
      <c r="H6" s="138"/>
      <c r="I6" s="138"/>
      <c r="J6" s="138"/>
      <c r="K6" s="138"/>
      <c r="L6" s="138"/>
      <c r="M6" s="138"/>
      <c r="N6" s="138"/>
      <c r="O6" s="138"/>
      <c r="P6" s="138"/>
      <c r="Q6" s="138"/>
      <c r="R6" s="138"/>
      <c r="S6" s="138"/>
      <c r="T6" s="138"/>
      <c r="U6" s="138"/>
    </row>
    <row r="7" spans="1:21">
      <c r="A7" s="139" t="s">
        <v>40</v>
      </c>
      <c r="B7" s="139"/>
      <c r="C7" s="139"/>
      <c r="D7" s="139"/>
      <c r="E7" s="139"/>
      <c r="F7" s="139"/>
      <c r="G7" s="139"/>
      <c r="H7" s="139"/>
      <c r="I7" s="139"/>
      <c r="J7" s="139"/>
      <c r="K7" s="139"/>
      <c r="L7" s="139"/>
      <c r="M7" s="139"/>
      <c r="N7" s="139"/>
      <c r="O7" s="139"/>
      <c r="P7" s="139"/>
      <c r="Q7" s="139"/>
      <c r="R7" s="139"/>
    </row>
    <row r="12" spans="1:21">
      <c r="F12" s="5" t="s">
        <v>41</v>
      </c>
      <c r="G12" s="5" t="s">
        <v>7</v>
      </c>
      <c r="H12" s="5" t="s">
        <v>42</v>
      </c>
      <c r="I12" s="5" t="s">
        <v>43</v>
      </c>
      <c r="J12" s="5"/>
      <c r="K12" s="5"/>
    </row>
    <row r="13" spans="1:21">
      <c r="F13">
        <v>12</v>
      </c>
      <c r="G13" t="s">
        <v>44</v>
      </c>
      <c r="H13">
        <v>127</v>
      </c>
      <c r="I13" t="s">
        <v>45</v>
      </c>
    </row>
    <row r="14" spans="1:21">
      <c r="F14">
        <v>12</v>
      </c>
      <c r="G14" t="s">
        <v>46</v>
      </c>
      <c r="H14">
        <v>272</v>
      </c>
      <c r="I14" t="s">
        <v>47</v>
      </c>
    </row>
  </sheetData>
  <mergeCells count="3">
    <mergeCell ref="A5:T5"/>
    <mergeCell ref="A6:U6"/>
    <mergeCell ref="A7:R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9"/>
  <sheetViews>
    <sheetView defaultGridColor="0" colorId="9" workbookViewId="0">
      <selection activeCell="O21" sqref="O21"/>
    </sheetView>
  </sheetViews>
  <sheetFormatPr defaultRowHeight="15"/>
  <cols>
    <col min="5" max="5" width="9.140625" style="6"/>
    <col min="7" max="7" width="10.5703125" style="6" bestFit="1" customWidth="1"/>
    <col min="8" max="8" width="10.5703125" style="6" customWidth="1"/>
    <col min="9" max="9" width="9.140625" style="6"/>
    <col min="11" max="11" width="11" bestFit="1" customWidth="1"/>
    <col min="14" max="14" width="10.28515625" customWidth="1"/>
    <col min="15" max="15" width="56.140625" customWidth="1"/>
    <col min="16" max="16" width="11" bestFit="1" customWidth="1"/>
  </cols>
  <sheetData>
    <row r="2" spans="2:23" ht="45">
      <c r="G2" s="26" t="s">
        <v>29</v>
      </c>
      <c r="H2" s="27" t="s">
        <v>30</v>
      </c>
      <c r="K2" s="9" t="s">
        <v>26</v>
      </c>
      <c r="O2" s="138"/>
      <c r="P2" s="138"/>
      <c r="Q2" s="138"/>
      <c r="R2" s="138"/>
      <c r="S2" s="138"/>
      <c r="T2" s="138"/>
      <c r="U2" s="138"/>
    </row>
    <row r="3" spans="2:23" ht="21">
      <c r="G3" s="25">
        <v>5</v>
      </c>
      <c r="H3" s="23">
        <v>10</v>
      </c>
      <c r="K3" s="9">
        <v>10</v>
      </c>
      <c r="O3" s="140" t="s">
        <v>0</v>
      </c>
      <c r="P3" s="140"/>
      <c r="Q3" s="12"/>
      <c r="R3" s="12"/>
      <c r="S3" s="12"/>
      <c r="T3" s="12"/>
    </row>
    <row r="4" spans="2:23" ht="15" customHeight="1">
      <c r="F4" t="s">
        <v>28</v>
      </c>
      <c r="G4" s="6" t="s">
        <v>27</v>
      </c>
      <c r="H4" s="6" t="s">
        <v>27</v>
      </c>
      <c r="O4" s="13" t="s">
        <v>1</v>
      </c>
      <c r="P4" s="14"/>
      <c r="Q4" s="14"/>
      <c r="R4" s="14"/>
      <c r="S4" s="14"/>
      <c r="T4" s="14"/>
      <c r="U4" s="11"/>
      <c r="V4" s="11"/>
      <c r="W4" s="11"/>
    </row>
    <row r="5" spans="2:23" ht="20.25">
      <c r="B5" s="22">
        <v>40</v>
      </c>
      <c r="C5" s="22">
        <v>1797</v>
      </c>
      <c r="D5" s="22">
        <v>89</v>
      </c>
      <c r="F5" s="22">
        <v>40</v>
      </c>
      <c r="G5" s="6">
        <f>F5/$G$3</f>
        <v>8</v>
      </c>
      <c r="H5" s="6">
        <f>F5*$H$3</f>
        <v>400</v>
      </c>
      <c r="K5" s="24">
        <v>4</v>
      </c>
      <c r="L5" s="24">
        <v>179.7</v>
      </c>
      <c r="M5" s="24">
        <v>8.9</v>
      </c>
      <c r="O5" s="141"/>
      <c r="P5" s="141"/>
      <c r="Q5" s="141"/>
      <c r="R5" s="141"/>
      <c r="S5" s="141"/>
      <c r="T5" s="141"/>
    </row>
    <row r="6" spans="2:23" ht="21">
      <c r="B6" s="22">
        <v>43</v>
      </c>
      <c r="C6" s="22">
        <v>4799</v>
      </c>
      <c r="D6" s="22">
        <v>230</v>
      </c>
      <c r="F6" s="22">
        <v>43</v>
      </c>
      <c r="G6" s="6">
        <f t="shared" ref="G6:G19" si="0">F6/$G$3</f>
        <v>8.6</v>
      </c>
      <c r="K6" s="24">
        <v>4.3</v>
      </c>
      <c r="L6" s="24">
        <v>479.9</v>
      </c>
      <c r="M6" s="24">
        <v>23</v>
      </c>
      <c r="O6" s="12" t="s">
        <v>2</v>
      </c>
      <c r="P6" s="15"/>
      <c r="Q6" s="12"/>
      <c r="R6" s="12"/>
      <c r="S6" s="12"/>
      <c r="T6" s="12"/>
    </row>
    <row r="7" spans="2:23">
      <c r="B7" s="22">
        <v>45</v>
      </c>
      <c r="C7" s="22">
        <v>1360</v>
      </c>
      <c r="D7" s="22">
        <v>195</v>
      </c>
      <c r="F7" s="22">
        <v>45</v>
      </c>
      <c r="G7" s="6">
        <f t="shared" si="0"/>
        <v>9</v>
      </c>
      <c r="K7" s="24">
        <v>4.5</v>
      </c>
      <c r="L7" s="24">
        <v>136</v>
      </c>
      <c r="M7" s="24">
        <v>19.5</v>
      </c>
      <c r="P7" s="10"/>
      <c r="Q7" s="6"/>
    </row>
    <row r="8" spans="2:23">
      <c r="B8" s="22">
        <v>40</v>
      </c>
      <c r="C8" s="22">
        <v>1486</v>
      </c>
      <c r="D8" s="22">
        <v>209</v>
      </c>
      <c r="F8" s="22">
        <v>40</v>
      </c>
      <c r="G8" s="6">
        <f t="shared" si="0"/>
        <v>8</v>
      </c>
      <c r="K8" s="24">
        <v>4</v>
      </c>
      <c r="L8" s="24">
        <v>148.6</v>
      </c>
      <c r="M8" s="24">
        <v>20.9</v>
      </c>
      <c r="P8" s="10"/>
      <c r="Q8" s="6"/>
    </row>
    <row r="9" spans="2:23">
      <c r="B9" s="22">
        <v>69</v>
      </c>
      <c r="C9" s="22">
        <v>10</v>
      </c>
      <c r="D9" s="22">
        <v>236</v>
      </c>
      <c r="F9" s="22">
        <v>69</v>
      </c>
      <c r="G9" s="6">
        <f t="shared" si="0"/>
        <v>13.8</v>
      </c>
      <c r="K9" s="24">
        <v>6.9</v>
      </c>
      <c r="L9" s="24">
        <v>1</v>
      </c>
      <c r="M9" s="24">
        <v>23.6</v>
      </c>
    </row>
    <row r="10" spans="2:23">
      <c r="B10" s="22">
        <v>45</v>
      </c>
      <c r="C10" s="22">
        <v>757</v>
      </c>
      <c r="D10" s="22">
        <v>151</v>
      </c>
      <c r="F10" s="22">
        <v>45</v>
      </c>
      <c r="G10" s="6">
        <f t="shared" si="0"/>
        <v>9</v>
      </c>
      <c r="K10" s="24">
        <v>4.5</v>
      </c>
      <c r="L10" s="24">
        <v>75.7</v>
      </c>
      <c r="M10" s="24">
        <v>15.1</v>
      </c>
    </row>
    <row r="11" spans="2:23">
      <c r="B11" s="22">
        <v>46</v>
      </c>
      <c r="C11" s="22">
        <v>317</v>
      </c>
      <c r="D11" s="22">
        <v>351</v>
      </c>
      <c r="F11" s="22">
        <v>46</v>
      </c>
      <c r="G11" s="6">
        <f t="shared" si="0"/>
        <v>9.1999999999999993</v>
      </c>
      <c r="K11" s="24">
        <v>4.5999999999999996</v>
      </c>
      <c r="L11" s="24">
        <v>31.7</v>
      </c>
      <c r="M11" s="24">
        <v>35.1</v>
      </c>
    </row>
    <row r="12" spans="2:23">
      <c r="B12" s="22">
        <v>49</v>
      </c>
      <c r="C12" s="22">
        <v>157</v>
      </c>
      <c r="D12" s="22">
        <v>161</v>
      </c>
      <c r="F12" s="22">
        <v>49</v>
      </c>
      <c r="G12" s="6">
        <f t="shared" si="0"/>
        <v>9.8000000000000007</v>
      </c>
      <c r="K12" s="24">
        <v>4.9000000000000004</v>
      </c>
      <c r="L12" s="24">
        <v>15.7</v>
      </c>
      <c r="M12" s="24">
        <v>16.100000000000001</v>
      </c>
    </row>
    <row r="13" spans="2:23">
      <c r="B13" s="22">
        <v>51</v>
      </c>
      <c r="C13" s="22">
        <v>231</v>
      </c>
      <c r="D13" s="22">
        <v>67</v>
      </c>
      <c r="F13" s="22">
        <v>51</v>
      </c>
      <c r="G13" s="6">
        <f t="shared" si="0"/>
        <v>10.199999999999999</v>
      </c>
      <c r="K13" s="24">
        <v>5.0999999999999996</v>
      </c>
      <c r="L13" s="24">
        <v>23.1</v>
      </c>
      <c r="M13" s="24">
        <v>6.7</v>
      </c>
    </row>
    <row r="14" spans="2:23">
      <c r="B14" s="22">
        <v>53</v>
      </c>
      <c r="C14" s="22">
        <v>-78</v>
      </c>
      <c r="D14" s="22">
        <v>323</v>
      </c>
      <c r="F14" s="22">
        <v>53</v>
      </c>
      <c r="G14" s="6">
        <f t="shared" si="0"/>
        <v>10.6</v>
      </c>
      <c r="K14" s="24">
        <v>5.3</v>
      </c>
      <c r="L14" s="24">
        <v>-7.8</v>
      </c>
      <c r="M14" s="24">
        <v>32.299999999999997</v>
      </c>
    </row>
    <row r="15" spans="2:23">
      <c r="B15" s="22">
        <v>49</v>
      </c>
      <c r="C15" s="22">
        <v>9384</v>
      </c>
      <c r="D15" s="22">
        <v>283</v>
      </c>
      <c r="F15" s="22">
        <v>49</v>
      </c>
      <c r="G15" s="6">
        <f t="shared" si="0"/>
        <v>9.8000000000000007</v>
      </c>
      <c r="K15" s="24">
        <v>4.9000000000000004</v>
      </c>
      <c r="L15" s="24">
        <v>938.4</v>
      </c>
      <c r="M15" s="24">
        <v>28.3</v>
      </c>
      <c r="O15" s="1">
        <v>44061</v>
      </c>
    </row>
    <row r="16" spans="2:23">
      <c r="B16" s="22">
        <v>53</v>
      </c>
      <c r="C16" s="22">
        <v>274</v>
      </c>
      <c r="D16" s="22">
        <v>123</v>
      </c>
      <c r="F16" s="22">
        <v>53</v>
      </c>
      <c r="G16" s="6">
        <f t="shared" si="0"/>
        <v>10.6</v>
      </c>
      <c r="K16" s="24">
        <v>5.3</v>
      </c>
      <c r="L16" s="24">
        <v>27.4</v>
      </c>
      <c r="M16" s="24">
        <v>12.3</v>
      </c>
      <c r="O16" s="2">
        <v>0.39513888888888887</v>
      </c>
    </row>
    <row r="17" spans="2:15">
      <c r="B17" s="22">
        <v>46</v>
      </c>
      <c r="C17" s="22">
        <v>1119</v>
      </c>
      <c r="D17" s="22">
        <v>338</v>
      </c>
      <c r="F17" s="22">
        <v>46</v>
      </c>
      <c r="G17" s="6">
        <f t="shared" si="0"/>
        <v>9.1999999999999993</v>
      </c>
      <c r="K17" s="24">
        <v>4.5999999999999996</v>
      </c>
      <c r="L17" s="24">
        <v>111.9</v>
      </c>
      <c r="M17" s="24">
        <v>33.799999999999997</v>
      </c>
      <c r="O17" s="3">
        <f ca="1">NOW()</f>
        <v>44775.289547106484</v>
      </c>
    </row>
    <row r="18" spans="2:15">
      <c r="B18" s="22">
        <v>30</v>
      </c>
      <c r="C18" s="22">
        <v>512</v>
      </c>
      <c r="D18" s="22">
        <v>271</v>
      </c>
      <c r="F18" s="22">
        <v>30</v>
      </c>
      <c r="G18" s="6">
        <f t="shared" si="0"/>
        <v>6</v>
      </c>
      <c r="K18" s="24">
        <v>3</v>
      </c>
      <c r="L18" s="24">
        <v>51.2</v>
      </c>
      <c r="M18" s="24">
        <v>27.1</v>
      </c>
    </row>
    <row r="19" spans="2:15">
      <c r="B19" s="22">
        <v>41</v>
      </c>
      <c r="C19" s="22">
        <v>370</v>
      </c>
      <c r="D19" s="22">
        <v>99</v>
      </c>
      <c r="F19" s="22">
        <v>41</v>
      </c>
      <c r="G19" s="6">
        <f t="shared" si="0"/>
        <v>8.1999999999999993</v>
      </c>
      <c r="K19" s="24">
        <v>4.0999999999999996</v>
      </c>
      <c r="L19" s="24">
        <v>37</v>
      </c>
      <c r="M19" s="24">
        <v>9.9</v>
      </c>
    </row>
  </sheetData>
  <mergeCells count="3">
    <mergeCell ref="O2:U2"/>
    <mergeCell ref="O3:P3"/>
    <mergeCell ref="O5:T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21"/>
  <sheetViews>
    <sheetView tabSelected="1" defaultGridColor="0" colorId="9" workbookViewId="0">
      <selection activeCell="P23" sqref="P23"/>
    </sheetView>
  </sheetViews>
  <sheetFormatPr defaultRowHeight="15"/>
  <cols>
    <col min="2" max="2" width="9.7109375" bestFit="1" customWidth="1"/>
    <col min="5" max="5" width="14.7109375" customWidth="1"/>
    <col min="6" max="6" width="9.85546875" customWidth="1"/>
    <col min="7" max="9" width="9.28515625" bestFit="1" customWidth="1"/>
    <col min="10" max="10" width="11" customWidth="1"/>
  </cols>
  <sheetData>
    <row r="2" spans="2:14">
      <c r="J2" s="18"/>
    </row>
    <row r="3" spans="2:14"/>
    <row r="6" spans="2:14">
      <c r="N6" t="s">
        <v>31</v>
      </c>
    </row>
    <row r="7" spans="2:14">
      <c r="B7" s="19" t="s">
        <v>6</v>
      </c>
      <c r="C7" s="19" t="s">
        <v>7</v>
      </c>
      <c r="D7" s="19" t="s">
        <v>8</v>
      </c>
      <c r="E7" s="19" t="s">
        <v>9</v>
      </c>
      <c r="F7" s="19" t="s">
        <v>10</v>
      </c>
      <c r="G7" s="19" t="s">
        <v>11</v>
      </c>
      <c r="H7" s="19" t="s">
        <v>12</v>
      </c>
      <c r="I7" s="19" t="s">
        <v>13</v>
      </c>
      <c r="J7" s="19" t="s">
        <v>14</v>
      </c>
      <c r="N7" t="s">
        <v>32</v>
      </c>
    </row>
    <row r="8" spans="2:14">
      <c r="B8" s="28">
        <v>42740</v>
      </c>
      <c r="C8" s="16" t="s">
        <v>15</v>
      </c>
      <c r="D8" s="16" t="s">
        <v>16</v>
      </c>
      <c r="E8" s="16">
        <v>27</v>
      </c>
      <c r="F8" s="16">
        <v>2</v>
      </c>
      <c r="G8" s="16">
        <v>15</v>
      </c>
      <c r="H8" s="16">
        <v>0.3</v>
      </c>
      <c r="I8" s="16">
        <v>10</v>
      </c>
      <c r="J8" s="16">
        <v>3</v>
      </c>
      <c r="N8" t="s">
        <v>33</v>
      </c>
    </row>
    <row r="9" spans="2:14">
      <c r="B9" s="29">
        <v>42737</v>
      </c>
      <c r="C9" s="17" t="s">
        <v>15</v>
      </c>
      <c r="D9" s="17" t="s">
        <v>17</v>
      </c>
      <c r="E9" s="17">
        <v>28.9</v>
      </c>
      <c r="F9" s="17">
        <v>1.33</v>
      </c>
      <c r="G9" s="17">
        <v>15</v>
      </c>
      <c r="H9" s="17">
        <v>0.3</v>
      </c>
      <c r="I9" s="17">
        <v>13</v>
      </c>
      <c r="J9" s="17">
        <v>3.9</v>
      </c>
    </row>
    <row r="10" spans="2:14">
      <c r="B10" s="28">
        <v>42738</v>
      </c>
      <c r="C10" s="16" t="s">
        <v>15</v>
      </c>
      <c r="D10" s="16" t="s">
        <v>18</v>
      </c>
      <c r="E10" s="16">
        <v>34.5</v>
      </c>
      <c r="F10" s="16">
        <v>1.33</v>
      </c>
      <c r="G10" s="16">
        <v>27</v>
      </c>
      <c r="H10" s="16">
        <v>0.3</v>
      </c>
      <c r="I10" s="16">
        <v>15</v>
      </c>
      <c r="J10" s="16">
        <v>4.5</v>
      </c>
      <c r="N10" t="s">
        <v>34</v>
      </c>
    </row>
    <row r="11" spans="2:14">
      <c r="B11" s="29">
        <v>42739</v>
      </c>
      <c r="C11" s="17" t="s">
        <v>15</v>
      </c>
      <c r="D11" s="17" t="s">
        <v>19</v>
      </c>
      <c r="E11" s="17">
        <v>44.099999999999994</v>
      </c>
      <c r="F11" s="17">
        <v>1.05</v>
      </c>
      <c r="G11" s="17">
        <v>28</v>
      </c>
      <c r="H11" s="17">
        <v>0.3</v>
      </c>
      <c r="I11" s="17">
        <v>17</v>
      </c>
      <c r="J11" s="17">
        <v>5.0999999999999996</v>
      </c>
      <c r="N11" t="s">
        <v>31</v>
      </c>
    </row>
    <row r="12" spans="2:14">
      <c r="B12" s="28">
        <v>42740</v>
      </c>
      <c r="C12" s="16" t="s">
        <v>15</v>
      </c>
      <c r="D12" s="16" t="s">
        <v>20</v>
      </c>
      <c r="E12" s="16">
        <v>42.4</v>
      </c>
      <c r="F12" s="16">
        <v>1</v>
      </c>
      <c r="G12" s="16">
        <v>33</v>
      </c>
      <c r="H12" s="16">
        <v>0.3</v>
      </c>
      <c r="I12" s="16">
        <v>18</v>
      </c>
      <c r="J12" s="16">
        <v>5.3999999999999995</v>
      </c>
      <c r="N12" t="s">
        <v>35</v>
      </c>
    </row>
    <row r="13" spans="2:14">
      <c r="B13" s="29">
        <v>42741</v>
      </c>
      <c r="C13" s="17" t="s">
        <v>15</v>
      </c>
      <c r="D13" s="17" t="s">
        <v>21</v>
      </c>
      <c r="E13" s="17">
        <v>25.299999999999997</v>
      </c>
      <c r="F13" s="17">
        <v>1.54</v>
      </c>
      <c r="G13" s="17">
        <v>23</v>
      </c>
      <c r="H13" s="17">
        <v>0.3</v>
      </c>
      <c r="I13" s="17">
        <v>11</v>
      </c>
      <c r="J13" s="17">
        <v>3.3</v>
      </c>
      <c r="N13" t="s">
        <v>34</v>
      </c>
    </row>
    <row r="14" spans="2:14">
      <c r="B14" s="28">
        <v>42742</v>
      </c>
      <c r="C14" s="16" t="s">
        <v>15</v>
      </c>
      <c r="D14" s="16" t="s">
        <v>22</v>
      </c>
      <c r="E14" s="16">
        <v>32.9</v>
      </c>
      <c r="F14" s="16">
        <v>1.54</v>
      </c>
      <c r="G14" s="16">
        <v>19</v>
      </c>
      <c r="H14" s="16">
        <v>0.3</v>
      </c>
      <c r="I14" s="16">
        <v>13</v>
      </c>
      <c r="J14" s="16">
        <v>3.9</v>
      </c>
      <c r="N14" t="s">
        <v>36</v>
      </c>
    </row>
    <row r="15" spans="2:14">
      <c r="B15" s="29">
        <v>42743</v>
      </c>
      <c r="C15" s="17" t="s">
        <v>15</v>
      </c>
      <c r="D15" s="17" t="s">
        <v>16</v>
      </c>
      <c r="E15" s="17">
        <v>37.5</v>
      </c>
      <c r="F15" s="17">
        <v>1.18</v>
      </c>
      <c r="G15" s="17">
        <v>28</v>
      </c>
      <c r="H15" s="17">
        <v>0.3</v>
      </c>
      <c r="I15" s="17">
        <v>15</v>
      </c>
      <c r="J15" s="17">
        <v>4.5</v>
      </c>
      <c r="N15" t="s">
        <v>37</v>
      </c>
    </row>
    <row r="16" spans="2:14">
      <c r="B16" s="28">
        <v>42744</v>
      </c>
      <c r="C16" s="16" t="s">
        <v>15</v>
      </c>
      <c r="D16" s="16" t="s">
        <v>17</v>
      </c>
      <c r="E16" s="16">
        <v>38.099999999999994</v>
      </c>
      <c r="F16" s="16">
        <v>1.18</v>
      </c>
      <c r="G16" s="16">
        <v>20</v>
      </c>
      <c r="H16" s="16">
        <v>0.3</v>
      </c>
      <c r="I16" s="16">
        <v>17</v>
      </c>
      <c r="J16" s="16">
        <v>5.0999999999999996</v>
      </c>
    </row>
    <row r="17" spans="2:10">
      <c r="B17" s="29">
        <v>42745</v>
      </c>
      <c r="C17" s="17" t="s">
        <v>15</v>
      </c>
      <c r="D17" s="17" t="s">
        <v>18</v>
      </c>
      <c r="E17" s="17">
        <v>43.4</v>
      </c>
      <c r="F17" s="17">
        <v>1.05</v>
      </c>
      <c r="G17" s="17">
        <v>33</v>
      </c>
      <c r="H17" s="17">
        <v>0.3</v>
      </c>
      <c r="I17" s="17">
        <v>18</v>
      </c>
      <c r="J17" s="17">
        <v>5.3999999999999995</v>
      </c>
    </row>
    <row r="18" spans="2:10">
      <c r="B18" s="28">
        <v>42746</v>
      </c>
      <c r="C18" s="16" t="s">
        <v>15</v>
      </c>
      <c r="D18" s="16" t="s">
        <v>19</v>
      </c>
      <c r="E18" s="16">
        <v>32.599999999999994</v>
      </c>
      <c r="F18" s="16">
        <v>1.54</v>
      </c>
      <c r="G18" s="16">
        <v>23</v>
      </c>
      <c r="H18" s="16">
        <v>0.3</v>
      </c>
      <c r="I18" s="16">
        <v>12</v>
      </c>
      <c r="J18" s="16">
        <v>3.5999999999999996</v>
      </c>
    </row>
    <row r="19" spans="2:10">
      <c r="B19" s="29">
        <v>42747</v>
      </c>
      <c r="C19" s="17" t="s">
        <v>15</v>
      </c>
      <c r="D19" s="17" t="s">
        <v>20</v>
      </c>
      <c r="E19" s="17">
        <v>38.199999999999996</v>
      </c>
      <c r="F19" s="17">
        <v>1.33</v>
      </c>
      <c r="G19" s="17">
        <v>16</v>
      </c>
      <c r="H19" s="17">
        <v>0.3</v>
      </c>
      <c r="I19" s="17">
        <v>14</v>
      </c>
      <c r="J19" s="17">
        <v>4.2</v>
      </c>
    </row>
    <row r="20" spans="2:10">
      <c r="B20" s="28">
        <v>42748</v>
      </c>
      <c r="C20" s="16" t="s">
        <v>15</v>
      </c>
      <c r="D20" s="16" t="s">
        <v>21</v>
      </c>
      <c r="E20" s="16">
        <v>37.5</v>
      </c>
      <c r="F20" s="16">
        <v>1.33</v>
      </c>
      <c r="G20" s="16">
        <v>19</v>
      </c>
      <c r="H20" s="16">
        <v>0.3</v>
      </c>
      <c r="I20" s="16">
        <v>15</v>
      </c>
      <c r="J20" s="16">
        <v>4.5</v>
      </c>
    </row>
    <row r="21" spans="2:10">
      <c r="B21" s="30">
        <v>42749</v>
      </c>
      <c r="C21" s="31" t="s">
        <v>15</v>
      </c>
      <c r="D21" s="31" t="s">
        <v>22</v>
      </c>
      <c r="E21" s="31">
        <v>44.099999999999994</v>
      </c>
      <c r="F21" s="31">
        <v>1.05</v>
      </c>
      <c r="G21" s="31">
        <v>23</v>
      </c>
      <c r="H21" s="31">
        <v>0.3</v>
      </c>
      <c r="I21" s="31">
        <v>17</v>
      </c>
      <c r="J21" s="31">
        <v>5.0999999999999996</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U31"/>
  <sheetViews>
    <sheetView defaultGridColor="0" colorId="9" workbookViewId="0">
      <selection activeCell="O11" sqref="O11"/>
    </sheetView>
  </sheetViews>
  <sheetFormatPr defaultRowHeight="15"/>
  <cols>
    <col min="2" max="2" width="9.7109375" bestFit="1" customWidth="1"/>
    <col min="5" max="5" width="14.7109375" customWidth="1"/>
    <col min="8" max="8" width="11.42578125" bestFit="1" customWidth="1"/>
    <col min="13" max="13" width="9.85546875" customWidth="1"/>
    <col min="14" max="14" width="13.7109375" customWidth="1"/>
    <col min="15" max="15" width="14.7109375" customWidth="1"/>
    <col min="16" max="16" width="9.85546875" customWidth="1"/>
    <col min="20" max="20" width="11" customWidth="1"/>
  </cols>
  <sheetData>
    <row r="4" spans="2:21">
      <c r="B4" s="37" t="s">
        <v>9</v>
      </c>
      <c r="C4" s="38" t="s">
        <v>10</v>
      </c>
      <c r="D4" s="38" t="s">
        <v>11</v>
      </c>
      <c r="E4" s="38" t="s">
        <v>12</v>
      </c>
      <c r="F4" s="38" t="s">
        <v>13</v>
      </c>
      <c r="G4" s="38" t="s">
        <v>14</v>
      </c>
      <c r="H4" s="39" t="s">
        <v>25</v>
      </c>
      <c r="I4" s="8"/>
      <c r="J4" s="8"/>
      <c r="K4" s="20"/>
    </row>
    <row r="5" spans="2:21">
      <c r="B5" s="40">
        <v>27</v>
      </c>
      <c r="C5" s="41">
        <v>2</v>
      </c>
      <c r="D5" s="41">
        <v>15</v>
      </c>
      <c r="E5" s="41">
        <v>0.3</v>
      </c>
      <c r="F5" s="41">
        <v>10</v>
      </c>
      <c r="G5" s="41">
        <v>3</v>
      </c>
      <c r="H5" s="42" t="s">
        <v>21</v>
      </c>
      <c r="I5" s="8"/>
      <c r="J5" s="8"/>
      <c r="K5" s="4"/>
      <c r="L5" s="65"/>
      <c r="M5" s="65"/>
      <c r="N5" s="65"/>
      <c r="O5" s="65"/>
      <c r="P5" s="65"/>
      <c r="Q5" s="65"/>
      <c r="R5" s="65"/>
      <c r="S5" s="65"/>
      <c r="T5" s="65"/>
      <c r="U5" s="65"/>
    </row>
    <row r="6" spans="2:21">
      <c r="B6" s="43">
        <v>28.9</v>
      </c>
      <c r="C6" s="44">
        <v>1.33</v>
      </c>
      <c r="D6" s="44">
        <v>15</v>
      </c>
      <c r="E6" s="44">
        <v>0.3</v>
      </c>
      <c r="F6" s="44">
        <v>13</v>
      </c>
      <c r="G6" s="44">
        <v>3.9</v>
      </c>
      <c r="H6" s="45" t="s">
        <v>22</v>
      </c>
      <c r="I6" s="8"/>
      <c r="J6" s="8"/>
      <c r="K6" s="4"/>
      <c r="L6" s="72"/>
      <c r="M6" s="53"/>
      <c r="N6" s="53"/>
      <c r="O6" s="53"/>
      <c r="P6" s="53"/>
      <c r="Q6" s="53"/>
      <c r="R6" s="53"/>
      <c r="S6" s="53"/>
      <c r="T6" s="55"/>
      <c r="U6" s="62"/>
    </row>
    <row r="7" spans="2:21">
      <c r="B7" s="43">
        <v>34.5</v>
      </c>
      <c r="C7" s="44">
        <v>1.33</v>
      </c>
      <c r="D7" s="44">
        <v>27</v>
      </c>
      <c r="E7" s="44">
        <v>0.3</v>
      </c>
      <c r="F7" s="44">
        <v>15</v>
      </c>
      <c r="G7" s="44">
        <v>4.5</v>
      </c>
      <c r="H7" s="45" t="s">
        <v>16</v>
      </c>
      <c r="I7" s="8"/>
      <c r="J7" s="8"/>
      <c r="K7" s="4"/>
      <c r="L7" s="68"/>
      <c r="M7" s="69"/>
      <c r="N7" s="69"/>
      <c r="O7" s="69"/>
      <c r="P7" s="69"/>
      <c r="Q7" s="69"/>
      <c r="R7" s="69"/>
      <c r="S7" s="69"/>
      <c r="T7" s="66"/>
      <c r="U7" s="62"/>
    </row>
    <row r="8" spans="2:21">
      <c r="B8" s="43">
        <v>44.099999999999994</v>
      </c>
      <c r="C8" s="44">
        <v>1.05</v>
      </c>
      <c r="D8" s="44">
        <v>28</v>
      </c>
      <c r="E8" s="44">
        <v>0.3</v>
      </c>
      <c r="F8" s="44">
        <v>17</v>
      </c>
      <c r="G8" s="44">
        <v>5.0999999999999996</v>
      </c>
      <c r="H8" s="45" t="s">
        <v>17</v>
      </c>
      <c r="I8" s="8"/>
      <c r="J8" s="8"/>
      <c r="K8" s="4"/>
      <c r="L8" s="61"/>
      <c r="M8" s="62"/>
      <c r="N8" s="62"/>
      <c r="O8" s="62"/>
      <c r="P8" s="62"/>
      <c r="Q8" s="62"/>
      <c r="R8" s="62"/>
      <c r="S8" s="62"/>
      <c r="T8" s="67"/>
      <c r="U8" s="62"/>
    </row>
    <row r="9" spans="2:21">
      <c r="B9" s="43">
        <v>42.4</v>
      </c>
      <c r="C9" s="44">
        <v>1</v>
      </c>
      <c r="D9" s="44">
        <v>33</v>
      </c>
      <c r="E9" s="44">
        <v>0.3</v>
      </c>
      <c r="F9" s="44">
        <v>18</v>
      </c>
      <c r="G9" s="44">
        <v>5.3999999999999995</v>
      </c>
      <c r="H9" s="45" t="s">
        <v>18</v>
      </c>
      <c r="I9" s="8"/>
      <c r="J9" s="8"/>
      <c r="K9" s="4"/>
      <c r="L9" s="68"/>
      <c r="M9" s="69"/>
      <c r="N9" s="70"/>
      <c r="O9" s="69"/>
      <c r="P9" s="69"/>
      <c r="Q9" s="69"/>
      <c r="R9" s="69"/>
      <c r="S9" s="69"/>
      <c r="T9" s="66"/>
      <c r="U9" s="62"/>
    </row>
    <row r="10" spans="2:21">
      <c r="B10" s="43">
        <v>25.299999999999997</v>
      </c>
      <c r="C10" s="44">
        <v>1.54</v>
      </c>
      <c r="D10" s="44">
        <v>23</v>
      </c>
      <c r="E10" s="44">
        <v>0.3</v>
      </c>
      <c r="F10" s="44">
        <v>11</v>
      </c>
      <c r="G10" s="44">
        <v>3.3</v>
      </c>
      <c r="H10" s="45" t="s">
        <v>19</v>
      </c>
      <c r="I10" s="8"/>
      <c r="J10" s="8"/>
      <c r="K10" s="4"/>
      <c r="L10" s="61"/>
      <c r="M10" s="62"/>
      <c r="N10" s="62"/>
      <c r="O10" s="62"/>
      <c r="P10" s="71"/>
      <c r="Q10" s="62"/>
      <c r="R10" s="62"/>
      <c r="S10" s="62"/>
      <c r="T10" s="67"/>
      <c r="U10" s="62"/>
    </row>
    <row r="11" spans="2:21">
      <c r="B11" s="43">
        <v>32.9</v>
      </c>
      <c r="C11" s="44">
        <v>1.54</v>
      </c>
      <c r="D11" s="44">
        <v>19</v>
      </c>
      <c r="E11" s="44">
        <v>0.3</v>
      </c>
      <c r="F11" s="44">
        <v>13</v>
      </c>
      <c r="G11" s="44">
        <v>3.9</v>
      </c>
      <c r="H11" s="45" t="s">
        <v>20</v>
      </c>
      <c r="I11" s="8"/>
      <c r="J11" s="8"/>
      <c r="K11" s="4"/>
      <c r="L11" s="68"/>
      <c r="M11" s="69"/>
      <c r="N11" s="69"/>
      <c r="O11" s="70"/>
      <c r="P11" s="69"/>
      <c r="Q11" s="69"/>
      <c r="R11" s="69"/>
      <c r="S11" s="69"/>
      <c r="T11" s="66"/>
      <c r="U11" s="62"/>
    </row>
    <row r="12" spans="2:21">
      <c r="B12" s="43">
        <v>37.5</v>
      </c>
      <c r="C12" s="44">
        <v>1.18</v>
      </c>
      <c r="D12" s="44">
        <v>28</v>
      </c>
      <c r="E12" s="44">
        <v>0.3</v>
      </c>
      <c r="F12" s="44">
        <v>15</v>
      </c>
      <c r="G12" s="44">
        <v>4.5</v>
      </c>
      <c r="H12" s="45" t="s">
        <v>21</v>
      </c>
      <c r="I12" s="8"/>
      <c r="J12" s="8"/>
      <c r="K12" s="4"/>
      <c r="L12" s="61"/>
      <c r="M12" s="62"/>
      <c r="N12" s="62"/>
      <c r="O12" s="62"/>
      <c r="P12" s="62"/>
      <c r="Q12" s="62"/>
      <c r="R12" s="62"/>
      <c r="S12" s="62"/>
      <c r="T12" s="62"/>
      <c r="U12" s="62"/>
    </row>
    <row r="13" spans="2:21">
      <c r="B13" s="43">
        <v>38.099999999999994</v>
      </c>
      <c r="C13" s="44">
        <v>1.18</v>
      </c>
      <c r="D13" s="44">
        <v>20</v>
      </c>
      <c r="E13" s="44">
        <v>0.3</v>
      </c>
      <c r="F13" s="44">
        <v>17</v>
      </c>
      <c r="G13" s="44">
        <v>5.0999999999999996</v>
      </c>
      <c r="H13" s="45" t="s">
        <v>22</v>
      </c>
      <c r="I13" s="8"/>
      <c r="J13" s="8"/>
      <c r="K13" s="51"/>
      <c r="L13" s="52"/>
      <c r="M13" s="56"/>
      <c r="N13" s="56"/>
      <c r="O13" s="56"/>
      <c r="P13" s="63"/>
      <c r="Q13" s="57"/>
      <c r="R13" s="54"/>
      <c r="S13" s="56"/>
      <c r="T13" s="56"/>
      <c r="U13" s="62"/>
    </row>
    <row r="14" spans="2:21">
      <c r="B14" s="43">
        <v>43.4</v>
      </c>
      <c r="C14" s="44">
        <v>1.05</v>
      </c>
      <c r="D14" s="44">
        <v>33</v>
      </c>
      <c r="E14" s="44">
        <v>0.3</v>
      </c>
      <c r="F14" s="44">
        <v>18</v>
      </c>
      <c r="G14" s="44">
        <v>5.3999999999999995</v>
      </c>
      <c r="H14" s="45" t="s">
        <v>16</v>
      </c>
      <c r="I14" s="8"/>
      <c r="J14" s="8"/>
      <c r="K14" s="51"/>
      <c r="L14" s="61"/>
      <c r="M14" s="62"/>
      <c r="N14" s="62"/>
      <c r="O14" s="62"/>
      <c r="P14" s="62"/>
      <c r="Q14" s="64"/>
      <c r="R14" s="64"/>
      <c r="S14" s="64"/>
      <c r="T14" s="64"/>
      <c r="U14" s="64"/>
    </row>
    <row r="15" spans="2:21">
      <c r="B15" s="43">
        <v>32.599999999999994</v>
      </c>
      <c r="C15" s="44">
        <v>1.54</v>
      </c>
      <c r="D15" s="44">
        <v>23</v>
      </c>
      <c r="E15" s="44">
        <v>0.3</v>
      </c>
      <c r="F15" s="44">
        <v>12</v>
      </c>
      <c r="G15" s="44">
        <v>3.5999999999999996</v>
      </c>
      <c r="H15" s="45" t="s">
        <v>17</v>
      </c>
      <c r="I15" s="8"/>
      <c r="J15" s="8"/>
      <c r="K15" s="51"/>
      <c r="L15" s="58"/>
      <c r="M15" s="57"/>
      <c r="N15" s="56"/>
      <c r="O15" s="54"/>
      <c r="P15" s="56"/>
      <c r="Q15" s="54"/>
      <c r="R15" s="54"/>
      <c r="S15" s="54"/>
      <c r="T15" s="54"/>
      <c r="U15" s="6"/>
    </row>
    <row r="16" spans="2:21">
      <c r="B16" s="43">
        <v>38.199999999999996</v>
      </c>
      <c r="C16" s="44">
        <v>1.33</v>
      </c>
      <c r="D16" s="44">
        <v>16</v>
      </c>
      <c r="E16" s="44">
        <v>0.3</v>
      </c>
      <c r="F16" s="44">
        <v>14</v>
      </c>
      <c r="G16" s="44">
        <v>4.2</v>
      </c>
      <c r="H16" s="45" t="s">
        <v>18</v>
      </c>
      <c r="I16" s="8"/>
      <c r="J16" s="8"/>
      <c r="K16" s="51"/>
      <c r="L16" s="60"/>
      <c r="M16" s="53"/>
      <c r="N16" s="53"/>
      <c r="O16" s="53"/>
      <c r="P16" s="55"/>
      <c r="Q16" s="55"/>
      <c r="R16" s="53"/>
      <c r="S16" s="55"/>
      <c r="T16" s="53"/>
      <c r="U16" s="6"/>
    </row>
    <row r="17" spans="1:21">
      <c r="B17" s="43">
        <v>37.5</v>
      </c>
      <c r="C17" s="44">
        <v>1.33</v>
      </c>
      <c r="D17" s="44">
        <v>19</v>
      </c>
      <c r="E17" s="44">
        <v>0.3</v>
      </c>
      <c r="F17" s="44">
        <v>15</v>
      </c>
      <c r="G17" s="44">
        <v>4.5</v>
      </c>
      <c r="H17" s="45" t="s">
        <v>19</v>
      </c>
      <c r="I17" s="8"/>
      <c r="J17" s="8"/>
      <c r="K17" s="51"/>
      <c r="L17" s="52"/>
      <c r="M17" s="56"/>
      <c r="N17" s="56"/>
      <c r="O17" s="54"/>
      <c r="P17" s="56"/>
      <c r="Q17" s="56"/>
      <c r="R17" s="54"/>
      <c r="S17" s="56"/>
      <c r="T17" s="54"/>
      <c r="U17" s="6"/>
    </row>
    <row r="18" spans="1:21">
      <c r="B18" s="43">
        <v>44.099999999999994</v>
      </c>
      <c r="C18" s="44">
        <v>1.05</v>
      </c>
      <c r="D18" s="44">
        <v>23</v>
      </c>
      <c r="E18" s="44">
        <v>0.3</v>
      </c>
      <c r="F18" s="44">
        <v>17</v>
      </c>
      <c r="G18" s="44">
        <v>5.0999999999999996</v>
      </c>
      <c r="H18" s="45" t="s">
        <v>20</v>
      </c>
      <c r="I18" s="8"/>
      <c r="J18" s="8"/>
      <c r="K18" s="51"/>
      <c r="L18" s="59"/>
      <c r="M18" s="53"/>
      <c r="N18" s="53"/>
      <c r="O18" s="53"/>
      <c r="P18" s="53"/>
      <c r="Q18" s="53"/>
      <c r="R18" s="53"/>
      <c r="S18" s="53"/>
      <c r="T18" s="53"/>
      <c r="U18" s="6"/>
    </row>
    <row r="19" spans="1:21">
      <c r="B19" s="43">
        <v>43.4</v>
      </c>
      <c r="C19" s="44">
        <v>1.1100000000000001</v>
      </c>
      <c r="D19" s="44">
        <v>33</v>
      </c>
      <c r="E19" s="44">
        <v>0.3</v>
      </c>
      <c r="F19" s="44">
        <v>18</v>
      </c>
      <c r="G19" s="44">
        <v>5.3999999999999995</v>
      </c>
      <c r="H19" s="45" t="s">
        <v>21</v>
      </c>
      <c r="I19" s="8"/>
      <c r="J19" s="8"/>
      <c r="K19" s="51"/>
      <c r="L19" s="52"/>
      <c r="M19" s="21"/>
      <c r="N19" s="21"/>
      <c r="O19" s="21"/>
      <c r="P19" s="21"/>
      <c r="Q19" s="21"/>
      <c r="R19" s="21"/>
      <c r="S19" s="21"/>
      <c r="T19" s="21"/>
      <c r="U19" s="6"/>
    </row>
    <row r="20" spans="1:21">
      <c r="B20" s="43">
        <v>30.599999999999998</v>
      </c>
      <c r="C20" s="44">
        <v>1.67</v>
      </c>
      <c r="D20" s="44">
        <v>24</v>
      </c>
      <c r="E20" s="44">
        <v>0.3</v>
      </c>
      <c r="F20" s="44">
        <v>12</v>
      </c>
      <c r="G20" s="44">
        <v>3.5999999999999996</v>
      </c>
      <c r="H20" s="45" t="s">
        <v>22</v>
      </c>
      <c r="I20" s="8"/>
      <c r="J20" s="8"/>
      <c r="K20" s="4"/>
    </row>
    <row r="21" spans="1:21">
      <c r="B21" s="43">
        <v>32.199999999999996</v>
      </c>
      <c r="C21" s="44">
        <v>1.43</v>
      </c>
      <c r="D21" s="44">
        <v>26</v>
      </c>
      <c r="E21" s="44">
        <v>0.3</v>
      </c>
      <c r="F21" s="44">
        <v>14</v>
      </c>
      <c r="G21" s="44">
        <v>4.2</v>
      </c>
      <c r="H21" s="45" t="s">
        <v>16</v>
      </c>
      <c r="I21" s="8"/>
      <c r="J21" s="8"/>
      <c r="K21" s="4"/>
    </row>
    <row r="22" spans="1:21">
      <c r="B22" s="46">
        <v>42.8</v>
      </c>
      <c r="C22" s="47">
        <v>1.18</v>
      </c>
      <c r="D22" s="47">
        <v>33</v>
      </c>
      <c r="E22" s="47">
        <v>0.3</v>
      </c>
      <c r="F22" s="47">
        <v>16</v>
      </c>
      <c r="G22" s="47">
        <v>4.8</v>
      </c>
      <c r="H22" s="45" t="s">
        <v>17</v>
      </c>
      <c r="I22" s="7"/>
      <c r="J22" s="7"/>
    </row>
    <row r="23" spans="1:21">
      <c r="B23" s="48">
        <v>43.099999999999994</v>
      </c>
      <c r="C23" s="49">
        <v>1.18</v>
      </c>
      <c r="D23" s="49">
        <v>30</v>
      </c>
      <c r="E23" s="49">
        <v>0.3</v>
      </c>
      <c r="F23" s="49">
        <v>17</v>
      </c>
      <c r="G23" s="49">
        <v>5.9</v>
      </c>
      <c r="H23" s="50" t="s">
        <v>18</v>
      </c>
      <c r="I23" s="7"/>
      <c r="J23" s="7"/>
    </row>
    <row r="24" spans="1:21">
      <c r="A24" s="33" t="s">
        <v>23</v>
      </c>
      <c r="B24" s="34">
        <f>SUM(Table8[Temperature])</f>
        <v>698.6</v>
      </c>
      <c r="C24" s="34">
        <f>SUM(Table8[Rainfall])</f>
        <v>25.019999999999996</v>
      </c>
      <c r="D24" s="34">
        <f>SUM(Table8[Flyers])</f>
        <v>468</v>
      </c>
      <c r="E24" s="34">
        <f>SUM(Table8[Price])</f>
        <v>5.6999999999999984</v>
      </c>
      <c r="F24" s="34">
        <f>SUM(Table8[Sales])</f>
        <v>282</v>
      </c>
      <c r="G24" s="34">
        <f>SUM(Table8[Revenue])</f>
        <v>85.4</v>
      </c>
      <c r="H24" s="35"/>
      <c r="I24" s="21"/>
      <c r="J24" s="21"/>
    </row>
    <row r="25" spans="1:21">
      <c r="A25" s="32" t="s">
        <v>24</v>
      </c>
      <c r="B25" s="32">
        <f t="shared" ref="B25:G25" si="0">AVERAGE(B5:B23)</f>
        <v>36.768421052631581</v>
      </c>
      <c r="C25" s="32">
        <f t="shared" si="0"/>
        <v>1.3168421052631576</v>
      </c>
      <c r="D25" s="32">
        <f t="shared" si="0"/>
        <v>24.631578947368421</v>
      </c>
      <c r="E25" s="32">
        <f t="shared" si="0"/>
        <v>0.29999999999999993</v>
      </c>
      <c r="F25" s="32">
        <f t="shared" si="0"/>
        <v>14.842105263157896</v>
      </c>
      <c r="G25" s="32">
        <f t="shared" si="0"/>
        <v>4.4947368421052634</v>
      </c>
      <c r="H25" s="32"/>
      <c r="I25" s="6"/>
      <c r="J25" s="6"/>
    </row>
    <row r="27" spans="1:21">
      <c r="J27" s="36"/>
    </row>
    <row r="31" spans="1:21">
      <c r="D31" t="s">
        <v>24</v>
      </c>
      <c r="E31" t="str">
        <f ca="1">_xlfn.FORMULATEXT(B25)</f>
        <v>=AVERAGE(B5:B23)</v>
      </c>
    </row>
  </sheetData>
  <phoneticPr fontId="3"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21"/>
  <sheetViews>
    <sheetView defaultGridColor="0" colorId="9" workbookViewId="0">
      <selection activeCell="G15" sqref="G15"/>
    </sheetView>
  </sheetViews>
  <sheetFormatPr defaultRowHeight="15"/>
  <sheetData>
    <row r="2" spans="3:14">
      <c r="D2" s="142" t="s">
        <v>48</v>
      </c>
      <c r="E2" s="142"/>
      <c r="F2" s="142"/>
      <c r="G2" s="142"/>
      <c r="H2" s="142"/>
      <c r="I2" s="142"/>
    </row>
    <row r="4" spans="3:14">
      <c r="D4" s="9" t="s">
        <v>49</v>
      </c>
      <c r="E4" s="9" t="s">
        <v>50</v>
      </c>
    </row>
    <row r="5" spans="3:14">
      <c r="D5">
        <f>SUM(LARGE(D9:D20,{1,2,3}))</f>
        <v>594</v>
      </c>
      <c r="E5">
        <f>SUM(LARGE(E9:E20,{1,2,3}))</f>
        <v>1143</v>
      </c>
    </row>
    <row r="7" spans="3:14">
      <c r="G7" s="74" t="s">
        <v>51</v>
      </c>
      <c r="H7" s="74"/>
      <c r="I7" s="74"/>
      <c r="J7" s="74"/>
      <c r="K7" s="74"/>
      <c r="L7" s="74"/>
      <c r="M7" s="5"/>
    </row>
    <row r="8" spans="3:14" ht="15.75" thickBot="1">
      <c r="C8" s="75" t="s">
        <v>52</v>
      </c>
      <c r="D8" s="76" t="s">
        <v>53</v>
      </c>
      <c r="E8" s="76" t="s">
        <v>54</v>
      </c>
      <c r="G8" t="str">
        <f ca="1">_xlfn.FORMULATEXT(E5)</f>
        <v>=SUM(LARGE(E9:E20,{1,2,3}))</v>
      </c>
    </row>
    <row r="9" spans="3:14" ht="16.5" thickTop="1" thickBot="1">
      <c r="C9" s="77" t="s">
        <v>55</v>
      </c>
      <c r="D9" s="78">
        <v>36</v>
      </c>
      <c r="E9" s="78">
        <v>254</v>
      </c>
    </row>
    <row r="10" spans="3:14" ht="16.5" thickTop="1" thickBot="1">
      <c r="C10" s="77" t="s">
        <v>56</v>
      </c>
      <c r="D10" s="78">
        <v>213</v>
      </c>
      <c r="E10" s="78">
        <v>264</v>
      </c>
    </row>
    <row r="11" spans="3:14" ht="16.5" thickTop="1" thickBot="1">
      <c r="C11" s="77" t="s">
        <v>57</v>
      </c>
      <c r="D11" s="78">
        <v>108</v>
      </c>
      <c r="E11" s="78">
        <v>389</v>
      </c>
      <c r="J11" s="138" t="s">
        <v>58</v>
      </c>
      <c r="K11" s="138"/>
      <c r="L11" s="138"/>
      <c r="M11" s="138"/>
      <c r="N11" s="138"/>
    </row>
    <row r="12" spans="3:14" ht="16.5" thickTop="1" thickBot="1">
      <c r="C12" s="77" t="s">
        <v>59</v>
      </c>
      <c r="D12" s="78">
        <v>89</v>
      </c>
      <c r="E12" s="78">
        <v>141</v>
      </c>
    </row>
    <row r="13" spans="3:14" ht="16.5" thickTop="1" thickBot="1">
      <c r="C13" s="77" t="s">
        <v>60</v>
      </c>
      <c r="D13" s="78">
        <v>20</v>
      </c>
      <c r="E13" s="78">
        <v>99</v>
      </c>
      <c r="J13">
        <f>SUM(SMALL(D9:D20,{1,2,3}))</f>
        <v>69</v>
      </c>
      <c r="L13">
        <f>SUM(SMALL(E9:E20,{1,2,3,3}))</f>
        <v>453</v>
      </c>
    </row>
    <row r="14" spans="3:14" ht="16.5" thickTop="1" thickBot="1">
      <c r="C14" s="77" t="s">
        <v>61</v>
      </c>
      <c r="D14" s="78">
        <v>13</v>
      </c>
      <c r="E14" s="78">
        <v>143</v>
      </c>
    </row>
    <row r="15" spans="3:14" ht="16.5" thickTop="1" thickBot="1">
      <c r="C15" s="77" t="s">
        <v>62</v>
      </c>
      <c r="D15" s="78">
        <v>38</v>
      </c>
      <c r="E15" s="78">
        <v>163</v>
      </c>
    </row>
    <row r="16" spans="3:14" ht="16.5" thickTop="1" thickBot="1">
      <c r="C16" s="77" t="s">
        <v>63</v>
      </c>
      <c r="D16" s="78">
        <v>203</v>
      </c>
      <c r="E16" s="78">
        <v>434</v>
      </c>
    </row>
    <row r="17" spans="3:14" ht="16.5" thickTop="1" thickBot="1">
      <c r="C17" s="77" t="s">
        <v>64</v>
      </c>
      <c r="D17" s="78">
        <v>79</v>
      </c>
      <c r="E17" s="78">
        <v>215</v>
      </c>
    </row>
    <row r="18" spans="3:14" ht="16.5" thickTop="1" thickBot="1">
      <c r="C18" s="77" t="s">
        <v>65</v>
      </c>
      <c r="D18" s="78">
        <v>103</v>
      </c>
      <c r="E18" s="78">
        <v>167</v>
      </c>
    </row>
    <row r="19" spans="3:14" ht="16.5" thickTop="1" thickBot="1">
      <c r="C19" s="77" t="s">
        <v>66</v>
      </c>
      <c r="D19" s="78">
        <v>178</v>
      </c>
      <c r="E19" s="78">
        <v>320</v>
      </c>
      <c r="J19" t="str">
        <f ca="1">_xlfn.FORMULATEXT(J13)</f>
        <v>=SUM(SMALL(D9:D20,{1,2,3}))</v>
      </c>
      <c r="N19" t="str">
        <f ca="1">_xlfn.FORMULATEXT(L13)</f>
        <v>=SUM(SMALL(E9:E20,{1,2,3,3}))</v>
      </c>
    </row>
    <row r="20" spans="3:14" ht="16.5" thickTop="1" thickBot="1">
      <c r="C20" s="77" t="s">
        <v>67</v>
      </c>
      <c r="D20" s="78">
        <v>52</v>
      </c>
      <c r="E20" s="78">
        <v>72</v>
      </c>
    </row>
    <row r="21" spans="3:14" ht="15.75" thickTop="1">
      <c r="C21" s="79" t="s">
        <v>68</v>
      </c>
      <c r="D21" s="80">
        <f>SUM(D9:D20)</f>
        <v>1132</v>
      </c>
      <c r="E21" s="80">
        <f>SUM(E9:E20)</f>
        <v>2661</v>
      </c>
    </row>
  </sheetData>
  <mergeCells count="2">
    <mergeCell ref="D2:I2"/>
    <mergeCell ref="J11:N1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41"/>
  <sheetViews>
    <sheetView defaultGridColor="0" colorId="9" workbookViewId="0">
      <selection activeCell="R18" sqref="R18"/>
    </sheetView>
  </sheetViews>
  <sheetFormatPr defaultRowHeight="15"/>
  <sheetData>
    <row r="2" spans="1:21">
      <c r="A2" s="105"/>
      <c r="B2" s="105"/>
      <c r="C2" s="105"/>
      <c r="D2" s="105"/>
      <c r="E2" s="105"/>
      <c r="F2" s="105"/>
      <c r="G2" s="105"/>
      <c r="H2" s="105"/>
      <c r="I2" s="105"/>
      <c r="J2" s="105"/>
      <c r="K2" s="105"/>
      <c r="L2" s="105"/>
      <c r="M2" s="105"/>
      <c r="N2" s="105"/>
      <c r="O2" s="105"/>
      <c r="P2" s="105"/>
      <c r="Q2" s="105"/>
      <c r="R2" s="105"/>
      <c r="S2" s="105"/>
      <c r="T2" s="105"/>
      <c r="U2" s="105"/>
    </row>
    <row r="3" spans="1:21">
      <c r="A3" s="105"/>
      <c r="B3" s="105"/>
      <c r="C3" s="105"/>
      <c r="D3" s="105"/>
      <c r="E3" s="105"/>
      <c r="F3" s="105"/>
      <c r="G3" s="105"/>
      <c r="H3" s="105"/>
      <c r="I3" s="105"/>
      <c r="J3" s="105"/>
      <c r="K3" s="105" t="s">
        <v>150</v>
      </c>
      <c r="L3" s="105" t="s">
        <v>151</v>
      </c>
      <c r="M3" s="105"/>
      <c r="N3" s="105"/>
      <c r="O3" s="105"/>
      <c r="P3" s="105"/>
      <c r="Q3" s="105"/>
      <c r="R3" s="105"/>
      <c r="S3" s="105"/>
      <c r="T3" s="105"/>
      <c r="U3" s="105"/>
    </row>
    <row r="4" spans="1:21">
      <c r="A4" s="105"/>
      <c r="B4" s="105"/>
      <c r="C4" s="105"/>
      <c r="D4" s="105"/>
      <c r="E4" s="105"/>
      <c r="F4" s="105"/>
      <c r="G4" s="105"/>
      <c r="H4" s="105"/>
      <c r="I4" s="105"/>
      <c r="J4" s="105"/>
      <c r="K4" s="105"/>
      <c r="L4" s="105"/>
      <c r="M4" s="105"/>
      <c r="N4" s="105"/>
      <c r="O4" s="105"/>
      <c r="P4" s="105"/>
      <c r="Q4" s="105"/>
      <c r="R4" s="105"/>
      <c r="S4" s="105"/>
      <c r="T4" s="105"/>
      <c r="U4" s="105"/>
    </row>
    <row r="5" spans="1:21">
      <c r="A5" s="131"/>
      <c r="B5" s="131"/>
      <c r="C5" s="131"/>
      <c r="D5" s="131"/>
      <c r="E5" s="131"/>
      <c r="F5" s="131"/>
      <c r="G5" s="131"/>
      <c r="H5" s="131"/>
      <c r="I5" s="105"/>
      <c r="J5" s="105"/>
      <c r="K5" s="105" t="b">
        <f>K3=L3</f>
        <v>1</v>
      </c>
      <c r="L5" s="105" t="str">
        <f ca="1">_xlfn.FORMULATEXT(K5)</f>
        <v>=K3=L3</v>
      </c>
      <c r="M5" s="105" t="s">
        <v>152</v>
      </c>
      <c r="N5" s="105" t="str">
        <f>LEFT(M5,6)</f>
        <v>the bo</v>
      </c>
      <c r="O5" s="105"/>
      <c r="P5" s="105"/>
      <c r="Q5" s="105"/>
      <c r="R5" s="105"/>
      <c r="S5" s="105"/>
      <c r="T5" s="105"/>
      <c r="U5" s="105"/>
    </row>
    <row r="6" spans="1:21">
      <c r="A6" s="131"/>
      <c r="B6" s="131"/>
      <c r="C6" s="131"/>
      <c r="D6" s="131"/>
      <c r="E6" s="131"/>
      <c r="F6" s="131"/>
      <c r="G6" s="131"/>
      <c r="H6" s="131"/>
      <c r="I6" s="105"/>
      <c r="J6" s="105"/>
      <c r="K6" s="105" t="b">
        <f>EXACT(K3,L3)</f>
        <v>0</v>
      </c>
      <c r="L6" s="105" t="str">
        <f ca="1">_xlfn.FORMULATEXT(K6)</f>
        <v>=EXACT(K3,L3)</v>
      </c>
      <c r="M6" s="105"/>
      <c r="N6" s="105"/>
      <c r="O6" s="105"/>
      <c r="P6" s="105"/>
      <c r="Q6" s="105"/>
      <c r="R6" s="105"/>
      <c r="S6" s="105"/>
      <c r="T6" s="105"/>
      <c r="U6" s="105"/>
    </row>
    <row r="7" spans="1:21">
      <c r="A7" s="131"/>
      <c r="B7" s="131"/>
      <c r="C7" s="131"/>
      <c r="D7" s="131"/>
      <c r="E7" s="131"/>
      <c r="F7" s="131"/>
      <c r="G7" s="131"/>
      <c r="H7" s="131"/>
      <c r="I7" s="105"/>
      <c r="J7" s="105"/>
      <c r="K7" s="105"/>
      <c r="L7" s="105"/>
      <c r="M7" s="105"/>
      <c r="N7" s="105"/>
      <c r="O7" s="105"/>
      <c r="P7" s="105"/>
      <c r="Q7" s="105"/>
      <c r="R7" s="105"/>
      <c r="S7" s="105"/>
      <c r="T7" s="105"/>
      <c r="U7" s="105"/>
    </row>
    <row r="8" spans="1:21">
      <c r="A8" s="131"/>
      <c r="B8" s="131"/>
      <c r="C8" s="131"/>
      <c r="D8" s="131"/>
      <c r="E8" s="131"/>
      <c r="F8" s="131"/>
      <c r="G8" s="131"/>
      <c r="H8" s="131"/>
      <c r="I8" s="105"/>
      <c r="J8" s="105"/>
      <c r="K8" s="105" t="b">
        <f>EXACT("Canada ","Canada")</f>
        <v>0</v>
      </c>
      <c r="L8" s="105"/>
      <c r="M8" s="105"/>
      <c r="N8" s="105"/>
      <c r="O8" s="105"/>
      <c r="P8" s="105"/>
      <c r="Q8" s="105"/>
      <c r="R8" s="105"/>
      <c r="S8" s="105"/>
      <c r="T8" s="105"/>
      <c r="U8" s="105"/>
    </row>
    <row r="9" spans="1:21">
      <c r="A9" s="131"/>
      <c r="B9" s="131"/>
      <c r="C9" s="131"/>
      <c r="D9" s="131" t="s">
        <v>153</v>
      </c>
      <c r="E9" s="131"/>
      <c r="F9" s="131"/>
      <c r="G9" s="131"/>
      <c r="H9" s="131"/>
      <c r="I9" s="105"/>
      <c r="J9" s="105"/>
      <c r="K9" s="105"/>
      <c r="L9" s="105"/>
      <c r="M9" s="105"/>
      <c r="N9" s="105"/>
      <c r="O9" s="105"/>
      <c r="P9" s="105"/>
      <c r="Q9" s="105"/>
      <c r="R9" s="105"/>
      <c r="S9" s="105"/>
      <c r="T9" s="105"/>
      <c r="U9" s="105"/>
    </row>
    <row r="10" spans="1:21">
      <c r="A10" s="131"/>
      <c r="B10" s="131"/>
      <c r="C10" s="131"/>
      <c r="D10" s="131"/>
      <c r="E10" s="131"/>
      <c r="F10" s="131"/>
      <c r="G10" s="131"/>
      <c r="H10" s="131"/>
      <c r="I10" s="105"/>
      <c r="J10" s="105"/>
      <c r="K10" s="105"/>
      <c r="L10" s="105"/>
      <c r="M10" s="105"/>
      <c r="N10" s="105"/>
      <c r="O10" s="105"/>
      <c r="P10" s="105"/>
      <c r="Q10" s="105"/>
      <c r="R10" s="105"/>
      <c r="S10" s="105"/>
      <c r="T10" s="105"/>
      <c r="U10" s="105"/>
    </row>
    <row r="11" spans="1:21">
      <c r="A11" s="131"/>
      <c r="B11" s="131"/>
      <c r="C11" s="131"/>
      <c r="D11" s="131"/>
      <c r="E11" s="131"/>
      <c r="F11" s="131"/>
      <c r="G11" s="131"/>
      <c r="H11" s="131"/>
      <c r="I11" s="105"/>
      <c r="J11" s="105"/>
      <c r="K11" s="105"/>
      <c r="L11" s="105" t="s">
        <v>154</v>
      </c>
      <c r="M11" s="105" t="s">
        <v>155</v>
      </c>
      <c r="N11" s="105" t="s">
        <v>156</v>
      </c>
      <c r="O11" s="105" t="s">
        <v>27</v>
      </c>
      <c r="P11" s="105"/>
      <c r="Q11" s="105"/>
      <c r="R11" s="105"/>
      <c r="S11" s="105"/>
      <c r="T11" s="105"/>
      <c r="U11" s="105"/>
    </row>
    <row r="12" spans="1:21">
      <c r="A12" s="131"/>
      <c r="B12" s="131"/>
      <c r="C12" s="131"/>
      <c r="D12" s="131"/>
      <c r="E12" s="131"/>
      <c r="F12" s="131"/>
      <c r="G12" s="131"/>
      <c r="H12" s="131"/>
      <c r="I12" s="105"/>
      <c r="J12" s="105"/>
      <c r="K12" s="105"/>
      <c r="L12" s="105" t="s">
        <v>157</v>
      </c>
      <c r="M12" s="105" t="s">
        <v>158</v>
      </c>
      <c r="N12" s="105" t="str">
        <f>L12&amp;" "&amp;M12</f>
        <v>EMMA ARIZE</v>
      </c>
      <c r="O12" s="105" t="str">
        <f ca="1">_xlfn.FORMULATEXT(N12)</f>
        <v>=L12&amp;" "&amp;M12</v>
      </c>
      <c r="P12" s="105"/>
      <c r="Q12" s="105"/>
      <c r="R12" s="105"/>
      <c r="S12" s="105"/>
      <c r="T12" s="105"/>
      <c r="U12" s="105"/>
    </row>
    <row r="13" spans="1:21">
      <c r="A13" s="131"/>
      <c r="B13" s="131"/>
      <c r="C13" s="131"/>
      <c r="D13" s="131"/>
      <c r="E13" s="131"/>
      <c r="F13" s="131"/>
      <c r="G13" s="131"/>
      <c r="H13" s="131"/>
      <c r="I13" s="105"/>
      <c r="J13" s="105"/>
      <c r="K13" s="105"/>
      <c r="L13" s="105" t="s">
        <v>159</v>
      </c>
      <c r="M13" s="105" t="s">
        <v>160</v>
      </c>
      <c r="N13" s="105" t="str">
        <f>L13&amp;", "&amp;M13</f>
        <v>JOHN, KOFI</v>
      </c>
      <c r="O13" s="105" t="str">
        <f ca="1">_xlfn.FORMULATEXT(N13)</f>
        <v>=L13&amp;", "&amp;M13</v>
      </c>
      <c r="P13" s="105"/>
      <c r="Q13" s="105"/>
      <c r="R13" s="105"/>
      <c r="S13" s="105"/>
      <c r="T13" s="105"/>
      <c r="U13" s="105"/>
    </row>
    <row r="14" spans="1:21">
      <c r="A14" s="131"/>
      <c r="B14" s="131"/>
      <c r="C14" s="131"/>
      <c r="D14" s="131"/>
      <c r="E14" s="131"/>
      <c r="F14" s="131"/>
      <c r="G14" s="131"/>
      <c r="H14" s="131"/>
      <c r="I14" s="105"/>
      <c r="J14" s="105"/>
      <c r="K14" s="105"/>
      <c r="L14" s="105"/>
      <c r="M14" s="105"/>
      <c r="N14" s="105"/>
      <c r="O14" s="105"/>
      <c r="P14" s="105"/>
      <c r="Q14" s="105"/>
      <c r="R14" s="105"/>
      <c r="S14" s="105"/>
      <c r="T14" s="105"/>
      <c r="U14" s="105"/>
    </row>
    <row r="15" spans="1:21">
      <c r="A15" s="131"/>
      <c r="B15" s="131"/>
      <c r="C15" s="131"/>
      <c r="D15" s="131"/>
      <c r="E15" s="131"/>
      <c r="F15" s="131"/>
      <c r="G15" s="131"/>
      <c r="H15" s="131"/>
      <c r="I15" s="105"/>
      <c r="J15" s="105"/>
      <c r="K15" s="105"/>
      <c r="L15" s="105">
        <v>1009</v>
      </c>
      <c r="M15" s="105"/>
      <c r="N15" s="105" t="str">
        <f>"TOTAL= "&amp;TEXT(L15,"$#,##")</f>
        <v>TOTAL= $1,009</v>
      </c>
      <c r="O15" s="105" t="str">
        <f ca="1">_xlfn.FORMULATEXT(N15)</f>
        <v>="TOTAL= "&amp;TEXT(L15,"$#,##")</v>
      </c>
      <c r="P15" s="105"/>
      <c r="Q15" s="105"/>
      <c r="R15" s="105"/>
      <c r="S15" s="105"/>
      <c r="T15" s="105"/>
      <c r="U15" s="105"/>
    </row>
    <row r="16" spans="1:21">
      <c r="A16" s="131"/>
      <c r="B16" s="131"/>
      <c r="C16" s="131"/>
      <c r="D16" s="131"/>
      <c r="E16" s="131"/>
      <c r="F16" s="131"/>
      <c r="G16" s="131"/>
      <c r="H16" s="131"/>
      <c r="I16" s="105"/>
      <c r="J16" s="105"/>
      <c r="K16" s="105"/>
      <c r="L16" s="105"/>
      <c r="M16" s="105"/>
      <c r="N16" s="105"/>
      <c r="O16" s="105"/>
      <c r="P16" s="105"/>
      <c r="Q16" s="105"/>
      <c r="R16" s="105"/>
      <c r="S16" s="105"/>
      <c r="T16" s="105"/>
      <c r="U16" s="105"/>
    </row>
    <row r="17" spans="1:21">
      <c r="A17" s="131"/>
      <c r="B17" s="131">
        <f>CODE("A")</f>
        <v>65</v>
      </c>
      <c r="C17" s="131"/>
      <c r="D17" s="131"/>
      <c r="E17" s="131"/>
      <c r="F17" s="131"/>
      <c r="G17" s="131"/>
      <c r="H17" s="131"/>
      <c r="I17" s="105"/>
      <c r="J17" s="105"/>
      <c r="K17" s="105"/>
      <c r="L17" s="105"/>
      <c r="M17" s="105"/>
      <c r="N17" s="105"/>
      <c r="O17" s="105"/>
      <c r="P17" s="105"/>
      <c r="Q17" s="105"/>
      <c r="R17" s="105"/>
      <c r="S17" s="105"/>
      <c r="T17" s="105"/>
      <c r="U17" s="105"/>
    </row>
    <row r="18" spans="1:21">
      <c r="A18" s="131"/>
      <c r="B18" s="131">
        <f>CODE("a")</f>
        <v>97</v>
      </c>
      <c r="C18" s="131"/>
      <c r="D18" s="131"/>
      <c r="E18" s="131"/>
      <c r="F18" s="131"/>
      <c r="G18" s="131"/>
      <c r="H18" s="131"/>
      <c r="I18" s="105"/>
      <c r="J18" s="121" t="s">
        <v>28</v>
      </c>
      <c r="K18" s="121" t="s">
        <v>161</v>
      </c>
      <c r="L18" s="121" t="s">
        <v>162</v>
      </c>
      <c r="M18" s="121" t="s">
        <v>27</v>
      </c>
      <c r="N18" s="121"/>
      <c r="O18" s="132" t="e">
        <f>RIGHT</f>
        <v>#NAME?</v>
      </c>
      <c r="P18" s="105"/>
      <c r="Q18" s="105"/>
      <c r="R18" s="105"/>
      <c r="S18" s="105"/>
      <c r="T18" s="105"/>
      <c r="U18" s="105"/>
    </row>
    <row r="19" spans="1:21">
      <c r="A19" s="131"/>
      <c r="B19" s="131" t="str">
        <f ca="1">_xlfn.FORMULATEXT(B17)</f>
        <v>=CODE("A")</v>
      </c>
      <c r="C19" s="131"/>
      <c r="D19" s="131"/>
      <c r="E19" s="131"/>
      <c r="F19" s="131"/>
      <c r="G19" s="131"/>
      <c r="H19" s="131"/>
      <c r="I19" s="105"/>
      <c r="J19" s="133">
        <v>3222</v>
      </c>
      <c r="K19" s="134">
        <v>54</v>
      </c>
      <c r="L19" s="105" t="str">
        <f>TEXT(J19+K19,"$#,##")</f>
        <v>$3,276</v>
      </c>
      <c r="M19" s="105" t="str">
        <f ca="1">_xlfn.FORMULATEXT(L19)</f>
        <v>=TEXT(J19+K19,"$#,##")</v>
      </c>
      <c r="N19" s="105">
        <f>J19+K19</f>
        <v>3276</v>
      </c>
      <c r="O19" s="105"/>
      <c r="P19" s="105"/>
      <c r="Q19" s="105"/>
      <c r="R19" s="105"/>
      <c r="S19" s="105"/>
      <c r="T19" s="105"/>
      <c r="U19" s="105"/>
    </row>
    <row r="20" spans="1:21">
      <c r="A20" s="131"/>
      <c r="B20" s="131"/>
      <c r="C20" s="131"/>
      <c r="D20" s="131"/>
      <c r="E20" s="131"/>
      <c r="F20" s="131"/>
      <c r="G20" s="131"/>
      <c r="H20" s="131"/>
      <c r="I20" s="105"/>
      <c r="J20" s="135">
        <v>174</v>
      </c>
      <c r="K20" s="136">
        <v>41</v>
      </c>
      <c r="L20" s="105" t="str">
        <f t="shared" ref="L20:L28" si="0">TEXT(J20+K20,"$#,##")</f>
        <v>$215</v>
      </c>
      <c r="M20" s="105" t="str">
        <f t="shared" ref="M20:M28" ca="1" si="1">_xlfn.FORMULATEXT(L20)</f>
        <v>=TEXT(J20+K20,"$#,##")</v>
      </c>
      <c r="N20" s="105">
        <f t="shared" ref="N20:N28" si="2">J20+K20</f>
        <v>215</v>
      </c>
      <c r="O20" s="105"/>
      <c r="P20" s="105"/>
      <c r="Q20" s="105"/>
      <c r="R20" s="105"/>
      <c r="S20" s="105"/>
      <c r="T20" s="105"/>
      <c r="U20" s="105"/>
    </row>
    <row r="21" spans="1:21">
      <c r="A21" s="131"/>
      <c r="B21" s="131">
        <f>CODE("ARIZE")</f>
        <v>65</v>
      </c>
      <c r="C21" s="131"/>
      <c r="D21" s="131" t="str">
        <f>CHAR(65)</f>
        <v>A</v>
      </c>
      <c r="E21" s="131"/>
      <c r="F21" s="131"/>
      <c r="G21" s="131"/>
      <c r="H21" s="131"/>
      <c r="I21" s="105"/>
      <c r="J21" s="133">
        <v>591</v>
      </c>
      <c r="K21" s="134">
        <v>40</v>
      </c>
      <c r="L21" s="105" t="str">
        <f t="shared" si="0"/>
        <v>$631</v>
      </c>
      <c r="M21" s="105" t="str">
        <f t="shared" ca="1" si="1"/>
        <v>=TEXT(J21+K21,"$#,##")</v>
      </c>
      <c r="N21" s="105">
        <f t="shared" si="2"/>
        <v>631</v>
      </c>
      <c r="O21" s="105"/>
      <c r="P21" s="105"/>
      <c r="Q21" s="105"/>
      <c r="R21" s="105"/>
      <c r="S21" s="105"/>
      <c r="T21" s="105"/>
      <c r="U21" s="105"/>
    </row>
    <row r="22" spans="1:21">
      <c r="A22" s="131"/>
      <c r="B22" s="131"/>
      <c r="C22" s="131"/>
      <c r="D22" s="131" t="str">
        <f ca="1">_xlfn.FORMULATEXT(D21)</f>
        <v>=CHAR(65)</v>
      </c>
      <c r="E22" s="131"/>
      <c r="F22" s="131"/>
      <c r="G22" s="131"/>
      <c r="H22" s="131"/>
      <c r="I22" s="105"/>
      <c r="J22" s="135">
        <v>388</v>
      </c>
      <c r="K22" s="136">
        <v>50</v>
      </c>
      <c r="L22" s="105" t="str">
        <f t="shared" si="0"/>
        <v>$438</v>
      </c>
      <c r="M22" s="105" t="str">
        <f t="shared" ca="1" si="1"/>
        <v>=TEXT(J22+K22,"$#,##")</v>
      </c>
      <c r="N22" s="105">
        <f t="shared" si="2"/>
        <v>438</v>
      </c>
      <c r="O22" s="105"/>
      <c r="P22" s="105"/>
      <c r="Q22" s="105"/>
      <c r="R22" s="105"/>
      <c r="S22" s="105"/>
      <c r="T22" s="105"/>
      <c r="U22" s="105"/>
    </row>
    <row r="23" spans="1:21">
      <c r="A23" s="131"/>
      <c r="B23" s="131"/>
      <c r="C23" s="131"/>
      <c r="D23" s="131"/>
      <c r="E23" s="131"/>
      <c r="F23" s="131"/>
      <c r="G23" s="131"/>
      <c r="H23" s="131"/>
      <c r="I23" s="105"/>
      <c r="J23" s="133">
        <v>219</v>
      </c>
      <c r="K23" s="134">
        <v>40</v>
      </c>
      <c r="L23" s="105" t="str">
        <f t="shared" si="0"/>
        <v>$259</v>
      </c>
      <c r="M23" s="105" t="str">
        <f t="shared" ca="1" si="1"/>
        <v>=TEXT(J23+K23,"$#,##")</v>
      </c>
      <c r="N23" s="105">
        <f t="shared" si="2"/>
        <v>259</v>
      </c>
      <c r="O23" s="105"/>
      <c r="P23" s="105"/>
      <c r="Q23" s="105"/>
      <c r="R23" s="105"/>
      <c r="S23" s="105"/>
      <c r="T23" s="105"/>
      <c r="U23" s="105"/>
    </row>
    <row r="24" spans="1:21">
      <c r="A24" s="105"/>
      <c r="B24" s="105"/>
      <c r="C24" s="105"/>
      <c r="D24" s="105" t="str">
        <f>CHAR(CODE("D"))</f>
        <v>D</v>
      </c>
      <c r="E24" s="105"/>
      <c r="F24" s="105" t="str">
        <f ca="1">_xlfn.FORMULATEXT(D24)</f>
        <v>=CHAR(CODE("D"))</v>
      </c>
      <c r="G24" s="105"/>
      <c r="H24" s="105"/>
      <c r="I24" s="105"/>
      <c r="J24" s="135">
        <v>451</v>
      </c>
      <c r="K24" s="136">
        <v>27</v>
      </c>
      <c r="L24" s="105" t="str">
        <f t="shared" si="0"/>
        <v>$478</v>
      </c>
      <c r="M24" s="105" t="str">
        <f t="shared" ca="1" si="1"/>
        <v>=TEXT(J24+K24,"$#,##")</v>
      </c>
      <c r="N24" s="105">
        <f t="shared" si="2"/>
        <v>478</v>
      </c>
      <c r="O24" s="105"/>
      <c r="P24" s="105"/>
      <c r="Q24" s="105"/>
      <c r="R24" s="105"/>
      <c r="S24" s="105"/>
      <c r="T24" s="105"/>
      <c r="U24" s="105"/>
    </row>
    <row r="25" spans="1:21">
      <c r="A25" s="105"/>
      <c r="B25" s="105"/>
      <c r="C25" s="105"/>
      <c r="D25" s="105"/>
      <c r="E25" s="105"/>
      <c r="F25" s="105"/>
      <c r="G25" s="105"/>
      <c r="H25" s="105"/>
      <c r="I25" s="105"/>
      <c r="J25" s="133">
        <v>5</v>
      </c>
      <c r="K25" s="134">
        <v>60</v>
      </c>
      <c r="L25" s="105" t="str">
        <f t="shared" si="0"/>
        <v>$65</v>
      </c>
      <c r="M25" s="105" t="str">
        <f t="shared" ca="1" si="1"/>
        <v>=TEXT(J25+K25,"$#,##")</v>
      </c>
      <c r="N25" s="105">
        <f t="shared" si="2"/>
        <v>65</v>
      </c>
      <c r="O25" s="105"/>
      <c r="P25" s="105"/>
      <c r="Q25" s="105"/>
      <c r="R25" s="105"/>
      <c r="S25" s="105"/>
      <c r="T25" s="105"/>
      <c r="U25" s="105"/>
    </row>
    <row r="26" spans="1:21">
      <c r="A26" s="105"/>
      <c r="B26" s="105"/>
      <c r="C26" s="105"/>
      <c r="D26" s="105">
        <f>CODE("D")</f>
        <v>68</v>
      </c>
      <c r="E26" s="105"/>
      <c r="F26" s="105" t="str">
        <f ca="1">_xlfn.FORMULATEXT(D26:E26)</f>
        <v>=CODE("D")</v>
      </c>
      <c r="G26" s="105"/>
      <c r="H26" s="105"/>
      <c r="I26" s="105"/>
      <c r="J26" s="135">
        <v>177</v>
      </c>
      <c r="K26" s="136">
        <v>28</v>
      </c>
      <c r="L26" s="105" t="str">
        <f t="shared" si="0"/>
        <v>$205</v>
      </c>
      <c r="M26" s="105" t="str">
        <f t="shared" ca="1" si="1"/>
        <v>=TEXT(J26+K26,"$#,##")</v>
      </c>
      <c r="N26" s="105">
        <f t="shared" si="2"/>
        <v>205</v>
      </c>
      <c r="O26" s="105"/>
      <c r="P26" s="105"/>
      <c r="Q26" s="105"/>
      <c r="R26" s="105"/>
      <c r="S26" s="105"/>
      <c r="T26" s="105"/>
      <c r="U26" s="105"/>
    </row>
    <row r="27" spans="1:21">
      <c r="A27" s="105"/>
      <c r="B27" s="105"/>
      <c r="C27" s="105"/>
      <c r="D27" s="105"/>
      <c r="E27" s="105">
        <f>CODE("A")</f>
        <v>65</v>
      </c>
      <c r="F27" s="105"/>
      <c r="G27" s="105"/>
      <c r="H27" s="105"/>
      <c r="I27" s="105"/>
      <c r="J27" s="133">
        <v>657</v>
      </c>
      <c r="K27" s="134">
        <v>52</v>
      </c>
      <c r="L27" s="105" t="str">
        <f t="shared" si="0"/>
        <v>$709</v>
      </c>
      <c r="M27" s="105" t="str">
        <f t="shared" ca="1" si="1"/>
        <v>=TEXT(J27+K27,"$#,##")</v>
      </c>
      <c r="N27" s="105">
        <f t="shared" si="2"/>
        <v>709</v>
      </c>
      <c r="O27" s="105"/>
      <c r="P27" s="105"/>
      <c r="Q27" s="105"/>
      <c r="R27" s="105"/>
      <c r="S27" s="105"/>
      <c r="T27" s="105"/>
      <c r="U27" s="105"/>
    </row>
    <row r="28" spans="1:21">
      <c r="A28" s="105"/>
      <c r="B28" s="105"/>
      <c r="C28" s="105"/>
      <c r="D28" s="105"/>
      <c r="E28" s="105"/>
      <c r="F28" s="105"/>
      <c r="G28" s="105"/>
      <c r="H28" s="105"/>
      <c r="I28" s="105"/>
      <c r="J28" s="135">
        <v>1315</v>
      </c>
      <c r="K28" s="136">
        <v>37</v>
      </c>
      <c r="L28" s="105" t="str">
        <f t="shared" si="0"/>
        <v>$1,352</v>
      </c>
      <c r="M28" s="105" t="str">
        <f t="shared" ca="1" si="1"/>
        <v>=TEXT(J28+K28,"$#,##")</v>
      </c>
      <c r="N28" s="105">
        <f t="shared" si="2"/>
        <v>1352</v>
      </c>
      <c r="O28" s="105"/>
      <c r="P28" s="105"/>
      <c r="Q28" s="105"/>
      <c r="R28" s="105"/>
      <c r="S28" s="105"/>
      <c r="T28" s="105"/>
      <c r="U28" s="105"/>
    </row>
    <row r="29" spans="1:21">
      <c r="A29" s="105"/>
      <c r="B29" s="105"/>
      <c r="C29" s="105"/>
      <c r="D29" s="105"/>
      <c r="E29" s="105"/>
      <c r="F29" s="105"/>
      <c r="G29" s="105"/>
      <c r="H29" s="105"/>
      <c r="I29" s="105"/>
      <c r="J29" s="105"/>
      <c r="K29" s="134"/>
      <c r="L29" s="105"/>
      <c r="M29" s="105"/>
      <c r="N29" s="105"/>
      <c r="O29" s="105"/>
      <c r="P29" s="105"/>
      <c r="Q29" s="105"/>
      <c r="R29" s="105"/>
      <c r="S29" s="105"/>
      <c r="T29" s="105"/>
      <c r="U29" s="105"/>
    </row>
    <row r="30" spans="1:21">
      <c r="A30" s="105"/>
      <c r="B30" s="105"/>
      <c r="C30" s="105"/>
      <c r="D30" s="105"/>
      <c r="E30" s="105"/>
      <c r="F30" s="105"/>
      <c r="G30" s="105"/>
      <c r="H30" s="105"/>
      <c r="I30" s="105"/>
      <c r="J30" s="105"/>
      <c r="K30" s="136"/>
      <c r="L30" s="105"/>
      <c r="M30" s="143" t="str">
        <f>"AVG OF INCOME+DAYS="&amp;DOLLAR(AVERAGE(N19:N28))</f>
        <v>AVG OF INCOME+DAYS=$762.80</v>
      </c>
      <c r="N30" s="143"/>
      <c r="O30" s="105"/>
      <c r="P30" s="105"/>
      <c r="Q30" s="105"/>
      <c r="R30" s="105"/>
      <c r="S30" s="105"/>
      <c r="T30" s="105"/>
      <c r="U30" s="105"/>
    </row>
    <row r="31" spans="1:21">
      <c r="A31" s="105"/>
      <c r="B31" s="105"/>
      <c r="C31" s="105"/>
      <c r="D31" s="105"/>
      <c r="E31" s="105"/>
      <c r="F31" s="105"/>
      <c r="G31" s="105"/>
      <c r="H31" s="105"/>
      <c r="I31" s="105"/>
      <c r="J31" s="105"/>
      <c r="K31" s="134"/>
      <c r="L31" s="105"/>
      <c r="M31" s="105"/>
      <c r="N31" s="105"/>
      <c r="O31" s="105"/>
      <c r="P31" s="105"/>
      <c r="Q31" s="105"/>
      <c r="R31" s="105"/>
      <c r="S31" s="105"/>
      <c r="T31" s="105"/>
      <c r="U31" s="105"/>
    </row>
    <row r="32" spans="1:21">
      <c r="A32" s="105"/>
      <c r="B32" s="105"/>
      <c r="C32" s="105"/>
      <c r="D32" s="105"/>
      <c r="E32" s="105"/>
      <c r="F32" s="105"/>
      <c r="G32" s="105"/>
      <c r="H32" s="105"/>
      <c r="I32" s="105"/>
      <c r="J32" s="105"/>
      <c r="K32" s="105"/>
      <c r="L32" s="105"/>
      <c r="M32" s="105" t="str">
        <f ca="1">_xlfn.FORMULATEXT(M30)</f>
        <v>="AVG OF INCOME+DAYS="&amp;DOLLAR(AVERAGE(N19:N28))</v>
      </c>
      <c r="N32" s="105"/>
      <c r="O32" s="105"/>
      <c r="P32" s="105"/>
      <c r="Q32" s="105"/>
      <c r="R32" s="105"/>
      <c r="S32" s="105"/>
      <c r="T32" s="105"/>
      <c r="U32" s="105"/>
    </row>
    <row r="33" spans="1:21">
      <c r="A33" s="105"/>
      <c r="B33" s="105"/>
      <c r="C33" s="105"/>
      <c r="D33" s="105"/>
      <c r="E33" s="105"/>
      <c r="F33" s="105"/>
      <c r="G33" s="105"/>
      <c r="H33" s="105"/>
      <c r="I33" s="105"/>
      <c r="J33" s="105" t="str">
        <f ca="1">"Report printed on "&amp;TEXT(NOW(),"mmmm d, yyyy at h:mm AM/PM")</f>
        <v>Report printed on August 2, 2022 at 6:56 AM</v>
      </c>
      <c r="K33" s="105"/>
      <c r="L33" s="105"/>
      <c r="M33" s="105"/>
      <c r="N33" s="105"/>
      <c r="O33" s="105"/>
      <c r="P33" s="105"/>
      <c r="Q33" s="105"/>
      <c r="R33" s="105"/>
      <c r="S33" s="105"/>
      <c r="T33" s="105"/>
      <c r="U33" s="105"/>
    </row>
    <row r="34" spans="1:21">
      <c r="A34" s="105"/>
      <c r="B34" s="105"/>
      <c r="C34" s="105"/>
      <c r="D34" s="105"/>
      <c r="E34" s="105"/>
      <c r="F34" s="105"/>
      <c r="G34" s="105"/>
      <c r="H34" s="105"/>
      <c r="I34" s="105"/>
      <c r="J34" s="105"/>
      <c r="K34" s="105"/>
      <c r="L34" s="105"/>
      <c r="M34" s="105"/>
      <c r="N34" s="105"/>
      <c r="O34" s="105"/>
      <c r="P34" s="105"/>
      <c r="Q34" s="105"/>
      <c r="R34" s="105"/>
      <c r="S34" s="105"/>
      <c r="T34" s="105"/>
      <c r="U34" s="105"/>
    </row>
    <row r="35" spans="1:21">
      <c r="A35" s="105"/>
      <c r="B35" s="105"/>
      <c r="C35" s="105"/>
      <c r="D35" s="105"/>
      <c r="E35" s="105"/>
      <c r="F35" s="105"/>
      <c r="G35" s="105"/>
      <c r="H35" s="105"/>
      <c r="I35" s="105"/>
      <c r="J35" s="105"/>
      <c r="K35" s="105" t="str">
        <f ca="1">_xlfn.FORMULATEXT(J33)</f>
        <v>="Report printed on "&amp;TEXT(NOW(),"mmmm d, yyyy at h:mm AM/PM")</v>
      </c>
      <c r="L35" s="105"/>
      <c r="M35" s="105"/>
      <c r="N35" s="105"/>
      <c r="O35" s="105"/>
      <c r="P35" s="105"/>
      <c r="Q35" s="105"/>
      <c r="R35" s="105"/>
      <c r="S35" s="105"/>
      <c r="T35" s="105"/>
      <c r="U35" s="105"/>
    </row>
    <row r="36" spans="1:21">
      <c r="A36" s="105"/>
      <c r="B36" s="105"/>
      <c r="C36" s="105"/>
      <c r="D36" s="105"/>
      <c r="E36" s="105"/>
      <c r="F36" s="105"/>
      <c r="G36" s="105"/>
      <c r="H36" s="105"/>
      <c r="I36" s="105"/>
      <c r="J36" s="105"/>
      <c r="K36" s="105"/>
      <c r="L36" s="105"/>
      <c r="M36" s="105"/>
      <c r="N36" s="105"/>
      <c r="O36" s="105"/>
      <c r="P36" s="105"/>
      <c r="Q36" s="105"/>
      <c r="R36" s="105"/>
      <c r="S36" s="105"/>
      <c r="T36" s="105"/>
      <c r="U36" s="105"/>
    </row>
    <row r="37" spans="1:21">
      <c r="A37" s="105"/>
      <c r="B37" s="105"/>
      <c r="C37" s="105"/>
      <c r="D37" s="105"/>
      <c r="E37" s="105"/>
      <c r="F37" s="105"/>
      <c r="G37" s="105"/>
      <c r="H37" s="105"/>
      <c r="I37" s="105"/>
      <c r="J37" s="105"/>
      <c r="K37" s="105"/>
      <c r="L37" s="105"/>
      <c r="M37" s="105"/>
      <c r="N37" s="105"/>
      <c r="O37" s="105"/>
      <c r="P37" s="105"/>
      <c r="Q37" s="105"/>
      <c r="R37" s="105"/>
      <c r="S37" s="105"/>
      <c r="T37" s="105"/>
      <c r="U37" s="105"/>
    </row>
    <row r="38" spans="1:21">
      <c r="A38" s="105"/>
      <c r="B38" s="105"/>
      <c r="C38" s="105"/>
      <c r="D38" s="105"/>
      <c r="E38" s="105"/>
      <c r="F38" s="105"/>
      <c r="G38" s="105"/>
      <c r="H38" s="105"/>
      <c r="I38" s="105"/>
      <c r="J38" s="105"/>
      <c r="K38" s="105"/>
      <c r="L38" s="105"/>
      <c r="M38" s="105"/>
      <c r="N38" s="105"/>
      <c r="O38" s="105"/>
      <c r="P38" s="105"/>
      <c r="Q38" s="105"/>
      <c r="R38" s="105"/>
      <c r="S38" s="105"/>
      <c r="T38" s="105"/>
      <c r="U38" s="105"/>
    </row>
    <row r="39" spans="1:21">
      <c r="A39" s="105"/>
      <c r="B39" s="105"/>
      <c r="C39" s="105"/>
      <c r="D39" s="105"/>
      <c r="E39" s="105"/>
      <c r="F39" s="105"/>
      <c r="G39" s="105"/>
      <c r="H39" s="105"/>
      <c r="I39" s="105"/>
      <c r="J39" s="105"/>
      <c r="K39" s="105"/>
      <c r="L39" s="105"/>
      <c r="M39" s="105"/>
      <c r="N39" s="105"/>
      <c r="O39" s="105"/>
      <c r="P39" s="105"/>
      <c r="Q39" s="105"/>
      <c r="R39" s="105"/>
      <c r="S39" s="105"/>
      <c r="T39" s="105"/>
      <c r="U39" s="105"/>
    </row>
    <row r="40" spans="1:21">
      <c r="A40" s="105"/>
      <c r="B40" s="105"/>
      <c r="C40" s="105"/>
      <c r="D40" s="105"/>
      <c r="E40" s="105"/>
      <c r="F40" s="105"/>
      <c r="G40" s="105"/>
      <c r="H40" s="105"/>
      <c r="I40" s="105"/>
      <c r="J40" s="105"/>
      <c r="K40" s="105"/>
      <c r="L40" s="105"/>
      <c r="M40" s="105"/>
      <c r="N40" s="105"/>
      <c r="O40" s="105"/>
      <c r="P40" s="105"/>
      <c r="Q40" s="105"/>
      <c r="R40" s="105"/>
      <c r="S40" s="105"/>
      <c r="T40" s="105"/>
      <c r="U40" s="105"/>
    </row>
    <row r="41" spans="1:21">
      <c r="A41" s="105"/>
      <c r="B41" s="105"/>
      <c r="C41" s="105"/>
      <c r="D41" s="105"/>
      <c r="E41" s="105"/>
      <c r="F41" s="105"/>
      <c r="G41" s="105"/>
      <c r="H41" s="105"/>
      <c r="I41" s="105"/>
      <c r="J41" s="105"/>
      <c r="K41" s="105"/>
      <c r="L41" s="105"/>
      <c r="M41" s="105"/>
      <c r="N41" s="105"/>
      <c r="O41" s="105"/>
      <c r="P41" s="105"/>
      <c r="Q41" s="105"/>
      <c r="R41" s="105"/>
      <c r="S41" s="105"/>
      <c r="T41" s="105"/>
      <c r="U41" s="105"/>
    </row>
  </sheetData>
  <mergeCells count="1">
    <mergeCell ref="M30:N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N22"/>
  <sheetViews>
    <sheetView defaultGridColor="0" colorId="9" workbookViewId="0">
      <selection activeCell="K22" sqref="K22"/>
    </sheetView>
  </sheetViews>
  <sheetFormatPr defaultRowHeight="15"/>
  <cols>
    <col min="4" max="4" width="14.5703125" bestFit="1" customWidth="1"/>
  </cols>
  <sheetData>
    <row r="5" spans="4:14">
      <c r="D5" s="85" t="s">
        <v>52</v>
      </c>
      <c r="E5" s="86" t="s">
        <v>53</v>
      </c>
      <c r="F5" s="86" t="s">
        <v>69</v>
      </c>
      <c r="G5" s="86" t="s">
        <v>70</v>
      </c>
      <c r="H5" s="87" t="s">
        <v>71</v>
      </c>
      <c r="I5" s="6"/>
    </row>
    <row r="6" spans="4:14">
      <c r="D6" s="88" t="s">
        <v>55</v>
      </c>
      <c r="E6" s="89">
        <v>36</v>
      </c>
      <c r="F6" s="89">
        <v>254</v>
      </c>
      <c r="G6" s="47" t="str">
        <f>IF(F6&gt;=200,"GOOD","BAD")</f>
        <v>GOOD</v>
      </c>
      <c r="H6" s="90" t="str">
        <f>IF(E6&gt;70,"YES","NO")</f>
        <v>NO</v>
      </c>
    </row>
    <row r="7" spans="4:14">
      <c r="D7" s="91" t="s">
        <v>56</v>
      </c>
      <c r="E7" s="92">
        <v>213</v>
      </c>
      <c r="F7" s="92">
        <v>264</v>
      </c>
      <c r="G7" s="47" t="str">
        <f t="shared" ref="G7:G17" si="0">IF(F7&gt;=200,"GOOD","BAD")</f>
        <v>GOOD</v>
      </c>
      <c r="H7" s="90" t="str">
        <f t="shared" ref="H7:H17" si="1">IF(E7&gt;70,"YES","NO")</f>
        <v>YES</v>
      </c>
      <c r="K7" s="144" t="s">
        <v>72</v>
      </c>
      <c r="L7" s="144"/>
      <c r="M7" s="144"/>
      <c r="N7" s="144"/>
    </row>
    <row r="8" spans="4:14">
      <c r="D8" s="88" t="s">
        <v>57</v>
      </c>
      <c r="E8" s="89">
        <v>108</v>
      </c>
      <c r="F8" s="89">
        <v>389</v>
      </c>
      <c r="G8" s="47" t="str">
        <f t="shared" si="0"/>
        <v>GOOD</v>
      </c>
      <c r="H8" s="90" t="str">
        <f t="shared" si="1"/>
        <v>YES</v>
      </c>
    </row>
    <row r="9" spans="4:14">
      <c r="D9" s="91" t="s">
        <v>59</v>
      </c>
      <c r="E9" s="92">
        <v>89</v>
      </c>
      <c r="F9" s="92">
        <v>141</v>
      </c>
      <c r="G9" s="47" t="str">
        <f>IF(F9&gt;=200,"GOOD","BAD")</f>
        <v>BAD</v>
      </c>
      <c r="H9" s="90" t="str">
        <f t="shared" si="1"/>
        <v>YES</v>
      </c>
      <c r="K9" t="str">
        <f ca="1">_xlfn.FORMULATEXT(H6)</f>
        <v>=IF(E6&gt;70,"YES","NO")</v>
      </c>
    </row>
    <row r="10" spans="4:14">
      <c r="D10" s="88" t="s">
        <v>60</v>
      </c>
      <c r="E10" s="89">
        <v>20</v>
      </c>
      <c r="F10" s="89">
        <v>99</v>
      </c>
      <c r="G10" s="47" t="str">
        <f t="shared" si="0"/>
        <v>BAD</v>
      </c>
      <c r="H10" s="90" t="str">
        <f t="shared" si="1"/>
        <v>NO</v>
      </c>
    </row>
    <row r="11" spans="4:14">
      <c r="D11" s="91" t="s">
        <v>61</v>
      </c>
      <c r="E11" s="92">
        <v>13</v>
      </c>
      <c r="F11" s="92">
        <v>143</v>
      </c>
      <c r="G11" s="47" t="str">
        <f t="shared" si="0"/>
        <v>BAD</v>
      </c>
      <c r="H11" s="90" t="str">
        <f t="shared" si="1"/>
        <v>NO</v>
      </c>
    </row>
    <row r="12" spans="4:14">
      <c r="D12" s="88" t="s">
        <v>62</v>
      </c>
      <c r="E12" s="89">
        <v>38</v>
      </c>
      <c r="F12" s="89">
        <v>163</v>
      </c>
      <c r="G12" s="47" t="str">
        <f t="shared" si="0"/>
        <v>BAD</v>
      </c>
      <c r="H12" s="90" t="str">
        <f t="shared" si="1"/>
        <v>NO</v>
      </c>
    </row>
    <row r="13" spans="4:14">
      <c r="D13" s="91" t="s">
        <v>63</v>
      </c>
      <c r="E13" s="92">
        <v>203</v>
      </c>
      <c r="F13" s="92">
        <v>434</v>
      </c>
      <c r="G13" s="47" t="str">
        <f t="shared" si="0"/>
        <v>GOOD</v>
      </c>
      <c r="H13" s="90" t="str">
        <f t="shared" si="1"/>
        <v>YES</v>
      </c>
    </row>
    <row r="14" spans="4:14">
      <c r="D14" s="88" t="s">
        <v>64</v>
      </c>
      <c r="E14" s="89">
        <v>79</v>
      </c>
      <c r="F14" s="89">
        <v>215</v>
      </c>
      <c r="G14" s="47" t="str">
        <f t="shared" si="0"/>
        <v>GOOD</v>
      </c>
      <c r="H14" s="90" t="str">
        <f t="shared" si="1"/>
        <v>YES</v>
      </c>
    </row>
    <row r="15" spans="4:14">
      <c r="D15" s="91" t="s">
        <v>65</v>
      </c>
      <c r="E15" s="92">
        <v>103</v>
      </c>
      <c r="F15" s="92">
        <v>167</v>
      </c>
      <c r="G15" s="47" t="str">
        <f t="shared" si="0"/>
        <v>BAD</v>
      </c>
      <c r="H15" s="90" t="str">
        <f t="shared" si="1"/>
        <v>YES</v>
      </c>
    </row>
    <row r="16" spans="4:14">
      <c r="D16" s="88" t="s">
        <v>66</v>
      </c>
      <c r="E16" s="89">
        <v>178</v>
      </c>
      <c r="F16" s="89">
        <v>320</v>
      </c>
      <c r="G16" s="47" t="str">
        <f t="shared" si="0"/>
        <v>GOOD</v>
      </c>
      <c r="H16" s="90" t="str">
        <f t="shared" si="1"/>
        <v>YES</v>
      </c>
    </row>
    <row r="17" spans="4:9">
      <c r="D17" s="93" t="s">
        <v>67</v>
      </c>
      <c r="E17" s="94">
        <v>52</v>
      </c>
      <c r="F17" s="94">
        <v>72</v>
      </c>
      <c r="G17" s="95" t="str">
        <f t="shared" si="0"/>
        <v>BAD</v>
      </c>
      <c r="H17" s="96" t="str">
        <f t="shared" si="1"/>
        <v>NO</v>
      </c>
    </row>
    <row r="18" spans="4:9">
      <c r="D18" s="97"/>
      <c r="E18" s="98"/>
      <c r="F18" s="98"/>
      <c r="G18" s="99"/>
      <c r="H18" s="99"/>
    </row>
    <row r="19" spans="4:9">
      <c r="D19" s="82" t="s">
        <v>68</v>
      </c>
      <c r="E19" s="83">
        <f>SUM(E6:E17)</f>
        <v>1132</v>
      </c>
      <c r="F19" s="84">
        <f>SUM(F6:F17)</f>
        <v>2661</v>
      </c>
    </row>
    <row r="21" spans="4:9">
      <c r="G21" s="139" t="s">
        <v>73</v>
      </c>
      <c r="H21" s="139"/>
      <c r="I21" s="139"/>
    </row>
    <row r="22" spans="4:9">
      <c r="G22" s="81" t="str">
        <f ca="1">_xlfn.FORMULATEXT(G6)</f>
        <v>=IF(F6&gt;=200,"GOOD","BAD")</v>
      </c>
      <c r="H22" s="81"/>
    </row>
  </sheetData>
  <mergeCells count="2">
    <mergeCell ref="K7:N7"/>
    <mergeCell ref="G21:I2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9"/>
  <sheetViews>
    <sheetView defaultGridColor="0" topLeftCell="D1" colorId="9" workbookViewId="0">
      <selection activeCell="G8" sqref="G8"/>
    </sheetView>
  </sheetViews>
  <sheetFormatPr defaultRowHeight="15"/>
  <cols>
    <col min="4" max="4" width="14.5703125" bestFit="1" customWidth="1"/>
    <col min="5" max="5" width="8.140625" bestFit="1" customWidth="1"/>
    <col min="6" max="6" width="8.7109375" bestFit="1" customWidth="1"/>
    <col min="7" max="7" width="27.42578125" bestFit="1" customWidth="1"/>
    <col min="8" max="8" width="23.140625" bestFit="1" customWidth="1"/>
  </cols>
  <sheetData>
    <row r="2" spans="2:20">
      <c r="B2" s="145" t="s">
        <v>74</v>
      </c>
      <c r="C2" s="138"/>
      <c r="D2" s="138"/>
      <c r="E2" s="138"/>
      <c r="F2" s="138"/>
      <c r="G2" s="138"/>
      <c r="H2" s="138"/>
      <c r="I2" s="138"/>
      <c r="J2" s="138"/>
      <c r="K2" s="138"/>
      <c r="L2" s="138"/>
      <c r="M2" s="138"/>
      <c r="N2" s="138"/>
      <c r="O2" s="138"/>
      <c r="P2" s="138"/>
    </row>
    <row r="6" spans="2:20">
      <c r="D6" s="100" t="s">
        <v>52</v>
      </c>
      <c r="E6" s="100" t="s">
        <v>53</v>
      </c>
      <c r="F6" s="100" t="s">
        <v>69</v>
      </c>
      <c r="G6" s="100" t="s">
        <v>75</v>
      </c>
      <c r="H6" s="100" t="s">
        <v>76</v>
      </c>
      <c r="K6" s="5" t="s">
        <v>77</v>
      </c>
    </row>
    <row r="7" spans="2:20">
      <c r="D7" s="101" t="s">
        <v>55</v>
      </c>
      <c r="E7" s="102">
        <v>36</v>
      </c>
      <c r="F7" s="102">
        <v>254</v>
      </c>
      <c r="G7" s="100" t="str">
        <f>VLOOKUP(F7,{0,"Below Par";100,"Par";200,"Above Par"},2,TRUE)</f>
        <v>Above Par</v>
      </c>
      <c r="H7" s="100">
        <f>VLOOKUP(E7,{0,"BAD";70,"GOOD";150,"EXCELLENT"},1,TRUE)</f>
        <v>0</v>
      </c>
      <c r="T7" t="s">
        <v>78</v>
      </c>
    </row>
    <row r="8" spans="2:20">
      <c r="D8" s="103" t="s">
        <v>56</v>
      </c>
      <c r="E8" s="104">
        <v>213</v>
      </c>
      <c r="F8" s="104">
        <v>264</v>
      </c>
      <c r="G8" s="100" t="str">
        <f>VLOOKUP(F8,{0,"Below Par";100,"Par";200,"Above Par"},2,TRUE)</f>
        <v>Above Par</v>
      </c>
      <c r="H8" s="100">
        <f>VLOOKUP(E8,{0,"BAD";70,"GOOD";150,"EXCELLENT"},1,TRUE)</f>
        <v>150</v>
      </c>
      <c r="K8" t="str">
        <f ca="1">_xlfn.FORMULATEXT(H7)</f>
        <v>=VLOOKUP(E7,{0,"BAD";70,"GOOD";150,"EXCELLENT"},1,TRUE)</v>
      </c>
      <c r="T8" t="s">
        <v>79</v>
      </c>
    </row>
    <row r="9" spans="2:20">
      <c r="D9" s="101" t="s">
        <v>57</v>
      </c>
      <c r="E9" s="102">
        <v>108</v>
      </c>
      <c r="F9" s="102">
        <v>389</v>
      </c>
      <c r="G9" s="100" t="str">
        <f>VLOOKUP(F9,{0,"Below Par";100,"Par";200,"Above Par"},2,TRUE)</f>
        <v>Above Par</v>
      </c>
      <c r="H9" s="100">
        <f>VLOOKUP(E9,{0,"BAD";70,"GOOD";150,"EXCELLENT"},1,TRUE)</f>
        <v>70</v>
      </c>
      <c r="T9" t="s">
        <v>80</v>
      </c>
    </row>
    <row r="10" spans="2:20">
      <c r="D10" s="103" t="s">
        <v>59</v>
      </c>
      <c r="E10" s="104">
        <v>89</v>
      </c>
      <c r="F10" s="104">
        <v>141</v>
      </c>
      <c r="G10" s="100" t="str">
        <f>VLOOKUP(F10,{0,"Below Par";100,"Par";200,"Above Par"},2,TRUE)</f>
        <v>Par</v>
      </c>
      <c r="H10" s="100">
        <f>VLOOKUP(E10,{0,"BAD";70,"GOOD";150,"EXCELLENT"},1,TRUE)</f>
        <v>70</v>
      </c>
      <c r="T10" t="s">
        <v>81</v>
      </c>
    </row>
    <row r="11" spans="2:20">
      <c r="D11" s="101" t="s">
        <v>60</v>
      </c>
      <c r="E11" s="102">
        <v>20</v>
      </c>
      <c r="F11" s="102">
        <v>99</v>
      </c>
      <c r="G11" s="100" t="str">
        <f>VLOOKUP(F11,{0,"Below Par";100,"Par";200,"Above Par"},2,TRUE)</f>
        <v>Below Par</v>
      </c>
      <c r="H11" s="100">
        <f>VLOOKUP(E11,{0,"BAD";70,"GOOD";150,"EXCELLENT"},1,TRUE)</f>
        <v>0</v>
      </c>
      <c r="T11" t="s">
        <v>82</v>
      </c>
    </row>
    <row r="12" spans="2:20">
      <c r="D12" s="103" t="s">
        <v>61</v>
      </c>
      <c r="E12" s="104">
        <v>13</v>
      </c>
      <c r="F12" s="104">
        <v>143</v>
      </c>
      <c r="G12" s="100" t="str">
        <f>VLOOKUP(F12,{0,"Below Par";100,"Par";200,"Above Par"},2,TRUE)</f>
        <v>Par</v>
      </c>
      <c r="H12" s="100">
        <f>VLOOKUP(E12,{0,"BAD";70,"GOOD";150,"EXCELLENT"},1,TRUE)</f>
        <v>0</v>
      </c>
      <c r="K12" s="5" t="s">
        <v>75</v>
      </c>
      <c r="T12" t="s">
        <v>83</v>
      </c>
    </row>
    <row r="13" spans="2:20">
      <c r="D13" s="101" t="s">
        <v>62</v>
      </c>
      <c r="E13" s="102">
        <v>38</v>
      </c>
      <c r="F13" s="102">
        <v>163</v>
      </c>
      <c r="G13" s="100" t="str">
        <f>VLOOKUP(F13,{0,"Below Par";100,"Par";200,"Above Par"},2,TRUE)</f>
        <v>Par</v>
      </c>
      <c r="H13" s="100">
        <f>VLOOKUP(E13,{0,"BAD";70,"GOOD";150,"EXCELLENT"},1,TRUE)</f>
        <v>0</v>
      </c>
      <c r="T13" t="s">
        <v>84</v>
      </c>
    </row>
    <row r="14" spans="2:20">
      <c r="D14" s="103" t="s">
        <v>63</v>
      </c>
      <c r="E14" s="104">
        <v>203</v>
      </c>
      <c r="F14" s="104">
        <v>434</v>
      </c>
      <c r="G14" s="100" t="str">
        <f>VLOOKUP(F14,{0,"Below Par";100,"Par";200,"Above Par"},2,TRUE)</f>
        <v>Above Par</v>
      </c>
      <c r="H14" s="100">
        <f>VLOOKUP(E14,{0,"BAD";70,"GOOD";150,"EXCELLENT"},1,TRUE)</f>
        <v>150</v>
      </c>
      <c r="K14" t="str">
        <f ca="1">_xlfn.FORMULATEXT(G7)</f>
        <v>=VLOOKUP(F7,{0,"Below Par";100,"Par";200,"Above Par"},2,TRUE)</v>
      </c>
      <c r="T14" t="s">
        <v>85</v>
      </c>
    </row>
    <row r="15" spans="2:20">
      <c r="D15" s="101" t="s">
        <v>64</v>
      </c>
      <c r="E15" s="102">
        <v>79</v>
      </c>
      <c r="F15" s="102">
        <v>215</v>
      </c>
      <c r="G15" s="100" t="str">
        <f>VLOOKUP(F15,{0,"Below Par";100,"Par";200,"Above Par"},2,TRUE)</f>
        <v>Above Par</v>
      </c>
      <c r="H15" s="100">
        <f>VLOOKUP(E15,{0,"BAD";70,"GOOD";150,"EXCELLENT"},1,TRUE)</f>
        <v>70</v>
      </c>
      <c r="T15" t="s">
        <v>86</v>
      </c>
    </row>
    <row r="16" spans="2:20">
      <c r="D16" s="103" t="s">
        <v>65</v>
      </c>
      <c r="E16" s="104">
        <v>103</v>
      </c>
      <c r="F16" s="104">
        <v>167</v>
      </c>
      <c r="G16" s="100" t="str">
        <f>VLOOKUP(F16,{0,"Below Par";100,"Par";200,"Above Par"},2,TRUE)</f>
        <v>Par</v>
      </c>
      <c r="H16" s="100">
        <f>VLOOKUP(E16,{0,"BAD";70,"GOOD";150,"EXCELLENT"},1,TRUE)</f>
        <v>70</v>
      </c>
      <c r="T16" t="s">
        <v>87</v>
      </c>
    </row>
    <row r="17" spans="4:20">
      <c r="D17" s="101" t="s">
        <v>66</v>
      </c>
      <c r="E17" s="102">
        <v>178</v>
      </c>
      <c r="F17" s="102">
        <v>320</v>
      </c>
      <c r="G17" s="100" t="str">
        <f>VLOOKUP(F17,{0,"Below Par";100,"Par";200,"Above Par"},2,TRUE)</f>
        <v>Above Par</v>
      </c>
      <c r="H17" s="100">
        <f>VLOOKUP(E17,{0,"BAD";70,"GOOD";150,"EXCELLENT"},1,TRUE)</f>
        <v>150</v>
      </c>
      <c r="T17" t="s">
        <v>88</v>
      </c>
    </row>
    <row r="18" spans="4:20">
      <c r="D18" s="103" t="s">
        <v>67</v>
      </c>
      <c r="E18" s="104">
        <v>52</v>
      </c>
      <c r="F18" s="104">
        <v>72</v>
      </c>
      <c r="G18" s="100" t="str">
        <f>VLOOKUP(F18,{0,"Below Par";100,"Par";200,"Above Par"},2,TRUE)</f>
        <v>Below Par</v>
      </c>
      <c r="H18" s="100">
        <f>VLOOKUP(E18,{0,"BAD";70,"GOOD";150,"EXCELLENT"},1,TRUE)</f>
        <v>0</v>
      </c>
      <c r="T18" t="s">
        <v>89</v>
      </c>
    </row>
    <row r="19" spans="4:20">
      <c r="D19" s="82" t="s">
        <v>68</v>
      </c>
      <c r="E19" s="83">
        <f>SUM(E7:E18)</f>
        <v>1132</v>
      </c>
      <c r="F19" s="84">
        <f>SUM(F7:F18)</f>
        <v>2661</v>
      </c>
      <c r="T19" t="s">
        <v>90</v>
      </c>
    </row>
  </sheetData>
  <mergeCells count="1">
    <mergeCell ref="B2:P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k F A A B Q S w M E F A A C A A g A B Z E B 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F k Q 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Z E B V R l h Q + c x A g A A 0 w U A A B M A H A B G b 3 J t d W x h c y 9 T Z W N 0 a W 9 u M S 5 t I K I Y A C i g F A A A A A A A A A A A A A A A A A A A A A A A A A A A A L 1 T 2 2 r b Q B B 9 N / g f F v X F A S H q 0 D b Q o A f X V m i a i 1 1 L p g 2 W C e P V x F a 9 2 j V 7 M R Y m / 9 7 x L T f p o Y V S v U h 7 z u y Z M 5 o Z g 9 z m S r J 4 / 2 6 f N x v N h p m D x o x N Q S 5 Y y A T a Z o P R E y u n O R L S N a u g p 7 g r U N r W R S 4 w 6 C p p 6 W B a X v d z O j K o T T q K o 2 H a Q 7 O w a p l + G w 3 u k m h 4 f 9 t P o i / 9 / l X a u b + 5 S 0 Z J f 3 j Z u Y 7 T 6 G c 3 u k 5 7 n a S T b p M G 3 K y 8 E 3 / c Q 5 E X u U U d e u e e z 7 p K u E K a s H 3 m s 0 h y l e V y F r Z P P 5 7 6 7 L t T F m N b C g y f P 4 N b J X F y 4 u / d v / M G W h X E Z e w r Q k Y W P S o l g S k F H p g D 3 t o X 6 r P x A e 8 I E X M Q o E 1 o t X s p 2 Z 2 D n J F i U i 7 x W S 7 R I M 2 D 0 s X e 8 Z Y 0 r Z r 8 / m b j w Q y p t E t p P 3 0 I t o G P P t t 4 v 9 S U Q E t H Z n F t d 1 g B O r c g K j h m j s O 2 d x U m w w d w w l b w K Z U i e U 3 a u X K G / m n l g l B Q V e f U c u B V 9 Q z K q n J B w f N q q N N H 5 2 / i O R R L y G c 1 z J L 0 T Q 2 s c Z W T / R p G O c t V g Z X s 5 S v k 8 a T Z y G V t X 1 / u x D V S K d S 9 2 r 2 I 1 h x F 8 E P p x V S p x b / e j G P q Y C 3 M m t a D S S c E l U A T e R z I Y 8 h 9 P E e 0 5 G h v b T O + t F i E 3 p H 2 / K t c Z q G 3 i / I m j + M e W J j 8 / Z 6 8 T v d / 9 o W s P r U y o + 9 d K 2 9 q x 6 s H Z Q V L s F g i T Z 3 T T y r S F V P U O 3 Y I u X w A I W q o C 1 H u L L w d r 4 H O e Z 1 U D A J r w o e 4 Q u n q L u x r b 7 8 / U i D L l 3 j 7 j 6 f 1 N 1 B L A Q I t A B Q A A g A I A A W R A V U a 9 R 8 f p g A A A P k A A A A S A A A A A A A A A A A A A A A A A A A A A A B D b 2 5 m a W c v U G F j a 2 F n Z S 5 4 b W x Q S w E C L Q A U A A I A C A A F k Q F V D 8 r p q 6 Q A A A D p A A A A E w A A A A A A A A A A A A A A A A D y A A A A W 0 N v b n R l b n R f V H l w Z X N d L n h t b F B L A Q I t A B Q A A g A I A A W R A V U Z Y U P n M Q I A A N M F A A A T A A A A A A A A A A A A A A A A A O M B A A B G b 3 J t d W x h c y 9 T Z W N 0 a W 9 u M S 5 t U E s F B g A A A A A D A A M A w g A A A G E 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m 8 d A A A A A A A A T R 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h b m s 8 L 0 l 0 Z W 1 Q Y X R o P j w v S X R l b U x v Y 2 F 0 a W 9 u P j x T d G F i b G V F b n R y a W V z P j x F b n R y e S B U e X B l P S J J c 1 B y a X Z h d G U i I F Z h b H V l P S J s M C I g L z 4 8 R W 5 0 c n k g V H l w Z T 0 i R m l s b E V u Y W J s Z W Q i I F Z h b H V l P S J s M C 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N D U y M S I g L z 4 8 R W 5 0 c n k g V H l w Z T 0 i R m l s b E V y c m 9 y Q 2 9 k Z S I g V m F s d W U 9 I n N V b m t u b 3 d u I i A v P j x F b n R y e S B U e X B l P S J G a W x s R X J y b 3 J D b 3 V u d C I g V m F s d W U 9 I m w w I i A v P j x F b n R y e S B U e X B l P S J G a W x s T G F z d F V w Z G F 0 Z W Q i I F Z h b H V l P S J k M j A y M C 0 w O C 0 x M V Q w M j o z N j o y O C 4 z M z Q 2 N D U 1 W i I g L z 4 8 R W 5 0 c n k g V H l w Z T 0 i R m l s b E N v b H V t b l R 5 c G V z I i B W Y W x 1 Z T 0 i c 0 F 3 W U d C Z 1 l E Q m d Z R 0 F 3 W U R B d 0 1 E Q m d Z P S I g L z 4 8 R W 5 0 c n k g V H l w Z T 0 i R m l s b E N v b H V t b k 5 h b W V z I i B W Y W x 1 Z T 0 i c 1 s m c X V v d D t h Z 2 U m c X V v d D s s J n F 1 b 3 Q 7 a m 9 i J n F 1 b 3 Q 7 L C Z x d W 9 0 O 2 1 h c m l 0 Y W w m c X V v d D s s J n F 1 b 3 Q 7 Z W R 1 Y 2 F 0 a W 9 u J n F 1 b 3 Q 7 L C Z x d W 9 0 O 2 R l Z m F 1 b H Q m c X V v d D s s J n F 1 b 3 Q 7 Y m F s Y W 5 j Z S Z x d W 9 0 O y w m c X V v d D t o b 3 V z a W 5 n J n F 1 b 3 Q 7 L C Z x d W 9 0 O 2 x v Y W 4 m c X V v d D s s J n F 1 b 3 Q 7 Y 2 9 u d G F j d C Z x d W 9 0 O y w m c X V v d D t k Y X k m c X V v d D s s J n F 1 b 3 Q 7 b W 9 u d G g m c X V v d D s s J n F 1 b 3 Q 7 Z H V y Y X R p b 2 4 m c X V v d D s s J n F 1 b 3 Q 7 Y 2 F t c G F p Z 2 4 m c X V v d D s s J n F 1 b 3 Q 7 c G R h e X M m c X V v d D s s J n F 1 b 3 Q 7 c H J l d m l v d X M m c X V v d D s s J n F 1 b 3 Q 7 c G 9 1 d G N v b W U m c X V v d D s s J n F 1 b 3 Q 7 e 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Y W 5 r L 0 N o Y W 5 n Z W Q g V H l w Z S 5 7 Y W d l L D B 9 J n F 1 b 3 Q 7 L C Z x d W 9 0 O 1 N l Y 3 R p b 2 4 x L 2 J h b m s v Q 2 h h b m d l Z C B U e X B l L n t q b 2 I s M X 0 m c X V v d D s s J n F 1 b 3 Q 7 U 2 V j d G l v b j E v Y m F u a y 9 D a G F u Z 2 V k I F R 5 c G U u e 2 1 h c m l 0 Y W w s M n 0 m c X V v d D s s J n F 1 b 3 Q 7 U 2 V j d G l v b j E v Y m F u a y 9 D a G F u Z 2 V k I F R 5 c G U u e 2 V k d W N h d G l v b i w z f S Z x d W 9 0 O y w m c X V v d D t T Z W N 0 a W 9 u M S 9 i Y W 5 r L 0 N o Y W 5 n Z W Q g V H l w Z S 5 7 Z G V m Y X V s d C w 0 f S Z x d W 9 0 O y w m c X V v d D t T Z W N 0 a W 9 u M S 9 i Y W 5 r L 0 N o Y W 5 n Z W Q g V H l w Z S 5 7 Y m F s Y W 5 j Z S w 1 f S Z x d W 9 0 O y w m c X V v d D t T Z W N 0 a W 9 u M S 9 i Y W 5 r L 0 N o Y W 5 n Z W Q g V H l w Z S 5 7 a G 9 1 c 2 l u Z y w 2 f S Z x d W 9 0 O y w m c X V v d D t T Z W N 0 a W 9 u M S 9 i Y W 5 r L 0 N o Y W 5 n Z W Q g V H l w Z S 5 7 b G 9 h b i w 3 f S Z x d W 9 0 O y w m c X V v d D t T Z W N 0 a W 9 u M S 9 i Y W 5 r L 0 N o Y W 5 n Z W Q g V H l w Z S 5 7 Y 2 9 u d G F j d C w 4 f S Z x d W 9 0 O y w m c X V v d D t T Z W N 0 a W 9 u M S 9 i Y W 5 r L 0 N o Y W 5 n Z W Q g V H l w Z S 5 7 Z G F 5 L D l 9 J n F 1 b 3 Q 7 L C Z x d W 9 0 O 1 N l Y 3 R p b 2 4 x L 2 J h b m s v Q 2 h h b m d l Z C B U e X B l L n t t b 2 5 0 a C w x M H 0 m c X V v d D s s J n F 1 b 3 Q 7 U 2 V j d G l v b j E v Y m F u a y 9 D a G F u Z 2 V k I F R 5 c G U u e 2 R 1 c m F 0 a W 9 u L D E x f S Z x d W 9 0 O y w m c X V v d D t T Z W N 0 a W 9 u M S 9 i Y W 5 r L 0 N o Y W 5 n Z W Q g V H l w Z S 5 7 Y 2 F t c G F p Z 2 4 s M T J 9 J n F 1 b 3 Q 7 L C Z x d W 9 0 O 1 N l Y 3 R p b 2 4 x L 2 J h b m s v Q 2 h h b m d l Z C B U e X B l L n t w Z G F 5 c y w x M 3 0 m c X V v d D s s J n F 1 b 3 Q 7 U 2 V j d G l v b j E v Y m F u a y 9 D a G F u Z 2 V k I F R 5 c G U u e 3 B y Z X Z p b 3 V z L D E 0 f S Z x d W 9 0 O y w m c X V v d D t T Z W N 0 a W 9 u M S 9 i Y W 5 r L 0 N o Y W 5 n Z W Q g V H l w Z S 5 7 c G 9 1 d G N v b W U s M T V 9 J n F 1 b 3 Q 7 L C Z x d W 9 0 O 1 N l Y 3 R p b 2 4 x L 2 J h b m s v Q 2 h h b m d l Z C B U e X B l L n t 5 L D E 2 f S Z x d W 9 0 O 1 0 s J n F 1 b 3 Q 7 Q 2 9 s d W 1 u Q 2 9 1 b n Q m c X V v d D s 6 M T c s J n F 1 b 3 Q 7 S 2 V 5 Q 2 9 s d W 1 u T m F t Z X M m c X V v d D s 6 W 1 0 s J n F 1 b 3 Q 7 Q 2 9 s d W 1 u S W R l b n R p d G l l c y Z x d W 9 0 O z p b J n F 1 b 3 Q 7 U 2 V j d G l v b j E v Y m F u a y 9 D a G F u Z 2 V k I F R 5 c G U u e 2 F n Z S w w f S Z x d W 9 0 O y w m c X V v d D t T Z W N 0 a W 9 u M S 9 i Y W 5 r L 0 N o Y W 5 n Z W Q g V H l w Z S 5 7 a m 9 i L D F 9 J n F 1 b 3 Q 7 L C Z x d W 9 0 O 1 N l Y 3 R p b 2 4 x L 2 J h b m s v Q 2 h h b m d l Z C B U e X B l L n t t Y X J p d G F s L D J 9 J n F 1 b 3 Q 7 L C Z x d W 9 0 O 1 N l Y 3 R p b 2 4 x L 2 J h b m s v Q 2 h h b m d l Z C B U e X B l L n t l Z H V j Y X R p b 2 4 s M 3 0 m c X V v d D s s J n F 1 b 3 Q 7 U 2 V j d G l v b j E v Y m F u a y 9 D a G F u Z 2 V k I F R 5 c G U u e 2 R l Z m F 1 b H Q s N H 0 m c X V v d D s s J n F 1 b 3 Q 7 U 2 V j d G l v b j E v Y m F u a y 9 D a G F u Z 2 V k I F R 5 c G U u e 2 J h b G F u Y 2 U s N X 0 m c X V v d D s s J n F 1 b 3 Q 7 U 2 V j d G l v b j E v Y m F u a y 9 D a G F u Z 2 V k I F R 5 c G U u e 2 h v d X N p b m c s N n 0 m c X V v d D s s J n F 1 b 3 Q 7 U 2 V j d G l v b j E v Y m F u a y 9 D a G F u Z 2 V k I F R 5 c G U u e 2 x v Y W 4 s N 3 0 m c X V v d D s s J n F 1 b 3 Q 7 U 2 V j d G l v b j E v Y m F u a y 9 D a G F u Z 2 V k I F R 5 c G U u e 2 N v b n R h Y 3 Q s O H 0 m c X V v d D s s J n F 1 b 3 Q 7 U 2 V j d G l v b j E v Y m F u a y 9 D a G F u Z 2 V k I F R 5 c G U u e 2 R h e S w 5 f S Z x d W 9 0 O y w m c X V v d D t T Z W N 0 a W 9 u M S 9 i Y W 5 r L 0 N o Y W 5 n Z W Q g V H l w Z S 5 7 b W 9 u d G g s M T B 9 J n F 1 b 3 Q 7 L C Z x d W 9 0 O 1 N l Y 3 R p b 2 4 x L 2 J h b m s v Q 2 h h b m d l Z C B U e X B l L n t k d X J h d G l v b i w x M X 0 m c X V v d D s s J n F 1 b 3 Q 7 U 2 V j d G l v b j E v Y m F u a y 9 D a G F u Z 2 V k I F R 5 c G U u e 2 N h b X B h a W d u L D E y f S Z x d W 9 0 O y w m c X V v d D t T Z W N 0 a W 9 u M S 9 i Y W 5 r L 0 N o Y W 5 n Z W Q g V H l w Z S 5 7 c G R h e X M s M T N 9 J n F 1 b 3 Q 7 L C Z x d W 9 0 O 1 N l Y 3 R p b 2 4 x L 2 J h b m s v Q 2 h h b m d l Z C B U e X B l L n t w c m V 2 a W 9 1 c y w x N H 0 m c X V v d D s s J n F 1 b 3 Q 7 U 2 V j d G l v b j E v Y m F u a y 9 D a G F u Z 2 V k I F R 5 c G U u e 3 B v d X R j b 2 1 l L D E 1 f S Z x d W 9 0 O y w m c X V v d D t T Z W N 0 a W 9 u M S 9 i Y W 5 r L 0 N o Y W 5 n Z W Q g V H l w Z S 5 7 e S w x N n 0 m c X V v d D t d L C Z x d W 9 0 O 1 J l b G F 0 a W 9 u c 2 h p c E l u Z m 8 m c X V v d D s 6 W 1 1 9 I i A v P j w v U 3 R h Y m x l R W 5 0 c m l l c z 4 8 L 0 l 0 Z W 0 + P E l 0 Z W 0 + P E l 0 Z W 1 M b 2 N h d G l v b j 4 8 S X R l b V R 5 c G U + R m 9 y b X V s Y T w v S X R l b V R 5 c G U + P E l 0 Z W 1 Q Y X R o P l N l Y 3 R p b 2 4 x L 2 J h b m s v U 2 9 1 c m N l P C 9 J d G V t U G F 0 a D 4 8 L 0 l 0 Z W 1 M b 2 N h d G l v b j 4 8 U 3 R h Y m x l R W 5 0 c m l l c y A v P j w v S X R l b T 4 8 S X R l b T 4 8 S X R l b U x v Y 2 F 0 a W 9 u P j x J d G V t V H l w Z T 5 G b 3 J t d W x h P C 9 J d G V t V H l w Z T 4 8 S X R l b V B h d G g + U 2 V j d G l v b j E v Y m F u a y 9 Q c m 9 t b 3 R l Z C U y M E h l Y W R l c n M 8 L 0 l 0 Z W 1 Q Y X R o P j w v S X R l b U x v Y 2 F 0 a W 9 u P j x T d G F i b G V F b n R y a W V z I C 8 + P C 9 J d G V t P j x J d G V t P j x J d G V t T G 9 j Y X R p b 2 4 + P E l 0 Z W 1 U e X B l P k Z v c m 1 1 b G E 8 L 0 l 0 Z W 1 U e X B l P j x J d G V t U G F 0 a D 5 T Z W N 0 a W 9 u M S 9 i Y W 5 r L 0 N o Y W 5 n Z W Q l M j B U e X B l P C 9 J d G V t U G F 0 a D 4 8 L 0 l 0 Z W 1 M b 2 N h d G l v b j 4 8 U 3 R h Y m x l R W 5 0 c m l l c y A v P j w v S X R l b T 4 8 S X R l b T 4 8 S X R l b U x v Y 2 F 0 a W 9 u P j x J d G V t V H l w Z T 5 G b 3 J t d W x h P C 9 J d G V t V H l w Z T 4 8 S X R l b V B h d G g + U 2 V j d G l v b j E v T G V t b 2 5 h Z G U 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1 R h Y m x l I i A v P j x F b n R y e S B U e X B l P S J G a W x s V G 9 E Y X R h T W 9 k Z W x F b m F i b G V k I i B W Y W x 1 Z T 0 i b D A 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M 2 N i I g L z 4 8 R W 5 0 c n k g V H l w Z T 0 i R m l s b E V y c m 9 y Q 2 9 k Z S I g V m F s d W U 9 I n N V b m t u b 3 d u I i A v P j x F b n R y e S B U e X B l P S J G a W x s R X J y b 3 J D b 3 V u d C I g V m F s d W U 9 I m w w I i A v P j x F b n R y e S B U e X B l P S J G a W x s T G F z d F V w Z G F 0 Z W Q i I F Z h b H V l P S J k M j A y M C 0 w O C 0 x O F Q x M D o w N z o y M S 4 1 O D c 0 N z U 3 W i I g L z 4 8 R W 5 0 c n k g V H l w Z T 0 i R m l s b E N v b H V t b l R 5 c G V z I i B W Y W x 1 Z T 0 i c 0 N R W U d C U V V E Q l F N R k F B W T 0 i I C 8 + P E V u d H J 5 I F R 5 c G U 9 I k Z p b G x D b 2 x 1 b W 5 O Y W 1 l c y I g V m F s d W U 9 I n N b J n F 1 b 3 Q 7 R G F 0 Z S Z x d W 9 0 O y w m c X V v d D t N b 2 5 0 a C Z x d W 9 0 O y w m c X V v d D t E Y X k m c X V v d D s s J n F 1 b 3 Q 7 V G V t c G V y Y X R 1 c m U m c X V v d D s s J n F 1 b 3 Q 7 U m F p b m Z h b G w m c X V v d D s s J n F 1 b 3 Q 7 R m x 5 Z X J z J n F 1 b 3 Q 7 L C Z x d W 9 0 O 1 B y a W N l J n F 1 b 3 Q 7 L C Z x d W 9 0 O 1 N h b G V z J n F 1 b 3 Q 7 L C Z x d W 9 0 O 1 J l d m V u d W U m c X V v d D s s J n F 1 b 3 Q 7 Q 2 9 s d W 1 u M T A 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G V t b 2 5 h Z G U v Q 2 h h b m d l Z C B U e X B l L n t E Y X R l L D B 9 J n F 1 b 3 Q 7 L C Z x d W 9 0 O 1 N l Y 3 R p b 2 4 x L 0 x l b W 9 u Y W R l L 0 N o Y W 5 n Z W Q g V H l w Z S 5 7 T W 9 u d G g s M X 0 m c X V v d D s s J n F 1 b 3 Q 7 U 2 V j d G l v b j E v T G V t b 2 5 h Z G U v Q 2 h h b m d l Z C B U e X B l L n t E Y X k s M n 0 m c X V v d D s s J n F 1 b 3 Q 7 U 2 V j d G l v b j E v T G V t b 2 5 h Z G U v Q 2 h h b m d l Z C B U e X B l L n t U Z W 1 w Z X J h d H V y Z S w z f S Z x d W 9 0 O y w m c X V v d D t T Z W N 0 a W 9 u M S 9 M Z W 1 v b m F k Z S 9 D a G F u Z 2 V k I F R 5 c G U u e 1 J h a W 5 m Y W x s L D R 9 J n F 1 b 3 Q 7 L C Z x d W 9 0 O 1 N l Y 3 R p b 2 4 x L 0 x l b W 9 u Y W R l L 0 N o Y W 5 n Z W Q g V H l w Z S 5 7 R m x 5 Z X J z L D V 9 J n F 1 b 3 Q 7 L C Z x d W 9 0 O 1 N l Y 3 R p b 2 4 x L 0 x l b W 9 u Y W R l L 0 N o Y W 5 n Z W Q g V H l w Z S 5 7 U H J p Y 2 U s N n 0 m c X V v d D s s J n F 1 b 3 Q 7 U 2 V j d G l v b j E v T G V t b 2 5 h Z G U v Q 2 h h b m d l Z C B U e X B l L n t T Y W x l c y w 3 f S Z x d W 9 0 O y w m c X V v d D t T Z W N 0 a W 9 u M S 9 M Z W 1 v b m F k Z S 9 D a G F u Z 2 V k I F R 5 c G U u e 1 J l d m V u d W U s O H 0 m c X V v d D s s J n F 1 b 3 Q 7 U 2 V j d G l v b j E v T G V t b 2 5 h Z G U v Q 2 h h b m d l Z C B U e X B l L n t D b 2 x 1 b W 4 x M C w 5 f S Z x d W 9 0 O y w m c X V v d D t T Z W N 0 a W 9 u M S 9 M Z W 1 v b m F k Z S 9 D a G F u Z 2 V k I F R 5 c G U u e 0 N v b H V t b j E x L D E w f S Z x d W 9 0 O 1 0 s J n F 1 b 3 Q 7 Q 2 9 s d W 1 u Q 2 9 1 b n Q m c X V v d D s 6 M T E s J n F 1 b 3 Q 7 S 2 V 5 Q 2 9 s d W 1 u T m F t Z X M m c X V v d D s 6 W 1 0 s J n F 1 b 3 Q 7 Q 2 9 s d W 1 u S W R l b n R p d G l l c y Z x d W 9 0 O z p b J n F 1 b 3 Q 7 U 2 V j d G l v b j E v T G V t b 2 5 h Z G U v Q 2 h h b m d l Z C B U e X B l L n t E Y X R l L D B 9 J n F 1 b 3 Q 7 L C Z x d W 9 0 O 1 N l Y 3 R p b 2 4 x L 0 x l b W 9 u Y W R l L 0 N o Y W 5 n Z W Q g V H l w Z S 5 7 T W 9 u d G g s M X 0 m c X V v d D s s J n F 1 b 3 Q 7 U 2 V j d G l v b j E v T G V t b 2 5 h Z G U v Q 2 h h b m d l Z C B U e X B l L n t E Y X k s M n 0 m c X V v d D s s J n F 1 b 3 Q 7 U 2 V j d G l v b j E v T G V t b 2 5 h Z G U v Q 2 h h b m d l Z C B U e X B l L n t U Z W 1 w Z X J h d H V y Z S w z f S Z x d W 9 0 O y w m c X V v d D t T Z W N 0 a W 9 u M S 9 M Z W 1 v b m F k Z S 9 D a G F u Z 2 V k I F R 5 c G U u e 1 J h a W 5 m Y W x s L D R 9 J n F 1 b 3 Q 7 L C Z x d W 9 0 O 1 N l Y 3 R p b 2 4 x L 0 x l b W 9 u Y W R l L 0 N o Y W 5 n Z W Q g V H l w Z S 5 7 R m x 5 Z X J z L D V 9 J n F 1 b 3 Q 7 L C Z x d W 9 0 O 1 N l Y 3 R p b 2 4 x L 0 x l b W 9 u Y W R l L 0 N o Y W 5 n Z W Q g V H l w Z S 5 7 U H J p Y 2 U s N n 0 m c X V v d D s s J n F 1 b 3 Q 7 U 2 V j d G l v b j E v T G V t b 2 5 h Z G U v Q 2 h h b m d l Z C B U e X B l L n t T Y W x l c y w 3 f S Z x d W 9 0 O y w m c X V v d D t T Z W N 0 a W 9 u M S 9 M Z W 1 v b m F k Z S 9 D a G F u Z 2 V k I F R 5 c G U u e 1 J l d m V u d W U s O H 0 m c X V v d D s s J n F 1 b 3 Q 7 U 2 V j d G l v b j E v T G V t b 2 5 h Z G U v Q 2 h h b m d l Z C B U e X B l L n t D b 2 x 1 b W 4 x M C w 5 f S Z x d W 9 0 O y w m c X V v d D t T Z W N 0 a W 9 u M S 9 M Z W 1 v b m F k Z S 9 D a G F u Z 2 V k I F R 5 c G U u e 0 N v b H V t b j E x L D E w f S Z x d W 9 0 O 1 0 s J n F 1 b 3 Q 7 U m V s Y X R p b 2 5 z a G l w S W 5 m b y Z x d W 9 0 O z p b X X 0 i I C 8 + P C 9 T d G F i b G V F b n R y a W V z P j w v S X R l b T 4 8 S X R l b T 4 8 S X R l b U x v Y 2 F 0 a W 9 u P j x J d G V t V H l w Z T 5 G b 3 J t d W x h P C 9 J d G V t V H l w Z T 4 8 S X R l b V B h d G g + U 2 V j d G l v b j E v T G V t b 2 5 h Z G U v U 2 9 1 c m N l P C 9 J d G V t U G F 0 a D 4 8 L 0 l 0 Z W 1 M b 2 N h d G l v b j 4 8 U 3 R h Y m x l R W 5 0 c m l l c y A v P j w v S X R l b T 4 8 S X R l b T 4 8 S X R l b U x v Y 2 F 0 a W 9 u P j x J d G V t V H l w Z T 5 G b 3 J t d W x h P C 9 J d G V t V H l w Z T 4 8 S X R l b V B h d G g + U 2 V j d G l v b j E v T G V t b 2 5 h Z G U v T G V t b 2 5 h Z G V f U 2 h l Z X Q 8 L 0 l 0 Z W 1 Q Y X R o P j w v S X R l b U x v Y 2 F 0 a W 9 u P j x T d G F i b G V F b n R y a W V z I C 8 + P C 9 J d G V t P j x J d G V t P j x J d G V t T G 9 j Y X R p b 2 4 + P E l 0 Z W 1 U e X B l P k Z v c m 1 1 b G E 8 L 0 l 0 Z W 1 U e X B l P j x J d G V t U G F 0 a D 5 T Z W N 0 a W 9 u M S 9 M Z W 1 v b m F k Z S 9 Q c m 9 t b 3 R l Z C U y M E h l Y W R l c n M 8 L 0 l 0 Z W 1 Q Y X R o P j w v S X R l b U x v Y 2 F 0 a W 9 u P j x T d G F i b G V F b n R y a W V z I C 8 + P C 9 J d G V t P j x J d G V t P j x J d G V t T G 9 j Y X R p b 2 4 + P E l 0 Z W 1 U e X B l P k Z v c m 1 1 b G E 8 L 0 l 0 Z W 1 U e X B l P j x J d G V t U G F 0 a D 5 T Z W N 0 a W 9 u M S 9 M Z W 1 v b m F k Z S 9 D a G F u Z 2 V k J T I w V H l w Z T w v S X R l b V B h d G g + P C 9 J d G V t T G 9 j Y X R p b 2 4 + P F N 0 Y W J s Z U V u d H J p Z X M g L z 4 8 L 0 l 0 Z W 0 + P C 9 J d G V t c z 4 8 L 0 x v Y 2 F s U G F j a 2 F n Z U 1 l d G F k Y X R h R m l s Z T 4 W A A A A U E s F B g A A A A A A A A A A A A A A A A A A A A A A A C Y B A A A B A A A A 0 I y d 3 w E V 0 R G M e g D A T 8 K X 6 w E A A A A 4 3 R 0 1 A s s w T r s 2 6 J v / I 5 c X A A A A A A I A A A A A A B B m A A A A A Q A A I A A A A C q k 2 s P B n a l N X 0 y D U S b 2 7 W X Q k U Q w p o 6 R l k W f I b E H C 5 D 1 A A A A A A 6 A A A A A A g A A I A A A A G L n f 7 Z R 0 o p R A C e u + 9 8 r i 0 h 5 T p n b 7 o e L W I Y y 1 c u Z 8 8 b B U A A A A O + v a Z i k e + 2 f X G 5 G D 0 x 6 J w R X 3 K Z s Y J a G N S f N 3 D y x / X I e i i B I D q u Q J J Y q F h X a X 8 N K Q m o B e C y 9 i K l c L T 5 3 0 j V W H F / d R W / K c I N F X q Q h w l m Z w H 4 R Q A A A A G b n d i F k r h E b I 7 V 9 u L u / g p L R y 5 6 X / 8 q j p a J S K u D 1 w f D p 1 D B D d S q q U 7 J Q c Z j 2 0 2 B U O M y o U W H h 8 t O D 6 G C Q V R v v Q 8 A = < / D a t a M a s h u p > 
</file>

<file path=customXml/itemProps1.xml><?xml version="1.0" encoding="utf-8"?>
<ds:datastoreItem xmlns:ds="http://schemas.openxmlformats.org/officeDocument/2006/customXml" ds:itemID="{18A1229A-5D76-4D29-B850-92D1C6A73D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date</vt:lpstr>
      <vt:lpstr>data entry form</vt:lpstr>
      <vt:lpstr>division_multiplication</vt:lpstr>
      <vt:lpstr>comments</vt:lpstr>
      <vt:lpstr>table</vt:lpstr>
      <vt:lpstr>Large Function</vt:lpstr>
      <vt:lpstr>Sheet1</vt:lpstr>
      <vt:lpstr>IF STATEMENTS</vt:lpstr>
      <vt:lpstr>LOOKUP</vt:lpstr>
      <vt:lpstr>LOOKUP2</vt:lpstr>
      <vt:lpstr>cell referencing</vt:lpstr>
      <vt:lpstr>logical operators</vt:lpstr>
      <vt:lpstr>DaysofSales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emmanuel arize</cp:lastModifiedBy>
  <cp:lastPrinted>2020-08-18T10:31:41Z</cp:lastPrinted>
  <dcterms:created xsi:type="dcterms:W3CDTF">2020-08-01T09:25:21Z</dcterms:created>
  <dcterms:modified xsi:type="dcterms:W3CDTF">2022-08-02T06:57:10Z</dcterms:modified>
</cp:coreProperties>
</file>