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2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Ex3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tables/table4.xml" ContentType="application/vnd.openxmlformats-officedocument.spreadsheetml.tab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DU_VID\EXCEL\xelplus\"/>
    </mc:Choice>
  </mc:AlternateContent>
  <xr:revisionPtr revIDLastSave="0" documentId="13_ncr:1_{FA9A7942-D371-4450-8F44-E527B00215A3}" xr6:coauthVersionLast="45" xr6:coauthVersionMax="45" xr10:uidLastSave="{00000000-0000-0000-0000-000000000000}"/>
  <bookViews>
    <workbookView xWindow="-120" yWindow="-120" windowWidth="20730" windowHeight="11310" activeTab="2" xr2:uid="{76534757-2F7B-4466-88DB-203E91E40959}"/>
  </bookViews>
  <sheets>
    <sheet name="Sheet2" sheetId="2" r:id="rId1"/>
    <sheet name="Sheet1" sheetId="1" r:id="rId2"/>
    <sheet name="waterfall chart" sheetId="9" r:id="rId3"/>
    <sheet name="Sheet3" sheetId="3" r:id="rId4"/>
    <sheet name="LOOKUP" sheetId="5" r:id="rId5"/>
    <sheet name="INCOME_VRS_SALARY_CHART" sheetId="8" r:id="rId6"/>
    <sheet name="cell reference" sheetId="7" r:id="rId7"/>
    <sheet name="logical_operator" sheetId="6" r:id="rId8"/>
  </sheets>
  <definedNames>
    <definedName name="_xlnm._FilterDatabase" localSheetId="4" hidden="1">LOOKUP!$B$18:$E$9985</definedName>
    <definedName name="_xlchart.v1.0" hidden="1">Sheet1!$F$9:$F$12</definedName>
    <definedName name="_xlchart.v1.1" hidden="1">Sheet1!$G$8</definedName>
    <definedName name="_xlchart.v1.2" hidden="1">Sheet1!$G$9:$G$12</definedName>
    <definedName name="_xlchart.v1.3" hidden="1">Sheet1!$F$9:$F$12</definedName>
    <definedName name="_xlchart.v1.4" hidden="1">Sheet1!$G$8</definedName>
    <definedName name="_xlchart.v1.5" hidden="1">Sheet1!$G$9:$G$12</definedName>
    <definedName name="_xlchart.v1.6" hidden="1">'waterfall chart'!$B$5:$B$13</definedName>
    <definedName name="_xlchart.v1.7" hidden="1">'waterfall chart'!$C$4</definedName>
    <definedName name="_xlchart.v1.8" hidden="1">'waterfall chart'!$C$5:$C$13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9" l="1"/>
  <c r="D13" i="9"/>
  <c r="C13" i="9"/>
  <c r="I33" i="5"/>
  <c r="I32" i="5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E19" i="5"/>
  <c r="I20" i="5"/>
  <c r="D14" i="5"/>
  <c r="E11" i="8" l="1"/>
  <c r="E6" i="8"/>
  <c r="E7" i="8"/>
  <c r="E8" i="8"/>
  <c r="E9" i="8"/>
  <c r="E10" i="8"/>
  <c r="E5" i="8"/>
  <c r="Q20" i="7"/>
  <c r="Q19" i="7"/>
  <c r="E38" i="7"/>
  <c r="E39" i="7"/>
  <c r="E40" i="7"/>
  <c r="E41" i="7"/>
  <c r="E37" i="7"/>
  <c r="D38" i="7"/>
  <c r="D39" i="7"/>
  <c r="D40" i="7"/>
  <c r="D41" i="7"/>
  <c r="D37" i="7"/>
  <c r="K39" i="7"/>
  <c r="L39" i="7"/>
  <c r="M39" i="7"/>
  <c r="N39" i="7"/>
  <c r="O39" i="7"/>
  <c r="O38" i="7"/>
  <c r="M38" i="7"/>
  <c r="N38" i="7"/>
  <c r="L38" i="7"/>
  <c r="K38" i="7"/>
  <c r="P20" i="7"/>
  <c r="P19" i="7"/>
  <c r="P11" i="7"/>
  <c r="P12" i="7"/>
  <c r="G9" i="7"/>
  <c r="B7" i="7"/>
  <c r="J35" i="7"/>
  <c r="D34" i="7"/>
  <c r="O8" i="7"/>
  <c r="M16" i="7"/>
  <c r="C7" i="7"/>
  <c r="P21" i="7" l="1"/>
  <c r="E32" i="5"/>
  <c r="E33" i="5"/>
  <c r="E34" i="5"/>
  <c r="G9" i="6"/>
  <c r="G8" i="6"/>
  <c r="G7" i="6"/>
  <c r="G6" i="6"/>
  <c r="G5" i="6"/>
  <c r="J19" i="3"/>
  <c r="I3" i="3"/>
  <c r="I8" i="6"/>
  <c r="I6" i="6"/>
  <c r="I9" i="6"/>
  <c r="I7" i="6"/>
  <c r="I5" i="6"/>
  <c r="E24" i="5" l="1"/>
  <c r="E25" i="5"/>
  <c r="E26" i="5"/>
  <c r="E27" i="5"/>
  <c r="E28" i="5"/>
  <c r="I21" i="5" s="1"/>
  <c r="E29" i="5"/>
  <c r="E30" i="5"/>
  <c r="E31" i="5"/>
  <c r="E20" i="5"/>
  <c r="E21" i="5"/>
  <c r="E22" i="5"/>
  <c r="E23" i="5"/>
  <c r="H7" i="3" l="1"/>
  <c r="H6" i="3"/>
  <c r="H8" i="3"/>
  <c r="H9" i="3"/>
  <c r="H10" i="3"/>
  <c r="H11" i="3"/>
  <c r="H12" i="3"/>
  <c r="H13" i="3"/>
  <c r="G6" i="3"/>
  <c r="G7" i="3"/>
  <c r="G8" i="3"/>
  <c r="G9" i="3"/>
  <c r="G10" i="3"/>
  <c r="G11" i="3"/>
  <c r="G12" i="3"/>
  <c r="G13" i="3"/>
  <c r="P6" i="3"/>
  <c r="O6" i="3"/>
  <c r="B20" i="3"/>
  <c r="O7" i="3" l="1"/>
  <c r="O8" i="3"/>
  <c r="O9" i="3"/>
  <c r="O10" i="3"/>
  <c r="F14" i="3"/>
  <c r="E14" i="3"/>
  <c r="D14" i="3"/>
  <c r="H9" i="1"/>
  <c r="H10" i="1"/>
  <c r="H11" i="1"/>
  <c r="H12" i="1"/>
  <c r="D14" i="2"/>
  <c r="D15" i="2"/>
  <c r="H6" i="2"/>
  <c r="H4" i="2"/>
  <c r="H5" i="2"/>
  <c r="D13" i="2"/>
  <c r="C13" i="2"/>
  <c r="C14" i="2"/>
  <c r="H7" i="2"/>
  <c r="H8" i="2"/>
  <c r="C15" i="2"/>
  <c r="H3" i="2"/>
  <c r="H2" i="2"/>
  <c r="H14" i="1"/>
  <c r="G14" i="3" l="1"/>
  <c r="H1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8" authorId="0" shapeId="0" xr:uid="{08BC0028-DFAF-4BD9-AB3D-7FDECAF8F20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IF SALES &gt;= CONDITION TRUE AS FALSE
</t>
        </r>
      </text>
    </comment>
  </commentList>
</comments>
</file>

<file path=xl/sharedStrings.xml><?xml version="1.0" encoding="utf-8"?>
<sst xmlns="http://schemas.openxmlformats.org/spreadsheetml/2006/main" count="200" uniqueCount="120">
  <si>
    <t>Employees</t>
  </si>
  <si>
    <t>Sales</t>
  </si>
  <si>
    <t>John Ba</t>
  </si>
  <si>
    <t>Martin KK</t>
  </si>
  <si>
    <t>Philip Momo</t>
  </si>
  <si>
    <t>Emmanuel Yes</t>
  </si>
  <si>
    <t>IF</t>
  </si>
  <si>
    <t>CONDITION</t>
  </si>
  <si>
    <t>Date</t>
  </si>
  <si>
    <t xml:space="preserve"> Revenue </t>
  </si>
  <si>
    <t>Forecast( Revenue )</t>
  </si>
  <si>
    <t>Confidence Interval( Revenue )</t>
  </si>
  <si>
    <t>Statistic</t>
  </si>
  <si>
    <t>Value</t>
  </si>
  <si>
    <t>Alpha</t>
  </si>
  <si>
    <t>Beta</t>
  </si>
  <si>
    <t>Gamma</t>
  </si>
  <si>
    <t>MASE</t>
  </si>
  <si>
    <t>SMAPE</t>
  </si>
  <si>
    <t>MAE</t>
  </si>
  <si>
    <t>RMSE</t>
  </si>
  <si>
    <t>Item</t>
  </si>
  <si>
    <t>January</t>
  </si>
  <si>
    <t>February</t>
  </si>
  <si>
    <t>March</t>
  </si>
  <si>
    <t>Service</t>
  </si>
  <si>
    <t>Copying</t>
  </si>
  <si>
    <t>Printing</t>
  </si>
  <si>
    <t>Miscellaneous</t>
  </si>
  <si>
    <t>Training</t>
  </si>
  <si>
    <t>Travel</t>
  </si>
  <si>
    <t>Telephone</t>
  </si>
  <si>
    <t>Office Supplies</t>
  </si>
  <si>
    <t>Sum</t>
  </si>
  <si>
    <t>FIRST NAME</t>
  </si>
  <si>
    <t>LAST NAME</t>
  </si>
  <si>
    <t>emmanuel</t>
  </si>
  <si>
    <t>arize</t>
  </si>
  <si>
    <t>arthur</t>
  </si>
  <si>
    <t>aka</t>
  </si>
  <si>
    <t>mensah</t>
  </si>
  <si>
    <t>menla</t>
  </si>
  <si>
    <t>yaw</t>
  </si>
  <si>
    <t>kofi</t>
  </si>
  <si>
    <t>armah</t>
  </si>
  <si>
    <t>FULL NAME</t>
  </si>
  <si>
    <t>IF STAT</t>
  </si>
  <si>
    <t>MARCH</t>
  </si>
  <si>
    <t>NUMBER</t>
  </si>
  <si>
    <t>BAD</t>
  </si>
  <si>
    <t>VLOOKUPS</t>
  </si>
  <si>
    <t>Color</t>
  </si>
  <si>
    <t>Units</t>
  </si>
  <si>
    <t>Revenue</t>
  </si>
  <si>
    <t>Red</t>
  </si>
  <si>
    <t>Clear</t>
  </si>
  <si>
    <t>Blue</t>
  </si>
  <si>
    <t>Purple</t>
  </si>
  <si>
    <t>Rainbow</t>
  </si>
  <si>
    <t>EXPENSES</t>
  </si>
  <si>
    <t>SALARY</t>
  </si>
  <si>
    <t>LOGICAL OPERATOR</t>
  </si>
  <si>
    <t>NAME OF OPERATOR</t>
  </si>
  <si>
    <t>EQUAL TO</t>
  </si>
  <si>
    <t>NOT EQUAL TO</t>
  </si>
  <si>
    <t>FORMULA</t>
  </si>
  <si>
    <t>A cell reference refers to a cell or a range of cells on a worksheet and can be used in a formula so that</t>
  </si>
  <si>
    <t xml:space="preserve"> Excel can find the values or data that you want that formula to calculate</t>
  </si>
  <si>
    <t>Sheet2!B2 Cell B2 on Sheet2 The value in cell B2 on Sheet2</t>
  </si>
  <si>
    <t>Q1</t>
  </si>
  <si>
    <t>Q2</t>
  </si>
  <si>
    <t>Q3</t>
  </si>
  <si>
    <t>Q4</t>
  </si>
  <si>
    <t>Q5</t>
  </si>
  <si>
    <t>TOTAL</t>
  </si>
  <si>
    <t>RELATIVE REFERENCING</t>
  </si>
  <si>
    <t>%</t>
  </si>
  <si>
    <t>ABSOLUTE  REFERENCING</t>
  </si>
  <si>
    <t>ALT + =</t>
  </si>
  <si>
    <t>MIXED REF</t>
  </si>
  <si>
    <t>Mixed Cell References with Row Locked – Example: A$1</t>
  </si>
  <si>
    <r>
      <t xml:space="preserve"> </t>
    </r>
    <r>
      <rPr>
        <sz val="11"/>
        <color rgb="FF000000"/>
        <rFont val="Calibri"/>
        <family val="2"/>
        <scheme val="minor"/>
      </rPr>
      <t>Dollar sign before row reference only.</t>
    </r>
  </si>
  <si>
    <r>
      <t xml:space="preserve"> </t>
    </r>
    <r>
      <rPr>
        <sz val="11"/>
        <color rgb="FF000000"/>
        <rFont val="Calibri"/>
        <family val="2"/>
        <scheme val="minor"/>
      </rPr>
      <t>Remains absolute or locked when copying vertically (up and down) across the rows.</t>
    </r>
  </si>
  <si>
    <r>
      <t xml:space="preserve"> </t>
    </r>
    <r>
      <rPr>
        <sz val="11"/>
        <color rgb="FF000000"/>
        <rFont val="Calibri"/>
        <family val="2"/>
        <scheme val="minor"/>
      </rPr>
      <t>Moves relatively when copying horizontally (side to side) across the columns.</t>
    </r>
  </si>
  <si>
    <r>
      <t xml:space="preserve"> </t>
    </r>
    <r>
      <rPr>
        <sz val="11"/>
        <color rgb="FF000000"/>
        <rFont val="Calibri"/>
        <family val="2"/>
        <scheme val="minor"/>
      </rPr>
      <t>Dollar sign before column reference only.</t>
    </r>
  </si>
  <si>
    <r>
      <t xml:space="preserve"> </t>
    </r>
    <r>
      <rPr>
        <sz val="11"/>
        <color rgb="FF000000"/>
        <rFont val="Calibri"/>
        <family val="2"/>
        <scheme val="minor"/>
      </rPr>
      <t>Remains absolute or locked when copying horizontally (side to side) across the columns.</t>
    </r>
  </si>
  <si>
    <r>
      <t xml:space="preserve"> </t>
    </r>
    <r>
      <rPr>
        <sz val="11"/>
        <color rgb="FF000000"/>
        <rFont val="Calibri"/>
        <family val="2"/>
        <scheme val="minor"/>
      </rPr>
      <t>Moves relatively when copying vertically (up and down) across the rows</t>
    </r>
  </si>
  <si>
    <t xml:space="preserve"> Mixed Cell References with Column Locked – Example: $A1</t>
  </si>
  <si>
    <t>S</t>
  </si>
  <si>
    <t>1. &lt; HS Grad</t>
  </si>
  <si>
    <t>4. College Grad</t>
  </si>
  <si>
    <t>3. Some College</t>
  </si>
  <si>
    <t>2. HS Grad</t>
  </si>
  <si>
    <t>5. Advanced Degree</t>
  </si>
  <si>
    <t>INCOME</t>
  </si>
  <si>
    <t>EDUCATION</t>
  </si>
  <si>
    <t>% INCOME AFTER EXP</t>
  </si>
  <si>
    <t>Use VLOOKUP when you need to find things in a table or a range by row. For example, look up a price of an</t>
  </si>
  <si>
    <t>automotive part by the part number, or find an employee name based on their employee ID</t>
  </si>
  <si>
    <t>In its simplest form, the VLOOKUP function says:</t>
  </si>
  <si>
    <t>VLOOKUP (lookup_value, table_array, col_index_num, [range_lookup])</t>
  </si>
  <si>
    <t>VLOOKUP(lookup value, range containing the lookup value, the column number in the range containing</t>
  </si>
  <si>
    <t>the return value, Approximate match (TRUE) or Exact match (FALSE))</t>
  </si>
  <si>
    <t>The column number in the range that contains the return value. For example, if you specify B2:D11 as the</t>
  </si>
  <si>
    <t>range, you should count B as the first column, C as the second, and so on</t>
  </si>
  <si>
    <t>COLOR</t>
  </si>
  <si>
    <t>VLOOKUP</t>
  </si>
  <si>
    <t>Green</t>
  </si>
  <si>
    <t>orange</t>
  </si>
  <si>
    <t>Yellow</t>
  </si>
  <si>
    <t>Black</t>
  </si>
  <si>
    <t>Gray</t>
  </si>
  <si>
    <t>BlueBlack</t>
  </si>
  <si>
    <t>LightBlue</t>
  </si>
  <si>
    <t>White</t>
  </si>
  <si>
    <t>Blown</t>
  </si>
  <si>
    <t>Indigo</t>
  </si>
  <si>
    <t>LightGreen</t>
  </si>
  <si>
    <t>REVENUE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</si>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</sst>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mmmm\-dddd\-yyyy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7" tint="0.7999816888943144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1"/>
      <name val="SegoeUI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SymbolMT"/>
    </font>
    <font>
      <sz val="18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6"/>
      <color rgb="FF1E1E1E"/>
      <name val="SegoeUI"/>
    </font>
    <font>
      <sz val="16"/>
      <color rgb="FF7030A0"/>
      <name val="SegoeUI"/>
    </font>
    <font>
      <b/>
      <sz val="14"/>
      <color rgb="FF1E1E1E"/>
      <name val="SegoeUI-Bold"/>
    </font>
    <font>
      <sz val="11"/>
      <color rgb="FF00B0F0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8"/>
        <bgColor theme="8"/>
      </patternFill>
    </fill>
    <fill>
      <patternFill patternType="solid">
        <fgColor theme="9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0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medium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 style="thick">
        <color theme="5"/>
      </right>
      <top/>
      <bottom style="thick">
        <color theme="5"/>
      </bottom>
      <diagonal/>
    </border>
    <border>
      <left style="thick">
        <color theme="5"/>
      </left>
      <right/>
      <top/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theme="5"/>
      </left>
      <right/>
      <top style="thick">
        <color theme="5"/>
      </top>
      <bottom style="thick">
        <color theme="5"/>
      </bottom>
      <diagonal/>
    </border>
    <border>
      <left/>
      <right style="thick">
        <color theme="5"/>
      </right>
      <top style="thick">
        <color theme="5"/>
      </top>
      <bottom/>
      <diagonal/>
    </border>
    <border>
      <left style="thick">
        <color theme="5"/>
      </left>
      <right style="thick">
        <color theme="5"/>
      </right>
      <top style="thick">
        <color theme="5"/>
      </top>
      <bottom/>
      <diagonal/>
    </border>
    <border>
      <left style="thick">
        <color theme="5"/>
      </left>
      <right/>
      <top style="thick">
        <color theme="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theme="5"/>
      </right>
      <top style="thin">
        <color auto="1"/>
      </top>
      <bottom style="double">
        <color theme="5"/>
      </bottom>
      <diagonal/>
    </border>
    <border>
      <left style="double">
        <color theme="5"/>
      </left>
      <right style="double">
        <color theme="5"/>
      </right>
      <top style="thin">
        <color auto="1"/>
      </top>
      <bottom style="double">
        <color theme="5"/>
      </bottom>
      <diagonal/>
    </border>
    <border>
      <left style="thin">
        <color auto="1"/>
      </left>
      <right style="double">
        <color theme="5"/>
      </right>
      <top style="double">
        <color theme="5"/>
      </top>
      <bottom style="double">
        <color theme="5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double">
        <color theme="5"/>
      </bottom>
      <diagonal/>
    </border>
    <border>
      <left style="thin">
        <color auto="1"/>
      </left>
      <right style="double">
        <color theme="5"/>
      </right>
      <top style="double">
        <color theme="5"/>
      </top>
      <bottom style="thin">
        <color auto="1"/>
      </bottom>
      <diagonal/>
    </border>
    <border>
      <left style="double">
        <color theme="5"/>
      </left>
      <right style="double">
        <color theme="5"/>
      </right>
      <top style="double">
        <color theme="5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ck">
        <color rgb="FF7030A0"/>
      </left>
      <right style="thick">
        <color theme="5"/>
      </right>
      <top style="thick">
        <color rgb="FF7030A0"/>
      </top>
      <bottom style="thick">
        <color theme="5"/>
      </bottom>
      <diagonal/>
    </border>
    <border>
      <left style="thick">
        <color theme="5"/>
      </left>
      <right style="thick">
        <color theme="5"/>
      </right>
      <top style="thick">
        <color rgb="FF7030A0"/>
      </top>
      <bottom style="thick">
        <color theme="5"/>
      </bottom>
      <diagonal/>
    </border>
    <border>
      <left style="thick">
        <color rgb="FF7030A0"/>
      </left>
      <right style="thick">
        <color theme="5"/>
      </right>
      <top style="thick">
        <color theme="5"/>
      </top>
      <bottom style="thick">
        <color theme="5"/>
      </bottom>
      <diagonal/>
    </border>
    <border>
      <left style="thick">
        <color rgb="FF7030A0"/>
      </left>
      <right style="thick">
        <color theme="5"/>
      </right>
      <top style="thick">
        <color theme="5"/>
      </top>
      <bottom style="thick">
        <color rgb="FF7030A0"/>
      </bottom>
      <diagonal/>
    </border>
    <border>
      <left style="thick">
        <color theme="5"/>
      </left>
      <right style="thick">
        <color theme="5"/>
      </right>
      <top style="thick">
        <color theme="5"/>
      </top>
      <bottom style="thick">
        <color rgb="FF7030A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1" fillId="0" borderId="24" applyNumberFormat="0" applyFill="0" applyAlignment="0" applyProtection="0"/>
  </cellStyleXfs>
  <cellXfs count="84">
    <xf numFmtId="0" fontId="0" fillId="0" borderId="0" xfId="0"/>
    <xf numFmtId="0" fontId="0" fillId="2" borderId="0" xfId="0" applyFill="1"/>
    <xf numFmtId="44" fontId="0" fillId="0" borderId="0" xfId="1" applyFont="1"/>
    <xf numFmtId="0" fontId="3" fillId="3" borderId="0" xfId="0" applyFont="1" applyFill="1"/>
    <xf numFmtId="164" fontId="0" fillId="5" borderId="1" xfId="0" applyNumberFormat="1" applyFill="1" applyBorder="1"/>
    <xf numFmtId="164" fontId="0" fillId="0" borderId="1" xfId="0" applyNumberFormat="1" applyBorder="1"/>
    <xf numFmtId="14" fontId="0" fillId="0" borderId="0" xfId="0" applyNumberFormat="1"/>
    <xf numFmtId="164" fontId="0" fillId="0" borderId="0" xfId="0" applyNumberFormat="1"/>
    <xf numFmtId="4" fontId="0" fillId="0" borderId="0" xfId="0" applyNumberFormat="1"/>
    <xf numFmtId="44" fontId="4" fillId="7" borderId="0" xfId="0" applyNumberFormat="1" applyFont="1" applyFill="1"/>
    <xf numFmtId="0" fontId="4" fillId="8" borderId="2" xfId="0" applyFont="1" applyFill="1" applyBorder="1"/>
    <xf numFmtId="0" fontId="7" fillId="9" borderId="2" xfId="0" applyFont="1" applyFill="1" applyBorder="1"/>
    <xf numFmtId="0" fontId="0" fillId="5" borderId="3" xfId="0" applyFill="1" applyBorder="1"/>
    <xf numFmtId="0" fontId="0" fillId="0" borderId="3" xfId="0" applyBorder="1"/>
    <xf numFmtId="0" fontId="8" fillId="10" borderId="0" xfId="0" applyFont="1" applyFill="1"/>
    <xf numFmtId="15" fontId="0" fillId="0" borderId="0" xfId="0" applyNumberFormat="1"/>
    <xf numFmtId="0" fontId="2" fillId="6" borderId="0" xfId="0" applyFont="1" applyFill="1" applyBorder="1"/>
    <xf numFmtId="44" fontId="0" fillId="0" borderId="0" xfId="1" applyFont="1" applyBorder="1"/>
    <xf numFmtId="0" fontId="9" fillId="11" borderId="0" xfId="0" applyFont="1" applyFill="1"/>
    <xf numFmtId="14" fontId="0" fillId="5" borderId="1" xfId="0" applyNumberFormat="1" applyFill="1" applyBorder="1"/>
    <xf numFmtId="14" fontId="0" fillId="0" borderId="1" xfId="0" applyNumberFormat="1" applyBorder="1"/>
    <xf numFmtId="0" fontId="2" fillId="4" borderId="4" xfId="0" applyFont="1" applyFill="1" applyBorder="1"/>
    <xf numFmtId="14" fontId="0" fillId="5" borderId="5" xfId="0" applyNumberFormat="1" applyFill="1" applyBorder="1"/>
    <xf numFmtId="164" fontId="0" fillId="5" borderId="5" xfId="0" applyNumberFormat="1" applyFill="1" applyBorder="1"/>
    <xf numFmtId="0" fontId="2" fillId="6" borderId="6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0" fillId="0" borderId="9" xfId="0" applyBorder="1"/>
    <xf numFmtId="44" fontId="0" fillId="0" borderId="10" xfId="1" applyFont="1" applyBorder="1"/>
    <xf numFmtId="44" fontId="0" fillId="0" borderId="11" xfId="1" applyFont="1" applyBorder="1"/>
    <xf numFmtId="0" fontId="4" fillId="7" borderId="12" xfId="0" applyFont="1" applyFill="1" applyBorder="1"/>
    <xf numFmtId="44" fontId="4" fillId="7" borderId="13" xfId="0" applyNumberFormat="1" applyFont="1" applyFill="1" applyBorder="1"/>
    <xf numFmtId="44" fontId="0" fillId="7" borderId="14" xfId="1" applyFont="1" applyFill="1" applyBorder="1"/>
    <xf numFmtId="165" fontId="0" fillId="0" borderId="0" xfId="0" applyNumberFormat="1"/>
    <xf numFmtId="44" fontId="0" fillId="0" borderId="7" xfId="1" applyFont="1" applyBorder="1"/>
    <xf numFmtId="44" fontId="0" fillId="7" borderId="13" xfId="1" applyFont="1" applyFill="1" applyBorder="1"/>
    <xf numFmtId="0" fontId="2" fillId="12" borderId="15" xfId="0" applyFont="1" applyFill="1" applyBorder="1"/>
    <xf numFmtId="0" fontId="2" fillId="12" borderId="16" xfId="0" applyFont="1" applyFill="1" applyBorder="1"/>
    <xf numFmtId="0" fontId="0" fillId="5" borderId="15" xfId="0" applyFill="1" applyBorder="1"/>
    <xf numFmtId="8" fontId="0" fillId="5" borderId="16" xfId="0" applyNumberFormat="1" applyFill="1" applyBorder="1"/>
    <xf numFmtId="0" fontId="0" fillId="0" borderId="15" xfId="0" applyBorder="1"/>
    <xf numFmtId="8" fontId="0" fillId="0" borderId="16" xfId="0" applyNumberFormat="1" applyBorder="1"/>
    <xf numFmtId="0" fontId="2" fillId="12" borderId="17" xfId="0" applyFont="1" applyFill="1" applyBorder="1"/>
    <xf numFmtId="0" fontId="9" fillId="13" borderId="0" xfId="0" applyFont="1" applyFill="1"/>
    <xf numFmtId="0" fontId="0" fillId="15" borderId="20" xfId="0" applyFill="1" applyBorder="1"/>
    <xf numFmtId="0" fontId="0" fillId="15" borderId="21" xfId="0" applyFill="1" applyBorder="1"/>
    <xf numFmtId="0" fontId="0" fillId="15" borderId="22" xfId="0" applyFill="1" applyBorder="1"/>
    <xf numFmtId="0" fontId="0" fillId="15" borderId="23" xfId="0" applyFill="1" applyBorder="1"/>
    <xf numFmtId="0" fontId="9" fillId="16" borderId="18" xfId="0" applyFont="1" applyFill="1" applyBorder="1"/>
    <xf numFmtId="0" fontId="9" fillId="16" borderId="19" xfId="0" applyFont="1" applyFill="1" applyBorder="1"/>
    <xf numFmtId="0" fontId="0" fillId="3" borderId="0" xfId="0" applyFont="1" applyFill="1"/>
    <xf numFmtId="0" fontId="9" fillId="14" borderId="0" xfId="0" applyFont="1" applyFill="1"/>
    <xf numFmtId="9" fontId="0" fillId="0" borderId="0" xfId="2" applyFont="1"/>
    <xf numFmtId="9" fontId="0" fillId="15" borderId="20" xfId="2" applyFont="1" applyFill="1" applyBorder="1"/>
    <xf numFmtId="0" fontId="12" fillId="0" borderId="0" xfId="0" applyFont="1"/>
    <xf numFmtId="0" fontId="13" fillId="0" borderId="0" xfId="0" applyFont="1"/>
    <xf numFmtId="0" fontId="11" fillId="0" borderId="24" xfId="3"/>
    <xf numFmtId="0" fontId="15" fillId="17" borderId="24" xfId="3" applyFont="1" applyFill="1"/>
    <xf numFmtId="2" fontId="15" fillId="17" borderId="24" xfId="3" applyNumberFormat="1" applyFont="1" applyFill="1"/>
    <xf numFmtId="2" fontId="11" fillId="0" borderId="24" xfId="3" applyNumberFormat="1"/>
    <xf numFmtId="9" fontId="11" fillId="0" borderId="24" xfId="2" applyFont="1" applyBorder="1"/>
    <xf numFmtId="9" fontId="15" fillId="17" borderId="24" xfId="2" applyFont="1" applyFill="1" applyBorder="1"/>
    <xf numFmtId="0" fontId="0" fillId="0" borderId="0" xfId="0" applyAlignment="1">
      <alignment horizontal="center"/>
    </xf>
    <xf numFmtId="0" fontId="13" fillId="0" borderId="0" xfId="0" applyFont="1"/>
    <xf numFmtId="0" fontId="12" fillId="17" borderId="0" xfId="0" applyFont="1" applyFill="1"/>
    <xf numFmtId="0" fontId="0" fillId="0" borderId="0" xfId="0" applyFont="1" applyAlignment="1"/>
    <xf numFmtId="0" fontId="10" fillId="0" borderId="0" xfId="0" applyFont="1" applyAlignment="1"/>
    <xf numFmtId="0" fontId="14" fillId="14" borderId="0" xfId="0" applyFont="1" applyFill="1" applyAlignment="1">
      <alignment horizontal="center"/>
    </xf>
    <xf numFmtId="0" fontId="16" fillId="0" borderId="0" xfId="0" applyFont="1"/>
    <xf numFmtId="0" fontId="16" fillId="0" borderId="0" xfId="0" applyFont="1"/>
    <xf numFmtId="0" fontId="18" fillId="0" borderId="0" xfId="0" applyFont="1"/>
    <xf numFmtId="0" fontId="18" fillId="0" borderId="0" xfId="0" applyFont="1"/>
    <xf numFmtId="0" fontId="17" fillId="19" borderId="0" xfId="0" applyFont="1" applyFill="1"/>
    <xf numFmtId="0" fontId="17" fillId="19" borderId="0" xfId="0" applyFont="1" applyFill="1"/>
    <xf numFmtId="0" fontId="19" fillId="14" borderId="0" xfId="0" applyFont="1" applyFill="1"/>
    <xf numFmtId="0" fontId="0" fillId="18" borderId="0" xfId="0" applyFill="1"/>
    <xf numFmtId="0" fontId="2" fillId="6" borderId="25" xfId="0" applyFont="1" applyFill="1" applyBorder="1"/>
    <xf numFmtId="0" fontId="2" fillId="6" borderId="26" xfId="0" applyFont="1" applyFill="1" applyBorder="1"/>
    <xf numFmtId="0" fontId="0" fillId="20" borderId="27" xfId="0" applyFont="1" applyFill="1" applyBorder="1"/>
    <xf numFmtId="44" fontId="0" fillId="20" borderId="10" xfId="1" applyNumberFormat="1" applyFont="1" applyFill="1" applyBorder="1"/>
    <xf numFmtId="0" fontId="0" fillId="0" borderId="27" xfId="0" applyFont="1" applyBorder="1"/>
    <xf numFmtId="44" fontId="0" fillId="0" borderId="10" xfId="1" applyNumberFormat="1" applyFont="1" applyBorder="1"/>
    <xf numFmtId="0" fontId="4" fillId="7" borderId="28" xfId="0" applyFont="1" applyFill="1" applyBorder="1"/>
    <xf numFmtId="44" fontId="4" fillId="7" borderId="29" xfId="0" applyNumberFormat="1" applyFont="1" applyFill="1" applyBorder="1"/>
  </cellXfs>
  <cellStyles count="4">
    <cellStyle name="Currency" xfId="1" builtinId="4"/>
    <cellStyle name="Heading 1" xfId="3" builtinId="16"/>
    <cellStyle name="Normal" xfId="0" builtinId="0"/>
    <cellStyle name="Percent" xfId="2" builtinId="5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ck">
          <color theme="5"/>
        </left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(&quot;$&quot;* #,##0.00_);_(&quot;$&quot;* \(#,##0.00\);_(&quot;$&quot;* &quot;-&quot;??_);_(@_)"/>
      <border diagonalUp="0" diagonalDown="0">
        <left style="thick">
          <color theme="5"/>
        </left>
        <right/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ck">
          <color theme="5"/>
        </left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ck">
          <color theme="5"/>
        </left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ck">
          <color theme="5"/>
        </left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border diagonalUp="0" diagonalDown="0">
        <left/>
        <right style="thick">
          <color theme="5"/>
        </right>
        <top style="thick">
          <color theme="5"/>
        </top>
        <bottom style="thick">
          <color theme="5"/>
        </bottom>
        <vertical style="thick">
          <color theme="5"/>
        </vertical>
        <horizontal style="thick">
          <color theme="5"/>
        </horizontal>
      </border>
    </dxf>
    <dxf>
      <border>
        <top style="thick">
          <color theme="5"/>
        </top>
      </border>
    </dxf>
    <dxf>
      <border diagonalUp="0" diagonalDown="0">
        <left style="thick">
          <color rgb="FF7030A0"/>
        </left>
        <right style="thick">
          <color rgb="FF7030A0"/>
        </right>
        <top style="thick">
          <color rgb="FF7030A0"/>
        </top>
        <bottom style="thick">
          <color rgb="FF7030A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bottom style="thick">
          <color theme="5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8"/>
          <bgColor theme="8"/>
        </patternFill>
      </fill>
      <border diagonalUp="0" diagonalDown="0">
        <left style="thick">
          <color theme="5"/>
        </left>
        <right style="thick">
          <color theme="5"/>
        </right>
        <top/>
        <bottom/>
        <vertical style="thick">
          <color theme="5"/>
        </vertical>
        <horizontal style="thick">
          <color theme="5"/>
        </horizontal>
      </border>
    </dxf>
    <dxf>
      <numFmt numFmtId="164" formatCode="_([$$-409]* #,##0.00_);_([$$-409]* \(#,##0.00\);_([$$-409]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m/d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4" formatCode="#,##0.00"/>
    </dxf>
    <dxf>
      <numFmt numFmtId="164" formatCode="_([$$-409]* #,##0.00_);_([$$-409]* \(#,##0.00\);_([$$-409]* &quot;-&quot;??_);_(@_)"/>
    </dxf>
    <dxf>
      <numFmt numFmtId="164" formatCode="_([$$-409]* #,##0.00_);_([$$-409]* \(#,##0.00\);_([$$-409]* &quot;-&quot;??_);_(@_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40830765719503"/>
          <c:y val="0.16829055458976719"/>
          <c:w val="0.895591692342805"/>
          <c:h val="0.647873674881548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val>
            <c:numRef>
              <c:f>Sheet2!$B$2:$B$15</c:f>
              <c:numCache>
                <c:formatCode>_([$$-409]* #,##0.00_);_([$$-409]* \(#,##0.00\);_([$$-409]* "-"??_);_(@_)</c:formatCode>
                <c:ptCount val="14"/>
                <c:pt idx="0">
                  <c:v>3</c:v>
                </c:pt>
                <c:pt idx="1">
                  <c:v>3.9</c:v>
                </c:pt>
                <c:pt idx="2">
                  <c:v>4.5</c:v>
                </c:pt>
                <c:pt idx="3">
                  <c:v>5.0999999999999996</c:v>
                </c:pt>
                <c:pt idx="4">
                  <c:v>5.4</c:v>
                </c:pt>
                <c:pt idx="5">
                  <c:v>3.3</c:v>
                </c:pt>
                <c:pt idx="6">
                  <c:v>3.9</c:v>
                </c:pt>
                <c:pt idx="7">
                  <c:v>4.5</c:v>
                </c:pt>
                <c:pt idx="8">
                  <c:v>5.0999999999999996</c:v>
                </c:pt>
                <c:pt idx="9">
                  <c:v>5.4</c:v>
                </c:pt>
                <c:pt idx="10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22-401E-ABA7-C33273AECFAF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Forecast( Revenue )</c:v>
                </c:pt>
              </c:strCache>
            </c:strRef>
          </c:tx>
          <c:spPr>
            <a:solidFill>
              <a:schemeClr val="accent2"/>
            </a:solidFill>
            <a:ln w="12700">
              <a:solidFill>
                <a:srgbClr val="FFFFFF"/>
              </a:solidFill>
              <a:prstDash val="solid"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Sheet2!$D$2:$D$15</c:f>
                <c:numCache>
                  <c:formatCode>General</c:formatCode>
                  <c:ptCount val="14"/>
                  <c:pt idx="11">
                    <c:v>1.8656004574803458</c:v>
                  </c:pt>
                  <c:pt idx="12">
                    <c:v>2.0866397099692633</c:v>
                  </c:pt>
                  <c:pt idx="13">
                    <c:v>2.2871721399913256</c:v>
                  </c:pt>
                </c:numCache>
              </c:numRef>
            </c:plus>
            <c:minus>
              <c:numRef>
                <c:f>Sheet2!$D$2:$D$15</c:f>
                <c:numCache>
                  <c:formatCode>General</c:formatCode>
                  <c:ptCount val="14"/>
                  <c:pt idx="11">
                    <c:v>1.8656004574803458</c:v>
                  </c:pt>
                  <c:pt idx="12">
                    <c:v>2.0866397099692633</c:v>
                  </c:pt>
                  <c:pt idx="13">
                    <c:v>2.2871721399913256</c:v>
                  </c:pt>
                </c:numCache>
              </c:numRef>
            </c:minus>
            <c:spPr>
              <a:noFill/>
              <a:ln w="9525" cap="flat" cmpd="sng" algn="ctr">
                <a:solidFill>
                  <a:srgbClr val="595959">
                    <a:alpha val="40392"/>
                  </a:srgbClr>
                </a:solidFill>
                <a:prstDash val="solid"/>
                <a:round/>
              </a:ln>
              <a:effectLst/>
            </c:spPr>
          </c:errBars>
          <c:cat>
            <c:numRef>
              <c:f>Sheet2!$A$2:$A$15</c:f>
              <c:numCache>
                <c:formatCode>m/d/yyyy</c:formatCode>
                <c:ptCount val="14"/>
                <c:pt idx="0">
                  <c:v>42736</c:v>
                </c:pt>
                <c:pt idx="1">
                  <c:v>42737</c:v>
                </c:pt>
                <c:pt idx="2">
                  <c:v>42738</c:v>
                </c:pt>
                <c:pt idx="3">
                  <c:v>42739</c:v>
                </c:pt>
                <c:pt idx="4">
                  <c:v>42740</c:v>
                </c:pt>
                <c:pt idx="5">
                  <c:v>42741</c:v>
                </c:pt>
                <c:pt idx="6">
                  <c:v>42742</c:v>
                </c:pt>
                <c:pt idx="7">
                  <c:v>42743</c:v>
                </c:pt>
                <c:pt idx="8">
                  <c:v>42744</c:v>
                </c:pt>
                <c:pt idx="9">
                  <c:v>42745</c:v>
                </c:pt>
                <c:pt idx="10">
                  <c:v>42746</c:v>
                </c:pt>
                <c:pt idx="11">
                  <c:v>42747</c:v>
                </c:pt>
                <c:pt idx="12">
                  <c:v>42748</c:v>
                </c:pt>
                <c:pt idx="13">
                  <c:v>42749</c:v>
                </c:pt>
              </c:numCache>
            </c:numRef>
          </c:cat>
          <c:val>
            <c:numRef>
              <c:f>Sheet2!$C$2:$C$15</c:f>
              <c:numCache>
                <c:formatCode>General</c:formatCode>
                <c:ptCount val="14"/>
                <c:pt idx="11" formatCode="_([$$-409]* #,##0.00_);_([$$-409]* \(#,##0.00\);_([$$-409]* &quot;-&quot;??_);_(@_)">
                  <c:v>4.4707373363010525</c:v>
                </c:pt>
                <c:pt idx="12" formatCode="_([$$-409]* #,##0.00_);_([$$-409]* \(#,##0.00\);_([$$-409]* &quot;-&quot;??_);_(@_)">
                  <c:v>4.5456554881747859</c:v>
                </c:pt>
                <c:pt idx="13" formatCode="_([$$-409]* #,##0.00_);_([$$-409]* \(#,##0.00\);_([$$-409]* &quot;-&quot;??_);_(@_)">
                  <c:v>4.6205736400485184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22-401E-ABA7-C33273AEC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056547768"/>
        <c:axId val="1056549080"/>
      </c:barChart>
      <c:catAx>
        <c:axId val="105654776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49080"/>
        <c:crosses val="autoZero"/>
        <c:auto val="1"/>
        <c:lblAlgn val="ctr"/>
        <c:lblOffset val="100"/>
        <c:noMultiLvlLbl val="0"/>
      </c:catAx>
      <c:valAx>
        <c:axId val="105654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[$$-409]* #,##0.00_);_([$$-409]* \(#,##0.00\);_([$$-409]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547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INCOME VRS EXPENSES</a:t>
            </a:r>
          </a:p>
        </c:rich>
      </c:tx>
      <c:layout>
        <c:manualLayout>
          <c:xMode val="edge"/>
          <c:yMode val="edge"/>
          <c:x val="0.3452088888888889"/>
          <c:y val="6.4814814814814811E-2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5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INCOME_VRS_SALARY_CHART!$C$4</c:f>
              <c:strCache>
                <c:ptCount val="1"/>
                <c:pt idx="0">
                  <c:v>EXPENSES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INCOME_VRS_SALARY_CHART!$B$5:$B$11</c:f>
              <c:strCache>
                <c:ptCount val="7"/>
                <c:pt idx="0">
                  <c:v>1. &lt; HS Grad</c:v>
                </c:pt>
                <c:pt idx="1">
                  <c:v>4. College Grad</c:v>
                </c:pt>
                <c:pt idx="2">
                  <c:v>3. Some College</c:v>
                </c:pt>
                <c:pt idx="3">
                  <c:v>4. College Grad</c:v>
                </c:pt>
                <c:pt idx="4">
                  <c:v>2. HS Grad</c:v>
                </c:pt>
                <c:pt idx="5">
                  <c:v>3. Some College</c:v>
                </c:pt>
                <c:pt idx="6">
                  <c:v>5. Advanced Degree</c:v>
                </c:pt>
              </c:strCache>
            </c:strRef>
          </c:cat>
          <c:val>
            <c:numRef>
              <c:f>INCOME_VRS_SALARY_CHART!$C$5:$C$11</c:f>
              <c:numCache>
                <c:formatCode>0.00</c:formatCode>
                <c:ptCount val="7"/>
                <c:pt idx="0">
                  <c:v>80</c:v>
                </c:pt>
                <c:pt idx="1">
                  <c:v>47.1</c:v>
                </c:pt>
                <c:pt idx="2">
                  <c:v>100</c:v>
                </c:pt>
                <c:pt idx="3">
                  <c:v>345</c:v>
                </c:pt>
                <c:pt idx="4">
                  <c:v>42.76</c:v>
                </c:pt>
                <c:pt idx="5">
                  <c:v>4.7634279935629404</c:v>
                </c:pt>
                <c:pt idx="6">
                  <c:v>170.83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86-4401-BC7D-D24110920E2F}"/>
            </c:ext>
          </c:extLst>
        </c:ser>
        <c:ser>
          <c:idx val="1"/>
          <c:order val="1"/>
          <c:tx>
            <c:strRef>
              <c:f>INCOME_VRS_SALARY_CHART!$D$4</c:f>
              <c:strCache>
                <c:ptCount val="1"/>
                <c:pt idx="0">
                  <c:v>INCOME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INCOME_VRS_SALARY_CHART!$B$5:$B$11</c:f>
              <c:strCache>
                <c:ptCount val="7"/>
                <c:pt idx="0">
                  <c:v>1. &lt; HS Grad</c:v>
                </c:pt>
                <c:pt idx="1">
                  <c:v>4. College Grad</c:v>
                </c:pt>
                <c:pt idx="2">
                  <c:v>3. Some College</c:v>
                </c:pt>
                <c:pt idx="3">
                  <c:v>4. College Grad</c:v>
                </c:pt>
                <c:pt idx="4">
                  <c:v>2. HS Grad</c:v>
                </c:pt>
                <c:pt idx="5">
                  <c:v>3. Some College</c:v>
                </c:pt>
                <c:pt idx="6">
                  <c:v>5. Advanced Degree</c:v>
                </c:pt>
              </c:strCache>
            </c:strRef>
          </c:cat>
          <c:val>
            <c:numRef>
              <c:f>INCOME_VRS_SALARY_CHART!$D$5:$D$11</c:f>
              <c:numCache>
                <c:formatCode>0.00</c:formatCode>
                <c:ptCount val="7"/>
                <c:pt idx="0">
                  <c:v>75.043154017351497</c:v>
                </c:pt>
                <c:pt idx="1">
                  <c:v>70.476019646944494</c:v>
                </c:pt>
                <c:pt idx="2">
                  <c:v>130.982177377461</c:v>
                </c:pt>
                <c:pt idx="3">
                  <c:v>154.68529299562999</c:v>
                </c:pt>
                <c:pt idx="4">
                  <c:v>75.043154017351497</c:v>
                </c:pt>
                <c:pt idx="5">
                  <c:v>117.146816914805</c:v>
                </c:pt>
                <c:pt idx="6">
                  <c:v>212.842352315711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86-4401-BC7D-D24110920E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57746152"/>
        <c:axId val="557740576"/>
      </c:barChart>
      <c:catAx>
        <c:axId val="55774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0576"/>
        <c:crosses val="autoZero"/>
        <c:auto val="1"/>
        <c:lblAlgn val="ctr"/>
        <c:lblOffset val="100"/>
        <c:noMultiLvlLbl val="0"/>
      </c:catAx>
      <c:valAx>
        <c:axId val="55774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7746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0689245844269467"/>
          <c:y val="0.82928186060075804"/>
          <c:w val="0.22177063867016625"/>
          <c:h val="0.14294036162146395"/>
        </c:manualLayout>
      </c:layout>
      <c:overlay val="0"/>
      <c:spPr>
        <a:solidFill>
          <a:srgbClr val="7030A0">
            <a:alpha val="90000"/>
          </a:srgb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327633986656424E-2"/>
          <c:y val="0.17642778523652286"/>
          <c:w val="0.91578208747128664"/>
          <c:h val="0.5830533683289589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INCOME_VRS_SALARY_CHART!$E$4</c:f>
              <c:strCache>
                <c:ptCount val="1"/>
                <c:pt idx="0">
                  <c:v>% INCOME AFTER EXP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>
              <a:outerShdw blurRad="50800" dist="50800" dir="5400000" sx="5000" sy="5000" algn="ctr" rotWithShape="0">
                <a:srgbClr val="000000">
                  <a:alpha val="43137"/>
                </a:srgbClr>
              </a:outerShdw>
            </a:effectLst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INCOME_VRS_SALARY_CHART!$B$5:$B$11</c:f>
              <c:strCache>
                <c:ptCount val="7"/>
                <c:pt idx="0">
                  <c:v>1. &lt; HS Grad</c:v>
                </c:pt>
                <c:pt idx="1">
                  <c:v>4. College Grad</c:v>
                </c:pt>
                <c:pt idx="2">
                  <c:v>3. Some College</c:v>
                </c:pt>
                <c:pt idx="3">
                  <c:v>4. College Grad</c:v>
                </c:pt>
                <c:pt idx="4">
                  <c:v>2. HS Grad</c:v>
                </c:pt>
                <c:pt idx="5">
                  <c:v>3. Some College</c:v>
                </c:pt>
                <c:pt idx="6">
                  <c:v>5. Advanced Degree</c:v>
                </c:pt>
              </c:strCache>
            </c:strRef>
          </c:cat>
          <c:val>
            <c:numRef>
              <c:f>INCOME_VRS_SALARY_CHART!$E$5:$E$11</c:f>
              <c:numCache>
                <c:formatCode>0%</c:formatCode>
                <c:ptCount val="7"/>
                <c:pt idx="0">
                  <c:v>-6.6053273580457178E-2</c:v>
                </c:pt>
                <c:pt idx="1">
                  <c:v>0.33168756924764786</c:v>
                </c:pt>
                <c:pt idx="2">
                  <c:v>0.23653735185801175</c:v>
                </c:pt>
                <c:pt idx="3">
                  <c:v>-1.2303348516122123</c:v>
                </c:pt>
                <c:pt idx="4">
                  <c:v>0.43019452527124569</c:v>
                </c:pt>
                <c:pt idx="5">
                  <c:v>0.95933796479483391</c:v>
                </c:pt>
                <c:pt idx="6">
                  <c:v>0.19738718285444282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  <a:ln>
                    <a:noFill/>
                  </a:ln>
                  <a:effectLst>
                    <a:outerShdw blurRad="50800" dist="50800" dir="5400000" sx="5000" sy="5000" algn="ctr" rotWithShape="0">
                      <a:srgbClr val="000000">
                        <a:alpha val="43137"/>
                      </a:srgbClr>
                    </a:outerShdw>
                  </a:effectLst>
                </c14:spPr>
              </c14:invertSolidFillFmt>
            </c:ext>
            <c:ext xmlns:c16="http://schemas.microsoft.com/office/drawing/2014/chart" uri="{C3380CC4-5D6E-409C-BE32-E72D297353CC}">
              <c16:uniqueId val="{00000000-1453-4413-AF1F-17BD720C7B1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79460712"/>
        <c:axId val="679463008"/>
      </c:barChart>
      <c:catAx>
        <c:axId val="679460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solidFill>
            <a:schemeClr val="bg1"/>
          </a:solidFill>
          <a:ln w="31750" cap="flat" cmpd="sng" algn="ctr">
            <a:solidFill>
              <a:schemeClr val="accent2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463008"/>
        <c:crosses val="autoZero"/>
        <c:auto val="1"/>
        <c:lblAlgn val="ctr"/>
        <c:lblOffset val="100"/>
        <c:noMultiLvlLbl val="0"/>
      </c:catAx>
      <c:valAx>
        <c:axId val="679463008"/>
        <c:scaling>
          <c:orientation val="minMax"/>
        </c:scaling>
        <c:delete val="1"/>
        <c:axPos val="l"/>
        <c:numFmt formatCode="0%" sourceLinked="1"/>
        <c:majorTickMark val="out"/>
        <c:minorTickMark val="none"/>
        <c:tickLblPos val="nextTo"/>
        <c:crossAx val="679460712"/>
        <c:crossesAt val="1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/>
    <cx:plotArea>
      <cx:plotAreaRegion>
        <cx:series layoutId="sunburst" uniqueId="{CE744A7A-5401-4CB3-8E6B-669BFCE2BDB0}">
          <cx:tx>
            <cx:txData>
              <cx:f>_xlchart.v1.1</cx:f>
              <cx:v>Sales</cx:v>
            </cx:txData>
          </cx:tx>
          <cx:dataLabels pos="ctr">
            <cx:visibility seriesName="0" categoryName="1" value="0"/>
          </cx:dataLabels>
          <cx:dataId val="0"/>
        </cx:series>
      </cx:plotAreaRegion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/>
    <cx:plotArea>
      <cx:plotAreaRegion>
        <cx:series layoutId="treemap" uniqueId="{27622696-EBF3-45DF-9481-08EF89D9AFEF}">
          <cx:tx>
            <cx:txData>
              <cx:f>_xlchart.v1.4</cx:f>
              <cx:v>Sales</cx:v>
            </cx:txData>
          </cx:tx>
          <cx:dataLabels pos="inEnd">
            <cx:visibility seriesName="0" categoryName="1" value="0"/>
          </cx:dataLabels>
          <cx:dataId val="0"/>
          <cx:layoutPr>
            <cx:parentLabelLayout val="overlapping"/>
          </cx:layoutPr>
        </cx:series>
      </cx:plotAreaRegion>
    </cx:plotArea>
    <cx:legend pos="t" align="ctr" overlay="0"/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</cx:chartData>
  <cx:chart>
    <cx:title pos="t" align="ctr" overlay="0">
      <cx:tx>
        <cx:txData>
          <cx:v>January Expenses</cx:v>
        </cx:txData>
      </cx:tx>
      <cx:spPr>
        <a:solidFill>
          <a:schemeClr val="accent4"/>
        </a:solidFill>
      </cx:spPr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January Expenses</a:t>
          </a:r>
        </a:p>
      </cx:txPr>
    </cx:title>
    <cx:plotArea>
      <cx:plotAreaRegion>
        <cx:series layoutId="waterfall" uniqueId="{A02B09B3-E497-48F1-BDC9-F06E61157474}">
          <cx:tx>
            <cx:txData>
              <cx:f>_xlchart.v1.7</cx:f>
              <cx:v>January</cx:v>
            </cx:txData>
          </cx:tx>
          <cx:spPr>
            <a:pattFill prst="horzBrick">
              <a:fgClr>
                <a:srgbClr val="7030A0"/>
              </a:fgClr>
              <a:bgClr>
                <a:schemeClr val="bg1"/>
              </a:bgClr>
            </a:pattFill>
          </cx:spPr>
          <cx:dataLabels pos="outEnd">
            <cx:visibility seriesName="0" categoryName="0" value="1"/>
          </cx:dataLabels>
          <cx:dataId val="0"/>
          <cx:layoutPr>
            <cx:visibility connectorLines="0"/>
            <cx:subtotals/>
          </cx:layoutPr>
        </cx:series>
      </cx:plotAreaRegion>
      <cx:axis id="0">
        <cx:catScaling gapWidth="0.25"/>
        <cx:tickLabels/>
      </cx:axis>
      <cx:axis id="1" hidden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97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dk1"/>
    </cs:fontRef>
    <cs:defRPr sz="9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75000"/>
            <a:lumOff val="2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  <a:lumOff val="10000"/>
              </a:schemeClr>
            </a:gs>
            <a:gs pos="0">
              <a:schemeClr val="lt1">
                <a:lumMod val="75000"/>
                <a:alpha val="36000"/>
                <a:lumOff val="10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chemeClr val="bg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/>
  </cs:title>
  <cs:trendline>
    <cs:lnRef idx="0"/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171450</xdr:colOff>
      <xdr:row>8</xdr:row>
      <xdr:rowOff>128587</xdr:rowOff>
    </xdr:from>
    <xdr:to>
      <xdr:col>14</xdr:col>
      <xdr:colOff>200025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3A545C-3F6A-4A97-80DC-AC56626EB9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4763</xdr:rowOff>
    </xdr:from>
    <xdr:to>
      <xdr:col>4</xdr:col>
      <xdr:colOff>257175</xdr:colOff>
      <xdr:row>12</xdr:row>
      <xdr:rowOff>76201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072CB722-841F-4539-828E-F4E6FCEA0EC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95263"/>
              <a:ext cx="2876550" cy="216693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76200</xdr:colOff>
      <xdr:row>0</xdr:row>
      <xdr:rowOff>0</xdr:rowOff>
    </xdr:from>
    <xdr:to>
      <xdr:col>17</xdr:col>
      <xdr:colOff>533400</xdr:colOff>
      <xdr:row>16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46AD233-99A9-4763-A3D5-E1157ACA098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915150" y="0"/>
              <a:ext cx="4724400" cy="31146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1</xdr:row>
      <xdr:rowOff>185736</xdr:rowOff>
    </xdr:from>
    <xdr:to>
      <xdr:col>14</xdr:col>
      <xdr:colOff>552449</xdr:colOff>
      <xdr:row>18</xdr:row>
      <xdr:rowOff>19049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0D2C1A1B-84B8-4770-A3A8-04A1711D04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38550" y="376236"/>
              <a:ext cx="5734049" cy="32813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138112</xdr:rowOff>
    </xdr:from>
    <xdr:to>
      <xdr:col>18</xdr:col>
      <xdr:colOff>457200</xdr:colOff>
      <xdr:row>9</xdr:row>
      <xdr:rowOff>238125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E1F979-63C9-4786-83D4-335BE4147C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</xdr:colOff>
      <xdr:row>9</xdr:row>
      <xdr:rowOff>219074</xdr:rowOff>
    </xdr:from>
    <xdr:to>
      <xdr:col>18</xdr:col>
      <xdr:colOff>447675</xdr:colOff>
      <xdr:row>20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E2B216-6CED-4828-AFEF-15956333D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BDEA02-DCFA-4308-B342-C73F1A149438}" name="Table1" displayName="Table1" ref="A1:D15" totalsRowShown="0">
  <autoFilter ref="A1:D15" xr:uid="{8D24BC06-275A-4042-841E-5FA4D850FA8B}"/>
  <tableColumns count="4">
    <tableColumn id="1" xr3:uid="{1FAC740F-74E0-429A-B8BE-7A7215A76A0D}" name="Date" dataDxfId="21"/>
    <tableColumn id="2" xr3:uid="{414454E9-9DE9-4E40-A5F6-21DDFFF0BF54}" name=" Revenue "/>
    <tableColumn id="3" xr3:uid="{C09F49BE-52C9-4D4B-A1D7-1242C07E84B7}" name="Forecast( Revenue )" dataDxfId="20"/>
    <tableColumn id="4" xr3:uid="{AB65EACA-011F-4160-895D-D466E2195915}" name="Confidence Interval( Revenue )" dataDxfId="1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13C7576-E00B-4ABE-9716-19F5F402255E}" name="Table2" displayName="Table2" ref="G1:H8" totalsRowShown="0">
  <autoFilter ref="G1:H8" xr:uid="{52767736-4B3C-4477-AB62-C02162EEF10C}"/>
  <tableColumns count="2">
    <tableColumn id="1" xr3:uid="{36466A7D-1DF4-43A4-B9BD-9815AE853822}" name="Statistic"/>
    <tableColumn id="2" xr3:uid="{ADE51E3B-657A-4A1E-B8C8-C955C0E50872}" name="Valu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AAF1881-D741-4052-8969-B78E5ADAA5D9}" name="Table3" displayName="Table3" ref="C18:D29" totalsRowShown="0" headerRowDxfId="17" dataDxfId="15" headerRowBorderDxfId="16" tableBorderDxfId="14" totalsRowBorderDxfId="13">
  <autoFilter ref="C18:D29" xr:uid="{2FAEE0CF-BDB7-4440-AF93-C05CCA44870F}"/>
  <tableColumns count="2">
    <tableColumn id="1" xr3:uid="{EE94EFBE-8832-4C01-9B01-6ED47DCC5B2C}" name="Date" dataDxfId="12"/>
    <tableColumn id="2" xr3:uid="{030831A2-B400-47FB-B341-3C92FCA9432F}" name=" Revenue " dataDxfId="1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60EA40E-6421-4FE5-8773-A759328F4081}" name="Sales" displayName="Sales" ref="C5:H14" totalsRowShown="0" headerRowDxfId="10" dataDxfId="8" headerRowBorderDxfId="9" tableBorderDxfId="7" totalsRowBorderDxfId="6" dataCellStyle="Currency">
  <autoFilter ref="C5:H14" xr:uid="{E2AA235A-47CB-4FC2-B7AA-B697345E63CF}"/>
  <tableColumns count="6">
    <tableColumn id="1" xr3:uid="{B110DCA5-A544-4ED5-9EBC-87D9D20652E8}" name="Item" dataDxfId="5"/>
    <tableColumn id="2" xr3:uid="{12AAFB91-4EB2-402D-AC92-E6A727C8E916}" name="January" dataDxfId="4" dataCellStyle="Currency"/>
    <tableColumn id="3" xr3:uid="{F8A80688-316E-414A-9D4E-A27766764347}" name="February" dataDxfId="3" dataCellStyle="Currency"/>
    <tableColumn id="4" xr3:uid="{7DA0FFCA-33D1-4FEF-B63A-3D978E2D1467}" name="March" dataDxfId="2" dataCellStyle="Currency"/>
    <tableColumn id="5" xr3:uid="{A318AD47-761D-4E66-92E4-7477B0D19CB2}" name="IF STAT" dataDxfId="1" dataCellStyle="Currency">
      <calculatedColumnFormula>IF(Sales[[#This Row],[March]]&gt;=$J$2,"GOOD","BAD")</calculatedColumnFormula>
    </tableColumn>
    <tableColumn id="6" xr3:uid="{19BD37B7-74FC-4291-B7C3-F7D429AE5993}" name="VLOOKUPS" dataDxfId="0" dataCellStyle="Currency">
      <calculatedColumnFormula>VLOOKUP(Sales[[#This Row],[March]],{0,"BAD";300,"GOOD";500,"EXECELLENT"},2,TRUE)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30260-DBE0-4DA7-9624-E13CA60E9EA8}">
  <dimension ref="A1:H15"/>
  <sheetViews>
    <sheetView workbookViewId="0">
      <selection activeCell="C1" sqref="C1"/>
    </sheetView>
  </sheetViews>
  <sheetFormatPr defaultRowHeight="15"/>
  <cols>
    <col min="1" max="1" width="9.7109375" bestFit="1" customWidth="1"/>
    <col min="2" max="2" width="11.85546875" customWidth="1"/>
    <col min="3" max="3" width="20.7109375" customWidth="1"/>
    <col min="4" max="4" width="30.7109375" customWidth="1"/>
    <col min="7" max="7" width="10.140625" customWidth="1"/>
    <col min="8" max="8" width="8.28515625" customWidth="1"/>
  </cols>
  <sheetData>
    <row r="1" spans="1:8">
      <c r="A1" t="s">
        <v>8</v>
      </c>
      <c r="B1" t="s">
        <v>9</v>
      </c>
      <c r="C1" t="s">
        <v>10</v>
      </c>
      <c r="D1" t="s">
        <v>11</v>
      </c>
      <c r="G1" t="s">
        <v>12</v>
      </c>
      <c r="H1" t="s">
        <v>13</v>
      </c>
    </row>
    <row r="2" spans="1:8">
      <c r="A2" s="6">
        <v>42736</v>
      </c>
      <c r="B2" s="7">
        <v>3</v>
      </c>
      <c r="G2" t="s">
        <v>14</v>
      </c>
      <c r="H2" s="8">
        <f>_xlfn.FORECAST.ETS.STAT($B$2:$B$12,$A$2:$A$12,1,1,1)</f>
        <v>0.5</v>
      </c>
    </row>
    <row r="3" spans="1:8">
      <c r="A3" s="6">
        <v>42737</v>
      </c>
      <c r="B3" s="7">
        <v>3.9</v>
      </c>
      <c r="G3" t="s">
        <v>15</v>
      </c>
      <c r="H3" s="8">
        <f>_xlfn.FORECAST.ETS.STAT($B$2:$B$12,$A$2:$A$12,2,1,1)</f>
        <v>1E-3</v>
      </c>
    </row>
    <row r="4" spans="1:8">
      <c r="A4" s="6">
        <v>42738</v>
      </c>
      <c r="B4" s="7">
        <v>4.5</v>
      </c>
      <c r="G4" t="s">
        <v>16</v>
      </c>
      <c r="H4" s="8">
        <f>_xlfn.FORECAST.ETS.STAT($B$2:$B$12,$A$2:$A$12,3,1,1)</f>
        <v>2.2204460492503131E-16</v>
      </c>
    </row>
    <row r="5" spans="1:8">
      <c r="A5" s="6">
        <v>42739</v>
      </c>
      <c r="B5" s="7">
        <v>5.0999999999999996</v>
      </c>
      <c r="G5" t="s">
        <v>17</v>
      </c>
      <c r="H5" s="8">
        <f>_xlfn.FORECAST.ETS.STAT($B$2:$B$12,$A$2:$A$12,4,1,1)</f>
        <v>0.93705173997755808</v>
      </c>
    </row>
    <row r="6" spans="1:8">
      <c r="A6" s="6">
        <v>42740</v>
      </c>
      <c r="B6" s="7">
        <v>5.4</v>
      </c>
      <c r="G6" t="s">
        <v>18</v>
      </c>
      <c r="H6" s="8">
        <f>_xlfn.FORECAST.ETS.STAT($B$2:$B$12,$A$2:$A$12,5,1,1)</f>
        <v>0.17394512299491791</v>
      </c>
    </row>
    <row r="7" spans="1:8">
      <c r="A7" s="6">
        <v>42741</v>
      </c>
      <c r="B7" s="7">
        <v>3.3</v>
      </c>
      <c r="G7" t="s">
        <v>19</v>
      </c>
      <c r="H7" s="8">
        <f>_xlfn.FORECAST.ETS.STAT($B$2:$B$12,$A$2:$A$12,6,1,1)</f>
        <v>0.79649397898092456</v>
      </c>
    </row>
    <row r="8" spans="1:8">
      <c r="A8" s="6">
        <v>42742</v>
      </c>
      <c r="B8" s="7">
        <v>3.9</v>
      </c>
      <c r="G8" t="s">
        <v>20</v>
      </c>
      <c r="H8" s="8">
        <f>_xlfn.FORECAST.ETS.STAT($B$2:$B$12,$A$2:$A$12,7,1,1)</f>
        <v>0.92829787273494735</v>
      </c>
    </row>
    <row r="9" spans="1:8">
      <c r="A9" s="6">
        <v>42743</v>
      </c>
      <c r="B9" s="7">
        <v>4.5</v>
      </c>
    </row>
    <row r="10" spans="1:8">
      <c r="A10" s="6">
        <v>42744</v>
      </c>
      <c r="B10" s="7">
        <v>5.0999999999999996</v>
      </c>
    </row>
    <row r="11" spans="1:8">
      <c r="A11" s="6">
        <v>42745</v>
      </c>
      <c r="B11" s="7">
        <v>5.4</v>
      </c>
    </row>
    <row r="12" spans="1:8">
      <c r="A12" s="6">
        <v>42746</v>
      </c>
      <c r="B12" s="7">
        <v>3.6</v>
      </c>
    </row>
    <row r="13" spans="1:8">
      <c r="A13" s="6">
        <v>42747</v>
      </c>
      <c r="C13" s="7">
        <f>_xlfn.FORECAST.ETS(A13,$B$2:$B$12,$A$2:$A$12,1,1)</f>
        <v>4.4707373363010525</v>
      </c>
      <c r="D13" s="7">
        <f>_xlfn.FORECAST.ETS.CONFINT(A13,$B$2:$B$12,$A$2:$A$12,0.95,1,1)</f>
        <v>1.8656004574803458</v>
      </c>
    </row>
    <row r="14" spans="1:8">
      <c r="A14" s="6">
        <v>42748</v>
      </c>
      <c r="C14" s="7">
        <f>_xlfn.FORECAST.ETS(A14,$B$2:$B$12,$A$2:$A$12,1,1)</f>
        <v>4.5456554881747859</v>
      </c>
      <c r="D14" s="7">
        <f>_xlfn.FORECAST.ETS.CONFINT(A14,$B$2:$B$12,$A$2:$A$12,0.95,1,1)</f>
        <v>2.0866397099692633</v>
      </c>
    </row>
    <row r="15" spans="1:8">
      <c r="A15" s="6">
        <v>42749</v>
      </c>
      <c r="C15" s="7">
        <f>_xlfn.FORECAST.ETS(A15,$B$2:$B$12,$A$2:$A$12,1,1)</f>
        <v>4.6205736400485184</v>
      </c>
      <c r="D15" s="7">
        <f>_xlfn.FORECAST.ETS.CONFINT(A15,$B$2:$B$12,$A$2:$A$12,0.95,1,1)</f>
        <v>2.2871721399913256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2BC96-38CF-4E7F-9A52-1C03EF633858}">
  <dimension ref="C4:I29"/>
  <sheetViews>
    <sheetView workbookViewId="0">
      <selection activeCell="F11" sqref="F11"/>
    </sheetView>
  </sheetViews>
  <sheetFormatPr defaultRowHeight="15"/>
  <cols>
    <col min="4" max="4" width="11.85546875" customWidth="1"/>
    <col min="6" max="6" width="14" bestFit="1" customWidth="1"/>
    <col min="7" max="7" width="10.5703125" bestFit="1" customWidth="1"/>
    <col min="9" max="9" width="11.28515625" bestFit="1" customWidth="1"/>
  </cols>
  <sheetData>
    <row r="4" spans="6:9">
      <c r="I4" s="3" t="s">
        <v>7</v>
      </c>
    </row>
    <row r="5" spans="6:9">
      <c r="I5">
        <v>160</v>
      </c>
    </row>
    <row r="8" spans="6:9">
      <c r="F8" s="1" t="s">
        <v>0</v>
      </c>
      <c r="G8" s="1" t="s">
        <v>1</v>
      </c>
      <c r="H8" t="s">
        <v>6</v>
      </c>
    </row>
    <row r="9" spans="6:9">
      <c r="F9" t="s">
        <v>2</v>
      </c>
      <c r="G9" s="2">
        <v>122</v>
      </c>
      <c r="H9" t="str">
        <f>IF(G9&gt;=$I$5,"TRUE","FALSE")</f>
        <v>FALSE</v>
      </c>
    </row>
    <row r="10" spans="6:9">
      <c r="F10" t="s">
        <v>3</v>
      </c>
      <c r="G10" s="2">
        <v>1000</v>
      </c>
      <c r="H10" t="str">
        <f t="shared" ref="H10:H12" si="0">IF(G10&gt;=$I$5,"TRUE","FALSE")</f>
        <v>TRUE</v>
      </c>
    </row>
    <row r="11" spans="6:9">
      <c r="F11" t="s">
        <v>4</v>
      </c>
      <c r="G11" s="2">
        <v>150</v>
      </c>
      <c r="H11" t="str">
        <f t="shared" si="0"/>
        <v>FALSE</v>
      </c>
    </row>
    <row r="12" spans="6:9">
      <c r="F12" t="s">
        <v>5</v>
      </c>
      <c r="G12" s="2">
        <v>200</v>
      </c>
      <c r="H12" t="str">
        <f t="shared" si="0"/>
        <v>TRUE</v>
      </c>
    </row>
    <row r="14" spans="6:9">
      <c r="H14" t="str">
        <f ca="1">_xlfn.FORMULATEXT(H9)</f>
        <v>=IF(G9&gt;=$I$5,"TRUE","FALSE")</v>
      </c>
    </row>
    <row r="18" spans="3:4">
      <c r="C18" s="21" t="s">
        <v>8</v>
      </c>
      <c r="D18" s="21" t="s">
        <v>9</v>
      </c>
    </row>
    <row r="19" spans="3:4">
      <c r="C19" s="19">
        <v>42736</v>
      </c>
      <c r="D19" s="4">
        <v>3</v>
      </c>
    </row>
    <row r="20" spans="3:4">
      <c r="C20" s="20">
        <v>42737</v>
      </c>
      <c r="D20" s="5">
        <v>3.9</v>
      </c>
    </row>
    <row r="21" spans="3:4">
      <c r="C21" s="19">
        <v>42738</v>
      </c>
      <c r="D21" s="4">
        <v>4.5</v>
      </c>
    </row>
    <row r="22" spans="3:4">
      <c r="C22" s="20">
        <v>42739</v>
      </c>
      <c r="D22" s="5">
        <v>5.0999999999999996</v>
      </c>
    </row>
    <row r="23" spans="3:4">
      <c r="C23" s="19">
        <v>42740</v>
      </c>
      <c r="D23" s="4">
        <v>5.4</v>
      </c>
    </row>
    <row r="24" spans="3:4">
      <c r="C24" s="20">
        <v>42741</v>
      </c>
      <c r="D24" s="5">
        <v>3.3</v>
      </c>
    </row>
    <row r="25" spans="3:4">
      <c r="C25" s="19">
        <v>42742</v>
      </c>
      <c r="D25" s="4">
        <v>3.9</v>
      </c>
    </row>
    <row r="26" spans="3:4">
      <c r="C26" s="20">
        <v>42743</v>
      </c>
      <c r="D26" s="5">
        <v>4.5</v>
      </c>
    </row>
    <row r="27" spans="3:4">
      <c r="C27" s="19">
        <v>42744</v>
      </c>
      <c r="D27" s="4">
        <v>5.0999999999999996</v>
      </c>
    </row>
    <row r="28" spans="3:4">
      <c r="C28" s="20">
        <v>42745</v>
      </c>
      <c r="D28" s="5">
        <v>5.4</v>
      </c>
    </row>
    <row r="29" spans="3:4">
      <c r="C29" s="22">
        <v>42746</v>
      </c>
      <c r="D29" s="23">
        <v>3.6</v>
      </c>
    </row>
  </sheetData>
  <pageMargins left="0.7" right="0.7" top="0.75" bottom="0.75" header="0.3" footer="0.3"/>
  <pageSetup paperSize="9"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402EA-58F4-4CE8-883F-E441B3083963}">
  <dimension ref="B3:E14"/>
  <sheetViews>
    <sheetView tabSelected="1" workbookViewId="0">
      <selection activeCell="R6" sqref="R6"/>
    </sheetView>
  </sheetViews>
  <sheetFormatPr defaultRowHeight="15"/>
  <cols>
    <col min="3" max="5" width="10.5703125" bestFit="1" customWidth="1"/>
  </cols>
  <sheetData>
    <row r="3" spans="2:5" ht="15.75" thickBot="1"/>
    <row r="4" spans="2:5" ht="16.5" thickTop="1" thickBot="1">
      <c r="B4" s="76" t="s">
        <v>21</v>
      </c>
      <c r="C4" s="77" t="s">
        <v>22</v>
      </c>
      <c r="D4" s="77" t="s">
        <v>23</v>
      </c>
      <c r="E4" s="77" t="s">
        <v>24</v>
      </c>
    </row>
    <row r="5" spans="2:5" ht="16.5" thickTop="1" thickBot="1">
      <c r="B5" s="78" t="s">
        <v>25</v>
      </c>
      <c r="C5" s="79">
        <v>195</v>
      </c>
      <c r="D5" s="79">
        <v>20</v>
      </c>
      <c r="E5" s="79">
        <v>500</v>
      </c>
    </row>
    <row r="6" spans="2:5" ht="16.5" thickTop="1" thickBot="1">
      <c r="B6" s="80" t="s">
        <v>26</v>
      </c>
      <c r="C6" s="81">
        <v>20</v>
      </c>
      <c r="D6" s="81">
        <v>300</v>
      </c>
      <c r="E6" s="81">
        <v>300</v>
      </c>
    </row>
    <row r="7" spans="2:5" ht="16.5" thickTop="1" thickBot="1">
      <c r="B7" s="78" t="s">
        <v>27</v>
      </c>
      <c r="C7" s="79">
        <v>32</v>
      </c>
      <c r="D7" s="79">
        <v>300</v>
      </c>
      <c r="E7" s="79">
        <v>50</v>
      </c>
    </row>
    <row r="8" spans="2:5" ht="16.5" thickTop="1" thickBot="1">
      <c r="B8" s="80" t="s">
        <v>28</v>
      </c>
      <c r="C8" s="81">
        <v>56</v>
      </c>
      <c r="D8" s="81"/>
      <c r="E8" s="81">
        <v>32</v>
      </c>
    </row>
    <row r="9" spans="2:5" ht="16.5" thickTop="1" thickBot="1">
      <c r="B9" s="78" t="s">
        <v>29</v>
      </c>
      <c r="C9" s="79">
        <v>1000</v>
      </c>
      <c r="D9" s="79">
        <v>300</v>
      </c>
      <c r="E9" s="79">
        <v>300</v>
      </c>
    </row>
    <row r="10" spans="2:5" ht="16.5" thickTop="1" thickBot="1">
      <c r="B10" s="80" t="s">
        <v>30</v>
      </c>
      <c r="C10" s="81">
        <v>2122</v>
      </c>
      <c r="D10" s="81">
        <v>500</v>
      </c>
      <c r="E10" s="81">
        <v>300</v>
      </c>
    </row>
    <row r="11" spans="2:5" ht="16.5" thickTop="1" thickBot="1">
      <c r="B11" s="78" t="s">
        <v>31</v>
      </c>
      <c r="C11" s="79">
        <v>243</v>
      </c>
      <c r="D11" s="79">
        <v>32</v>
      </c>
      <c r="E11" s="79">
        <v>20</v>
      </c>
    </row>
    <row r="12" spans="2:5" ht="16.5" thickTop="1" thickBot="1">
      <c r="B12" s="80" t="s">
        <v>32</v>
      </c>
      <c r="C12" s="81">
        <v>300</v>
      </c>
      <c r="D12" s="81">
        <v>500</v>
      </c>
      <c r="E12" s="81">
        <v>300</v>
      </c>
    </row>
    <row r="13" spans="2:5" ht="16.5" thickTop="1" thickBot="1">
      <c r="B13" s="82" t="s">
        <v>33</v>
      </c>
      <c r="C13" s="83">
        <f t="shared" ref="C13:E13" si="0">SUM(C5:C12)</f>
        <v>3968</v>
      </c>
      <c r="D13" s="83">
        <f t="shared" si="0"/>
        <v>1952</v>
      </c>
      <c r="E13" s="83">
        <f t="shared" si="0"/>
        <v>1802</v>
      </c>
    </row>
    <row r="14" spans="2:5" ht="15.75" thickTop="1"/>
  </sheetData>
  <conditionalFormatting sqref="B4:E12 B13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{A6C73969-B3E1-4335-852B-2A42B219FEB0}</x14:id>
        </ext>
      </extLst>
    </cfRule>
  </conditionalFormatting>
  <conditionalFormatting sqref="C5:E1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{3D04A914-19A2-4C12-B751-E45A42313822}</x14:id>
        </ext>
      </extLst>
    </cfRule>
  </conditionalFormatting>
  <pageMargins left="0.7" right="0.7" top="0.75" bottom="0.75" header="0.3" footer="0.3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6C73969-B3E1-4335-852B-2A42B219FEB0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B4:E12 B13</xm:sqref>
        </x14:conditionalFormatting>
        <x14:conditionalFormatting xmlns:xm="http://schemas.microsoft.com/office/excel/2006/main">
          <x14:cfRule type="dataBar" id="{3D04A914-19A2-4C12-B751-E45A423138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C5:E12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6916-CA60-4449-9555-11541BB43CF4}">
  <dimension ref="B2:P20"/>
  <sheetViews>
    <sheetView workbookViewId="0">
      <selection activeCell="C5" sqref="C5:F14"/>
    </sheetView>
  </sheetViews>
  <sheetFormatPr defaultRowHeight="15"/>
  <cols>
    <col min="4" max="4" width="10.5703125" bestFit="1" customWidth="1"/>
    <col min="5" max="5" width="11" customWidth="1"/>
    <col min="6" max="6" width="10.5703125" bestFit="1" customWidth="1"/>
    <col min="7" max="8" width="10.5703125" customWidth="1"/>
    <col min="9" max="9" width="20.140625" bestFit="1" customWidth="1"/>
    <col min="10" max="11" width="10.5703125" customWidth="1"/>
    <col min="13" max="13" width="11.7109375" bestFit="1" customWidth="1"/>
    <col min="14" max="14" width="11.140625" bestFit="1" customWidth="1"/>
    <col min="15" max="15" width="15.42578125" bestFit="1" customWidth="1"/>
    <col min="16" max="16" width="22.42578125" bestFit="1" customWidth="1"/>
  </cols>
  <sheetData>
    <row r="2" spans="3:16">
      <c r="I2" s="18" t="s">
        <v>47</v>
      </c>
      <c r="J2" s="18">
        <v>100</v>
      </c>
    </row>
    <row r="3" spans="3:16">
      <c r="I3" t="str">
        <f>"IF &gt;="&amp;DOLLAR(J2)</f>
        <v>IF &gt;=$100.00</v>
      </c>
    </row>
    <row r="5" spans="3:16" ht="15.75" thickBot="1">
      <c r="C5" s="24" t="s">
        <v>21</v>
      </c>
      <c r="D5" s="25" t="s">
        <v>22</v>
      </c>
      <c r="E5" s="25" t="s">
        <v>23</v>
      </c>
      <c r="F5" s="25" t="s">
        <v>24</v>
      </c>
      <c r="G5" s="26" t="s">
        <v>46</v>
      </c>
      <c r="H5" s="25" t="s">
        <v>50</v>
      </c>
      <c r="I5" s="16"/>
      <c r="J5" s="16"/>
      <c r="K5" s="16"/>
      <c r="M5" s="10" t="s">
        <v>34</v>
      </c>
      <c r="N5" s="11" t="s">
        <v>35</v>
      </c>
      <c r="O5" s="14" t="s">
        <v>45</v>
      </c>
    </row>
    <row r="6" spans="3:16" ht="16.5" thickTop="1" thickBot="1">
      <c r="C6" s="27" t="s">
        <v>25</v>
      </c>
      <c r="D6" s="28">
        <v>195</v>
      </c>
      <c r="E6" s="28">
        <v>20</v>
      </c>
      <c r="F6" s="28">
        <v>500</v>
      </c>
      <c r="G6" s="29" t="str">
        <f>IF(Sales[[#This Row],[March]]&gt;=$J$2,"GOOD","BAD")</f>
        <v>GOOD</v>
      </c>
      <c r="H6" s="34" t="str">
        <f>VLOOKUP(Sales[[#This Row],[March]],{0,"BAD";300,"GOOD";500,"EXECELLENT"},2,TRUE)</f>
        <v>EXECELLENT</v>
      </c>
      <c r="I6" s="17"/>
      <c r="J6" s="17"/>
      <c r="K6" s="17"/>
      <c r="M6" s="12" t="s">
        <v>36</v>
      </c>
      <c r="N6" s="12" t="s">
        <v>37</v>
      </c>
      <c r="O6" t="str">
        <f>M6&amp;" "&amp;N6</f>
        <v>emmanuel arize</v>
      </c>
      <c r="P6" t="str">
        <f>M6&amp;" "&amp;N6</f>
        <v>emmanuel arize</v>
      </c>
    </row>
    <row r="7" spans="3:16" ht="16.5" thickTop="1" thickBot="1">
      <c r="C7" s="27" t="s">
        <v>26</v>
      </c>
      <c r="D7" s="28">
        <v>20</v>
      </c>
      <c r="E7" s="28">
        <v>300</v>
      </c>
      <c r="F7" s="28">
        <v>300</v>
      </c>
      <c r="G7" s="29" t="str">
        <f>IF(Sales[[#This Row],[March]]&gt;=$J$2,"GOOD","BAD")</f>
        <v>GOOD</v>
      </c>
      <c r="H7" s="28" t="str">
        <f>VLOOKUP(Sales[[#This Row],[March]],{0,"BAD";300,"GOOD";500,"EXECELLENT"},2,TRUE)</f>
        <v>GOOD</v>
      </c>
      <c r="I7" s="17"/>
      <c r="J7" s="17"/>
      <c r="K7" s="17"/>
      <c r="M7" s="13" t="s">
        <v>37</v>
      </c>
      <c r="N7" s="13" t="s">
        <v>38</v>
      </c>
      <c r="O7" t="str">
        <f t="shared" ref="O7:O10" si="0">M7&amp;" "&amp;N7</f>
        <v>arize arthur</v>
      </c>
    </row>
    <row r="8" spans="3:16" ht="16.5" thickTop="1" thickBot="1">
      <c r="C8" s="27" t="s">
        <v>27</v>
      </c>
      <c r="D8" s="28">
        <v>32</v>
      </c>
      <c r="E8" s="28">
        <v>300</v>
      </c>
      <c r="F8" s="28">
        <v>50</v>
      </c>
      <c r="G8" s="29" t="str">
        <f>IF(Sales[[#This Row],[March]]&gt;=$J$2,"GOOD","BAD")</f>
        <v>BAD</v>
      </c>
      <c r="H8" s="28" t="str">
        <f>VLOOKUP(Sales[[#This Row],[March]],{0,"BAD";300,"GOOD";500,"EXECELLENT"},2,TRUE)</f>
        <v>BAD</v>
      </c>
      <c r="I8" s="17"/>
      <c r="J8" s="17"/>
      <c r="K8" s="17"/>
      <c r="M8" s="12" t="s">
        <v>39</v>
      </c>
      <c r="N8" s="12" t="s">
        <v>40</v>
      </c>
      <c r="O8" t="str">
        <f t="shared" si="0"/>
        <v>aka mensah</v>
      </c>
    </row>
    <row r="9" spans="3:16" ht="16.5" thickTop="1" thickBot="1">
      <c r="C9" s="27" t="s">
        <v>28</v>
      </c>
      <c r="D9" s="28">
        <v>56</v>
      </c>
      <c r="E9" s="28"/>
      <c r="F9" s="28">
        <v>32</v>
      </c>
      <c r="G9" s="29" t="str">
        <f>IF(Sales[[#This Row],[March]]&gt;=$J$2,"GOOD","BAD")</f>
        <v>BAD</v>
      </c>
      <c r="H9" s="28" t="str">
        <f>VLOOKUP(Sales[[#This Row],[March]],{0,"BAD";300,"GOOD";500,"EXECELLENT"},2,TRUE)</f>
        <v>BAD</v>
      </c>
      <c r="I9" s="17"/>
      <c r="J9" s="17"/>
      <c r="K9" s="17"/>
      <c r="M9" s="13" t="s">
        <v>41</v>
      </c>
      <c r="N9" s="13" t="s">
        <v>42</v>
      </c>
      <c r="O9" t="str">
        <f t="shared" si="0"/>
        <v>menla yaw</v>
      </c>
    </row>
    <row r="10" spans="3:16" ht="16.5" thickTop="1" thickBot="1">
      <c r="C10" s="27" t="s">
        <v>29</v>
      </c>
      <c r="D10" s="28">
        <v>1000</v>
      </c>
      <c r="E10" s="28">
        <v>300</v>
      </c>
      <c r="F10" s="28">
        <v>300</v>
      </c>
      <c r="G10" s="29" t="str">
        <f>IF(Sales[[#This Row],[March]]&gt;=$J$2,"GOOD","BAD")</f>
        <v>GOOD</v>
      </c>
      <c r="H10" s="28" t="str">
        <f>VLOOKUP(Sales[[#This Row],[March]],{0,"BAD";300,"GOOD";500,"EXECELLENT"},2,TRUE)</f>
        <v>GOOD</v>
      </c>
      <c r="I10" s="17"/>
      <c r="J10" s="17"/>
      <c r="K10" s="17"/>
      <c r="M10" s="12" t="s">
        <v>43</v>
      </c>
      <c r="N10" s="12" t="s">
        <v>44</v>
      </c>
      <c r="O10" t="str">
        <f t="shared" si="0"/>
        <v>kofi armah</v>
      </c>
    </row>
    <row r="11" spans="3:16" ht="16.5" thickTop="1" thickBot="1">
      <c r="C11" s="27" t="s">
        <v>30</v>
      </c>
      <c r="D11" s="28">
        <v>2122</v>
      </c>
      <c r="E11" s="28">
        <v>500</v>
      </c>
      <c r="F11" s="28">
        <v>300</v>
      </c>
      <c r="G11" s="29" t="str">
        <f>IF(Sales[[#This Row],[March]]&gt;=$J$2,"GOOD","BAD")</f>
        <v>GOOD</v>
      </c>
      <c r="H11" s="28" t="str">
        <f>VLOOKUP(Sales[[#This Row],[March]],{0,"BAD";300,"GOOD";500,"EXECELLENT"},2,TRUE)</f>
        <v>GOOD</v>
      </c>
      <c r="I11" s="17"/>
      <c r="J11" s="17"/>
      <c r="K11" s="17"/>
    </row>
    <row r="12" spans="3:16" ht="16.5" thickTop="1" thickBot="1">
      <c r="C12" s="27" t="s">
        <v>31</v>
      </c>
      <c r="D12" s="28">
        <v>243</v>
      </c>
      <c r="E12" s="28">
        <v>32</v>
      </c>
      <c r="F12" s="28">
        <v>20</v>
      </c>
      <c r="G12" s="29" t="str">
        <f>IF(Sales[[#This Row],[March]]&gt;=$J$2,"GOOD","BAD")</f>
        <v>BAD</v>
      </c>
      <c r="H12" s="28" t="str">
        <f>VLOOKUP(Sales[[#This Row],[March]],{0,"BAD";300,"GOOD";500,"EXECELLENT"},2,TRUE)</f>
        <v>BAD</v>
      </c>
      <c r="I12" s="17"/>
      <c r="J12" s="17"/>
      <c r="K12" s="17"/>
    </row>
    <row r="13" spans="3:16" ht="16.5" thickTop="1" thickBot="1">
      <c r="C13" s="27" t="s">
        <v>32</v>
      </c>
      <c r="D13" s="28">
        <v>300</v>
      </c>
      <c r="E13" s="28">
        <v>500</v>
      </c>
      <c r="F13" s="28">
        <v>300</v>
      </c>
      <c r="G13" s="29" t="str">
        <f>IF(Sales[[#This Row],[March]]&gt;=$J$2,"GOOD","BAD")</f>
        <v>GOOD</v>
      </c>
      <c r="H13" s="28" t="str">
        <f>VLOOKUP(Sales[[#This Row],[March]],{0,"BAD";300,"GOOD";500,"EXECELLENT"},2,TRUE)</f>
        <v>GOOD</v>
      </c>
      <c r="I13" s="17"/>
      <c r="J13" s="17"/>
      <c r="K13" s="17"/>
    </row>
    <row r="14" spans="3:16" ht="15.75" thickTop="1">
      <c r="C14" s="30" t="s">
        <v>33</v>
      </c>
      <c r="D14" s="31">
        <f t="shared" ref="D14:F14" si="1">SUM(D6:D13)</f>
        <v>3968</v>
      </c>
      <c r="E14" s="31">
        <f t="shared" si="1"/>
        <v>1952</v>
      </c>
      <c r="F14" s="31">
        <f t="shared" si="1"/>
        <v>1802</v>
      </c>
      <c r="G14" s="32" t="str">
        <f>IF(Sales[[#This Row],[March]]&gt;=$J$2,"GOOD","BAD")</f>
        <v>GOOD</v>
      </c>
      <c r="H14" s="35" t="str">
        <f>VLOOKUP(Sales[[#This Row],[March]],{0,"BAD";300,"GOOD";500,"EXECELLENT"},2,TRUE)</f>
        <v>EXECELLENT</v>
      </c>
      <c r="I14" s="9"/>
      <c r="J14" s="9"/>
      <c r="K14" s="9"/>
    </row>
    <row r="15" spans="3:16">
      <c r="N15" s="15">
        <v>43807</v>
      </c>
    </row>
    <row r="17" spans="2:16">
      <c r="P17" s="33">
        <v>43814</v>
      </c>
    </row>
    <row r="18" spans="2:16">
      <c r="I18" s="18" t="s">
        <v>48</v>
      </c>
      <c r="J18" s="18" t="s">
        <v>49</v>
      </c>
    </row>
    <row r="19" spans="2:16">
      <c r="J19">
        <f>COUNTIF(G6:G14,J18)</f>
        <v>3</v>
      </c>
    </row>
    <row r="20" spans="2:16">
      <c r="B20" s="62" t="str">
        <f ca="1">_xlfn.FORMULATEXT(H6)</f>
        <v>=VLOOKUP([@March],{0,"BAD";300,"GOOD";500,"EXECELLENT"},2,TRUE)</v>
      </c>
      <c r="C20" s="62"/>
      <c r="D20" s="62"/>
      <c r="E20" s="62"/>
      <c r="F20" s="62"/>
      <c r="G20" s="62"/>
    </row>
  </sheetData>
  <mergeCells count="1">
    <mergeCell ref="B20:G20"/>
  </mergeCells>
  <conditionalFormatting sqref="C5:K13 C14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{A9323B45-2B71-4D7F-96B0-E5A50C7429EA}</x14:id>
        </ext>
      </extLst>
    </cfRule>
  </conditionalFormatting>
  <conditionalFormatting sqref="D6:K1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{CA14CA7B-1BD3-4132-A3BD-7A582F1409CA}</x14:id>
        </ext>
      </extLst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9323B45-2B71-4D7F-96B0-E5A50C7429EA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C5:K13 C14</xm:sqref>
        </x14:conditionalFormatting>
        <x14:conditionalFormatting xmlns:xm="http://schemas.microsoft.com/office/excel/2006/main">
          <x14:cfRule type="dataBar" id="{CA14CA7B-1BD3-4132-A3BD-7A582F1409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D6:K13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5568B-F92F-45A8-BB52-6CE99FE74BAB}">
  <sheetPr>
    <tabColor theme="4" tint="-0.249977111117893"/>
  </sheetPr>
  <dimension ref="A2:W34"/>
  <sheetViews>
    <sheetView topLeftCell="G12" workbookViewId="0">
      <selection activeCell="I32" sqref="I32:I33"/>
    </sheetView>
  </sheetViews>
  <sheetFormatPr defaultRowHeight="15"/>
  <cols>
    <col min="5" max="5" width="11.42578125" bestFit="1" customWidth="1"/>
    <col min="8" max="8" width="14.140625" bestFit="1" customWidth="1"/>
    <col min="9" max="9" width="14" customWidth="1"/>
    <col min="12" max="12" width="24.42578125" bestFit="1" customWidth="1"/>
  </cols>
  <sheetData>
    <row r="2" spans="1:18" ht="20.25">
      <c r="B2" s="69" t="s">
        <v>97</v>
      </c>
      <c r="C2" s="69"/>
      <c r="D2" s="69"/>
      <c r="E2" s="69"/>
      <c r="F2" s="69"/>
      <c r="G2" s="69"/>
      <c r="H2" s="69"/>
      <c r="I2" s="69"/>
      <c r="J2" s="69"/>
      <c r="K2" s="69"/>
      <c r="L2" s="69"/>
      <c r="M2" s="69"/>
      <c r="N2" s="69"/>
      <c r="O2" s="69"/>
      <c r="P2" s="69"/>
      <c r="Q2" s="69"/>
      <c r="R2" s="69"/>
    </row>
    <row r="3" spans="1:18" ht="20.25">
      <c r="B3" s="69" t="s">
        <v>98</v>
      </c>
      <c r="C3" s="69"/>
      <c r="D3" s="69"/>
      <c r="E3" s="69"/>
      <c r="F3" s="69"/>
      <c r="G3" s="69"/>
      <c r="H3" s="69"/>
      <c r="I3" s="69"/>
      <c r="J3" s="69"/>
      <c r="K3" s="69"/>
      <c r="L3" s="69"/>
      <c r="M3" s="69"/>
      <c r="N3" s="69"/>
      <c r="O3" s="69"/>
      <c r="P3" s="69"/>
      <c r="Q3" s="69"/>
      <c r="R3" s="69"/>
    </row>
    <row r="4" spans="1:18" ht="20.25"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</row>
    <row r="5" spans="1:18" ht="20.25">
      <c r="B5" s="69" t="s">
        <v>99</v>
      </c>
      <c r="C5" s="69"/>
      <c r="D5" s="69"/>
      <c r="E5" s="69"/>
      <c r="F5" s="69"/>
      <c r="G5" s="69"/>
      <c r="H5" s="69"/>
      <c r="I5" s="69"/>
      <c r="J5" s="69"/>
      <c r="K5" s="69"/>
      <c r="L5" s="69"/>
      <c r="M5" s="69"/>
      <c r="N5" s="69"/>
      <c r="O5" s="69"/>
      <c r="P5" s="69"/>
      <c r="Q5" s="68"/>
      <c r="R5" s="68"/>
    </row>
    <row r="6" spans="1:18" ht="20.25">
      <c r="A6" s="72" t="s">
        <v>101</v>
      </c>
      <c r="B6" s="72"/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68"/>
      <c r="Q6" s="68"/>
      <c r="R6" s="68"/>
    </row>
    <row r="7" spans="1:18" ht="20.25">
      <c r="A7" s="72" t="s">
        <v>102</v>
      </c>
      <c r="B7" s="72"/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  <c r="N7" s="72"/>
      <c r="O7" s="72"/>
      <c r="P7" s="68"/>
      <c r="Q7" s="68"/>
      <c r="R7" s="68"/>
    </row>
    <row r="8" spans="1:18" ht="20.25">
      <c r="A8" s="73"/>
      <c r="B8" s="73"/>
      <c r="C8" s="73"/>
      <c r="D8" s="73"/>
      <c r="E8" s="73"/>
      <c r="F8" s="73"/>
      <c r="G8" s="73"/>
      <c r="H8" s="73"/>
      <c r="I8" s="73"/>
      <c r="J8" s="73"/>
      <c r="K8" s="73"/>
      <c r="L8" s="73"/>
      <c r="M8" s="73"/>
      <c r="N8" s="73"/>
      <c r="O8" s="73"/>
      <c r="P8" s="68"/>
      <c r="Q8" s="68"/>
      <c r="R8" s="68"/>
    </row>
    <row r="9" spans="1:18" ht="20.25">
      <c r="A9" s="69" t="s">
        <v>103</v>
      </c>
      <c r="B9" s="69"/>
      <c r="C9" s="69"/>
      <c r="D9" s="69"/>
      <c r="E9" s="69"/>
      <c r="F9" s="69"/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</row>
    <row r="10" spans="1:18" ht="20.25">
      <c r="A10" s="69" t="s">
        <v>104</v>
      </c>
      <c r="B10" s="69"/>
      <c r="C10" s="69"/>
      <c r="D10" s="69"/>
      <c r="E10" s="69"/>
      <c r="F10" s="69"/>
      <c r="G10" s="69"/>
      <c r="H10" s="69"/>
      <c r="I10" s="69"/>
      <c r="J10" s="69"/>
      <c r="K10" s="69"/>
      <c r="L10" s="69"/>
      <c r="M10" s="69"/>
      <c r="N10" s="69"/>
      <c r="O10" s="69"/>
      <c r="P10" s="69"/>
      <c r="Q10" s="69"/>
      <c r="R10" s="69"/>
    </row>
    <row r="11" spans="1:18" ht="20.25">
      <c r="A11" s="68"/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  <c r="R11" s="68"/>
    </row>
    <row r="12" spans="1:18" ht="20.25">
      <c r="B12" s="71" t="s">
        <v>100</v>
      </c>
      <c r="C12" s="71"/>
      <c r="D12" s="71"/>
      <c r="E12" s="71"/>
      <c r="F12" s="71"/>
      <c r="G12" s="71"/>
      <c r="H12" s="71"/>
      <c r="I12" s="71"/>
      <c r="J12" s="71"/>
      <c r="K12" s="71"/>
      <c r="L12" s="68"/>
      <c r="M12" s="68"/>
      <c r="N12" s="68"/>
      <c r="O12" s="68"/>
      <c r="P12" s="68"/>
      <c r="Q12" s="68"/>
      <c r="R12" s="68"/>
    </row>
    <row r="13" spans="1:18" ht="20.25"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68"/>
      <c r="M13" s="68"/>
      <c r="N13" s="68"/>
      <c r="O13" s="68"/>
      <c r="P13" s="68"/>
      <c r="Q13" s="68"/>
      <c r="R13" s="68"/>
    </row>
    <row r="14" spans="1:18">
      <c r="D14" t="str">
        <f ca="1">_xlfn.FORMULATEXT(E19)</f>
        <v>=VLOOKUP(D19,{0,"BELOW AVG";50,"AVG";100,"ABOVE AVG"},2,1)</v>
      </c>
    </row>
    <row r="18" spans="2:23">
      <c r="B18" s="36" t="s">
        <v>51</v>
      </c>
      <c r="C18" s="36" t="s">
        <v>52</v>
      </c>
      <c r="D18" s="37" t="s">
        <v>53</v>
      </c>
      <c r="E18" s="42" t="s">
        <v>50</v>
      </c>
      <c r="H18" s="75"/>
      <c r="I18" s="75" t="s">
        <v>106</v>
      </c>
    </row>
    <row r="19" spans="2:23">
      <c r="B19" s="38" t="s">
        <v>54</v>
      </c>
      <c r="C19" s="38">
        <v>2</v>
      </c>
      <c r="D19" s="39">
        <v>159.9</v>
      </c>
      <c r="E19" t="str">
        <f>VLOOKUP(D19,{0,"BELOW AVG";50,"AVG";100,"ABOVE AVG"},2,1)</f>
        <v>ABOVE AVG</v>
      </c>
      <c r="H19" s="43" t="s">
        <v>105</v>
      </c>
      <c r="I19" t="s">
        <v>55</v>
      </c>
    </row>
    <row r="20" spans="2:23">
      <c r="B20" s="40" t="s">
        <v>55</v>
      </c>
      <c r="C20" s="40">
        <v>2</v>
      </c>
      <c r="D20" s="41">
        <v>39.9</v>
      </c>
      <c r="E20" t="str">
        <f>VLOOKUP(D20,{0,"BELOW AVG";50,"AVG";100,"ABOVE AVG"},2,TRUE)</f>
        <v>BELOW AVG</v>
      </c>
      <c r="H20" s="43" t="s">
        <v>53</v>
      </c>
      <c r="I20" s="74">
        <f>VLOOKUP(I19,B19:E34,3,0)</f>
        <v>39.9</v>
      </c>
    </row>
    <row r="21" spans="2:23">
      <c r="B21" s="38" t="s">
        <v>56</v>
      </c>
      <c r="C21" s="38">
        <v>3</v>
      </c>
      <c r="D21" s="39">
        <v>75</v>
      </c>
      <c r="E21" t="str">
        <f>VLOOKUP(D21,{0,"BELOW AVG";50,"AVG";100,"ABOVE AVG"},2,TRUE)</f>
        <v>AVG</v>
      </c>
      <c r="H21" s="43" t="s">
        <v>106</v>
      </c>
      <c r="I21" s="74" t="str">
        <f>VLOOKUP(I19,B19:E34,4,0)</f>
        <v>BELOW AVG</v>
      </c>
    </row>
    <row r="22" spans="2:23">
      <c r="B22" s="40" t="s">
        <v>107</v>
      </c>
      <c r="C22" s="40">
        <v>3</v>
      </c>
      <c r="D22" s="41">
        <v>99</v>
      </c>
      <c r="E22" t="str">
        <f>VLOOKUP(D22,{0,"BELOW AVG";50,"AVG";100,"ABOVE AVG"},2,TRUE)</f>
        <v>AVG</v>
      </c>
    </row>
    <row r="23" spans="2:23">
      <c r="B23" s="38" t="s">
        <v>108</v>
      </c>
      <c r="C23" s="38">
        <v>2</v>
      </c>
      <c r="D23" s="39">
        <v>45.9</v>
      </c>
      <c r="E23" t="str">
        <f>VLOOKUP(D23,{0,"BELOW AVG";50,"AVG";100,"ABOVE AVG"},2,TRUE)</f>
        <v>BELOW AVG</v>
      </c>
    </row>
    <row r="24" spans="2:23">
      <c r="B24" s="40" t="s">
        <v>109</v>
      </c>
      <c r="C24" s="40">
        <v>1</v>
      </c>
      <c r="D24" s="41">
        <v>28</v>
      </c>
      <c r="E24" t="str">
        <f>VLOOKUP(D24,{0,"BELOW AVG";50,"AVG";100,"ABOVE AVG"},2,TRUE)</f>
        <v>BELOW AVG</v>
      </c>
      <c r="G24" s="36" t="s">
        <v>51</v>
      </c>
      <c r="H24" s="38" t="s">
        <v>54</v>
      </c>
      <c r="I24" s="40" t="s">
        <v>55</v>
      </c>
      <c r="J24" s="38" t="s">
        <v>56</v>
      </c>
      <c r="K24" s="40" t="s">
        <v>107</v>
      </c>
      <c r="L24" s="38" t="s">
        <v>108</v>
      </c>
      <c r="M24" s="40" t="s">
        <v>109</v>
      </c>
      <c r="N24" s="38" t="s">
        <v>110</v>
      </c>
      <c r="O24" s="40" t="s">
        <v>111</v>
      </c>
      <c r="P24" s="38" t="s">
        <v>112</v>
      </c>
      <c r="Q24" s="40" t="s">
        <v>57</v>
      </c>
      <c r="R24" s="38" t="s">
        <v>58</v>
      </c>
      <c r="S24" s="40" t="s">
        <v>113</v>
      </c>
      <c r="T24" s="38" t="s">
        <v>114</v>
      </c>
      <c r="U24" s="40" t="s">
        <v>116</v>
      </c>
      <c r="V24" s="38" t="s">
        <v>115</v>
      </c>
      <c r="W24" s="40" t="s">
        <v>117</v>
      </c>
    </row>
    <row r="25" spans="2:23">
      <c r="B25" s="38" t="s">
        <v>110</v>
      </c>
      <c r="C25" s="38">
        <v>3</v>
      </c>
      <c r="D25" s="39">
        <v>70.5</v>
      </c>
      <c r="E25" t="str">
        <f>VLOOKUP(D25,{0,"BELOW AVG";50,"AVG";100,"ABOVE AVG"},2,TRUE)</f>
        <v>AVG</v>
      </c>
      <c r="G25" s="36" t="s">
        <v>52</v>
      </c>
      <c r="H25" s="38">
        <v>2</v>
      </c>
      <c r="I25" s="40">
        <v>2</v>
      </c>
      <c r="J25" s="38">
        <v>3</v>
      </c>
      <c r="K25" s="40">
        <v>3</v>
      </c>
      <c r="L25" s="38">
        <v>2</v>
      </c>
      <c r="M25" s="40">
        <v>1</v>
      </c>
      <c r="N25" s="38">
        <v>3</v>
      </c>
      <c r="O25" s="40">
        <v>2</v>
      </c>
      <c r="P25" s="38">
        <v>1</v>
      </c>
      <c r="Q25" s="40">
        <v>2</v>
      </c>
      <c r="R25" s="38">
        <v>2</v>
      </c>
      <c r="S25" s="40">
        <v>1</v>
      </c>
      <c r="T25" s="38">
        <v>4</v>
      </c>
      <c r="U25" s="40">
        <v>9</v>
      </c>
      <c r="V25" s="38">
        <v>1</v>
      </c>
      <c r="W25" s="40">
        <v>3</v>
      </c>
    </row>
    <row r="26" spans="2:23">
      <c r="B26" s="40" t="s">
        <v>111</v>
      </c>
      <c r="C26" s="40">
        <v>2</v>
      </c>
      <c r="D26" s="41">
        <v>45.9</v>
      </c>
      <c r="E26" t="str">
        <f>VLOOKUP(D26,{0,"BELOW AVG";50,"AVG";100,"ABOVE AVG"},2,TRUE)</f>
        <v>BELOW AVG</v>
      </c>
      <c r="G26" s="37" t="s">
        <v>53</v>
      </c>
      <c r="H26" s="39">
        <v>159.9</v>
      </c>
      <c r="I26" s="41">
        <v>39.9</v>
      </c>
      <c r="J26" s="39">
        <v>75</v>
      </c>
      <c r="K26" s="41">
        <v>99</v>
      </c>
      <c r="L26" s="39">
        <v>45.9</v>
      </c>
      <c r="M26" s="41">
        <v>28</v>
      </c>
      <c r="N26" s="39">
        <v>70.5</v>
      </c>
      <c r="O26" s="41">
        <v>45.9</v>
      </c>
      <c r="P26" s="39">
        <v>22.95</v>
      </c>
      <c r="Q26" s="41">
        <v>50</v>
      </c>
      <c r="R26" s="39">
        <v>66</v>
      </c>
      <c r="S26" s="41">
        <v>23.5</v>
      </c>
      <c r="T26" s="39">
        <v>87.8</v>
      </c>
      <c r="U26" s="41">
        <v>306</v>
      </c>
      <c r="V26" s="39">
        <v>19.95</v>
      </c>
      <c r="W26" s="41">
        <v>68.849999999999994</v>
      </c>
    </row>
    <row r="27" spans="2:23">
      <c r="B27" s="38" t="s">
        <v>112</v>
      </c>
      <c r="C27" s="38">
        <v>1</v>
      </c>
      <c r="D27" s="39">
        <v>22.95</v>
      </c>
      <c r="E27" t="str">
        <f>VLOOKUP(D27,{0,"BELOW AVG";50,"AVG";100,"ABOVE AVG"},2,TRUE)</f>
        <v>BELOW AVG</v>
      </c>
      <c r="G27" s="42" t="s">
        <v>50</v>
      </c>
      <c r="H27" t="str">
        <f>VLOOKUP(H26,{0,"BELOW AVG";50,"AVG";100,"ABOVE AVG"},2,1)</f>
        <v>ABOVE AVG</v>
      </c>
      <c r="I27" t="str">
        <f>VLOOKUP(I26,{0,"BELOW AVG";50,"AVG";100,"ABOVE AVG"},2,TRUE)</f>
        <v>BELOW AVG</v>
      </c>
      <c r="J27" t="str">
        <f>VLOOKUP(J26,{0,"BELOW AVG";50,"AVG";100,"ABOVE AVG"},2,TRUE)</f>
        <v>AVG</v>
      </c>
      <c r="K27" t="str">
        <f>VLOOKUP(K26,{0,"BELOW AVG";50,"AVG";100,"ABOVE AVG"},2,TRUE)</f>
        <v>AVG</v>
      </c>
      <c r="L27" t="str">
        <f>VLOOKUP(L26,{0,"BELOW AVG";50,"AVG";100,"ABOVE AVG"},2,TRUE)</f>
        <v>BELOW AVG</v>
      </c>
      <c r="M27" t="str">
        <f>VLOOKUP(M26,{0,"BELOW AVG";50,"AVG";100,"ABOVE AVG"},2,TRUE)</f>
        <v>BELOW AVG</v>
      </c>
      <c r="N27" t="str">
        <f>VLOOKUP(N26,{0,"BELOW AVG";50,"AVG";100,"ABOVE AVG"},2,TRUE)</f>
        <v>AVG</v>
      </c>
      <c r="O27" t="str">
        <f>VLOOKUP(O26,{0,"BELOW AVG";50,"AVG";100,"ABOVE AVG"},2,TRUE)</f>
        <v>BELOW AVG</v>
      </c>
      <c r="P27" t="str">
        <f>VLOOKUP(P26,{0,"BELOW AVG";50,"AVG";100,"ABOVE AVG"},2,TRUE)</f>
        <v>BELOW AVG</v>
      </c>
      <c r="Q27" t="str">
        <f>VLOOKUP(Q26,{0,"BELOW AVG";50,"AVG";100,"ABOVE AVG"},2,TRUE)</f>
        <v>AVG</v>
      </c>
      <c r="R27" t="str">
        <f>VLOOKUP(R26,{0,"BELOW AVG";50,"AVG";100,"ABOVE AVG"},2,TRUE)</f>
        <v>AVG</v>
      </c>
      <c r="S27" t="str">
        <f>VLOOKUP(S26,{0,"BELOW AVG";50,"AVG";100,"ABOVE AVG"},2,TRUE)</f>
        <v>BELOW AVG</v>
      </c>
      <c r="T27" t="str">
        <f>VLOOKUP(T26,{0,"BELOW AVG";50,"AVG";100,"ABOVE AVG"},2,TRUE)</f>
        <v>AVG</v>
      </c>
      <c r="U27" t="str">
        <f>VLOOKUP(U26,{0,"BELOW AVG";50,"AVG";100,"ABOVE AVG"},2,TRUE)</f>
        <v>ABOVE AVG</v>
      </c>
      <c r="V27" t="str">
        <f>VLOOKUP(V26,{0,"BELOW AVG";50,"AVG";100,"ABOVE AVG"},2,TRUE)</f>
        <v>BELOW AVG</v>
      </c>
      <c r="W27" t="str">
        <f>VLOOKUP(W26,{0,"BELOW AVG";50,"AVG";100,"ABOVE AVG"},2,TRUE)</f>
        <v>AVG</v>
      </c>
    </row>
    <row r="28" spans="2:23">
      <c r="B28" s="40" t="s">
        <v>57</v>
      </c>
      <c r="C28" s="40">
        <v>2</v>
      </c>
      <c r="D28" s="41">
        <v>50</v>
      </c>
      <c r="E28" t="str">
        <f>VLOOKUP(D28,{0,"BELOW AVG";50,"AVG";100,"ABOVE AVG"},2,TRUE)</f>
        <v>AVG</v>
      </c>
    </row>
    <row r="29" spans="2:23">
      <c r="B29" s="38" t="s">
        <v>58</v>
      </c>
      <c r="C29" s="38">
        <v>2</v>
      </c>
      <c r="D29" s="39">
        <v>66</v>
      </c>
      <c r="E29" t="str">
        <f>VLOOKUP(D29,{0,"BELOW AVG";50,"AVG";100,"ABOVE AVG"},2,TRUE)</f>
        <v>AVG</v>
      </c>
    </row>
    <row r="30" spans="2:23">
      <c r="B30" s="40" t="s">
        <v>113</v>
      </c>
      <c r="C30" s="40">
        <v>1</v>
      </c>
      <c r="D30" s="41">
        <v>23.5</v>
      </c>
      <c r="E30" t="str">
        <f>VLOOKUP(D30,{0,"BELOW AVG";50,"AVG";100,"ABOVE AVG"},2,TRUE)</f>
        <v>BELOW AVG</v>
      </c>
      <c r="H30" s="75"/>
      <c r="I30" s="75" t="s">
        <v>119</v>
      </c>
    </row>
    <row r="31" spans="2:23">
      <c r="B31" s="38" t="s">
        <v>114</v>
      </c>
      <c r="C31" s="38">
        <v>4</v>
      </c>
      <c r="D31" s="39">
        <v>87.8</v>
      </c>
      <c r="E31" t="str">
        <f>VLOOKUP(D31,{0,"BELOW AVG";50,"AVG";100,"ABOVE AVG"},2,TRUE)</f>
        <v>AVG</v>
      </c>
      <c r="H31" s="43" t="s">
        <v>105</v>
      </c>
      <c r="I31" t="s">
        <v>55</v>
      </c>
    </row>
    <row r="32" spans="2:23">
      <c r="B32" s="40" t="s">
        <v>116</v>
      </c>
      <c r="C32" s="40">
        <v>9</v>
      </c>
      <c r="D32" s="41">
        <v>306</v>
      </c>
      <c r="E32" t="str">
        <f>VLOOKUP(D32,{0,"BELOW AVG";50,"AVG";100,"ABOVE AVG"},2,TRUE)</f>
        <v>ABOVE AVG</v>
      </c>
      <c r="H32" s="43" t="s">
        <v>118</v>
      </c>
      <c r="I32" s="74">
        <f>HLOOKUP(I31,H24:W27,3,0)</f>
        <v>39.9</v>
      </c>
    </row>
    <row r="33" spans="2:9">
      <c r="B33" s="38" t="s">
        <v>115</v>
      </c>
      <c r="C33" s="38">
        <v>1</v>
      </c>
      <c r="D33" s="39">
        <v>19.95</v>
      </c>
      <c r="E33" t="str">
        <f>VLOOKUP(D33,{0,"BELOW AVG";50,"AVG";100,"ABOVE AVG"},2,TRUE)</f>
        <v>BELOW AVG</v>
      </c>
      <c r="H33" s="43" t="s">
        <v>106</v>
      </c>
      <c r="I33" s="74" t="str">
        <f>HLOOKUP(I31,H24:W27,4,0)</f>
        <v>BELOW AVG</v>
      </c>
    </row>
    <row r="34" spans="2:9">
      <c r="B34" s="40" t="s">
        <v>117</v>
      </c>
      <c r="C34" s="40">
        <v>3</v>
      </c>
      <c r="D34" s="41">
        <v>68.849999999999994</v>
      </c>
      <c r="E34" t="str">
        <f>VLOOKUP(D34,{0,"BELOW AVG";50,"AVG";100,"ABOVE AVG"},2,TRUE)</f>
        <v>AVG</v>
      </c>
    </row>
  </sheetData>
  <autoFilter ref="B18:E9985" xr:uid="{D4F81117-0143-47D4-B46C-4B608F2552DF}"/>
  <mergeCells count="8">
    <mergeCell ref="B2:R2"/>
    <mergeCell ref="B3:R3"/>
    <mergeCell ref="B5:P5"/>
    <mergeCell ref="B12:K12"/>
    <mergeCell ref="A6:O6"/>
    <mergeCell ref="A7:O7"/>
    <mergeCell ref="A9:R9"/>
    <mergeCell ref="A10:R10"/>
  </mergeCells>
  <dataValidations count="2">
    <dataValidation type="list" allowBlank="1" showInputMessage="1" showErrorMessage="1" sqref="I19" xr:uid="{FC35139B-ED2A-4A91-881C-C366A0884F58}">
      <formula1>$B$19:$B$34</formula1>
    </dataValidation>
    <dataValidation type="list" allowBlank="1" showInputMessage="1" showErrorMessage="1" sqref="I31" xr:uid="{A16F3443-F8CF-4059-B69A-15481C77B6BE}">
      <formula1>$H$24:$W$24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AF5FB-F78B-41A3-8633-D69E388FCD47}">
  <dimension ref="B4:E12"/>
  <sheetViews>
    <sheetView topLeftCell="B1" workbookViewId="0">
      <selection activeCell="G17" sqref="G17"/>
    </sheetView>
  </sheetViews>
  <sheetFormatPr defaultRowHeight="15"/>
  <cols>
    <col min="2" max="2" width="19.28515625" customWidth="1"/>
    <col min="3" max="4" width="17.140625" bestFit="1" customWidth="1"/>
    <col min="5" max="5" width="6.5703125" customWidth="1"/>
  </cols>
  <sheetData>
    <row r="4" spans="2:5" ht="27" thickBot="1">
      <c r="B4" s="57" t="s">
        <v>95</v>
      </c>
      <c r="C4" s="58" t="s">
        <v>59</v>
      </c>
      <c r="D4" s="58" t="s">
        <v>94</v>
      </c>
      <c r="E4" s="61" t="s">
        <v>96</v>
      </c>
    </row>
    <row r="5" spans="2:5" ht="21" thickTop="1" thickBot="1">
      <c r="B5" s="56" t="s">
        <v>89</v>
      </c>
      <c r="C5" s="59">
        <v>80</v>
      </c>
      <c r="D5" s="59">
        <v>75.043154017351497</v>
      </c>
      <c r="E5" s="60">
        <f>(D5-C5)/D5</f>
        <v>-6.6053273580457178E-2</v>
      </c>
    </row>
    <row r="6" spans="2:5" ht="21" thickTop="1" thickBot="1">
      <c r="B6" s="56" t="s">
        <v>90</v>
      </c>
      <c r="C6" s="59">
        <v>47.1</v>
      </c>
      <c r="D6" s="59">
        <v>70.476019646944494</v>
      </c>
      <c r="E6" s="60">
        <f t="shared" ref="E6:E11" si="0">(D6-C6)/D6</f>
        <v>0.33168756924764786</v>
      </c>
    </row>
    <row r="7" spans="2:5" ht="21" thickTop="1" thickBot="1">
      <c r="B7" s="56" t="s">
        <v>91</v>
      </c>
      <c r="C7" s="59">
        <v>100</v>
      </c>
      <c r="D7" s="59">
        <v>130.982177377461</v>
      </c>
      <c r="E7" s="60">
        <f t="shared" si="0"/>
        <v>0.23653735185801175</v>
      </c>
    </row>
    <row r="8" spans="2:5" ht="21" thickTop="1" thickBot="1">
      <c r="B8" s="56" t="s">
        <v>90</v>
      </c>
      <c r="C8" s="59">
        <v>345</v>
      </c>
      <c r="D8" s="59">
        <v>154.68529299562999</v>
      </c>
      <c r="E8" s="60">
        <f t="shared" si="0"/>
        <v>-1.2303348516122123</v>
      </c>
    </row>
    <row r="9" spans="2:5" ht="21" thickTop="1" thickBot="1">
      <c r="B9" s="56" t="s">
        <v>92</v>
      </c>
      <c r="C9" s="59">
        <v>42.76</v>
      </c>
      <c r="D9" s="59">
        <v>75.043154017351497</v>
      </c>
      <c r="E9" s="60">
        <f t="shared" si="0"/>
        <v>0.43019452527124569</v>
      </c>
    </row>
    <row r="10" spans="2:5" ht="21" thickTop="1" thickBot="1">
      <c r="B10" s="56" t="s">
        <v>91</v>
      </c>
      <c r="C10" s="59">
        <v>4.7634279935629404</v>
      </c>
      <c r="D10" s="59">
        <v>117.146816914805</v>
      </c>
      <c r="E10" s="60">
        <f t="shared" si="0"/>
        <v>0.95933796479483391</v>
      </c>
    </row>
    <row r="11" spans="2:5" ht="21" thickTop="1" thickBot="1">
      <c r="B11" s="56" t="s">
        <v>93</v>
      </c>
      <c r="C11" s="59">
        <v>170.83</v>
      </c>
      <c r="D11" s="59">
        <v>212.842352315711</v>
      </c>
      <c r="E11" s="60">
        <f t="shared" si="0"/>
        <v>0.19738718285444282</v>
      </c>
    </row>
    <row r="12" spans="2:5" ht="15.75" thickTop="1"/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5CD70-60C0-49B6-BFF0-5E563878B0FE}">
  <dimension ref="A1:R42"/>
  <sheetViews>
    <sheetView topLeftCell="A10" workbookViewId="0">
      <selection activeCell="Q24" sqref="Q24"/>
    </sheetView>
  </sheetViews>
  <sheetFormatPr defaultRowHeight="15"/>
  <cols>
    <col min="10" max="10" width="9.7109375" bestFit="1" customWidth="1"/>
  </cols>
  <sheetData>
    <row r="1" spans="1:18">
      <c r="A1" s="65"/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</row>
    <row r="2" spans="1:18" ht="20.25" customHeight="1">
      <c r="A2" s="66" t="s">
        <v>66</v>
      </c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</row>
    <row r="3" spans="1:18" ht="20.25" customHeight="1">
      <c r="A3" s="66" t="s">
        <v>67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</row>
    <row r="5" spans="1:18">
      <c r="A5" s="62" t="s">
        <v>68</v>
      </c>
      <c r="B5" s="62"/>
      <c r="C5" s="62"/>
      <c r="D5" s="62"/>
      <c r="E5" s="62"/>
      <c r="F5" s="62"/>
      <c r="G5" s="62"/>
      <c r="K5" t="s">
        <v>78</v>
      </c>
    </row>
    <row r="6" spans="1:18">
      <c r="C6" t="s">
        <v>65</v>
      </c>
    </row>
    <row r="7" spans="1:18">
      <c r="B7">
        <f>logical_operator!E5</f>
        <v>123</v>
      </c>
      <c r="C7" t="str">
        <f ca="1">_xlfn.FORMULATEXT(B7)</f>
        <v>=logical_operator!E5</v>
      </c>
      <c r="O7" t="s">
        <v>75</v>
      </c>
    </row>
    <row r="8" spans="1:18">
      <c r="O8" t="str">
        <f ca="1">_xlfn.FORMULATEXT(P11)</f>
        <v>=SUM(K11:O11)</v>
      </c>
    </row>
    <row r="9" spans="1:18">
      <c r="G9">
        <f>AVERAGE(logical_operator!E5:E9)</f>
        <v>160.4</v>
      </c>
    </row>
    <row r="10" spans="1:18" ht="15.75" thickBot="1">
      <c r="K10" s="50" t="s">
        <v>69</v>
      </c>
      <c r="L10" s="50" t="s">
        <v>70</v>
      </c>
      <c r="M10" s="50" t="s">
        <v>71</v>
      </c>
      <c r="N10" s="50" t="s">
        <v>72</v>
      </c>
      <c r="O10" s="50" t="s">
        <v>73</v>
      </c>
      <c r="P10" s="50" t="s">
        <v>74</v>
      </c>
    </row>
    <row r="11" spans="1:18" ht="16.5" thickTop="1" thickBot="1">
      <c r="C11" s="48" t="s">
        <v>59</v>
      </c>
      <c r="D11" s="49" t="s">
        <v>60</v>
      </c>
      <c r="J11" s="48" t="s">
        <v>59</v>
      </c>
      <c r="K11" s="44">
        <v>123</v>
      </c>
      <c r="L11" s="44">
        <v>199</v>
      </c>
      <c r="M11" s="44">
        <v>282</v>
      </c>
      <c r="N11" s="44">
        <v>10</v>
      </c>
      <c r="O11" s="46">
        <v>188</v>
      </c>
      <c r="P11">
        <f>SUM(K11:O11)</f>
        <v>802</v>
      </c>
    </row>
    <row r="12" spans="1:18" ht="16.5" thickTop="1" thickBot="1">
      <c r="C12" s="44">
        <v>123</v>
      </c>
      <c r="D12" s="45">
        <v>123</v>
      </c>
      <c r="G12" s="48" t="s">
        <v>59</v>
      </c>
      <c r="H12" s="49" t="s">
        <v>60</v>
      </c>
      <c r="J12" s="49" t="s">
        <v>60</v>
      </c>
      <c r="K12" s="45">
        <v>123</v>
      </c>
      <c r="L12" s="45">
        <v>199</v>
      </c>
      <c r="M12" s="45">
        <v>20</v>
      </c>
      <c r="N12" s="45">
        <v>188</v>
      </c>
      <c r="O12" s="47">
        <v>188</v>
      </c>
      <c r="P12">
        <f>SUM(K12:O12)</f>
        <v>718</v>
      </c>
    </row>
    <row r="13" spans="1:18" ht="16.5" thickTop="1" thickBot="1">
      <c r="C13" s="44">
        <v>199</v>
      </c>
      <c r="D13" s="45">
        <v>199</v>
      </c>
      <c r="F13" s="50" t="s">
        <v>69</v>
      </c>
      <c r="G13" s="44">
        <v>123</v>
      </c>
      <c r="H13" s="45">
        <v>123</v>
      </c>
    </row>
    <row r="14" spans="1:18" ht="16.5" thickTop="1" thickBot="1">
      <c r="C14" s="44">
        <v>282</v>
      </c>
      <c r="D14" s="45">
        <v>20</v>
      </c>
      <c r="F14" s="50" t="s">
        <v>70</v>
      </c>
      <c r="G14" s="44">
        <v>199</v>
      </c>
      <c r="H14" s="45">
        <v>199</v>
      </c>
    </row>
    <row r="15" spans="1:18" ht="16.5" thickTop="1" thickBot="1">
      <c r="C15" s="44">
        <v>10</v>
      </c>
      <c r="D15" s="45">
        <v>188</v>
      </c>
      <c r="F15" s="50" t="s">
        <v>71</v>
      </c>
      <c r="G15" s="44">
        <v>282</v>
      </c>
      <c r="H15" s="45">
        <v>20</v>
      </c>
      <c r="L15" s="51" t="s">
        <v>77</v>
      </c>
      <c r="M15" s="51"/>
      <c r="N15" s="51"/>
    </row>
    <row r="16" spans="1:18" ht="16.5" thickTop="1" thickBot="1">
      <c r="C16" s="46">
        <v>188</v>
      </c>
      <c r="D16" s="47">
        <v>188</v>
      </c>
      <c r="F16" s="50" t="s">
        <v>72</v>
      </c>
      <c r="G16" s="44">
        <v>10</v>
      </c>
      <c r="H16" s="45">
        <v>188</v>
      </c>
      <c r="M16" t="str">
        <f ca="1">_xlfn.FORMULATEXT(Q19)</f>
        <v>=P19/$P$21</v>
      </c>
    </row>
    <row r="17" spans="6:18" ht="15.75" thickTop="1">
      <c r="F17" s="50" t="s">
        <v>73</v>
      </c>
      <c r="G17" s="46">
        <v>188</v>
      </c>
      <c r="H17" s="47">
        <v>188</v>
      </c>
    </row>
    <row r="18" spans="6:18" ht="15.75" thickBot="1">
      <c r="K18" s="50" t="s">
        <v>69</v>
      </c>
      <c r="L18" s="50" t="s">
        <v>70</v>
      </c>
      <c r="M18" s="50" t="s">
        <v>71</v>
      </c>
      <c r="N18" s="50" t="s">
        <v>72</v>
      </c>
      <c r="O18" s="50" t="s">
        <v>73</v>
      </c>
      <c r="P18" s="50" t="s">
        <v>74</v>
      </c>
      <c r="Q18" s="50" t="s">
        <v>76</v>
      </c>
    </row>
    <row r="19" spans="6:18" ht="16.5" thickTop="1" thickBot="1">
      <c r="J19" s="48" t="s">
        <v>59</v>
      </c>
      <c r="K19" s="44">
        <v>123</v>
      </c>
      <c r="L19" s="44">
        <v>199</v>
      </c>
      <c r="M19" s="44">
        <v>282</v>
      </c>
      <c r="N19" s="44">
        <v>10</v>
      </c>
      <c r="O19" s="46">
        <v>188</v>
      </c>
      <c r="P19">
        <f>SUM(K19:O19)</f>
        <v>802</v>
      </c>
      <c r="Q19" s="52">
        <f>P19/$P$21</f>
        <v>0.52763157894736845</v>
      </c>
    </row>
    <row r="20" spans="6:18" ht="16.5" thickTop="1" thickBot="1">
      <c r="J20" s="49" t="s">
        <v>60</v>
      </c>
      <c r="K20" s="45">
        <v>123</v>
      </c>
      <c r="L20" s="45">
        <v>199</v>
      </c>
      <c r="M20" s="45">
        <v>20</v>
      </c>
      <c r="N20" s="45">
        <v>188</v>
      </c>
      <c r="O20" s="47">
        <v>188</v>
      </c>
      <c r="P20">
        <f>SUM(K20:O20)</f>
        <v>718</v>
      </c>
      <c r="Q20" s="52">
        <f>P20/$P$21</f>
        <v>0.4723684210526316</v>
      </c>
    </row>
    <row r="21" spans="6:18" ht="15.75" thickTop="1">
      <c r="P21">
        <f>SUM(P19:P20)</f>
        <v>1520</v>
      </c>
    </row>
    <row r="23" spans="6:18" ht="11.25" customHeight="1"/>
    <row r="24" spans="6:18" ht="27.75" customHeight="1">
      <c r="J24" s="67" t="s">
        <v>79</v>
      </c>
      <c r="K24" s="67"/>
      <c r="L24" s="67"/>
      <c r="M24" s="67"/>
      <c r="Q24" t="s">
        <v>88</v>
      </c>
    </row>
    <row r="26" spans="6:18">
      <c r="H26" s="64" t="s">
        <v>80</v>
      </c>
      <c r="I26" s="64"/>
      <c r="J26" s="64"/>
      <c r="K26" s="64"/>
      <c r="L26" s="64"/>
      <c r="M26" s="64"/>
      <c r="N26" s="64"/>
      <c r="O26" s="64"/>
      <c r="P26" s="64"/>
      <c r="Q26" s="64"/>
      <c r="R26" s="64"/>
    </row>
    <row r="27" spans="6:18">
      <c r="H27" s="63" t="s">
        <v>81</v>
      </c>
      <c r="I27" s="63"/>
      <c r="J27" s="63"/>
      <c r="K27" s="63"/>
      <c r="L27" s="63"/>
      <c r="M27" s="63"/>
      <c r="N27" s="63"/>
      <c r="O27" s="63"/>
      <c r="P27" s="63"/>
      <c r="Q27" s="63"/>
      <c r="R27" s="63"/>
    </row>
    <row r="28" spans="6:18">
      <c r="H28" s="63" t="s">
        <v>82</v>
      </c>
      <c r="I28" s="63"/>
      <c r="J28" s="63"/>
      <c r="K28" s="63"/>
      <c r="L28" s="63"/>
      <c r="M28" s="63"/>
      <c r="N28" s="63"/>
      <c r="O28" s="63"/>
      <c r="P28" s="63"/>
      <c r="Q28" s="63"/>
      <c r="R28" s="63"/>
    </row>
    <row r="29" spans="6:18">
      <c r="H29" s="63" t="s">
        <v>83</v>
      </c>
      <c r="I29" s="63"/>
      <c r="J29" s="63"/>
      <c r="K29" s="63"/>
      <c r="L29" s="63"/>
      <c r="M29" s="63"/>
      <c r="N29" s="63"/>
      <c r="O29" s="63"/>
      <c r="P29" s="63"/>
      <c r="Q29" s="63"/>
      <c r="R29" s="63"/>
    </row>
    <row r="30" spans="6:18">
      <c r="H30" s="64" t="s">
        <v>87</v>
      </c>
      <c r="I30" s="64"/>
      <c r="J30" s="64"/>
      <c r="K30" s="64"/>
      <c r="L30" s="64"/>
      <c r="M30" s="64"/>
      <c r="N30" s="64"/>
      <c r="O30" s="64"/>
      <c r="P30" s="64"/>
      <c r="Q30" s="64"/>
      <c r="R30" s="64"/>
    </row>
    <row r="31" spans="6:18">
      <c r="H31" s="63" t="s">
        <v>84</v>
      </c>
      <c r="I31" s="63"/>
      <c r="J31" s="63"/>
      <c r="K31" s="63"/>
      <c r="L31" s="63"/>
      <c r="M31" s="63"/>
      <c r="N31" s="63"/>
      <c r="O31" s="63"/>
      <c r="P31" s="63"/>
      <c r="Q31" s="63"/>
      <c r="R31" s="63"/>
    </row>
    <row r="32" spans="6:18">
      <c r="H32" s="63" t="s">
        <v>85</v>
      </c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spans="3:18">
      <c r="H33" s="63" t="s">
        <v>86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spans="3:18">
      <c r="D34" t="str">
        <f ca="1">_xlfn.FORMULATEXT(D37)</f>
        <v>=G13/P$19</v>
      </c>
      <c r="J34" s="55"/>
    </row>
    <row r="35" spans="3:18">
      <c r="J35" s="54" t="str">
        <f ca="1">_xlfn.FORMULATEXT(K38)</f>
        <v>=K19/$P19</v>
      </c>
    </row>
    <row r="36" spans="3:18" ht="15.75" thickBot="1">
      <c r="D36" s="48" t="s">
        <v>59</v>
      </c>
      <c r="E36" s="49" t="s">
        <v>60</v>
      </c>
    </row>
    <row r="37" spans="3:18" ht="16.5" thickTop="1" thickBot="1">
      <c r="C37" s="50" t="s">
        <v>69</v>
      </c>
      <c r="D37" s="53">
        <f>G13/P$19</f>
        <v>0.15336658354114713</v>
      </c>
      <c r="E37" s="53">
        <f>H13/P$20</f>
        <v>0.1713091922005571</v>
      </c>
      <c r="K37" s="50" t="s">
        <v>69</v>
      </c>
      <c r="L37" s="50" t="s">
        <v>70</v>
      </c>
      <c r="M37" s="50" t="s">
        <v>71</v>
      </c>
      <c r="N37" s="50" t="s">
        <v>72</v>
      </c>
      <c r="O37" s="50" t="s">
        <v>73</v>
      </c>
    </row>
    <row r="38" spans="3:18" ht="16.5" thickTop="1" thickBot="1">
      <c r="C38" s="50" t="s">
        <v>70</v>
      </c>
      <c r="D38" s="53">
        <f t="shared" ref="D38:D41" si="0">G14/P$19</f>
        <v>0.24812967581047382</v>
      </c>
      <c r="E38" s="53">
        <f t="shared" ref="E38:E41" si="1">H14/P$20</f>
        <v>0.27715877437325903</v>
      </c>
      <c r="J38" s="48" t="s">
        <v>59</v>
      </c>
      <c r="K38" s="53">
        <f t="shared" ref="K38:O39" si="2">K19/$P19</f>
        <v>0.15336658354114713</v>
      </c>
      <c r="L38" s="53">
        <f t="shared" si="2"/>
        <v>0.24812967581047382</v>
      </c>
      <c r="M38" s="53">
        <f t="shared" si="2"/>
        <v>0.35162094763092272</v>
      </c>
      <c r="N38" s="53">
        <f t="shared" si="2"/>
        <v>1.2468827930174564E-2</v>
      </c>
      <c r="O38" s="53">
        <f t="shared" si="2"/>
        <v>0.23441396508728179</v>
      </c>
    </row>
    <row r="39" spans="3:18" ht="16.5" thickTop="1" thickBot="1">
      <c r="C39" s="50" t="s">
        <v>71</v>
      </c>
      <c r="D39" s="53">
        <f t="shared" si="0"/>
        <v>0.35162094763092272</v>
      </c>
      <c r="E39" s="53">
        <f t="shared" si="1"/>
        <v>2.7855153203342618E-2</v>
      </c>
      <c r="J39" s="49" t="s">
        <v>60</v>
      </c>
      <c r="K39" s="53">
        <f t="shared" si="2"/>
        <v>0.1713091922005571</v>
      </c>
      <c r="L39" s="53">
        <f t="shared" si="2"/>
        <v>0.27715877437325903</v>
      </c>
      <c r="M39" s="53">
        <f t="shared" si="2"/>
        <v>2.7855153203342618E-2</v>
      </c>
      <c r="N39" s="53">
        <f t="shared" si="2"/>
        <v>0.2618384401114206</v>
      </c>
      <c r="O39" s="53">
        <f t="shared" si="2"/>
        <v>0.2618384401114206</v>
      </c>
    </row>
    <row r="40" spans="3:18" ht="16.5" thickTop="1" thickBot="1">
      <c r="C40" s="50" t="s">
        <v>72</v>
      </c>
      <c r="D40" s="53">
        <f t="shared" si="0"/>
        <v>1.2468827930174564E-2</v>
      </c>
      <c r="E40" s="53">
        <f t="shared" si="1"/>
        <v>0.2618384401114206</v>
      </c>
    </row>
    <row r="41" spans="3:18" ht="16.5" thickTop="1" thickBot="1">
      <c r="C41" s="50" t="s">
        <v>73</v>
      </c>
      <c r="D41" s="53">
        <f t="shared" si="0"/>
        <v>0.23441396508728179</v>
      </c>
      <c r="E41" s="53">
        <f t="shared" si="1"/>
        <v>0.2618384401114206</v>
      </c>
    </row>
    <row r="42" spans="3:18" ht="15.75" thickTop="1"/>
  </sheetData>
  <mergeCells count="13">
    <mergeCell ref="A1:R1"/>
    <mergeCell ref="A2:R2"/>
    <mergeCell ref="A3:R3"/>
    <mergeCell ref="A5:G5"/>
    <mergeCell ref="J24:M24"/>
    <mergeCell ref="H31:R31"/>
    <mergeCell ref="H32:R32"/>
    <mergeCell ref="H33:R33"/>
    <mergeCell ref="H26:R26"/>
    <mergeCell ref="H27:R27"/>
    <mergeCell ref="H28:R28"/>
    <mergeCell ref="H29:R29"/>
    <mergeCell ref="H30:R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9345A-F685-4F61-AD20-6E4445C38AEE}">
  <sheetPr>
    <tabColor theme="5" tint="-0.249977111117893"/>
  </sheetPr>
  <dimension ref="E4:I10"/>
  <sheetViews>
    <sheetView workbookViewId="0">
      <selection activeCell="E4" sqref="E4:F9"/>
    </sheetView>
  </sheetViews>
  <sheetFormatPr defaultRowHeight="15"/>
  <cols>
    <col min="5" max="5" width="9.7109375" bestFit="1" customWidth="1"/>
    <col min="7" max="7" width="19.28515625" bestFit="1" customWidth="1"/>
    <col min="8" max="8" width="20.28515625" bestFit="1" customWidth="1"/>
    <col min="9" max="9" width="19.5703125" bestFit="1" customWidth="1"/>
  </cols>
  <sheetData>
    <row r="4" spans="5:9" ht="15.75" thickBot="1">
      <c r="E4" s="48" t="s">
        <v>59</v>
      </c>
      <c r="F4" s="49" t="s">
        <v>60</v>
      </c>
      <c r="G4" s="49" t="s">
        <v>61</v>
      </c>
      <c r="H4" s="49" t="s">
        <v>62</v>
      </c>
      <c r="I4" s="49" t="s">
        <v>65</v>
      </c>
    </row>
    <row r="5" spans="5:9" ht="16.5" thickTop="1" thickBot="1">
      <c r="E5" s="44">
        <v>123</v>
      </c>
      <c r="F5" s="45">
        <v>123</v>
      </c>
      <c r="G5" s="45" t="b">
        <f>E5=F5</f>
        <v>1</v>
      </c>
      <c r="H5" s="45" t="s">
        <v>63</v>
      </c>
      <c r="I5" s="45" t="str">
        <f ca="1">_xlfn.FORMULATEXT(G5)</f>
        <v>=E5=F5</v>
      </c>
    </row>
    <row r="6" spans="5:9" ht="16.5" thickTop="1" thickBot="1">
      <c r="E6" s="44">
        <v>199</v>
      </c>
      <c r="F6" s="45">
        <v>199</v>
      </c>
      <c r="G6" s="45" t="b">
        <f>E6&lt;&gt;F6</f>
        <v>0</v>
      </c>
      <c r="H6" s="45" t="s">
        <v>64</v>
      </c>
      <c r="I6" s="45" t="str">
        <f t="shared" ref="I6:I9" ca="1" si="0">_xlfn.FORMULATEXT(G6)</f>
        <v>=E6&lt;&gt;F6</v>
      </c>
    </row>
    <row r="7" spans="5:9" ht="16.5" thickTop="1" thickBot="1">
      <c r="E7" s="44">
        <v>282</v>
      </c>
      <c r="F7" s="45">
        <v>20</v>
      </c>
      <c r="G7" s="45" t="b">
        <f>E7&gt;F7</f>
        <v>1</v>
      </c>
      <c r="H7" s="45"/>
      <c r="I7" s="45" t="str">
        <f t="shared" ca="1" si="0"/>
        <v>=E7&gt;F7</v>
      </c>
    </row>
    <row r="8" spans="5:9" ht="16.5" thickTop="1" thickBot="1">
      <c r="E8" s="44">
        <v>10</v>
      </c>
      <c r="F8" s="45">
        <v>188</v>
      </c>
      <c r="G8" s="45" t="b">
        <f>E8&lt;F8</f>
        <v>1</v>
      </c>
      <c r="H8" s="45"/>
      <c r="I8" s="45" t="str">
        <f t="shared" ca="1" si="0"/>
        <v>=E8&lt;F8</v>
      </c>
    </row>
    <row r="9" spans="5:9" ht="16.5" thickTop="1" thickBot="1">
      <c r="E9" s="46">
        <v>188</v>
      </c>
      <c r="F9" s="47">
        <v>188</v>
      </c>
      <c r="G9" s="47" t="b">
        <f>E9&lt;=F9</f>
        <v>1</v>
      </c>
      <c r="H9" s="47"/>
      <c r="I9" s="45" t="str">
        <f t="shared" ca="1" si="0"/>
        <v>=E9&lt;=F9</v>
      </c>
    </row>
    <row r="10" spans="5:9" ht="15.75" thickTop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Sheet1</vt:lpstr>
      <vt:lpstr>waterfall chart</vt:lpstr>
      <vt:lpstr>Sheet3</vt:lpstr>
      <vt:lpstr>LOOKUP</vt:lpstr>
      <vt:lpstr>INCOME_VRS_SALARY_CHART</vt:lpstr>
      <vt:lpstr>cell reference</vt:lpstr>
      <vt:lpstr>logical_operator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2019-12-08T20:19:26Z</dcterms:created>
  <dcterms:modified xsi:type="dcterms:W3CDTF">2021-05-05T23:42:29Z</dcterms:modified>
</cp:coreProperties>
</file>