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strand/MyProjects/EmmaStrand_Notebook/Lab-work/"/>
    </mc:Choice>
  </mc:AlternateContent>
  <xr:revisionPtr revIDLastSave="0" documentId="13_ncr:1_{A46B64B2-475C-CE48-A6BF-FC8E8C7673C3}" xr6:coauthVersionLast="47" xr6:coauthVersionMax="47" xr10:uidLastSave="{00000000-0000-0000-0000-000000000000}"/>
  <bookViews>
    <workbookView xWindow="5600" yWindow="460" windowWidth="28000" windowHeight="19560" firstSheet="1" activeTab="7" xr2:uid="{EBBF8BB8-3757-E140-A0F6-9E178C0E96EB}"/>
  </bookViews>
  <sheets>
    <sheet name="Primer choice" sheetId="1" r:id="rId1"/>
    <sheet name="PCR settings" sheetId="2" r:id="rId2"/>
    <sheet name="Testing1 (338F) - 20220321" sheetId="3" r:id="rId3"/>
    <sheet name="Testing2 (338F) - 20220404" sheetId="4" r:id="rId4"/>
    <sheet name="Testing3 (338F) - 20220406" sheetId="5" r:id="rId5"/>
    <sheet name="Testing4 (341F) - 20220413" sheetId="9" r:id="rId6"/>
    <sheet name="Testing5 (Annealing Temp)" sheetId="10" r:id="rId7"/>
    <sheet name="Testing6 (515F check)" sheetId="11" r:id="rId8"/>
    <sheet name="Sequencing URI GSC 1" sheetId="7" r:id="rId9"/>
    <sheet name="Sequencing sheet for Janet 1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1" l="1"/>
  <c r="C20" i="11"/>
  <c r="D20" i="11" s="1"/>
  <c r="C21" i="11"/>
  <c r="D21" i="11" s="1"/>
  <c r="C18" i="11"/>
  <c r="D18" i="11" s="1"/>
  <c r="D19" i="11"/>
  <c r="D27" i="10"/>
  <c r="C23" i="10"/>
  <c r="D23" i="10" s="1"/>
  <c r="C24" i="10"/>
  <c r="D24" i="10" s="1"/>
  <c r="C25" i="10"/>
  <c r="D25" i="10" s="1"/>
  <c r="C22" i="10"/>
  <c r="D22" i="10" s="1"/>
  <c r="C30" i="9"/>
  <c r="C31" i="9"/>
  <c r="C32" i="9"/>
  <c r="C29" i="9"/>
  <c r="D29" i="9" s="1"/>
  <c r="D32" i="9"/>
  <c r="D31" i="9"/>
  <c r="D30" i="9"/>
  <c r="G10" i="9"/>
  <c r="H10" i="9" s="1"/>
  <c r="C40" i="5"/>
  <c r="C41" i="5"/>
  <c r="D41" i="5" s="1"/>
  <c r="C42" i="5"/>
  <c r="D42" i="5" s="1"/>
  <c r="C39" i="5"/>
  <c r="D40" i="5"/>
  <c r="D39" i="5"/>
  <c r="G24" i="5"/>
  <c r="H24" i="5" s="1"/>
  <c r="G25" i="5"/>
  <c r="H25" i="5" s="1"/>
  <c r="G26" i="5"/>
  <c r="H26" i="5" s="1"/>
  <c r="G27" i="5"/>
  <c r="H27" i="5" s="1"/>
  <c r="G28" i="5"/>
  <c r="H28" i="5" s="1"/>
  <c r="G18" i="5"/>
  <c r="H18" i="5" s="1"/>
  <c r="G19" i="5"/>
  <c r="H19" i="5" s="1"/>
  <c r="G20" i="5"/>
  <c r="H20" i="5" s="1"/>
  <c r="G21" i="5"/>
  <c r="H21" i="5" s="1"/>
  <c r="G22" i="5"/>
  <c r="H22" i="5" s="1"/>
  <c r="H23" i="5"/>
  <c r="G23" i="5"/>
  <c r="G17" i="5"/>
  <c r="H17" i="5" s="1"/>
  <c r="C27" i="4"/>
  <c r="C28" i="4"/>
  <c r="C29" i="4"/>
  <c r="C26" i="4"/>
  <c r="D26" i="4" s="1"/>
  <c r="D29" i="4"/>
  <c r="D28" i="4"/>
  <c r="D27" i="4"/>
  <c r="H9" i="4"/>
  <c r="I9" i="4" s="1"/>
  <c r="H10" i="4"/>
  <c r="I10" i="4" s="1"/>
  <c r="H11" i="4"/>
  <c r="I11" i="4" s="1"/>
  <c r="H12" i="4"/>
  <c r="I12" i="4" s="1"/>
  <c r="H7" i="4"/>
  <c r="I7" i="4" s="1"/>
  <c r="H8" i="4"/>
  <c r="I8" i="4" s="1"/>
  <c r="D23" i="11" l="1"/>
  <c r="D24" i="11" s="1"/>
  <c r="D28" i="10"/>
  <c r="D34" i="9"/>
  <c r="D35" i="9" s="1"/>
  <c r="D44" i="5"/>
  <c r="D45" i="5" s="1"/>
  <c r="D31" i="4"/>
  <c r="D32" i="4" s="1"/>
  <c r="H6" i="4"/>
  <c r="I6" i="4" s="1"/>
  <c r="H5" i="4"/>
  <c r="I5" i="4" s="1"/>
  <c r="H13" i="4"/>
  <c r="I13" i="4" s="1"/>
  <c r="C27" i="3"/>
  <c r="D27" i="3" s="1"/>
  <c r="C28" i="3"/>
  <c r="D28" i="3" s="1"/>
  <c r="C29" i="3"/>
  <c r="D29" i="3" s="1"/>
  <c r="C26" i="3"/>
  <c r="D26" i="3" s="1"/>
  <c r="D31" i="3" l="1"/>
  <c r="D32" i="3" s="1"/>
</calcChain>
</file>

<file path=xl/sharedStrings.xml><?xml version="1.0" encoding="utf-8"?>
<sst xmlns="http://schemas.openxmlformats.org/spreadsheetml/2006/main" count="661" uniqueCount="276">
  <si>
    <t>Putnam Lab V3V4 16S sequencing</t>
  </si>
  <si>
    <t>March 15 2022</t>
  </si>
  <si>
    <t>Primer Sequence</t>
  </si>
  <si>
    <t>Sequence to be ordered: Adapter + Primer Sequence</t>
  </si>
  <si>
    <t>GSC Adapter Overhang</t>
  </si>
  <si>
    <t>TCGTCGGCAGCGTCAGATGTGTATAAGAGACAG</t>
  </si>
  <si>
    <t>GTCTCGTGGGCTCGGAGATGTGTATAAGAGACAG</t>
  </si>
  <si>
    <t>Primer</t>
  </si>
  <si>
    <t>806RB reverse</t>
  </si>
  <si>
    <t>ACTCCTACGGGAGGCAGCA</t>
  </si>
  <si>
    <t>GGACTACNVGGGTWTCTAAT</t>
  </si>
  <si>
    <t>GTCTCGTGGGCTCGGAGATGTGTATAAGAGACAGGGACTACNVGGGTWTCTAAT</t>
  </si>
  <si>
    <t>TCGTCGGCAGCGTCAGATGTGTATAAGAGACAGACTCCTACGGGAGGCAGCA</t>
  </si>
  <si>
    <t xml:space="preserve">Temperature </t>
  </si>
  <si>
    <t xml:space="preserve">Time   </t>
  </si>
  <si>
    <t xml:space="preserve">Repeat </t>
  </si>
  <si>
    <t xml:space="preserve">95 °C       </t>
  </si>
  <si>
    <t xml:space="preserve">2 min  </t>
  </si>
  <si>
    <t xml:space="preserve">20 s   </t>
  </si>
  <si>
    <t xml:space="preserve">x30 </t>
  </si>
  <si>
    <t xml:space="preserve">30 s    </t>
  </si>
  <si>
    <t xml:space="preserve">20 s  </t>
  </si>
  <si>
    <t xml:space="preserve">72 °C       </t>
  </si>
  <si>
    <t>2 Pacuta, 2 Mcap adults, 2 eggs, 2 settled recruits and 1 negative control and 1 positive control (Kevin's)</t>
  </si>
  <si>
    <t>Plug ID</t>
  </si>
  <si>
    <t>Species</t>
  </si>
  <si>
    <t>Project</t>
  </si>
  <si>
    <t>HoloInt</t>
  </si>
  <si>
    <t>Dilution plate</t>
  </si>
  <si>
    <t>P. acuta</t>
  </si>
  <si>
    <t>DILUTIONS PLATE 2 - 5 TP RUN</t>
  </si>
  <si>
    <t>Well</t>
  </si>
  <si>
    <t>Concentration</t>
  </si>
  <si>
    <t>4 ng/uL</t>
  </si>
  <si>
    <t>M. capitata</t>
  </si>
  <si>
    <t>Life stage</t>
  </si>
  <si>
    <t>Adult</t>
  </si>
  <si>
    <t>KBay</t>
  </si>
  <si>
    <t>A. Huffmyer</t>
  </si>
  <si>
    <t>Settled recruits</t>
  </si>
  <si>
    <t>Negative control</t>
  </si>
  <si>
    <t>P. asteroides</t>
  </si>
  <si>
    <t>Strip tube #</t>
  </si>
  <si>
    <t>NA</t>
  </si>
  <si>
    <t>Trial #</t>
  </si>
  <si>
    <t>n=</t>
  </si>
  <si>
    <t>n=30 total</t>
  </si>
  <si>
    <t>Phusion MM</t>
  </si>
  <si>
    <t>Sample size for trials</t>
  </si>
  <si>
    <t>Master Mix Calculations</t>
  </si>
  <si>
    <t>F primer</t>
  </si>
  <si>
    <t>R primer</t>
  </si>
  <si>
    <t>Water</t>
  </si>
  <si>
    <t>uL</t>
  </si>
  <si>
    <t xml:space="preserve">uL </t>
  </si>
  <si>
    <t>uL total</t>
  </si>
  <si>
    <t xml:space="preserve">Eggs  </t>
  </si>
  <si>
    <t xml:space="preserve">Settled recruits  </t>
  </si>
  <si>
    <t>ES-17 (M-212)</t>
  </si>
  <si>
    <t>SAMPLE # PLATE 1</t>
  </si>
  <si>
    <t>A12</t>
  </si>
  <si>
    <t>ES-16 (M-217)</t>
  </si>
  <si>
    <t>H11</t>
  </si>
  <si>
    <t>KW-10 (R37-A1)</t>
  </si>
  <si>
    <t>KW_PJB</t>
  </si>
  <si>
    <t xml:space="preserve">A1 </t>
  </si>
  <si>
    <t xml:space="preserve">Dilutions to make 10 uM primer </t>
  </si>
  <si>
    <t>C1*V1 = C2*V2</t>
  </si>
  <si>
    <t>200 uL of 10 uM primer</t>
  </si>
  <si>
    <t>Strip tubes for 3 trials</t>
  </si>
  <si>
    <t xml:space="preserve">put DNA and MM in this well and then move to others </t>
  </si>
  <si>
    <t>AH-9 D1 (TP1)</t>
  </si>
  <si>
    <t>AH-10 D2 (TP1)</t>
  </si>
  <si>
    <t>AH-3 (Plug_4 48 hps)</t>
  </si>
  <si>
    <t>AH-2 (Plug_10 48 hps)</t>
  </si>
  <si>
    <t>E7</t>
  </si>
  <si>
    <t>F7</t>
  </si>
  <si>
    <t>F6</t>
  </si>
  <si>
    <t>G7</t>
  </si>
  <si>
    <t>N (30*3*1.05)</t>
  </si>
  <si>
    <t xml:space="preserve">rxns </t>
  </si>
  <si>
    <t>100 uM * X = 10 uM * 200 uL</t>
  </si>
  <si>
    <t>X = 2,000 / 100</t>
  </si>
  <si>
    <t>X = 20 uL</t>
  </si>
  <si>
    <t>180 uL Ultra Pure water</t>
  </si>
  <si>
    <t>Notes</t>
  </si>
  <si>
    <t>A11</t>
  </si>
  <si>
    <t>B3</t>
  </si>
  <si>
    <t>2513 for 55C/56C; 1184 (B4) for 57C</t>
  </si>
  <si>
    <t>ES-17 for 55C/56C; ES-18 for 57C</t>
  </si>
  <si>
    <t xml:space="preserve">To make 200 uL of 10 uM primer, we need 20 uL of 100 uM primer </t>
  </si>
  <si>
    <t>Received primer concentrate</t>
  </si>
  <si>
    <t xml:space="preserve">Resuspending concenrate to 100 uM = started with 82.6 nM so IDT sheet said to add 826 uL to create 100 uM </t>
  </si>
  <si>
    <t>55 C Test</t>
  </si>
  <si>
    <t>56 C Test</t>
  </si>
  <si>
    <t>57 C Test</t>
  </si>
  <si>
    <t>GeneRuler 1kb plus DNA LAdder on 2% gel: 100V, 400amp, 1 hour</t>
  </si>
  <si>
    <t>Gel 1:</t>
  </si>
  <si>
    <t>Gel 2:</t>
  </si>
  <si>
    <t>Above 30 samples from all 3 temps</t>
  </si>
  <si>
    <t xml:space="preserve">57C set, with bright band samples diluted and not diluted to see if there are 2 bands </t>
  </si>
  <si>
    <t>GeneRuler 100 bp DNA Ladder on 2% gel: 75V, 400amp, 1 hour</t>
  </si>
  <si>
    <t>Original DNA tube</t>
  </si>
  <si>
    <t>Vial #10</t>
  </si>
  <si>
    <t>DNA concentration (ng/uL)</t>
  </si>
  <si>
    <t>DNA for dilution (uL)</t>
  </si>
  <si>
    <t>Ultrapure H20 for dilution (uL)</t>
  </si>
  <si>
    <t>in 20 uL dilution volume -- 4 ng/uL*20uL reaction / Qubit value = 80/Qubit value</t>
  </si>
  <si>
    <t xml:space="preserve">Hard DNA boxes </t>
  </si>
  <si>
    <t>KBay DNA box</t>
  </si>
  <si>
    <t>ES-17 (M-212 12-4-2019)</t>
  </si>
  <si>
    <t>ES-16 (M-217 12-4-2019)</t>
  </si>
  <si>
    <t>20190722 Ext ID 65, 66</t>
  </si>
  <si>
    <t>20190807 Ext ID 319, 320</t>
  </si>
  <si>
    <t>20210225 Ext ID 17</t>
  </si>
  <si>
    <t>20210225 Ext ID 16</t>
  </si>
  <si>
    <t>too low</t>
  </si>
  <si>
    <t>pull 3 uL straight from Kevin's dilution</t>
  </si>
  <si>
    <t>Porites july bleaching DNA extracts</t>
  </si>
  <si>
    <t>Duplicates instead of triplicates</t>
  </si>
  <si>
    <t>n=20</t>
  </si>
  <si>
    <t>N (20*2*1.05)</t>
  </si>
  <si>
    <t>58 C Test</t>
  </si>
  <si>
    <t>Strip tubes for 2 trials</t>
  </si>
  <si>
    <t xml:space="preserve">57 °C        </t>
  </si>
  <si>
    <t xml:space="preserve">5 min  </t>
  </si>
  <si>
    <t>#6 on 58C is 2 uL of D2 (correct)</t>
  </si>
  <si>
    <t>Notes: #5 on 58C run is 2 uL of D1 and 2 uL of D2 (mix-up)</t>
  </si>
  <si>
    <t>A</t>
  </si>
  <si>
    <t>B</t>
  </si>
  <si>
    <t>C</t>
  </si>
  <si>
    <t>D</t>
  </si>
  <si>
    <t>E</t>
  </si>
  <si>
    <t>F</t>
  </si>
  <si>
    <t>G</t>
  </si>
  <si>
    <t>H</t>
  </si>
  <si>
    <t>I</t>
  </si>
  <si>
    <t xml:space="preserve">Low and High DNA concentration (ng/uL) Trial with some that had a strong band and some that had a faint band </t>
  </si>
  <si>
    <t>96 well plate</t>
  </si>
  <si>
    <t>(-)</t>
  </si>
  <si>
    <t>SampleID</t>
  </si>
  <si>
    <t>Input concentration</t>
  </si>
  <si>
    <t>P.acuta 2513 adult</t>
  </si>
  <si>
    <t>P. ast KW-10</t>
  </si>
  <si>
    <t>8 ng/uL</t>
  </si>
  <si>
    <t>M. cap D1 eggs</t>
  </si>
  <si>
    <t>M. cap Plug10</t>
  </si>
  <si>
    <t>P. acuta 2878 adult</t>
  </si>
  <si>
    <t>M. cap M-212</t>
  </si>
  <si>
    <t>Bright band</t>
  </si>
  <si>
    <t>No band</t>
  </si>
  <si>
    <t>Faint/No band</t>
  </si>
  <si>
    <t>M. cap M-217</t>
  </si>
  <si>
    <t xml:space="preserve">too low so we have the most we can get for those </t>
  </si>
  <si>
    <t>Labeled plug 10</t>
  </si>
  <si>
    <t>Notes:</t>
  </si>
  <si>
    <t>Already have the above done from Testing2 - 20220404 tubes</t>
  </si>
  <si>
    <t>in 20 uL dilution volume -- 8 ng/uL*20uL reaction / Qubit value = 160/Qubit value</t>
  </si>
  <si>
    <t>N (12*3*1.05)</t>
  </si>
  <si>
    <t>Thaw:</t>
  </si>
  <si>
    <t>F primer, R primer</t>
  </si>
  <si>
    <t>original DNA extract</t>
  </si>
  <si>
    <t xml:space="preserve">338F forward </t>
  </si>
  <si>
    <t>Sending samples for a test sequencing run with Janet at URI GSC</t>
  </si>
  <si>
    <t>Date PCR run</t>
  </si>
  <si>
    <t>**too low**</t>
  </si>
  <si>
    <t>Band information</t>
  </si>
  <si>
    <t>faint</t>
  </si>
  <si>
    <t>none</t>
  </si>
  <si>
    <t>strong</t>
  </si>
  <si>
    <t>DNA input</t>
  </si>
  <si>
    <t>8 ng/uL (24 ng total)</t>
  </si>
  <si>
    <t>Pocillopora acuta</t>
  </si>
  <si>
    <t>Porites asteroides</t>
  </si>
  <si>
    <t>Montipora capitata</t>
  </si>
  <si>
    <t>Lifestage</t>
  </si>
  <si>
    <t>Settled recruit</t>
  </si>
  <si>
    <t>Eggs</t>
  </si>
  <si>
    <t>KW-10</t>
  </si>
  <si>
    <t xml:space="preserve">Plug10 </t>
  </si>
  <si>
    <t>M-217</t>
  </si>
  <si>
    <t>M-212</t>
  </si>
  <si>
    <t>D1</t>
  </si>
  <si>
    <t>ELS001</t>
  </si>
  <si>
    <t>ELS002</t>
  </si>
  <si>
    <t>ELS003</t>
  </si>
  <si>
    <t>ELS004</t>
  </si>
  <si>
    <t>ELS005</t>
  </si>
  <si>
    <t>ELS006</t>
  </si>
  <si>
    <t>ELS007</t>
  </si>
  <si>
    <t>ELS008</t>
  </si>
  <si>
    <t>Strip tube # to Janet</t>
  </si>
  <si>
    <t>Original strip tube #</t>
  </si>
  <si>
    <t>Strip Tube #</t>
  </si>
  <si>
    <t>Sample ID</t>
  </si>
  <si>
    <t>Type</t>
  </si>
  <si>
    <t>16S</t>
  </si>
  <si>
    <t>25 uL of sample to URI GSC</t>
  </si>
  <si>
    <t xml:space="preserve">uL leftover after </t>
  </si>
  <si>
    <t>3 (70 uL)</t>
  </si>
  <si>
    <t>Replicate # (uL total after gel)</t>
  </si>
  <si>
    <t>2 (45 uL)</t>
  </si>
  <si>
    <t>20 uL</t>
  </si>
  <si>
    <t>45 uL</t>
  </si>
  <si>
    <t>4 ng/uL (12 ng total)</t>
  </si>
  <si>
    <t>s</t>
  </si>
  <si>
    <t>341F forward</t>
  </si>
  <si>
    <t>CCTACGGGNGGCWGCAG</t>
  </si>
  <si>
    <t>TCGTCGGCAGCGTCAGATGTGTATAAGAGACAGCCTACGGGNGGCWGCAG</t>
  </si>
  <si>
    <t>Length</t>
  </si>
  <si>
    <t xml:space="preserve">341F forward </t>
  </si>
  <si>
    <t xml:space="preserve">Resuspending concenrate to 100 uM = started with 58.4 nM so IDT sheet said to add 584 uL to create 100 uM </t>
  </si>
  <si>
    <t xml:space="preserve">20 uL 100 uM </t>
  </si>
  <si>
    <t>D1 eggs</t>
  </si>
  <si>
    <t>PCR strip tube #</t>
  </si>
  <si>
    <t>KW 4ng/uL plate 1</t>
  </si>
  <si>
    <t>DNA location</t>
  </si>
  <si>
    <t>20220406 8 ng/uL dilution strip tube</t>
  </si>
  <si>
    <t>KW 4ng/uL plate 1 well E7</t>
  </si>
  <si>
    <t>20220406 8 ng/uL dilution strip tube (tube 7)</t>
  </si>
  <si>
    <t>20220406 8 ng/uL dilution strip tube (tube 10)</t>
  </si>
  <si>
    <t>20220406 8 ng/uL dilution strip tube (tube 11)</t>
  </si>
  <si>
    <t>20220406 8 ng/uL dilution strip tube (tube 12)</t>
  </si>
  <si>
    <t>Result from 338F trials</t>
  </si>
  <si>
    <t xml:space="preserve">341F primer trial - testing #4 </t>
  </si>
  <si>
    <t>20220406 8 ng/uL dilution strip tube (tube 9)</t>
  </si>
  <si>
    <t>M. cap Plug4</t>
  </si>
  <si>
    <t>DNA (uL)</t>
  </si>
  <si>
    <t>Qubit concentration</t>
  </si>
  <si>
    <t>H20 (uL)</t>
  </si>
  <si>
    <t xml:space="preserve">Labeled Plug4 in AH's freezer box </t>
  </si>
  <si>
    <t>D2 eggs</t>
  </si>
  <si>
    <t>KW 4ng/uL plate 1 well F7</t>
  </si>
  <si>
    <t>1. Resuspend primer (add 584 uL)</t>
  </si>
  <si>
    <t>2. Make 10 uM primer tube (20 uL of stock + 180 uL of UP H2O)</t>
  </si>
  <si>
    <t>3. Make Plug 4's 8 ng/uL dilution tube</t>
  </si>
  <si>
    <t>PROTOCOL FOR TODAY</t>
  </si>
  <si>
    <t xml:space="preserve">Grab reagents to thaw </t>
  </si>
  <si>
    <t>4. Make master mix solution</t>
  </si>
  <si>
    <t>10 samples * 3 for triplicates * 1.05 for error</t>
  </si>
  <si>
    <t>N (10*3*1.05)</t>
  </si>
  <si>
    <t xml:space="preserve">Plug 4 tube </t>
  </si>
  <si>
    <t>8 ng/uL dilution strip tube from 20220406</t>
  </si>
  <si>
    <t>Volume</t>
  </si>
  <si>
    <t>25 uL</t>
  </si>
  <si>
    <t>å</t>
  </si>
  <si>
    <t>P. acuta 2513</t>
  </si>
  <si>
    <t xml:space="preserve">4 ng/uL </t>
  </si>
  <si>
    <t xml:space="preserve">4 ng/uL to be able to compare to 56, 57, and 58 C trials </t>
  </si>
  <si>
    <t>Plug 10 settled recruit</t>
  </si>
  <si>
    <t xml:space="preserve">Original DNA tube - 3 uL </t>
  </si>
  <si>
    <t>** too low * *</t>
  </si>
  <si>
    <t xml:space="preserve">20220404 strip tube 4 ng/uL </t>
  </si>
  <si>
    <t>negative control</t>
  </si>
  <si>
    <t>Annealing Temperature</t>
  </si>
  <si>
    <t>60 C</t>
  </si>
  <si>
    <t>63 C</t>
  </si>
  <si>
    <t>1. Qubit M-212 and M-217 original DNA tubes</t>
  </si>
  <si>
    <t xml:space="preserve">Grab reagents and DNA to thaw: Phusion, 338F and 806RB primers, 4 ng/uL stribe tube 20220404, Plug 10 original DNA tube, M-212 and M-217 original DNA tubes </t>
  </si>
  <si>
    <t xml:space="preserve">2. Make master mix solution from calculation above </t>
  </si>
  <si>
    <t>3. 72 uL in each tube</t>
  </si>
  <si>
    <t xml:space="preserve">4. 3 uL DNA in each tube </t>
  </si>
  <si>
    <t>5. Vortex, spin down</t>
  </si>
  <si>
    <t>6. PCR start</t>
  </si>
  <si>
    <t>Testing higher annealing temperature using 338F - Trial #5 - 20220418</t>
  </si>
  <si>
    <t>Testing 515F primers on M. cap adults to see if DNA sample issue or V3 region issue</t>
  </si>
  <si>
    <t xml:space="preserve">8 ng/uL DNA input for 2 temperatures </t>
  </si>
  <si>
    <t xml:space="preserve">8 ng/uL </t>
  </si>
  <si>
    <t xml:space="preserve">20220406 8 ng/uL dilution strip tube </t>
  </si>
  <si>
    <t>M-217 (Ext ID 16)</t>
  </si>
  <si>
    <t>M-212 (Ext ID 17)</t>
  </si>
  <si>
    <t>57 C</t>
  </si>
  <si>
    <t>N (8*3*1.05)</t>
  </si>
  <si>
    <t>515 F primer</t>
  </si>
  <si>
    <t>806 RB primer</t>
  </si>
  <si>
    <t xml:space="preserve">1. Grab reagents and DNA to thaw: Phusion, 515F and 806RB primers, 8 ng/uL stribe tube 20220406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</si>
</sst>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rgb="FF24292F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3"/>
      <color rgb="FF222529"/>
      <name val="Arial"/>
      <family val="2"/>
    </font>
    <font>
      <sz val="12"/>
      <color rgb="FF000000"/>
      <name val="Calibri"/>
      <family val="2"/>
    </font>
    <font>
      <b/>
      <sz val="15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2E2E2E"/>
      <name val="Arial"/>
      <family val="2"/>
    </font>
    <font>
      <b/>
      <sz val="16"/>
      <color theme="1"/>
      <name val="Calibri"/>
      <family val="2"/>
      <scheme val="minor"/>
    </font>
    <font>
      <sz val="14"/>
      <color rgb="FF333333"/>
      <name val="Helvetica Neue"/>
      <family val="2"/>
    </font>
    <font>
      <sz val="12"/>
      <color rgb="FF000000"/>
      <name val="Arial"/>
      <family val="2"/>
    </font>
    <font>
      <i/>
      <sz val="16"/>
      <color rgb="FF000000"/>
      <name val="Times New Roman"/>
      <family val="1"/>
    </font>
    <font>
      <b/>
      <u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0" fillId="0" borderId="1" xfId="0" applyBorder="1"/>
    <xf numFmtId="0" fontId="0" fillId="0" borderId="0" xfId="0" applyFont="1"/>
    <xf numFmtId="0" fontId="6" fillId="0" borderId="0" xfId="0" applyFont="1"/>
    <xf numFmtId="0" fontId="4" fillId="0" borderId="0" xfId="0" applyFont="1"/>
    <xf numFmtId="0" fontId="4" fillId="0" borderId="2" xfId="0" applyFont="1" applyBorder="1"/>
    <xf numFmtId="0" fontId="4" fillId="0" borderId="0" xfId="0" applyFont="1" applyFill="1" applyBorder="1"/>
    <xf numFmtId="0" fontId="4" fillId="0" borderId="2" xfId="0" applyFont="1" applyFill="1" applyBorder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2" fillId="0" borderId="2" xfId="0" applyFont="1" applyBorder="1"/>
    <xf numFmtId="0" fontId="0" fillId="0" borderId="1" xfId="0" applyFill="1" applyBorder="1"/>
    <xf numFmtId="0" fontId="0" fillId="2" borderId="1" xfId="0" applyFill="1" applyBorder="1"/>
    <xf numFmtId="0" fontId="0" fillId="0" borderId="0" xfId="0" applyFill="1" applyAlignment="1">
      <alignment horizontal="right"/>
    </xf>
    <xf numFmtId="0" fontId="4" fillId="0" borderId="3" xfId="0" applyFont="1" applyFill="1" applyBorder="1"/>
    <xf numFmtId="0" fontId="2" fillId="0" borderId="0" xfId="0" applyFont="1" applyBorder="1" applyAlignment="1"/>
    <xf numFmtId="0" fontId="8" fillId="0" borderId="0" xfId="0" applyFont="1"/>
    <xf numFmtId="2" fontId="0" fillId="0" borderId="0" xfId="0" applyNumberFormat="1"/>
    <xf numFmtId="0" fontId="2" fillId="0" borderId="3" xfId="0" applyFont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0" fillId="2" borderId="1" xfId="0" applyFont="1" applyFill="1" applyBorder="1"/>
    <xf numFmtId="0" fontId="0" fillId="2" borderId="7" xfId="0" applyFont="1" applyFill="1" applyBorder="1"/>
    <xf numFmtId="0" fontId="0" fillId="0" borderId="2" xfId="0" applyBorder="1"/>
    <xf numFmtId="0" fontId="0" fillId="0" borderId="2" xfId="0" applyFont="1" applyBorder="1"/>
    <xf numFmtId="0" fontId="4" fillId="0" borderId="9" xfId="0" applyFont="1" applyBorder="1"/>
    <xf numFmtId="0" fontId="4" fillId="0" borderId="5" xfId="0" applyFont="1" applyBorder="1"/>
    <xf numFmtId="0" fontId="0" fillId="0" borderId="12" xfId="0" applyBorder="1"/>
    <xf numFmtId="0" fontId="0" fillId="0" borderId="0" xfId="0" applyFont="1" applyBorder="1"/>
    <xf numFmtId="0" fontId="0" fillId="0" borderId="13" xfId="0" applyBorder="1"/>
    <xf numFmtId="0" fontId="0" fillId="0" borderId="3" xfId="0" applyBorder="1"/>
    <xf numFmtId="0" fontId="0" fillId="0" borderId="3" xfId="0" applyFont="1" applyBorder="1"/>
    <xf numFmtId="0" fontId="6" fillId="0" borderId="0" xfId="0" applyFont="1" applyBorder="1"/>
    <xf numFmtId="0" fontId="4" fillId="0" borderId="3" xfId="0" applyFont="1" applyBorder="1"/>
    <xf numFmtId="0" fontId="0" fillId="0" borderId="16" xfId="0" applyBorder="1"/>
    <xf numFmtId="0" fontId="0" fillId="0" borderId="0" xfId="0" applyAlignment="1"/>
    <xf numFmtId="0" fontId="0" fillId="0" borderId="10" xfId="0" applyFont="1" applyBorder="1"/>
    <xf numFmtId="2" fontId="0" fillId="0" borderId="11" xfId="0" applyNumberFormat="1" applyBorder="1"/>
    <xf numFmtId="2" fontId="0" fillId="0" borderId="14" xfId="0" applyNumberFormat="1" applyBorder="1"/>
    <xf numFmtId="0" fontId="4" fillId="0" borderId="12" xfId="0" applyFont="1" applyFill="1" applyBorder="1"/>
    <xf numFmtId="0" fontId="0" fillId="0" borderId="12" xfId="0" applyFont="1" applyBorder="1"/>
    <xf numFmtId="2" fontId="0" fillId="0" borderId="0" xfId="0" applyNumberFormat="1" applyBorder="1"/>
    <xf numFmtId="2" fontId="0" fillId="0" borderId="9" xfId="0" applyNumberFormat="1" applyBorder="1"/>
    <xf numFmtId="2" fontId="0" fillId="0" borderId="3" xfId="0" applyNumberFormat="1" applyBorder="1"/>
    <xf numFmtId="2" fontId="0" fillId="0" borderId="15" xfId="0" applyNumberFormat="1" applyBorder="1"/>
    <xf numFmtId="2" fontId="0" fillId="0" borderId="2" xfId="0" applyNumberFormat="1" applyBorder="1"/>
    <xf numFmtId="2" fontId="0" fillId="0" borderId="17" xfId="0" applyNumberFormat="1" applyBorder="1"/>
    <xf numFmtId="0" fontId="0" fillId="0" borderId="16" xfId="0" applyFont="1" applyBorder="1"/>
    <xf numFmtId="0" fontId="0" fillId="0" borderId="13" xfId="0" applyFont="1" applyBorder="1"/>
    <xf numFmtId="0" fontId="0" fillId="0" borderId="17" xfId="0" applyFont="1" applyBorder="1"/>
    <xf numFmtId="0" fontId="11" fillId="0" borderId="0" xfId="0" applyFont="1"/>
    <xf numFmtId="0" fontId="10" fillId="0" borderId="0" xfId="0" applyFont="1" applyAlignment="1"/>
    <xf numFmtId="0" fontId="13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0" fillId="0" borderId="0" xfId="0" applyFont="1" applyAlignment="1">
      <alignment horizontal="left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0" fillId="0" borderId="0" xfId="0" applyFill="1" applyBorder="1"/>
    <xf numFmtId="0" fontId="4" fillId="0" borderId="0" xfId="0" applyFont="1" applyBorder="1"/>
    <xf numFmtId="0" fontId="0" fillId="0" borderId="0" xfId="0" applyFont="1" applyFill="1" applyBorder="1"/>
    <xf numFmtId="0" fontId="6" fillId="0" borderId="0" xfId="0" applyFont="1" applyFill="1" applyBorder="1"/>
    <xf numFmtId="2" fontId="0" fillId="0" borderId="18" xfId="0" applyNumberFormat="1" applyBorder="1"/>
    <xf numFmtId="2" fontId="0" fillId="0" borderId="19" xfId="0" applyNumberFormat="1" applyBorder="1"/>
    <xf numFmtId="0" fontId="4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/>
    <xf numFmtId="0" fontId="6" fillId="0" borderId="2" xfId="0" applyFont="1" applyFill="1" applyBorder="1"/>
    <xf numFmtId="0" fontId="4" fillId="0" borderId="2" xfId="0" applyFont="1" applyBorder="1" applyAlignment="1">
      <alignment horizontal="left"/>
    </xf>
    <xf numFmtId="0" fontId="6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B150A-2BCE-B84B-8778-606C9E17DCA4}">
  <dimension ref="A1:E47"/>
  <sheetViews>
    <sheetView workbookViewId="0">
      <selection activeCell="B47" sqref="B47"/>
    </sheetView>
  </sheetViews>
  <sheetFormatPr baseColWidth="10" defaultRowHeight="16" x14ac:dyDescent="0.2"/>
  <cols>
    <col min="1" max="1" width="24.5" style="3" customWidth="1"/>
    <col min="2" max="2" width="52" style="3" customWidth="1"/>
    <col min="3" max="3" width="41.83203125" style="3" customWidth="1"/>
    <col min="4" max="4" width="85" style="3" customWidth="1"/>
    <col min="5" max="16384" width="10.83203125" style="3"/>
  </cols>
  <sheetData>
    <row r="1" spans="1:5" s="2" customFormat="1" ht="20" thickBot="1" x14ac:dyDescent="0.25">
      <c r="A1" s="74" t="s">
        <v>0</v>
      </c>
      <c r="B1" s="74"/>
      <c r="C1" s="74"/>
      <c r="D1" s="74"/>
    </row>
    <row r="2" spans="1:5" s="2" customFormat="1" x14ac:dyDescent="0.2">
      <c r="A2" s="2" t="s">
        <v>1</v>
      </c>
    </row>
    <row r="4" spans="1:5" s="2" customFormat="1" x14ac:dyDescent="0.2">
      <c r="A4" s="2" t="s">
        <v>7</v>
      </c>
      <c r="B4" s="2" t="s">
        <v>4</v>
      </c>
      <c r="C4" s="2" t="s">
        <v>2</v>
      </c>
      <c r="D4" s="2" t="s">
        <v>3</v>
      </c>
      <c r="E4" s="2" t="s">
        <v>209</v>
      </c>
    </row>
    <row r="5" spans="1:5" x14ac:dyDescent="0.2">
      <c r="A5" s="3" t="s">
        <v>162</v>
      </c>
      <c r="B5" s="1" t="s">
        <v>5</v>
      </c>
      <c r="C5" s="57" t="s">
        <v>9</v>
      </c>
      <c r="D5" s="1" t="s">
        <v>12</v>
      </c>
      <c r="E5" s="3">
        <v>52</v>
      </c>
    </row>
    <row r="6" spans="1:5" x14ac:dyDescent="0.2">
      <c r="A6" s="3" t="s">
        <v>8</v>
      </c>
      <c r="B6" s="1" t="s">
        <v>6</v>
      </c>
      <c r="C6" s="1" t="s">
        <v>10</v>
      </c>
      <c r="D6" s="1" t="s">
        <v>11</v>
      </c>
      <c r="E6" s="3">
        <v>54</v>
      </c>
    </row>
    <row r="7" spans="1:5" x14ac:dyDescent="0.2">
      <c r="A7" s="3" t="s">
        <v>206</v>
      </c>
      <c r="B7" s="1" t="s">
        <v>5</v>
      </c>
      <c r="C7" s="65" t="s">
        <v>207</v>
      </c>
      <c r="D7" s="1" t="s">
        <v>208</v>
      </c>
      <c r="E7" s="3">
        <v>50</v>
      </c>
    </row>
    <row r="8" spans="1:5" ht="20" x14ac:dyDescent="0.2">
      <c r="C8" s="65"/>
      <c r="D8" s="66"/>
    </row>
    <row r="9" spans="1:5" ht="18" x14ac:dyDescent="0.2">
      <c r="C9" s="64"/>
    </row>
    <row r="13" spans="1:5" ht="18" x14ac:dyDescent="0.2">
      <c r="A13" s="75" t="s">
        <v>162</v>
      </c>
      <c r="B13" s="75"/>
    </row>
    <row r="14" spans="1:5" x14ac:dyDescent="0.2">
      <c r="A14" s="3" t="s">
        <v>91</v>
      </c>
      <c r="C14" s="19"/>
    </row>
    <row r="15" spans="1:5" x14ac:dyDescent="0.2">
      <c r="A15" s="3" t="s">
        <v>92</v>
      </c>
    </row>
    <row r="17" spans="1:3" ht="17" thickBot="1" x14ac:dyDescent="0.25">
      <c r="A17" s="22" t="s">
        <v>66</v>
      </c>
      <c r="B17" s="22"/>
    </row>
    <row r="19" spans="1:3" x14ac:dyDescent="0.2">
      <c r="A19" s="3" t="s">
        <v>90</v>
      </c>
    </row>
    <row r="21" spans="1:3" x14ac:dyDescent="0.2">
      <c r="A21" s="3" t="s">
        <v>67</v>
      </c>
    </row>
    <row r="22" spans="1:3" x14ac:dyDescent="0.2">
      <c r="A22" s="3" t="s">
        <v>81</v>
      </c>
    </row>
    <row r="23" spans="1:3" x14ac:dyDescent="0.2">
      <c r="A23" s="3" t="s">
        <v>82</v>
      </c>
    </row>
    <row r="24" spans="1:3" x14ac:dyDescent="0.2">
      <c r="A24" s="3" t="s">
        <v>83</v>
      </c>
      <c r="C24" s="57"/>
    </row>
    <row r="26" spans="1:3" x14ac:dyDescent="0.2">
      <c r="A26" s="14" t="s">
        <v>68</v>
      </c>
    </row>
    <row r="27" spans="1:3" x14ac:dyDescent="0.2">
      <c r="A27" s="2" t="s">
        <v>212</v>
      </c>
    </row>
    <row r="28" spans="1:3" x14ac:dyDescent="0.2">
      <c r="A28" s="2" t="s">
        <v>84</v>
      </c>
    </row>
    <row r="32" spans="1:3" ht="18" x14ac:dyDescent="0.2">
      <c r="A32" s="75" t="s">
        <v>210</v>
      </c>
      <c r="B32" s="75"/>
    </row>
    <row r="33" spans="1:2" x14ac:dyDescent="0.2">
      <c r="A33" s="3" t="s">
        <v>91</v>
      </c>
    </row>
    <row r="34" spans="1:2" x14ac:dyDescent="0.2">
      <c r="A34" s="3" t="s">
        <v>211</v>
      </c>
    </row>
    <row r="36" spans="1:2" ht="17" thickBot="1" x14ac:dyDescent="0.25">
      <c r="A36" s="22" t="s">
        <v>66</v>
      </c>
      <c r="B36" s="22"/>
    </row>
    <row r="38" spans="1:2" x14ac:dyDescent="0.2">
      <c r="A38" s="3" t="s">
        <v>90</v>
      </c>
    </row>
    <row r="40" spans="1:2" x14ac:dyDescent="0.2">
      <c r="A40" s="3" t="s">
        <v>67</v>
      </c>
    </row>
    <row r="41" spans="1:2" x14ac:dyDescent="0.2">
      <c r="A41" s="3" t="s">
        <v>81</v>
      </c>
    </row>
    <row r="42" spans="1:2" x14ac:dyDescent="0.2">
      <c r="A42" s="3" t="s">
        <v>82</v>
      </c>
    </row>
    <row r="43" spans="1:2" x14ac:dyDescent="0.2">
      <c r="A43" s="3" t="s">
        <v>83</v>
      </c>
    </row>
    <row r="45" spans="1:2" x14ac:dyDescent="0.2">
      <c r="A45" s="14" t="s">
        <v>68</v>
      </c>
    </row>
    <row r="46" spans="1:2" x14ac:dyDescent="0.2">
      <c r="A46" s="2" t="s">
        <v>212</v>
      </c>
    </row>
    <row r="47" spans="1:2" x14ac:dyDescent="0.2">
      <c r="A47" s="2" t="s">
        <v>84</v>
      </c>
    </row>
  </sheetData>
  <mergeCells count="3">
    <mergeCell ref="A1:D1"/>
    <mergeCell ref="A13:B13"/>
    <mergeCell ref="A32:B32"/>
  </mergeCell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8591B-911E-1D4D-A731-F1CC3E4BE9FA}">
  <dimension ref="A1:E9"/>
  <sheetViews>
    <sheetView workbookViewId="0">
      <selection activeCell="C2" sqref="C2"/>
    </sheetView>
  </sheetViews>
  <sheetFormatPr baseColWidth="10" defaultRowHeight="16" x14ac:dyDescent="0.2"/>
  <cols>
    <col min="1" max="1" width="14" customWidth="1"/>
  </cols>
  <sheetData>
    <row r="1" spans="1:5" x14ac:dyDescent="0.2">
      <c r="A1" t="s">
        <v>193</v>
      </c>
      <c r="B1" t="s">
        <v>194</v>
      </c>
      <c r="C1" t="s">
        <v>26</v>
      </c>
      <c r="D1" t="s">
        <v>195</v>
      </c>
      <c r="E1" t="s">
        <v>243</v>
      </c>
    </row>
    <row r="2" spans="1:5" x14ac:dyDescent="0.2">
      <c r="A2" s="59">
        <v>1</v>
      </c>
      <c r="B2" s="59" t="s">
        <v>183</v>
      </c>
      <c r="C2" s="59"/>
      <c r="D2" t="s">
        <v>196</v>
      </c>
      <c r="E2" t="s">
        <v>244</v>
      </c>
    </row>
    <row r="3" spans="1:5" x14ac:dyDescent="0.2">
      <c r="A3" s="59">
        <v>2</v>
      </c>
      <c r="B3" s="59" t="s">
        <v>184</v>
      </c>
      <c r="C3" s="59"/>
      <c r="D3" t="s">
        <v>196</v>
      </c>
      <c r="E3" t="s">
        <v>244</v>
      </c>
    </row>
    <row r="4" spans="1:5" x14ac:dyDescent="0.2">
      <c r="A4" s="59">
        <v>3</v>
      </c>
      <c r="B4" s="59" t="s">
        <v>185</v>
      </c>
      <c r="C4" s="59"/>
      <c r="D4" t="s">
        <v>196</v>
      </c>
      <c r="E4" t="s">
        <v>244</v>
      </c>
    </row>
    <row r="5" spans="1:5" x14ac:dyDescent="0.2">
      <c r="A5" s="59">
        <v>4</v>
      </c>
      <c r="B5" s="59" t="s">
        <v>186</v>
      </c>
      <c r="C5" s="59"/>
      <c r="D5" t="s">
        <v>196</v>
      </c>
      <c r="E5" t="s">
        <v>244</v>
      </c>
    </row>
    <row r="6" spans="1:5" x14ac:dyDescent="0.2">
      <c r="A6" s="59">
        <v>5</v>
      </c>
      <c r="B6" s="59" t="s">
        <v>187</v>
      </c>
      <c r="C6" s="59"/>
      <c r="D6" t="s">
        <v>196</v>
      </c>
      <c r="E6" t="s">
        <v>244</v>
      </c>
    </row>
    <row r="7" spans="1:5" x14ac:dyDescent="0.2">
      <c r="A7" s="59">
        <v>6</v>
      </c>
      <c r="B7" s="59" t="s">
        <v>188</v>
      </c>
      <c r="C7" s="59"/>
      <c r="D7" t="s">
        <v>196</v>
      </c>
      <c r="E7" t="s">
        <v>244</v>
      </c>
    </row>
    <row r="8" spans="1:5" x14ac:dyDescent="0.2">
      <c r="A8" s="59">
        <v>7</v>
      </c>
      <c r="B8" s="59" t="s">
        <v>189</v>
      </c>
      <c r="C8" s="59"/>
      <c r="D8" t="s">
        <v>196</v>
      </c>
      <c r="E8" t="s">
        <v>244</v>
      </c>
    </row>
    <row r="9" spans="1:5" x14ac:dyDescent="0.2">
      <c r="A9" s="59">
        <v>8</v>
      </c>
      <c r="B9" s="59" t="s">
        <v>190</v>
      </c>
      <c r="C9" s="59"/>
      <c r="D9" t="s">
        <v>196</v>
      </c>
      <c r="E9" t="s">
        <v>244</v>
      </c>
    </row>
  </sheetData>
  <phoneticPr fontId="12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1F30F-E3B7-A04F-ABD2-645A1676EC1A}">
  <dimension ref="A1:C6"/>
  <sheetViews>
    <sheetView workbookViewId="0">
      <selection activeCell="C17" sqref="C17"/>
    </sheetView>
  </sheetViews>
  <sheetFormatPr baseColWidth="10" defaultRowHeight="16" x14ac:dyDescent="0.2"/>
  <cols>
    <col min="1" max="1" width="15.5" customWidth="1"/>
  </cols>
  <sheetData>
    <row r="1" spans="1:3" x14ac:dyDescent="0.2">
      <c r="A1" s="4" t="s">
        <v>13</v>
      </c>
      <c r="B1" s="4" t="s">
        <v>14</v>
      </c>
      <c r="C1" s="4" t="s">
        <v>15</v>
      </c>
    </row>
    <row r="2" spans="1:3" x14ac:dyDescent="0.2">
      <c r="A2" s="5" t="s">
        <v>16</v>
      </c>
      <c r="B2" s="5" t="s">
        <v>17</v>
      </c>
      <c r="C2" s="5">
        <v>1</v>
      </c>
    </row>
    <row r="3" spans="1:3" x14ac:dyDescent="0.2">
      <c r="A3" s="5" t="s">
        <v>16</v>
      </c>
      <c r="B3" s="5" t="s">
        <v>18</v>
      </c>
      <c r="C3" s="76" t="s">
        <v>19</v>
      </c>
    </row>
    <row r="4" spans="1:3" x14ac:dyDescent="0.2">
      <c r="A4" s="5" t="s">
        <v>124</v>
      </c>
      <c r="B4" s="5" t="s">
        <v>20</v>
      </c>
      <c r="C4" s="76"/>
    </row>
    <row r="5" spans="1:3" x14ac:dyDescent="0.2">
      <c r="A5" s="5" t="s">
        <v>22</v>
      </c>
      <c r="B5" s="5" t="s">
        <v>21</v>
      </c>
      <c r="C5" s="76"/>
    </row>
    <row r="6" spans="1:3" x14ac:dyDescent="0.2">
      <c r="A6" s="5" t="s">
        <v>22</v>
      </c>
      <c r="B6" s="5" t="s">
        <v>125</v>
      </c>
      <c r="C6" s="5">
        <v>1</v>
      </c>
    </row>
  </sheetData>
  <mergeCells count="1">
    <mergeCell ref="C3:C5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6B4A7-3715-3A44-9171-DEFC7B33C9F9}">
  <sheetPr>
    <pageSetUpPr fitToPage="1"/>
  </sheetPr>
  <dimension ref="A1:R40"/>
  <sheetViews>
    <sheetView workbookViewId="0">
      <selection activeCell="E45" sqref="E45"/>
    </sheetView>
  </sheetViews>
  <sheetFormatPr baseColWidth="10" defaultRowHeight="16" x14ac:dyDescent="0.2"/>
  <cols>
    <col min="1" max="1" width="11.83203125" customWidth="1"/>
    <col min="2" max="2" width="20.6640625" customWidth="1"/>
    <col min="3" max="3" width="12.1640625" customWidth="1"/>
    <col min="4" max="4" width="14.5" customWidth="1"/>
    <col min="5" max="5" width="15.83203125" customWidth="1"/>
    <col min="6" max="6" width="29.1640625" customWidth="1"/>
    <col min="8" max="8" width="16" customWidth="1"/>
    <col min="9" max="9" width="32.5" customWidth="1"/>
  </cols>
  <sheetData>
    <row r="1" spans="1:18" ht="28" customHeight="1" thickBot="1" x14ac:dyDescent="0.25">
      <c r="B1" s="77" t="s">
        <v>23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</row>
    <row r="3" spans="1:18" ht="17" thickBot="1" x14ac:dyDescent="0.25">
      <c r="A3" s="9" t="s">
        <v>42</v>
      </c>
      <c r="B3" s="9" t="s">
        <v>24</v>
      </c>
      <c r="C3" s="9" t="s">
        <v>25</v>
      </c>
      <c r="D3" s="9" t="s">
        <v>35</v>
      </c>
      <c r="E3" s="9" t="s">
        <v>26</v>
      </c>
      <c r="F3" s="9" t="s">
        <v>28</v>
      </c>
      <c r="G3" s="11" t="s">
        <v>31</v>
      </c>
      <c r="H3" s="11" t="s">
        <v>32</v>
      </c>
      <c r="I3" s="18" t="s">
        <v>85</v>
      </c>
      <c r="J3" s="10"/>
      <c r="K3" s="79" t="s">
        <v>69</v>
      </c>
      <c r="L3" s="79"/>
      <c r="M3" s="79"/>
      <c r="N3" s="79"/>
      <c r="O3" s="79"/>
      <c r="P3" s="79"/>
      <c r="Q3" s="79"/>
      <c r="R3" s="79"/>
    </row>
    <row r="4" spans="1:18" x14ac:dyDescent="0.2">
      <c r="A4">
        <v>1</v>
      </c>
      <c r="B4" s="13">
        <v>2878</v>
      </c>
      <c r="C4" s="6" t="s">
        <v>29</v>
      </c>
      <c r="D4" s="6" t="s">
        <v>36</v>
      </c>
      <c r="E4" s="6" t="s">
        <v>27</v>
      </c>
      <c r="F4" s="7" t="s">
        <v>30</v>
      </c>
      <c r="G4" s="6" t="s">
        <v>86</v>
      </c>
      <c r="H4" s="6" t="s">
        <v>33</v>
      </c>
    </row>
    <row r="5" spans="1:18" x14ac:dyDescent="0.2">
      <c r="A5">
        <v>2</v>
      </c>
      <c r="B5" s="12">
        <v>2513</v>
      </c>
      <c r="C5" s="6" t="s">
        <v>29</v>
      </c>
      <c r="D5" s="6" t="s">
        <v>36</v>
      </c>
      <c r="E5" s="6" t="s">
        <v>27</v>
      </c>
      <c r="F5" s="7" t="s">
        <v>30</v>
      </c>
      <c r="G5" s="6" t="s">
        <v>87</v>
      </c>
      <c r="H5" t="s">
        <v>33</v>
      </c>
      <c r="I5" t="s">
        <v>88</v>
      </c>
      <c r="K5" s="8" t="s">
        <v>93</v>
      </c>
    </row>
    <row r="6" spans="1:18" x14ac:dyDescent="0.2">
      <c r="A6">
        <v>3</v>
      </c>
      <c r="B6" s="12" t="s">
        <v>58</v>
      </c>
      <c r="C6" s="6" t="s">
        <v>34</v>
      </c>
      <c r="D6" s="6" t="s">
        <v>36</v>
      </c>
      <c r="E6" s="6" t="s">
        <v>37</v>
      </c>
      <c r="F6" s="6" t="s">
        <v>59</v>
      </c>
      <c r="G6" s="6" t="s">
        <v>60</v>
      </c>
      <c r="H6" t="s">
        <v>33</v>
      </c>
      <c r="I6" t="s">
        <v>89</v>
      </c>
      <c r="K6" s="16">
        <v>1</v>
      </c>
      <c r="L6" s="16">
        <v>2</v>
      </c>
      <c r="M6" s="16">
        <v>3</v>
      </c>
      <c r="N6" s="16">
        <v>4</v>
      </c>
      <c r="O6" s="16">
        <v>5</v>
      </c>
      <c r="P6" s="16">
        <v>6</v>
      </c>
      <c r="Q6" s="16">
        <v>7</v>
      </c>
      <c r="R6" s="16">
        <v>8</v>
      </c>
    </row>
    <row r="7" spans="1:18" x14ac:dyDescent="0.2">
      <c r="A7">
        <v>4</v>
      </c>
      <c r="B7" s="12" t="s">
        <v>61</v>
      </c>
      <c r="C7" s="6" t="s">
        <v>34</v>
      </c>
      <c r="D7" s="6" t="s">
        <v>36</v>
      </c>
      <c r="E7" s="6" t="s">
        <v>37</v>
      </c>
      <c r="F7" s="6" t="s">
        <v>59</v>
      </c>
      <c r="G7" s="6" t="s">
        <v>62</v>
      </c>
      <c r="H7" t="s">
        <v>33</v>
      </c>
      <c r="K7" s="5">
        <v>1</v>
      </c>
      <c r="L7" s="5">
        <v>2</v>
      </c>
      <c r="M7" s="5">
        <v>3</v>
      </c>
      <c r="N7" s="5">
        <v>4</v>
      </c>
      <c r="O7" s="5">
        <v>5</v>
      </c>
      <c r="P7" s="5">
        <v>6</v>
      </c>
      <c r="Q7" s="5">
        <v>7</v>
      </c>
      <c r="R7" s="5">
        <v>8</v>
      </c>
    </row>
    <row r="8" spans="1:18" x14ac:dyDescent="0.2">
      <c r="A8">
        <v>5</v>
      </c>
      <c r="B8" s="12" t="s">
        <v>71</v>
      </c>
      <c r="C8" s="6" t="s">
        <v>34</v>
      </c>
      <c r="D8" s="6" t="s">
        <v>56</v>
      </c>
      <c r="E8" s="6" t="s">
        <v>38</v>
      </c>
      <c r="F8" s="6" t="s">
        <v>59</v>
      </c>
      <c r="G8" s="6" t="s">
        <v>75</v>
      </c>
      <c r="H8" t="s">
        <v>33</v>
      </c>
      <c r="K8" s="5">
        <v>1</v>
      </c>
      <c r="L8" s="5">
        <v>2</v>
      </c>
      <c r="M8" s="5">
        <v>3</v>
      </c>
      <c r="N8" s="5">
        <v>4</v>
      </c>
      <c r="O8" s="5">
        <v>5</v>
      </c>
      <c r="P8" s="5">
        <v>6</v>
      </c>
      <c r="Q8" s="5">
        <v>7</v>
      </c>
      <c r="R8" s="5">
        <v>8</v>
      </c>
    </row>
    <row r="9" spans="1:18" x14ac:dyDescent="0.2">
      <c r="A9">
        <v>6</v>
      </c>
      <c r="B9" s="12" t="s">
        <v>72</v>
      </c>
      <c r="C9" s="6" t="s">
        <v>34</v>
      </c>
      <c r="D9" s="6" t="s">
        <v>56</v>
      </c>
      <c r="E9" s="6" t="s">
        <v>38</v>
      </c>
      <c r="F9" s="6" t="s">
        <v>59</v>
      </c>
      <c r="G9" s="6" t="s">
        <v>76</v>
      </c>
      <c r="H9" t="s">
        <v>33</v>
      </c>
    </row>
    <row r="10" spans="1:18" x14ac:dyDescent="0.2">
      <c r="A10">
        <v>7</v>
      </c>
      <c r="B10" s="17" t="s">
        <v>74</v>
      </c>
      <c r="C10" s="6" t="s">
        <v>34</v>
      </c>
      <c r="D10" s="6" t="s">
        <v>57</v>
      </c>
      <c r="E10" s="6" t="s">
        <v>38</v>
      </c>
      <c r="F10" s="6" t="s">
        <v>59</v>
      </c>
      <c r="G10" s="6" t="s">
        <v>77</v>
      </c>
      <c r="H10" t="s">
        <v>33</v>
      </c>
      <c r="K10" s="16">
        <v>9</v>
      </c>
      <c r="L10" s="5">
        <v>9</v>
      </c>
      <c r="M10" s="5">
        <v>9</v>
      </c>
      <c r="N10" s="16">
        <v>10</v>
      </c>
      <c r="O10" s="15">
        <v>10</v>
      </c>
      <c r="P10" s="15">
        <v>10</v>
      </c>
    </row>
    <row r="11" spans="1:18" x14ac:dyDescent="0.2">
      <c r="A11">
        <v>8</v>
      </c>
      <c r="B11" s="17" t="s">
        <v>73</v>
      </c>
      <c r="C11" s="6" t="s">
        <v>34</v>
      </c>
      <c r="D11" s="6" t="s">
        <v>39</v>
      </c>
      <c r="E11" s="6" t="s">
        <v>38</v>
      </c>
      <c r="F11" s="6" t="s">
        <v>59</v>
      </c>
      <c r="G11" s="6" t="s">
        <v>78</v>
      </c>
      <c r="H11" t="s">
        <v>33</v>
      </c>
    </row>
    <row r="12" spans="1:18" x14ac:dyDescent="0.2">
      <c r="A12">
        <v>9</v>
      </c>
      <c r="B12" s="12" t="s">
        <v>63</v>
      </c>
      <c r="C12" t="s">
        <v>41</v>
      </c>
      <c r="D12" s="6" t="s">
        <v>36</v>
      </c>
      <c r="E12" s="6" t="s">
        <v>64</v>
      </c>
      <c r="F12" s="6" t="s">
        <v>59</v>
      </c>
      <c r="G12" t="s">
        <v>65</v>
      </c>
      <c r="H12" t="s">
        <v>33</v>
      </c>
    </row>
    <row r="13" spans="1:18" x14ac:dyDescent="0.2">
      <c r="A13">
        <v>10</v>
      </c>
      <c r="B13" s="12" t="s">
        <v>43</v>
      </c>
      <c r="C13" t="s">
        <v>43</v>
      </c>
      <c r="D13" s="6" t="s">
        <v>43</v>
      </c>
      <c r="E13" s="6" t="s">
        <v>40</v>
      </c>
      <c r="F13" s="6" t="s">
        <v>43</v>
      </c>
      <c r="G13" s="6" t="s">
        <v>43</v>
      </c>
      <c r="H13" s="6" t="s">
        <v>43</v>
      </c>
      <c r="K13" s="8" t="s">
        <v>94</v>
      </c>
    </row>
    <row r="14" spans="1:18" x14ac:dyDescent="0.2">
      <c r="K14" s="16">
        <v>1</v>
      </c>
      <c r="L14" s="16">
        <v>2</v>
      </c>
      <c r="M14" s="16">
        <v>3</v>
      </c>
      <c r="N14" s="16">
        <v>4</v>
      </c>
      <c r="O14" s="16">
        <v>5</v>
      </c>
      <c r="P14" s="16">
        <v>6</v>
      </c>
      <c r="Q14" s="16">
        <v>7</v>
      </c>
      <c r="R14" s="16">
        <v>8</v>
      </c>
    </row>
    <row r="15" spans="1:18" x14ac:dyDescent="0.2">
      <c r="K15" s="5">
        <v>1</v>
      </c>
      <c r="L15" s="5">
        <v>2</v>
      </c>
      <c r="M15" s="5">
        <v>3</v>
      </c>
      <c r="N15" s="5">
        <v>4</v>
      </c>
      <c r="O15" s="5">
        <v>5</v>
      </c>
      <c r="P15" s="5">
        <v>6</v>
      </c>
      <c r="Q15" s="5">
        <v>7</v>
      </c>
      <c r="R15" s="5">
        <v>8</v>
      </c>
    </row>
    <row r="16" spans="1:18" x14ac:dyDescent="0.2">
      <c r="A16" s="78" t="s">
        <v>48</v>
      </c>
      <c r="B16" s="78"/>
      <c r="C16" s="78"/>
      <c r="D16" s="78"/>
      <c r="K16" s="5">
        <v>1</v>
      </c>
      <c r="L16" s="5">
        <v>2</v>
      </c>
      <c r="M16" s="5">
        <v>3</v>
      </c>
      <c r="N16" s="5">
        <v>4</v>
      </c>
      <c r="O16" s="5">
        <v>5</v>
      </c>
      <c r="P16" s="5">
        <v>6</v>
      </c>
      <c r="Q16" s="5">
        <v>7</v>
      </c>
      <c r="R16" s="5">
        <v>8</v>
      </c>
    </row>
    <row r="17" spans="1:18" x14ac:dyDescent="0.2">
      <c r="A17" t="s">
        <v>44</v>
      </c>
      <c r="B17" t="s">
        <v>13</v>
      </c>
      <c r="C17" t="s">
        <v>45</v>
      </c>
    </row>
    <row r="18" spans="1:18" x14ac:dyDescent="0.2">
      <c r="A18">
        <v>1</v>
      </c>
      <c r="B18">
        <v>55</v>
      </c>
      <c r="C18">
        <v>10</v>
      </c>
      <c r="K18" s="16">
        <v>9</v>
      </c>
      <c r="L18" s="5">
        <v>9</v>
      </c>
      <c r="M18" s="5">
        <v>9</v>
      </c>
      <c r="N18" s="16">
        <v>10</v>
      </c>
      <c r="O18" s="15">
        <v>10</v>
      </c>
      <c r="P18" s="15">
        <v>10</v>
      </c>
    </row>
    <row r="19" spans="1:18" x14ac:dyDescent="0.2">
      <c r="A19">
        <v>2</v>
      </c>
      <c r="B19">
        <v>56</v>
      </c>
      <c r="C19">
        <v>10</v>
      </c>
    </row>
    <row r="20" spans="1:18" x14ac:dyDescent="0.2">
      <c r="A20">
        <v>3</v>
      </c>
      <c r="B20">
        <v>57</v>
      </c>
      <c r="C20">
        <v>10</v>
      </c>
    </row>
    <row r="21" spans="1:18" x14ac:dyDescent="0.2">
      <c r="K21" s="8" t="s">
        <v>95</v>
      </c>
    </row>
    <row r="22" spans="1:18" x14ac:dyDescent="0.2">
      <c r="C22" s="8" t="s">
        <v>46</v>
      </c>
      <c r="K22" s="16">
        <v>1</v>
      </c>
      <c r="L22" s="16">
        <v>2</v>
      </c>
      <c r="M22" s="16">
        <v>3</v>
      </c>
      <c r="N22" s="16">
        <v>4</v>
      </c>
      <c r="O22" s="16">
        <v>5</v>
      </c>
      <c r="P22" s="16">
        <v>6</v>
      </c>
      <c r="Q22" s="16">
        <v>7</v>
      </c>
      <c r="R22" s="16">
        <v>8</v>
      </c>
    </row>
    <row r="23" spans="1:18" x14ac:dyDescent="0.2">
      <c r="K23" s="5">
        <v>1</v>
      </c>
      <c r="L23" s="5">
        <v>2</v>
      </c>
      <c r="M23" s="5">
        <v>3</v>
      </c>
      <c r="N23" s="5">
        <v>4</v>
      </c>
      <c r="O23" s="5">
        <v>5</v>
      </c>
      <c r="P23" s="5">
        <v>6</v>
      </c>
      <c r="Q23" s="5">
        <v>7</v>
      </c>
      <c r="R23" s="5">
        <v>8</v>
      </c>
    </row>
    <row r="24" spans="1:18" x14ac:dyDescent="0.2">
      <c r="A24" s="78" t="s">
        <v>49</v>
      </c>
      <c r="B24" s="78"/>
      <c r="C24" s="78"/>
      <c r="D24" s="78"/>
      <c r="K24" s="5">
        <v>1</v>
      </c>
      <c r="L24" s="5">
        <v>2</v>
      </c>
      <c r="M24" s="5">
        <v>3</v>
      </c>
      <c r="N24" s="5">
        <v>4</v>
      </c>
      <c r="O24" s="5">
        <v>5</v>
      </c>
      <c r="P24" s="5">
        <v>6</v>
      </c>
      <c r="Q24" s="5">
        <v>7</v>
      </c>
      <c r="R24" s="5">
        <v>8</v>
      </c>
    </row>
    <row r="25" spans="1:18" x14ac:dyDescent="0.2">
      <c r="B25" t="s">
        <v>53</v>
      </c>
      <c r="C25" t="s">
        <v>79</v>
      </c>
      <c r="D25" s="8" t="s">
        <v>54</v>
      </c>
    </row>
    <row r="26" spans="1:18" x14ac:dyDescent="0.2">
      <c r="A26" t="s">
        <v>47</v>
      </c>
      <c r="B26">
        <v>12.5</v>
      </c>
      <c r="C26">
        <f>30*3*1.05</f>
        <v>94.5</v>
      </c>
      <c r="D26" s="8">
        <f>B26*C26</f>
        <v>1181.25</v>
      </c>
      <c r="K26" s="16">
        <v>9</v>
      </c>
      <c r="L26" s="5">
        <v>9</v>
      </c>
      <c r="M26" s="5">
        <v>9</v>
      </c>
      <c r="N26" s="16">
        <v>10</v>
      </c>
      <c r="O26" s="15">
        <v>10</v>
      </c>
      <c r="P26" s="15">
        <v>10</v>
      </c>
    </row>
    <row r="27" spans="1:18" x14ac:dyDescent="0.2">
      <c r="A27" t="s">
        <v>50</v>
      </c>
      <c r="B27">
        <v>0.5</v>
      </c>
      <c r="C27">
        <f t="shared" ref="C27:C29" si="0">30*3*1.05</f>
        <v>94.5</v>
      </c>
      <c r="D27" s="8">
        <f t="shared" ref="D27:D29" si="1">B27*C27</f>
        <v>47.25</v>
      </c>
    </row>
    <row r="28" spans="1:18" x14ac:dyDescent="0.2">
      <c r="A28" t="s">
        <v>51</v>
      </c>
      <c r="B28">
        <v>0.5</v>
      </c>
      <c r="C28">
        <f t="shared" si="0"/>
        <v>94.5</v>
      </c>
      <c r="D28" s="8">
        <f t="shared" si="1"/>
        <v>47.25</v>
      </c>
    </row>
    <row r="29" spans="1:18" x14ac:dyDescent="0.2">
      <c r="A29" t="s">
        <v>52</v>
      </c>
      <c r="B29">
        <v>10.5</v>
      </c>
      <c r="C29">
        <f t="shared" si="0"/>
        <v>94.5</v>
      </c>
      <c r="D29" s="8">
        <f t="shared" si="1"/>
        <v>992.25</v>
      </c>
      <c r="K29" s="16"/>
      <c r="L29" t="s">
        <v>70</v>
      </c>
    </row>
    <row r="31" spans="1:18" x14ac:dyDescent="0.2">
      <c r="D31">
        <f>SUM(D26:D29)</f>
        <v>2268</v>
      </c>
      <c r="E31" t="s">
        <v>55</v>
      </c>
    </row>
    <row r="32" spans="1:18" x14ac:dyDescent="0.2">
      <c r="D32">
        <f>D31/24</f>
        <v>94.5</v>
      </c>
      <c r="E32" t="s">
        <v>80</v>
      </c>
    </row>
    <row r="36" spans="1:2" x14ac:dyDescent="0.2">
      <c r="A36" t="s">
        <v>97</v>
      </c>
      <c r="B36" t="s">
        <v>96</v>
      </c>
    </row>
    <row r="37" spans="1:2" x14ac:dyDescent="0.2">
      <c r="A37" t="s">
        <v>99</v>
      </c>
    </row>
    <row r="39" spans="1:2" x14ac:dyDescent="0.2">
      <c r="A39" t="s">
        <v>98</v>
      </c>
      <c r="B39" t="s">
        <v>101</v>
      </c>
    </row>
    <row r="40" spans="1:2" x14ac:dyDescent="0.2">
      <c r="A40" t="s">
        <v>100</v>
      </c>
    </row>
  </sheetData>
  <mergeCells count="4">
    <mergeCell ref="B1:M1"/>
    <mergeCell ref="A16:D16"/>
    <mergeCell ref="A24:D24"/>
    <mergeCell ref="K3:R3"/>
  </mergeCells>
  <pageMargins left="0.7" right="0.7" top="0.75" bottom="0.75" header="0.3" footer="0.3"/>
  <pageSetup scale="44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5181-9F04-7141-BDC3-07C81E007A08}">
  <sheetPr>
    <pageSetUpPr fitToPage="1"/>
  </sheetPr>
  <dimension ref="A1:M48"/>
  <sheetViews>
    <sheetView workbookViewId="0">
      <selection activeCell="G12" sqref="G12"/>
    </sheetView>
  </sheetViews>
  <sheetFormatPr baseColWidth="10" defaultRowHeight="16" x14ac:dyDescent="0.2"/>
  <cols>
    <col min="2" max="2" width="23.5" customWidth="1"/>
    <col min="3" max="3" width="14.83203125" customWidth="1"/>
    <col min="4" max="4" width="18.1640625" customWidth="1"/>
    <col min="5" max="5" width="19.5" customWidth="1"/>
    <col min="6" max="6" width="27.1640625" bestFit="1" customWidth="1"/>
    <col min="7" max="7" width="23.5" bestFit="1" customWidth="1"/>
    <col min="8" max="8" width="18.33203125" bestFit="1" customWidth="1"/>
    <col min="9" max="9" width="31.1640625" bestFit="1" customWidth="1"/>
    <col min="10" max="10" width="35" customWidth="1"/>
  </cols>
  <sheetData>
    <row r="1" spans="1:13" ht="18" thickBot="1" x14ac:dyDescent="0.25">
      <c r="B1" s="77" t="s">
        <v>23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</row>
    <row r="2" spans="1:13" x14ac:dyDescent="0.2">
      <c r="B2" s="80" t="s">
        <v>107</v>
      </c>
      <c r="C2" s="80"/>
      <c r="D2" s="80"/>
      <c r="E2" s="80"/>
      <c r="F2" s="80"/>
      <c r="G2" s="80"/>
      <c r="H2" s="80"/>
      <c r="I2" s="80"/>
    </row>
    <row r="3" spans="1:13" x14ac:dyDescent="0.2">
      <c r="B3" s="20"/>
    </row>
    <row r="4" spans="1:13" ht="17" thickBot="1" x14ac:dyDescent="0.25">
      <c r="A4" s="9" t="s">
        <v>42</v>
      </c>
      <c r="B4" s="9" t="s">
        <v>24</v>
      </c>
      <c r="C4" s="9" t="s">
        <v>25</v>
      </c>
      <c r="D4" s="9" t="s">
        <v>35</v>
      </c>
      <c r="E4" s="9" t="s">
        <v>26</v>
      </c>
      <c r="F4" s="9" t="s">
        <v>102</v>
      </c>
      <c r="G4" s="11" t="s">
        <v>104</v>
      </c>
      <c r="H4" s="11" t="s">
        <v>105</v>
      </c>
      <c r="I4" s="18" t="s">
        <v>106</v>
      </c>
      <c r="J4" s="10" t="s">
        <v>85</v>
      </c>
    </row>
    <row r="5" spans="1:13" x14ac:dyDescent="0.2">
      <c r="A5">
        <v>1</v>
      </c>
      <c r="B5" s="13">
        <v>2878</v>
      </c>
      <c r="C5" s="6" t="s">
        <v>29</v>
      </c>
      <c r="D5" s="6" t="s">
        <v>36</v>
      </c>
      <c r="E5" s="6" t="s">
        <v>27</v>
      </c>
      <c r="F5" s="6" t="s">
        <v>113</v>
      </c>
      <c r="G5" s="6">
        <v>48.7</v>
      </c>
      <c r="H5" s="21">
        <f>80/G5</f>
        <v>1.6427104722792607</v>
      </c>
      <c r="I5" s="21">
        <f>20-H5</f>
        <v>18.357289527720738</v>
      </c>
      <c r="J5" t="s">
        <v>108</v>
      </c>
    </row>
    <row r="6" spans="1:13" x14ac:dyDescent="0.2">
      <c r="A6">
        <v>2</v>
      </c>
      <c r="B6" s="12">
        <v>2513</v>
      </c>
      <c r="C6" s="6" t="s">
        <v>29</v>
      </c>
      <c r="D6" s="6" t="s">
        <v>36</v>
      </c>
      <c r="E6" s="6" t="s">
        <v>27</v>
      </c>
      <c r="F6" s="7" t="s">
        <v>112</v>
      </c>
      <c r="G6" s="6">
        <v>12.55</v>
      </c>
      <c r="H6" s="21">
        <f>80/G6</f>
        <v>6.3745019920318722</v>
      </c>
      <c r="I6" s="21">
        <f>20-H6</f>
        <v>13.625498007968128</v>
      </c>
      <c r="J6" t="s">
        <v>108</v>
      </c>
    </row>
    <row r="7" spans="1:13" x14ac:dyDescent="0.2">
      <c r="A7">
        <v>3</v>
      </c>
      <c r="B7" s="12" t="s">
        <v>110</v>
      </c>
      <c r="C7" s="6" t="s">
        <v>34</v>
      </c>
      <c r="D7" s="6" t="s">
        <v>36</v>
      </c>
      <c r="E7" s="6" t="s">
        <v>37</v>
      </c>
      <c r="F7" s="6" t="s">
        <v>114</v>
      </c>
      <c r="G7" s="6">
        <v>32.9</v>
      </c>
      <c r="H7" s="21">
        <f t="shared" ref="H7:H12" si="0">80/G7</f>
        <v>2.43161094224924</v>
      </c>
      <c r="I7" s="21">
        <f t="shared" ref="I7:I12" si="1">20-H7</f>
        <v>17.56838905775076</v>
      </c>
      <c r="J7" t="s">
        <v>109</v>
      </c>
    </row>
    <row r="8" spans="1:13" x14ac:dyDescent="0.2">
      <c r="A8">
        <v>4</v>
      </c>
      <c r="B8" s="12" t="s">
        <v>111</v>
      </c>
      <c r="C8" s="6" t="s">
        <v>34</v>
      </c>
      <c r="D8" s="6" t="s">
        <v>36</v>
      </c>
      <c r="E8" s="6" t="s">
        <v>37</v>
      </c>
      <c r="F8" s="6" t="s">
        <v>115</v>
      </c>
      <c r="G8" s="6">
        <v>36.5</v>
      </c>
      <c r="H8" s="21">
        <f t="shared" si="0"/>
        <v>2.1917808219178081</v>
      </c>
      <c r="I8" s="21">
        <f t="shared" si="1"/>
        <v>17.80821917808219</v>
      </c>
      <c r="J8" t="s">
        <v>109</v>
      </c>
    </row>
    <row r="9" spans="1:13" x14ac:dyDescent="0.2">
      <c r="A9">
        <v>5</v>
      </c>
      <c r="B9" s="12" t="s">
        <v>71</v>
      </c>
      <c r="C9" s="6" t="s">
        <v>34</v>
      </c>
      <c r="D9" s="6" t="s">
        <v>56</v>
      </c>
      <c r="E9" s="6" t="s">
        <v>38</v>
      </c>
      <c r="F9" s="6"/>
      <c r="G9" s="6" t="s">
        <v>116</v>
      </c>
      <c r="H9" s="21" t="e">
        <f t="shared" si="0"/>
        <v>#VALUE!</v>
      </c>
      <c r="I9" s="21" t="e">
        <f t="shared" si="1"/>
        <v>#VALUE!</v>
      </c>
      <c r="J9" s="6" t="s">
        <v>117</v>
      </c>
    </row>
    <row r="10" spans="1:13" x14ac:dyDescent="0.2">
      <c r="A10">
        <v>6</v>
      </c>
      <c r="B10" s="12" t="s">
        <v>72</v>
      </c>
      <c r="C10" s="6" t="s">
        <v>34</v>
      </c>
      <c r="D10" s="6" t="s">
        <v>56</v>
      </c>
      <c r="E10" s="6" t="s">
        <v>38</v>
      </c>
      <c r="F10" s="6"/>
      <c r="G10" s="6" t="s">
        <v>116</v>
      </c>
      <c r="H10" s="21" t="e">
        <f t="shared" si="0"/>
        <v>#VALUE!</v>
      </c>
      <c r="I10" s="21" t="e">
        <f t="shared" si="1"/>
        <v>#VALUE!</v>
      </c>
      <c r="J10" s="6" t="s">
        <v>117</v>
      </c>
    </row>
    <row r="11" spans="1:13" x14ac:dyDescent="0.2">
      <c r="A11">
        <v>7</v>
      </c>
      <c r="B11" s="17" t="s">
        <v>74</v>
      </c>
      <c r="C11" s="6" t="s">
        <v>34</v>
      </c>
      <c r="D11" s="6" t="s">
        <v>57</v>
      </c>
      <c r="E11" s="6" t="s">
        <v>38</v>
      </c>
      <c r="F11" s="6"/>
      <c r="G11" s="6">
        <v>31.4</v>
      </c>
      <c r="H11" s="21">
        <f t="shared" si="0"/>
        <v>2.547770700636943</v>
      </c>
      <c r="I11" s="21">
        <f t="shared" si="1"/>
        <v>17.452229299363058</v>
      </c>
    </row>
    <row r="12" spans="1:13" x14ac:dyDescent="0.2">
      <c r="A12">
        <v>8</v>
      </c>
      <c r="B12" s="17" t="s">
        <v>73</v>
      </c>
      <c r="C12" s="6" t="s">
        <v>34</v>
      </c>
      <c r="D12" s="6" t="s">
        <v>39</v>
      </c>
      <c r="E12" s="6" t="s">
        <v>38</v>
      </c>
      <c r="G12" s="6">
        <v>51</v>
      </c>
      <c r="H12" s="21">
        <f t="shared" si="0"/>
        <v>1.5686274509803921</v>
      </c>
      <c r="I12" s="21">
        <f t="shared" si="1"/>
        <v>18.431372549019606</v>
      </c>
    </row>
    <row r="13" spans="1:13" x14ac:dyDescent="0.2">
      <c r="A13">
        <v>9</v>
      </c>
      <c r="B13" s="12" t="s">
        <v>63</v>
      </c>
      <c r="C13" t="s">
        <v>41</v>
      </c>
      <c r="D13" s="6" t="s">
        <v>36</v>
      </c>
      <c r="E13" s="6" t="s">
        <v>64</v>
      </c>
      <c r="F13" s="6" t="s">
        <v>103</v>
      </c>
      <c r="G13">
        <v>10.199999999999999</v>
      </c>
      <c r="H13" s="21">
        <f>80/G13</f>
        <v>7.8431372549019613</v>
      </c>
      <c r="I13" s="21">
        <f>20-H13</f>
        <v>12.156862745098039</v>
      </c>
      <c r="J13" t="s">
        <v>118</v>
      </c>
    </row>
    <row r="14" spans="1:13" x14ac:dyDescent="0.2">
      <c r="A14">
        <v>10</v>
      </c>
      <c r="B14" s="12" t="s">
        <v>43</v>
      </c>
      <c r="C14" t="s">
        <v>43</v>
      </c>
      <c r="D14" s="6" t="s">
        <v>43</v>
      </c>
      <c r="E14" s="6" t="s">
        <v>40</v>
      </c>
      <c r="F14" s="6" t="s">
        <v>43</v>
      </c>
      <c r="G14" s="6" t="s">
        <v>43</v>
      </c>
      <c r="H14" s="6" t="s">
        <v>43</v>
      </c>
      <c r="I14" s="6" t="s">
        <v>43</v>
      </c>
      <c r="J14" s="6" t="s">
        <v>43</v>
      </c>
    </row>
    <row r="17" spans="1:6" x14ac:dyDescent="0.2">
      <c r="A17" s="78" t="s">
        <v>48</v>
      </c>
      <c r="B17" s="78"/>
      <c r="C17" s="78"/>
      <c r="D17" s="78"/>
    </row>
    <row r="18" spans="1:6" x14ac:dyDescent="0.2">
      <c r="A18" t="s">
        <v>44</v>
      </c>
      <c r="B18" t="s">
        <v>13</v>
      </c>
      <c r="C18" t="s">
        <v>45</v>
      </c>
      <c r="D18" t="s">
        <v>119</v>
      </c>
    </row>
    <row r="19" spans="1:6" x14ac:dyDescent="0.2">
      <c r="A19">
        <v>1</v>
      </c>
      <c r="B19">
        <v>57</v>
      </c>
      <c r="C19">
        <v>10</v>
      </c>
      <c r="F19" t="s">
        <v>127</v>
      </c>
    </row>
    <row r="20" spans="1:6" x14ac:dyDescent="0.2">
      <c r="A20">
        <v>2</v>
      </c>
      <c r="B20">
        <v>58</v>
      </c>
      <c r="C20">
        <v>10</v>
      </c>
      <c r="F20" t="s">
        <v>126</v>
      </c>
    </row>
    <row r="22" spans="1:6" x14ac:dyDescent="0.2">
      <c r="C22" s="8" t="s">
        <v>120</v>
      </c>
    </row>
    <row r="24" spans="1:6" x14ac:dyDescent="0.2">
      <c r="A24" s="78" t="s">
        <v>49</v>
      </c>
      <c r="B24" s="78"/>
      <c r="C24" s="78"/>
      <c r="D24" s="78"/>
    </row>
    <row r="25" spans="1:6" x14ac:dyDescent="0.2">
      <c r="B25" t="s">
        <v>53</v>
      </c>
      <c r="C25" t="s">
        <v>121</v>
      </c>
      <c r="D25" s="8" t="s">
        <v>54</v>
      </c>
    </row>
    <row r="26" spans="1:6" x14ac:dyDescent="0.2">
      <c r="A26" t="s">
        <v>47</v>
      </c>
      <c r="B26">
        <v>12.5</v>
      </c>
      <c r="C26">
        <f>20*2*1.05</f>
        <v>42</v>
      </c>
      <c r="D26" s="8">
        <f>B26*C26</f>
        <v>525</v>
      </c>
    </row>
    <row r="27" spans="1:6" x14ac:dyDescent="0.2">
      <c r="A27" t="s">
        <v>50</v>
      </c>
      <c r="B27">
        <v>0.5</v>
      </c>
      <c r="C27">
        <f t="shared" ref="C27:C29" si="2">20*2*1.05</f>
        <v>42</v>
      </c>
      <c r="D27" s="8">
        <f t="shared" ref="D27:D29" si="3">B27*C27</f>
        <v>21</v>
      </c>
    </row>
    <row r="28" spans="1:6" x14ac:dyDescent="0.2">
      <c r="A28" t="s">
        <v>51</v>
      </c>
      <c r="B28">
        <v>0.5</v>
      </c>
      <c r="C28">
        <f t="shared" si="2"/>
        <v>42</v>
      </c>
      <c r="D28" s="8">
        <f t="shared" si="3"/>
        <v>21</v>
      </c>
    </row>
    <row r="29" spans="1:6" x14ac:dyDescent="0.2">
      <c r="A29" t="s">
        <v>52</v>
      </c>
      <c r="B29">
        <v>10.5</v>
      </c>
      <c r="C29">
        <f t="shared" si="2"/>
        <v>42</v>
      </c>
      <c r="D29" s="8">
        <f t="shared" si="3"/>
        <v>441</v>
      </c>
    </row>
    <row r="31" spans="1:6" x14ac:dyDescent="0.2">
      <c r="D31">
        <f>SUM(D26:D29)</f>
        <v>1008</v>
      </c>
      <c r="E31" t="s">
        <v>55</v>
      </c>
    </row>
    <row r="32" spans="1:6" x14ac:dyDescent="0.2">
      <c r="D32">
        <f>D31/24</f>
        <v>42</v>
      </c>
      <c r="E32" t="s">
        <v>80</v>
      </c>
    </row>
    <row r="35" spans="1:8" ht="17" thickBot="1" x14ac:dyDescent="0.25">
      <c r="A35" s="79" t="s">
        <v>123</v>
      </c>
      <c r="B35" s="79"/>
      <c r="C35" s="79"/>
      <c r="D35" s="79"/>
      <c r="E35" s="79"/>
      <c r="F35" s="79"/>
      <c r="G35" s="79"/>
      <c r="H35" s="79"/>
    </row>
    <row r="37" spans="1:8" x14ac:dyDescent="0.2">
      <c r="A37" s="8" t="s">
        <v>95</v>
      </c>
    </row>
    <row r="38" spans="1:8" x14ac:dyDescent="0.2">
      <c r="A38" s="16">
        <v>1</v>
      </c>
      <c r="B38" s="16">
        <v>2</v>
      </c>
      <c r="C38" s="16">
        <v>3</v>
      </c>
      <c r="D38" s="16">
        <v>4</v>
      </c>
      <c r="E38" s="16">
        <v>5</v>
      </c>
      <c r="F38" s="16">
        <v>6</v>
      </c>
      <c r="G38" s="16">
        <v>7</v>
      </c>
      <c r="H38" s="16">
        <v>8</v>
      </c>
    </row>
    <row r="39" spans="1:8" x14ac:dyDescent="0.2">
      <c r="A39" s="5">
        <v>1</v>
      </c>
      <c r="B39" s="5">
        <v>2</v>
      </c>
      <c r="C39" s="5">
        <v>3</v>
      </c>
      <c r="D39" s="5">
        <v>4</v>
      </c>
      <c r="E39" s="5">
        <v>5</v>
      </c>
      <c r="F39" s="5">
        <v>6</v>
      </c>
      <c r="G39" s="5">
        <v>7</v>
      </c>
      <c r="H39" s="5">
        <v>8</v>
      </c>
    </row>
    <row r="41" spans="1:8" x14ac:dyDescent="0.2">
      <c r="A41" s="16">
        <v>9</v>
      </c>
      <c r="B41" s="5">
        <v>9</v>
      </c>
      <c r="C41" s="5">
        <v>9</v>
      </c>
      <c r="D41" s="16">
        <v>10</v>
      </c>
      <c r="E41" s="15">
        <v>10</v>
      </c>
      <c r="F41" s="15">
        <v>10</v>
      </c>
    </row>
    <row r="44" spans="1:8" x14ac:dyDescent="0.2">
      <c r="A44" s="8" t="s">
        <v>122</v>
      </c>
    </row>
    <row r="45" spans="1:8" x14ac:dyDescent="0.2">
      <c r="A45" s="16">
        <v>1</v>
      </c>
      <c r="B45" s="16">
        <v>2</v>
      </c>
      <c r="C45" s="16">
        <v>3</v>
      </c>
      <c r="D45" s="16">
        <v>4</v>
      </c>
      <c r="E45" s="16">
        <v>5</v>
      </c>
      <c r="F45" s="16">
        <v>6</v>
      </c>
      <c r="G45" s="16">
        <v>7</v>
      </c>
      <c r="H45" s="16">
        <v>8</v>
      </c>
    </row>
    <row r="46" spans="1:8" x14ac:dyDescent="0.2">
      <c r="A46" s="5">
        <v>1</v>
      </c>
      <c r="B46" s="5">
        <v>2</v>
      </c>
      <c r="C46" s="5">
        <v>3</v>
      </c>
      <c r="D46" s="5">
        <v>4</v>
      </c>
      <c r="E46" s="5">
        <v>5</v>
      </c>
      <c r="F46" s="5">
        <v>6</v>
      </c>
      <c r="G46" s="5">
        <v>7</v>
      </c>
      <c r="H46" s="5">
        <v>8</v>
      </c>
    </row>
    <row r="48" spans="1:8" x14ac:dyDescent="0.2">
      <c r="A48" s="16">
        <v>9</v>
      </c>
      <c r="B48" s="5">
        <v>9</v>
      </c>
      <c r="C48" s="5">
        <v>9</v>
      </c>
      <c r="D48" s="16">
        <v>10</v>
      </c>
      <c r="E48" s="15">
        <v>10</v>
      </c>
      <c r="F48" s="15">
        <v>10</v>
      </c>
    </row>
  </sheetData>
  <mergeCells count="5">
    <mergeCell ref="B1:M1"/>
    <mergeCell ref="B2:I2"/>
    <mergeCell ref="A17:D17"/>
    <mergeCell ref="A24:D24"/>
    <mergeCell ref="A35:H35"/>
  </mergeCells>
  <pageMargins left="0.7" right="0.7" top="0.75" bottom="0.75" header="0.3" footer="0.3"/>
  <pageSetup scale="45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7BFF9-8F67-5C4E-8759-EF333DAAF436}">
  <sheetPr>
    <pageSetUpPr fitToPage="1"/>
  </sheetPr>
  <dimension ref="A1:O45"/>
  <sheetViews>
    <sheetView workbookViewId="0">
      <selection activeCell="I17" sqref="I17"/>
    </sheetView>
  </sheetViews>
  <sheetFormatPr baseColWidth="10" defaultRowHeight="16" x14ac:dyDescent="0.2"/>
  <cols>
    <col min="2" max="2" width="20.33203125" customWidth="1"/>
    <col min="3" max="3" width="17.1640625" bestFit="1" customWidth="1"/>
    <col min="4" max="4" width="22.1640625" bestFit="1" customWidth="1"/>
    <col min="5" max="5" width="15" customWidth="1"/>
    <col min="6" max="6" width="23.5" bestFit="1" customWidth="1"/>
    <col min="7" max="7" width="18.33203125" bestFit="1" customWidth="1"/>
    <col min="8" max="8" width="26.33203125" bestFit="1" customWidth="1"/>
    <col min="9" max="9" width="23.5" bestFit="1" customWidth="1"/>
    <col min="10" max="10" width="18.33203125" bestFit="1" customWidth="1"/>
    <col min="11" max="11" width="26.33203125" bestFit="1" customWidth="1"/>
  </cols>
  <sheetData>
    <row r="1" spans="1:15" ht="19" x14ac:dyDescent="0.25">
      <c r="A1" s="81" t="s">
        <v>137</v>
      </c>
      <c r="B1" s="81"/>
      <c r="C1" s="81"/>
      <c r="D1" s="81"/>
      <c r="E1" s="81"/>
      <c r="F1" s="81"/>
      <c r="G1" s="81"/>
      <c r="H1" s="81"/>
      <c r="I1" s="81"/>
      <c r="J1" s="56"/>
      <c r="K1" s="56"/>
      <c r="L1" s="56"/>
      <c r="M1" s="56"/>
      <c r="N1" s="56"/>
      <c r="O1" s="56"/>
    </row>
    <row r="3" spans="1:15" x14ac:dyDescent="0.2">
      <c r="A3" t="s">
        <v>138</v>
      </c>
    </row>
    <row r="4" spans="1:15" x14ac:dyDescent="0.2">
      <c r="A4" s="5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</row>
    <row r="5" spans="1:15" x14ac:dyDescent="0.2">
      <c r="A5" s="4" t="s">
        <v>128</v>
      </c>
      <c r="B5" s="16">
        <v>1</v>
      </c>
      <c r="C5" s="5">
        <v>1</v>
      </c>
      <c r="D5" s="5">
        <v>1</v>
      </c>
      <c r="E5" s="5"/>
      <c r="F5" s="16">
        <v>7</v>
      </c>
      <c r="G5" s="5">
        <v>7</v>
      </c>
      <c r="H5" s="5">
        <v>7</v>
      </c>
      <c r="I5" s="5"/>
      <c r="J5" s="5" t="s">
        <v>139</v>
      </c>
      <c r="K5" s="5"/>
      <c r="L5" s="5"/>
      <c r="M5" s="5"/>
    </row>
    <row r="6" spans="1:15" x14ac:dyDescent="0.2">
      <c r="A6" s="4" t="s">
        <v>129</v>
      </c>
      <c r="B6" s="16">
        <v>2</v>
      </c>
      <c r="C6" s="5">
        <v>2</v>
      </c>
      <c r="D6" s="5">
        <v>2</v>
      </c>
      <c r="E6" s="5"/>
      <c r="F6" s="16">
        <v>8</v>
      </c>
      <c r="G6" s="5">
        <v>8</v>
      </c>
      <c r="H6" s="5">
        <v>8</v>
      </c>
      <c r="I6" s="5"/>
      <c r="J6" s="5" t="s">
        <v>139</v>
      </c>
      <c r="K6" s="5"/>
      <c r="L6" s="5"/>
      <c r="M6" s="5"/>
    </row>
    <row r="7" spans="1:15" x14ac:dyDescent="0.2">
      <c r="A7" s="4" t="s">
        <v>130</v>
      </c>
      <c r="B7" s="16">
        <v>3</v>
      </c>
      <c r="C7" s="5">
        <v>3</v>
      </c>
      <c r="D7" s="5">
        <v>3</v>
      </c>
      <c r="E7" s="5"/>
      <c r="F7" s="16">
        <v>9</v>
      </c>
      <c r="G7" s="5">
        <v>9</v>
      </c>
      <c r="H7" s="5">
        <v>9</v>
      </c>
      <c r="I7" s="5"/>
      <c r="J7" s="5" t="s">
        <v>139</v>
      </c>
      <c r="K7" s="5"/>
      <c r="L7" s="5"/>
      <c r="M7" s="5"/>
    </row>
    <row r="8" spans="1:15" x14ac:dyDescent="0.2">
      <c r="A8" s="4" t="s">
        <v>131</v>
      </c>
      <c r="B8" s="16">
        <v>4</v>
      </c>
      <c r="C8" s="5">
        <v>4</v>
      </c>
      <c r="D8" s="5">
        <v>4</v>
      </c>
      <c r="E8" s="5"/>
      <c r="F8" s="16">
        <v>10</v>
      </c>
      <c r="G8" s="5">
        <v>10</v>
      </c>
      <c r="H8" s="5">
        <v>10</v>
      </c>
      <c r="I8" s="5"/>
      <c r="J8" s="5"/>
      <c r="K8" s="5"/>
      <c r="L8" s="5"/>
      <c r="M8" s="5"/>
    </row>
    <row r="9" spans="1:15" x14ac:dyDescent="0.2">
      <c r="A9" s="4" t="s">
        <v>132</v>
      </c>
      <c r="B9" s="26">
        <v>5</v>
      </c>
      <c r="C9" s="5">
        <v>5</v>
      </c>
      <c r="D9" s="5">
        <v>5</v>
      </c>
      <c r="E9" s="5"/>
      <c r="F9" s="16">
        <v>11</v>
      </c>
      <c r="G9" s="5">
        <v>11</v>
      </c>
      <c r="H9" s="5">
        <v>11</v>
      </c>
      <c r="I9" s="5"/>
      <c r="J9" s="5"/>
      <c r="K9" s="5"/>
      <c r="L9" s="5"/>
      <c r="M9" s="5"/>
    </row>
    <row r="10" spans="1:15" x14ac:dyDescent="0.2">
      <c r="A10" s="4" t="s">
        <v>133</v>
      </c>
      <c r="B10" s="27">
        <v>6</v>
      </c>
      <c r="C10" s="5">
        <v>6</v>
      </c>
      <c r="D10" s="5">
        <v>6</v>
      </c>
      <c r="E10" s="5"/>
      <c r="F10" s="16">
        <v>12</v>
      </c>
      <c r="G10" s="5">
        <v>12</v>
      </c>
      <c r="H10" s="5">
        <v>12</v>
      </c>
      <c r="I10" s="5"/>
      <c r="J10" s="5"/>
      <c r="K10" s="5"/>
      <c r="L10" s="5"/>
      <c r="M10" s="5"/>
    </row>
    <row r="11" spans="1:15" x14ac:dyDescent="0.2">
      <c r="A11" s="31" t="s">
        <v>134</v>
      </c>
      <c r="B11" s="5"/>
      <c r="C11" s="23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5" x14ac:dyDescent="0.2">
      <c r="A12" s="4" t="s">
        <v>135</v>
      </c>
      <c r="B12" s="2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5" x14ac:dyDescent="0.2">
      <c r="A13" s="4" t="s">
        <v>136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5" spans="1:15" x14ac:dyDescent="0.2">
      <c r="F15" s="82"/>
      <c r="G15" s="82"/>
      <c r="H15" s="82"/>
      <c r="I15" s="82"/>
      <c r="J15" s="82"/>
      <c r="K15" s="82"/>
    </row>
    <row r="16" spans="1:15" ht="17" thickBot="1" x14ac:dyDescent="0.25">
      <c r="B16" s="38" t="s">
        <v>140</v>
      </c>
      <c r="C16" s="38" t="s">
        <v>141</v>
      </c>
      <c r="D16" s="38" t="s">
        <v>102</v>
      </c>
      <c r="E16" s="18" t="s">
        <v>85</v>
      </c>
      <c r="F16" s="44" t="s">
        <v>104</v>
      </c>
      <c r="G16" s="10" t="s">
        <v>105</v>
      </c>
      <c r="H16" s="10" t="s">
        <v>106</v>
      </c>
      <c r="I16" s="10"/>
      <c r="J16" s="10"/>
      <c r="K16" s="10"/>
    </row>
    <row r="17" spans="1:11" x14ac:dyDescent="0.2">
      <c r="A17" s="30">
        <v>1</v>
      </c>
      <c r="B17" s="32" t="s">
        <v>142</v>
      </c>
      <c r="C17" s="25" t="s">
        <v>33</v>
      </c>
      <c r="D17" s="37" t="s">
        <v>112</v>
      </c>
      <c r="E17" s="25" t="s">
        <v>149</v>
      </c>
      <c r="F17" s="41">
        <v>12.55</v>
      </c>
      <c r="G17" s="42">
        <f>80/F17</f>
        <v>6.3745019920318722</v>
      </c>
      <c r="H17" s="43">
        <f>20-G17</f>
        <v>13.625498007968128</v>
      </c>
      <c r="I17" s="40" t="s">
        <v>156</v>
      </c>
      <c r="J17" s="25"/>
      <c r="K17" s="25"/>
    </row>
    <row r="18" spans="1:11" x14ac:dyDescent="0.2">
      <c r="A18" s="30">
        <v>2</v>
      </c>
      <c r="B18" s="32" t="s">
        <v>143</v>
      </c>
      <c r="C18" s="25" t="s">
        <v>33</v>
      </c>
      <c r="D18" s="33" t="s">
        <v>103</v>
      </c>
      <c r="E18" s="25" t="s">
        <v>149</v>
      </c>
      <c r="F18" s="32">
        <v>10.199999999999999</v>
      </c>
      <c r="G18" s="46">
        <f t="shared" ref="G18:G22" si="0">80/F18</f>
        <v>7.8431372549019613</v>
      </c>
      <c r="H18" s="47">
        <f t="shared" ref="H18:H22" si="1">20-G18</f>
        <v>12.156862745098039</v>
      </c>
      <c r="I18" s="40" t="s">
        <v>156</v>
      </c>
      <c r="J18" s="40"/>
      <c r="K18" s="40"/>
    </row>
    <row r="19" spans="1:11" x14ac:dyDescent="0.2">
      <c r="A19" s="30">
        <v>3</v>
      </c>
      <c r="B19" s="32" t="s">
        <v>146</v>
      </c>
      <c r="C19" s="25" t="s">
        <v>33</v>
      </c>
      <c r="D19" s="33" t="s">
        <v>154</v>
      </c>
      <c r="E19" s="33" t="s">
        <v>151</v>
      </c>
      <c r="F19" s="45">
        <v>31.4</v>
      </c>
      <c r="G19" s="46">
        <f t="shared" si="0"/>
        <v>2.547770700636943</v>
      </c>
      <c r="H19" s="47">
        <f t="shared" si="1"/>
        <v>17.452229299363058</v>
      </c>
      <c r="I19" s="40" t="s">
        <v>156</v>
      </c>
      <c r="J19" s="25"/>
      <c r="K19" s="25"/>
    </row>
    <row r="20" spans="1:11" x14ac:dyDescent="0.2">
      <c r="A20" s="30">
        <v>4</v>
      </c>
      <c r="B20" s="32" t="s">
        <v>147</v>
      </c>
      <c r="C20" s="25" t="s">
        <v>33</v>
      </c>
      <c r="D20" s="33" t="s">
        <v>113</v>
      </c>
      <c r="E20" s="33" t="s">
        <v>151</v>
      </c>
      <c r="F20" s="45">
        <v>48.7</v>
      </c>
      <c r="G20" s="46">
        <f t="shared" si="0"/>
        <v>1.6427104722792607</v>
      </c>
      <c r="H20" s="47">
        <f t="shared" si="1"/>
        <v>18.357289527720738</v>
      </c>
      <c r="I20" s="40" t="s">
        <v>156</v>
      </c>
      <c r="J20" s="25"/>
      <c r="K20" s="25"/>
    </row>
    <row r="21" spans="1:11" x14ac:dyDescent="0.2">
      <c r="A21" s="30">
        <v>5</v>
      </c>
      <c r="B21" s="32" t="s">
        <v>152</v>
      </c>
      <c r="C21" s="25" t="s">
        <v>33</v>
      </c>
      <c r="D21" s="33" t="s">
        <v>115</v>
      </c>
      <c r="E21" s="33" t="s">
        <v>150</v>
      </c>
      <c r="F21" s="45">
        <v>36.5</v>
      </c>
      <c r="G21" s="46">
        <f t="shared" si="0"/>
        <v>2.1917808219178081</v>
      </c>
      <c r="H21" s="47">
        <f t="shared" si="1"/>
        <v>17.80821917808219</v>
      </c>
      <c r="I21" s="40" t="s">
        <v>156</v>
      </c>
      <c r="J21" s="25"/>
      <c r="K21" s="25"/>
    </row>
    <row r="22" spans="1:11" ht="17" thickBot="1" x14ac:dyDescent="0.25">
      <c r="A22" s="30">
        <v>6</v>
      </c>
      <c r="B22" s="34" t="s">
        <v>148</v>
      </c>
      <c r="C22" s="35" t="s">
        <v>33</v>
      </c>
      <c r="D22" s="36" t="s">
        <v>114</v>
      </c>
      <c r="E22" s="36" t="s">
        <v>150</v>
      </c>
      <c r="F22" s="53">
        <v>32.9</v>
      </c>
      <c r="G22" s="48">
        <f t="shared" si="0"/>
        <v>2.43161094224924</v>
      </c>
      <c r="H22" s="49">
        <f t="shared" si="1"/>
        <v>17.56838905775076</v>
      </c>
      <c r="I22" s="40" t="s">
        <v>156</v>
      </c>
      <c r="J22" s="25"/>
      <c r="K22" s="25"/>
    </row>
    <row r="23" spans="1:11" x14ac:dyDescent="0.2">
      <c r="A23" s="30">
        <v>7</v>
      </c>
      <c r="B23" t="s">
        <v>142</v>
      </c>
      <c r="C23" t="s">
        <v>144</v>
      </c>
      <c r="D23" s="7" t="s">
        <v>112</v>
      </c>
      <c r="E23" t="s">
        <v>149</v>
      </c>
      <c r="F23" s="45">
        <v>12.55</v>
      </c>
      <c r="G23" s="46">
        <f>160/F23</f>
        <v>12.749003984063744</v>
      </c>
      <c r="H23" s="47">
        <f>20-G23</f>
        <v>7.2509960159362556</v>
      </c>
      <c r="I23" s="25"/>
      <c r="J23" s="25"/>
      <c r="K23" s="25"/>
    </row>
    <row r="24" spans="1:11" x14ac:dyDescent="0.2">
      <c r="A24" s="30">
        <v>8</v>
      </c>
      <c r="B24" t="s">
        <v>143</v>
      </c>
      <c r="C24" t="s">
        <v>144</v>
      </c>
      <c r="D24" s="6" t="s">
        <v>103</v>
      </c>
      <c r="E24" t="s">
        <v>149</v>
      </c>
      <c r="F24" s="32">
        <v>10.199999999999999</v>
      </c>
      <c r="G24" s="46">
        <f t="shared" ref="G24:G28" si="2">160/F24</f>
        <v>15.686274509803923</v>
      </c>
      <c r="H24" s="47">
        <f t="shared" ref="H24:H28" si="3">20-G24</f>
        <v>4.3137254901960773</v>
      </c>
      <c r="I24" s="25"/>
      <c r="J24" s="25"/>
      <c r="K24" s="25"/>
    </row>
    <row r="25" spans="1:11" x14ac:dyDescent="0.2">
      <c r="A25" s="30">
        <v>9</v>
      </c>
      <c r="B25" s="25" t="s">
        <v>146</v>
      </c>
      <c r="C25" t="s">
        <v>144</v>
      </c>
      <c r="D25" s="6" t="s">
        <v>154</v>
      </c>
      <c r="E25" s="6" t="s">
        <v>151</v>
      </c>
      <c r="F25" s="45">
        <v>31.4</v>
      </c>
      <c r="G25" s="46">
        <f t="shared" si="2"/>
        <v>5.095541401273886</v>
      </c>
      <c r="H25" s="47">
        <f t="shared" si="3"/>
        <v>14.904458598726114</v>
      </c>
      <c r="I25" s="25"/>
      <c r="J25" s="25"/>
      <c r="K25" s="25"/>
    </row>
    <row r="26" spans="1:11" x14ac:dyDescent="0.2">
      <c r="A26" s="30">
        <v>10</v>
      </c>
      <c r="B26" t="s">
        <v>147</v>
      </c>
      <c r="C26" t="s">
        <v>144</v>
      </c>
      <c r="D26" s="6" t="s">
        <v>113</v>
      </c>
      <c r="E26" s="6" t="s">
        <v>151</v>
      </c>
      <c r="F26" s="45">
        <v>48.7</v>
      </c>
      <c r="G26" s="46">
        <f t="shared" si="2"/>
        <v>3.2854209445585214</v>
      </c>
      <c r="H26" s="47">
        <f t="shared" si="3"/>
        <v>16.714579055441479</v>
      </c>
      <c r="I26" s="25"/>
      <c r="J26" s="25"/>
      <c r="K26" s="25"/>
    </row>
    <row r="27" spans="1:11" x14ac:dyDescent="0.2">
      <c r="A27" s="30">
        <v>11</v>
      </c>
      <c r="B27" t="s">
        <v>152</v>
      </c>
      <c r="C27" t="s">
        <v>144</v>
      </c>
      <c r="D27" s="6" t="s">
        <v>115</v>
      </c>
      <c r="E27" s="6" t="s">
        <v>150</v>
      </c>
      <c r="F27" s="45">
        <v>36.5</v>
      </c>
      <c r="G27" s="46">
        <f t="shared" si="2"/>
        <v>4.3835616438356162</v>
      </c>
      <c r="H27" s="47">
        <f t="shared" si="3"/>
        <v>15.616438356164384</v>
      </c>
      <c r="I27" s="25"/>
      <c r="J27" s="25"/>
      <c r="K27" s="25"/>
    </row>
    <row r="28" spans="1:11" x14ac:dyDescent="0.2">
      <c r="A28" s="30">
        <v>12</v>
      </c>
      <c r="B28" s="39" t="s">
        <v>148</v>
      </c>
      <c r="C28" s="28" t="s">
        <v>144</v>
      </c>
      <c r="D28" s="29" t="s">
        <v>114</v>
      </c>
      <c r="E28" s="54" t="s">
        <v>150</v>
      </c>
      <c r="F28" s="52">
        <v>32.9</v>
      </c>
      <c r="G28" s="50">
        <f t="shared" si="2"/>
        <v>4.86322188449848</v>
      </c>
      <c r="H28" s="51">
        <f t="shared" si="3"/>
        <v>15.136778115501521</v>
      </c>
      <c r="I28" s="25"/>
      <c r="J28" s="25"/>
      <c r="K28" s="25"/>
    </row>
    <row r="30" spans="1:11" x14ac:dyDescent="0.2">
      <c r="A30" t="s">
        <v>155</v>
      </c>
      <c r="B30" s="25" t="s">
        <v>145</v>
      </c>
      <c r="C30" t="s">
        <v>153</v>
      </c>
    </row>
    <row r="33" spans="1:9" x14ac:dyDescent="0.2">
      <c r="B33" s="83" t="s">
        <v>107</v>
      </c>
      <c r="C33" s="84"/>
      <c r="D33" s="84"/>
      <c r="E33" s="84"/>
      <c r="F33" s="84"/>
      <c r="G33" s="84"/>
      <c r="H33" s="84"/>
      <c r="I33" s="85"/>
    </row>
    <row r="34" spans="1:9" x14ac:dyDescent="0.2">
      <c r="B34" s="86" t="s">
        <v>157</v>
      </c>
      <c r="C34" s="87"/>
      <c r="D34" s="87"/>
      <c r="E34" s="87"/>
      <c r="F34" s="87"/>
      <c r="G34" s="87"/>
      <c r="H34" s="87"/>
      <c r="I34" s="88"/>
    </row>
    <row r="35" spans="1:9" x14ac:dyDescent="0.2">
      <c r="C35" s="25"/>
    </row>
    <row r="37" spans="1:9" x14ac:dyDescent="0.2">
      <c r="A37" s="78" t="s">
        <v>49</v>
      </c>
      <c r="B37" s="78"/>
      <c r="C37" s="78"/>
      <c r="D37" s="78"/>
      <c r="F37" s="55" t="s">
        <v>159</v>
      </c>
    </row>
    <row r="38" spans="1:9" x14ac:dyDescent="0.2">
      <c r="B38" t="s">
        <v>53</v>
      </c>
      <c r="C38" t="s">
        <v>158</v>
      </c>
      <c r="D38" s="8" t="s">
        <v>54</v>
      </c>
      <c r="F38" t="s">
        <v>47</v>
      </c>
    </row>
    <row r="39" spans="1:9" x14ac:dyDescent="0.2">
      <c r="A39" t="s">
        <v>47</v>
      </c>
      <c r="B39">
        <v>12.5</v>
      </c>
      <c r="C39">
        <f>12*3*1.05</f>
        <v>37.800000000000004</v>
      </c>
      <c r="D39" s="8">
        <f>B39*C39</f>
        <v>472.50000000000006</v>
      </c>
      <c r="F39" t="s">
        <v>160</v>
      </c>
    </row>
    <row r="40" spans="1:9" x14ac:dyDescent="0.2">
      <c r="A40" t="s">
        <v>50</v>
      </c>
      <c r="B40">
        <v>0.5</v>
      </c>
      <c r="C40">
        <f t="shared" ref="C40:C42" si="4">12*3*1.05</f>
        <v>37.800000000000004</v>
      </c>
      <c r="D40" s="8">
        <f t="shared" ref="D40:D42" si="5">B40*C40</f>
        <v>18.900000000000002</v>
      </c>
      <c r="F40" t="s">
        <v>161</v>
      </c>
    </row>
    <row r="41" spans="1:9" x14ac:dyDescent="0.2">
      <c r="A41" t="s">
        <v>51</v>
      </c>
      <c r="B41">
        <v>0.5</v>
      </c>
      <c r="C41">
        <f t="shared" si="4"/>
        <v>37.800000000000004</v>
      </c>
      <c r="D41" s="8">
        <f t="shared" si="5"/>
        <v>18.900000000000002</v>
      </c>
    </row>
    <row r="42" spans="1:9" x14ac:dyDescent="0.2">
      <c r="A42" t="s">
        <v>52</v>
      </c>
      <c r="B42">
        <v>10.5</v>
      </c>
      <c r="C42">
        <f t="shared" si="4"/>
        <v>37.800000000000004</v>
      </c>
      <c r="D42" s="8">
        <f t="shared" si="5"/>
        <v>396.90000000000003</v>
      </c>
    </row>
    <row r="44" spans="1:9" x14ac:dyDescent="0.2">
      <c r="D44">
        <f>SUM(D39:D42)</f>
        <v>907.2</v>
      </c>
      <c r="E44" t="s">
        <v>55</v>
      </c>
    </row>
    <row r="45" spans="1:9" x14ac:dyDescent="0.2">
      <c r="D45">
        <f>D44/24</f>
        <v>37.800000000000004</v>
      </c>
      <c r="E45" t="s">
        <v>80</v>
      </c>
    </row>
  </sheetData>
  <mergeCells count="6">
    <mergeCell ref="A37:D37"/>
    <mergeCell ref="A1:I1"/>
    <mergeCell ref="F15:H15"/>
    <mergeCell ref="I15:K15"/>
    <mergeCell ref="B33:I33"/>
    <mergeCell ref="B34:I34"/>
  </mergeCells>
  <phoneticPr fontId="12" type="noConversion"/>
  <pageMargins left="0.7" right="0.7" top="0.75" bottom="0.75" header="0.3" footer="0.3"/>
  <pageSetup scale="47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297DE-4901-EF42-A30A-80FA25326886}">
  <sheetPr>
    <pageSetUpPr fitToPage="1"/>
  </sheetPr>
  <dimension ref="A1:L35"/>
  <sheetViews>
    <sheetView workbookViewId="0">
      <selection activeCell="D5" sqref="D5"/>
    </sheetView>
  </sheetViews>
  <sheetFormatPr baseColWidth="10" defaultRowHeight="16" x14ac:dyDescent="0.2"/>
  <cols>
    <col min="1" max="1" width="21.83203125" customWidth="1"/>
    <col min="2" max="2" width="18" customWidth="1"/>
    <col min="3" max="3" width="25.6640625" customWidth="1"/>
    <col min="4" max="4" width="49.5" customWidth="1"/>
    <col min="5" max="5" width="25.33203125" customWidth="1"/>
    <col min="6" max="6" width="17.5" bestFit="1" customWidth="1"/>
    <col min="7" max="7" width="11.6640625" bestFit="1" customWidth="1"/>
    <col min="8" max="8" width="12.6640625" bestFit="1" customWidth="1"/>
  </cols>
  <sheetData>
    <row r="1" spans="1:12" ht="21" x14ac:dyDescent="0.25">
      <c r="A1" s="89" t="s">
        <v>224</v>
      </c>
      <c r="B1" s="89"/>
      <c r="C1" s="89"/>
      <c r="D1" s="89"/>
      <c r="E1" s="89"/>
      <c r="F1" s="89"/>
      <c r="G1" s="89"/>
      <c r="H1" s="89"/>
      <c r="I1" s="89"/>
    </row>
    <row r="2" spans="1:12" x14ac:dyDescent="0.2">
      <c r="A2" s="86" t="s">
        <v>157</v>
      </c>
      <c r="B2" s="87"/>
      <c r="C2" s="87"/>
      <c r="D2" s="87"/>
      <c r="E2" s="87"/>
      <c r="F2" s="87"/>
      <c r="G2" s="87"/>
      <c r="H2" s="88"/>
    </row>
    <row r="4" spans="1:12" x14ac:dyDescent="0.2">
      <c r="A4" s="8" t="s">
        <v>214</v>
      </c>
      <c r="B4" s="68" t="s">
        <v>140</v>
      </c>
      <c r="C4" s="68" t="s">
        <v>141</v>
      </c>
      <c r="D4" s="68" t="s">
        <v>216</v>
      </c>
      <c r="E4" s="10" t="s">
        <v>223</v>
      </c>
      <c r="F4" s="10" t="s">
        <v>228</v>
      </c>
      <c r="G4" s="10" t="s">
        <v>227</v>
      </c>
      <c r="H4" s="10" t="s">
        <v>229</v>
      </c>
    </row>
    <row r="5" spans="1:12" x14ac:dyDescent="0.2">
      <c r="A5">
        <v>1</v>
      </c>
      <c r="B5" s="25" t="s">
        <v>142</v>
      </c>
      <c r="C5" s="25" t="s">
        <v>144</v>
      </c>
      <c r="D5" s="37" t="s">
        <v>219</v>
      </c>
      <c r="E5" s="25" t="s">
        <v>149</v>
      </c>
    </row>
    <row r="6" spans="1:12" x14ac:dyDescent="0.2">
      <c r="A6">
        <v>2</v>
      </c>
      <c r="B6" s="25" t="s">
        <v>147</v>
      </c>
      <c r="C6" s="25" t="s">
        <v>144</v>
      </c>
      <c r="D6" s="37" t="s">
        <v>220</v>
      </c>
      <c r="E6" s="33" t="s">
        <v>151</v>
      </c>
    </row>
    <row r="7" spans="1:12" x14ac:dyDescent="0.2">
      <c r="A7">
        <v>3</v>
      </c>
      <c r="B7" s="25" t="s">
        <v>152</v>
      </c>
      <c r="C7" s="25" t="s">
        <v>144</v>
      </c>
      <c r="D7" s="37" t="s">
        <v>221</v>
      </c>
      <c r="E7" s="33" t="s">
        <v>150</v>
      </c>
    </row>
    <row r="8" spans="1:12" x14ac:dyDescent="0.2">
      <c r="A8">
        <v>4</v>
      </c>
      <c r="B8" s="25" t="s">
        <v>148</v>
      </c>
      <c r="C8" s="25" t="s">
        <v>144</v>
      </c>
      <c r="D8" s="37" t="s">
        <v>222</v>
      </c>
      <c r="E8" s="33" t="s">
        <v>150</v>
      </c>
    </row>
    <row r="9" spans="1:12" ht="17" thickBot="1" x14ac:dyDescent="0.25">
      <c r="A9">
        <v>5</v>
      </c>
      <c r="B9" s="25" t="s">
        <v>146</v>
      </c>
      <c r="C9" s="25" t="s">
        <v>144</v>
      </c>
      <c r="D9" s="37" t="s">
        <v>225</v>
      </c>
      <c r="E9" s="33" t="s">
        <v>151</v>
      </c>
    </row>
    <row r="10" spans="1:12" ht="17" thickBot="1" x14ac:dyDescent="0.25">
      <c r="A10">
        <v>6</v>
      </c>
      <c r="B10" s="25" t="s">
        <v>226</v>
      </c>
      <c r="C10" s="67" t="s">
        <v>144</v>
      </c>
      <c r="D10" s="70" t="s">
        <v>230</v>
      </c>
      <c r="E10" s="69" t="s">
        <v>150</v>
      </c>
      <c r="F10" s="6">
        <v>51</v>
      </c>
      <c r="G10" s="71">
        <f>160/F10</f>
        <v>3.1372549019607843</v>
      </c>
      <c r="H10" s="72">
        <f>20-G10</f>
        <v>16.862745098039216</v>
      </c>
      <c r="L10" t="s">
        <v>245</v>
      </c>
    </row>
    <row r="11" spans="1:12" x14ac:dyDescent="0.2">
      <c r="A11">
        <v>7</v>
      </c>
      <c r="B11" s="67" t="s">
        <v>213</v>
      </c>
      <c r="C11" s="67" t="s">
        <v>165</v>
      </c>
      <c r="D11" s="69" t="s">
        <v>218</v>
      </c>
      <c r="E11" s="33" t="s">
        <v>151</v>
      </c>
    </row>
    <row r="12" spans="1:12" x14ac:dyDescent="0.2">
      <c r="A12">
        <v>8</v>
      </c>
      <c r="B12" s="67" t="s">
        <v>231</v>
      </c>
      <c r="C12" s="67" t="s">
        <v>165</v>
      </c>
      <c r="D12" s="69" t="s">
        <v>232</v>
      </c>
      <c r="E12" s="33" t="s">
        <v>151</v>
      </c>
    </row>
    <row r="13" spans="1:12" x14ac:dyDescent="0.2">
      <c r="A13">
        <v>9</v>
      </c>
      <c r="B13" s="25" t="s">
        <v>143</v>
      </c>
      <c r="C13" s="25" t="s">
        <v>144</v>
      </c>
      <c r="D13" s="37" t="s">
        <v>217</v>
      </c>
      <c r="E13" s="25" t="s">
        <v>149</v>
      </c>
    </row>
    <row r="14" spans="1:12" x14ac:dyDescent="0.2">
      <c r="A14">
        <v>10</v>
      </c>
      <c r="B14" s="67" t="s">
        <v>40</v>
      </c>
      <c r="C14" s="67" t="s">
        <v>43</v>
      </c>
      <c r="D14" s="70" t="s">
        <v>43</v>
      </c>
      <c r="E14" s="67" t="s">
        <v>43</v>
      </c>
      <c r="F14" s="67" t="s">
        <v>43</v>
      </c>
      <c r="G14" s="67" t="s">
        <v>43</v>
      </c>
      <c r="H14" s="67" t="s">
        <v>43</v>
      </c>
    </row>
    <row r="17" spans="1:7" x14ac:dyDescent="0.2">
      <c r="A17" s="55" t="s">
        <v>236</v>
      </c>
    </row>
    <row r="18" spans="1:7" x14ac:dyDescent="0.2">
      <c r="A18" t="s">
        <v>237</v>
      </c>
    </row>
    <row r="19" spans="1:7" x14ac:dyDescent="0.2">
      <c r="A19" t="s">
        <v>233</v>
      </c>
    </row>
    <row r="20" spans="1:7" x14ac:dyDescent="0.2">
      <c r="A20" t="s">
        <v>234</v>
      </c>
    </row>
    <row r="21" spans="1:7" x14ac:dyDescent="0.2">
      <c r="A21" t="s">
        <v>235</v>
      </c>
      <c r="B21" s="67"/>
    </row>
    <row r="22" spans="1:7" x14ac:dyDescent="0.2">
      <c r="A22" t="s">
        <v>238</v>
      </c>
    </row>
    <row r="25" spans="1:7" x14ac:dyDescent="0.2">
      <c r="A25" t="s">
        <v>239</v>
      </c>
    </row>
    <row r="27" spans="1:7" x14ac:dyDescent="0.2">
      <c r="A27" s="78" t="s">
        <v>49</v>
      </c>
      <c r="B27" s="78"/>
      <c r="C27" s="78"/>
      <c r="D27" s="78"/>
      <c r="F27" s="55" t="s">
        <v>159</v>
      </c>
    </row>
    <row r="28" spans="1:7" x14ac:dyDescent="0.2">
      <c r="B28" t="s">
        <v>53</v>
      </c>
      <c r="C28" t="s">
        <v>240</v>
      </c>
      <c r="D28" s="8" t="s">
        <v>54</v>
      </c>
      <c r="F28" t="s">
        <v>47</v>
      </c>
    </row>
    <row r="29" spans="1:7" x14ac:dyDescent="0.2">
      <c r="A29" t="s">
        <v>47</v>
      </c>
      <c r="B29">
        <v>12.5</v>
      </c>
      <c r="C29">
        <f>10*3*1.05</f>
        <v>31.5</v>
      </c>
      <c r="D29" s="8">
        <f>B29*C29</f>
        <v>393.75</v>
      </c>
      <c r="F29" t="s">
        <v>160</v>
      </c>
    </row>
    <row r="30" spans="1:7" x14ac:dyDescent="0.2">
      <c r="A30" t="s">
        <v>50</v>
      </c>
      <c r="B30">
        <v>0.5</v>
      </c>
      <c r="C30">
        <f t="shared" ref="C30:C32" si="0">10*3*1.05</f>
        <v>31.5</v>
      </c>
      <c r="D30" s="8">
        <f t="shared" ref="D30:D32" si="1">B30*C30</f>
        <v>15.75</v>
      </c>
      <c r="F30" t="s">
        <v>216</v>
      </c>
      <c r="G30" t="s">
        <v>241</v>
      </c>
    </row>
    <row r="31" spans="1:7" x14ac:dyDescent="0.2">
      <c r="A31" t="s">
        <v>51</v>
      </c>
      <c r="B31">
        <v>0.5</v>
      </c>
      <c r="C31">
        <f t="shared" si="0"/>
        <v>31.5</v>
      </c>
      <c r="D31" s="8">
        <f t="shared" si="1"/>
        <v>15.75</v>
      </c>
      <c r="G31" t="s">
        <v>242</v>
      </c>
    </row>
    <row r="32" spans="1:7" x14ac:dyDescent="0.2">
      <c r="A32" t="s">
        <v>52</v>
      </c>
      <c r="B32">
        <v>10.5</v>
      </c>
      <c r="C32">
        <f t="shared" si="0"/>
        <v>31.5</v>
      </c>
      <c r="D32" s="8">
        <f t="shared" si="1"/>
        <v>330.75</v>
      </c>
      <c r="G32" t="s">
        <v>215</v>
      </c>
    </row>
    <row r="34" spans="4:5" x14ac:dyDescent="0.2">
      <c r="D34">
        <f>SUM(D29:D32)</f>
        <v>756</v>
      </c>
      <c r="E34" t="s">
        <v>55</v>
      </c>
    </row>
    <row r="35" spans="4:5" x14ac:dyDescent="0.2">
      <c r="D35">
        <f>D34/24</f>
        <v>31.5</v>
      </c>
      <c r="E35" t="s">
        <v>80</v>
      </c>
    </row>
  </sheetData>
  <mergeCells count="3">
    <mergeCell ref="A2:H2"/>
    <mergeCell ref="A27:D27"/>
    <mergeCell ref="A1:I1"/>
  </mergeCells>
  <pageMargins left="0.7" right="0.7" top="0.75" bottom="0.75" header="0.3" footer="0.3"/>
  <pageSetup scale="59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5FBBD-795E-3547-8D9C-B39D4066D9BF}">
  <sheetPr>
    <pageSetUpPr fitToPage="1"/>
  </sheetPr>
  <dimension ref="A1:I38"/>
  <sheetViews>
    <sheetView workbookViewId="0">
      <selection activeCell="A20" sqref="A20:E38"/>
    </sheetView>
  </sheetViews>
  <sheetFormatPr baseColWidth="10" defaultRowHeight="16" x14ac:dyDescent="0.2"/>
  <cols>
    <col min="1" max="1" width="14.1640625" bestFit="1" customWidth="1"/>
    <col min="2" max="2" width="21.5" customWidth="1"/>
    <col min="3" max="3" width="23" customWidth="1"/>
    <col min="4" max="4" width="46" customWidth="1"/>
    <col min="5" max="5" width="27.33203125" customWidth="1"/>
  </cols>
  <sheetData>
    <row r="1" spans="1:9" ht="21" x14ac:dyDescent="0.25">
      <c r="A1" s="89" t="s">
        <v>264</v>
      </c>
      <c r="B1" s="89"/>
      <c r="C1" s="89"/>
      <c r="D1" s="89"/>
      <c r="E1" s="89"/>
      <c r="F1" s="89"/>
      <c r="G1" s="89"/>
      <c r="H1" s="89"/>
      <c r="I1" s="89"/>
    </row>
    <row r="2" spans="1:9" x14ac:dyDescent="0.2">
      <c r="A2" s="90" t="s">
        <v>248</v>
      </c>
      <c r="B2" s="90"/>
      <c r="C2" s="90"/>
      <c r="D2" s="90"/>
      <c r="E2" s="90"/>
    </row>
    <row r="4" spans="1:9" x14ac:dyDescent="0.2">
      <c r="A4" s="9" t="s">
        <v>214</v>
      </c>
      <c r="B4" s="9" t="s">
        <v>140</v>
      </c>
      <c r="C4" s="9" t="s">
        <v>141</v>
      </c>
      <c r="D4" s="9" t="s">
        <v>216</v>
      </c>
      <c r="E4" s="11" t="s">
        <v>254</v>
      </c>
    </row>
    <row r="5" spans="1:9" x14ac:dyDescent="0.2">
      <c r="A5" s="25">
        <v>1</v>
      </c>
      <c r="B5" s="25" t="s">
        <v>246</v>
      </c>
      <c r="C5" s="25" t="s">
        <v>247</v>
      </c>
      <c r="D5" s="37" t="s">
        <v>252</v>
      </c>
      <c r="E5" s="67" t="s">
        <v>255</v>
      </c>
    </row>
    <row r="6" spans="1:9" x14ac:dyDescent="0.2">
      <c r="A6" s="25">
        <v>2</v>
      </c>
      <c r="B6" s="25" t="s">
        <v>143</v>
      </c>
      <c r="C6" s="25" t="s">
        <v>247</v>
      </c>
      <c r="D6" s="37" t="s">
        <v>252</v>
      </c>
      <c r="E6" s="67" t="s">
        <v>255</v>
      </c>
    </row>
    <row r="7" spans="1:9" x14ac:dyDescent="0.2">
      <c r="A7" s="25">
        <v>3</v>
      </c>
      <c r="B7" s="67" t="s">
        <v>249</v>
      </c>
      <c r="C7" s="67" t="s">
        <v>247</v>
      </c>
      <c r="D7" s="37" t="s">
        <v>252</v>
      </c>
      <c r="E7" s="67" t="s">
        <v>255</v>
      </c>
    </row>
    <row r="8" spans="1:9" x14ac:dyDescent="0.2">
      <c r="A8" s="25">
        <v>4</v>
      </c>
      <c r="B8" s="67" t="s">
        <v>213</v>
      </c>
      <c r="C8" s="67" t="s">
        <v>251</v>
      </c>
      <c r="D8" s="37" t="s">
        <v>250</v>
      </c>
      <c r="E8" s="67" t="s">
        <v>255</v>
      </c>
    </row>
    <row r="9" spans="1:9" x14ac:dyDescent="0.2">
      <c r="A9" s="25">
        <v>5</v>
      </c>
      <c r="B9" s="67" t="s">
        <v>180</v>
      </c>
      <c r="C9" s="67" t="s">
        <v>247</v>
      </c>
      <c r="D9" s="37" t="s">
        <v>252</v>
      </c>
      <c r="E9" s="67" t="s">
        <v>255</v>
      </c>
    </row>
    <row r="10" spans="1:9" x14ac:dyDescent="0.2">
      <c r="A10" s="28">
        <v>6</v>
      </c>
      <c r="B10" s="91" t="s">
        <v>253</v>
      </c>
      <c r="C10" s="91" t="s">
        <v>43</v>
      </c>
      <c r="D10" s="92" t="s">
        <v>43</v>
      </c>
      <c r="E10" s="91" t="s">
        <v>255</v>
      </c>
    </row>
    <row r="11" spans="1:9" x14ac:dyDescent="0.2">
      <c r="A11">
        <v>7</v>
      </c>
      <c r="B11" s="25" t="s">
        <v>246</v>
      </c>
      <c r="C11" s="25" t="s">
        <v>247</v>
      </c>
      <c r="D11" s="37" t="s">
        <v>252</v>
      </c>
      <c r="E11" s="67" t="s">
        <v>256</v>
      </c>
    </row>
    <row r="12" spans="1:9" x14ac:dyDescent="0.2">
      <c r="A12">
        <v>8</v>
      </c>
      <c r="B12" s="25" t="s">
        <v>143</v>
      </c>
      <c r="C12" s="25" t="s">
        <v>247</v>
      </c>
      <c r="D12" s="37" t="s">
        <v>252</v>
      </c>
      <c r="E12" s="67" t="s">
        <v>256</v>
      </c>
    </row>
    <row r="13" spans="1:9" x14ac:dyDescent="0.2">
      <c r="A13">
        <v>9</v>
      </c>
      <c r="B13" s="67" t="s">
        <v>249</v>
      </c>
      <c r="C13" s="67" t="s">
        <v>247</v>
      </c>
      <c r="D13" s="37" t="s">
        <v>252</v>
      </c>
      <c r="E13" s="67" t="s">
        <v>256</v>
      </c>
    </row>
    <row r="14" spans="1:9" x14ac:dyDescent="0.2">
      <c r="A14">
        <v>10</v>
      </c>
      <c r="B14" s="67" t="s">
        <v>213</v>
      </c>
      <c r="C14" s="67" t="s">
        <v>251</v>
      </c>
      <c r="D14" s="37" t="s">
        <v>250</v>
      </c>
      <c r="E14" s="67" t="s">
        <v>256</v>
      </c>
    </row>
    <row r="15" spans="1:9" x14ac:dyDescent="0.2">
      <c r="A15">
        <v>11</v>
      </c>
      <c r="B15" s="67" t="s">
        <v>180</v>
      </c>
      <c r="C15" s="67" t="s">
        <v>247</v>
      </c>
      <c r="D15" s="37" t="s">
        <v>252</v>
      </c>
      <c r="E15" s="67" t="s">
        <v>256</v>
      </c>
    </row>
    <row r="16" spans="1:9" x14ac:dyDescent="0.2">
      <c r="A16">
        <v>12</v>
      </c>
      <c r="B16" s="67" t="s">
        <v>253</v>
      </c>
      <c r="C16" s="67" t="s">
        <v>43</v>
      </c>
      <c r="D16" s="70" t="s">
        <v>43</v>
      </c>
      <c r="E16" s="67" t="s">
        <v>256</v>
      </c>
    </row>
    <row r="20" spans="1:5" x14ac:dyDescent="0.2">
      <c r="A20" s="93" t="s">
        <v>49</v>
      </c>
      <c r="B20" s="73"/>
      <c r="C20" s="73"/>
      <c r="D20" s="73"/>
    </row>
    <row r="21" spans="1:5" x14ac:dyDescent="0.2">
      <c r="B21" t="s">
        <v>53</v>
      </c>
      <c r="C21" t="s">
        <v>158</v>
      </c>
      <c r="D21" s="8" t="s">
        <v>54</v>
      </c>
    </row>
    <row r="22" spans="1:5" x14ac:dyDescent="0.2">
      <c r="A22" t="s">
        <v>47</v>
      </c>
      <c r="B22">
        <v>12.5</v>
      </c>
      <c r="C22">
        <f>12*3*1.05</f>
        <v>37.800000000000004</v>
      </c>
      <c r="D22" s="8">
        <f>B22*C22</f>
        <v>472.50000000000006</v>
      </c>
    </row>
    <row r="23" spans="1:5" x14ac:dyDescent="0.2">
      <c r="A23" t="s">
        <v>50</v>
      </c>
      <c r="B23">
        <v>0.5</v>
      </c>
      <c r="C23">
        <f t="shared" ref="C23:C25" si="0">12*3*1.05</f>
        <v>37.800000000000004</v>
      </c>
      <c r="D23" s="8">
        <f t="shared" ref="D23:D25" si="1">B23*C23</f>
        <v>18.900000000000002</v>
      </c>
    </row>
    <row r="24" spans="1:5" x14ac:dyDescent="0.2">
      <c r="A24" t="s">
        <v>51</v>
      </c>
      <c r="B24">
        <v>0.5</v>
      </c>
      <c r="C24">
        <f t="shared" si="0"/>
        <v>37.800000000000004</v>
      </c>
      <c r="D24" s="8">
        <f t="shared" si="1"/>
        <v>18.900000000000002</v>
      </c>
    </row>
    <row r="25" spans="1:5" x14ac:dyDescent="0.2">
      <c r="A25" t="s">
        <v>52</v>
      </c>
      <c r="B25">
        <v>10.5</v>
      </c>
      <c r="C25">
        <f t="shared" si="0"/>
        <v>37.800000000000004</v>
      </c>
      <c r="D25" s="8">
        <f t="shared" si="1"/>
        <v>396.90000000000003</v>
      </c>
    </row>
    <row r="27" spans="1:5" x14ac:dyDescent="0.2">
      <c r="D27">
        <f>SUM(D22:D25)</f>
        <v>907.2</v>
      </c>
      <c r="E27" t="s">
        <v>55</v>
      </c>
    </row>
    <row r="28" spans="1:5" x14ac:dyDescent="0.2">
      <c r="D28">
        <f>D27/24</f>
        <v>37.800000000000004</v>
      </c>
      <c r="E28" t="s">
        <v>80</v>
      </c>
    </row>
    <row r="31" spans="1:5" x14ac:dyDescent="0.2">
      <c r="A31" s="55" t="s">
        <v>236</v>
      </c>
    </row>
    <row r="32" spans="1:5" x14ac:dyDescent="0.2">
      <c r="A32" t="s">
        <v>258</v>
      </c>
    </row>
    <row r="33" spans="1:1" x14ac:dyDescent="0.2">
      <c r="A33" t="s">
        <v>257</v>
      </c>
    </row>
    <row r="34" spans="1:1" x14ac:dyDescent="0.2">
      <c r="A34" t="s">
        <v>259</v>
      </c>
    </row>
    <row r="35" spans="1:1" x14ac:dyDescent="0.2">
      <c r="A35" t="s">
        <v>260</v>
      </c>
    </row>
    <row r="36" spans="1:1" x14ac:dyDescent="0.2">
      <c r="A36" t="s">
        <v>261</v>
      </c>
    </row>
    <row r="37" spans="1:1" x14ac:dyDescent="0.2">
      <c r="A37" t="s">
        <v>262</v>
      </c>
    </row>
    <row r="38" spans="1:1" x14ac:dyDescent="0.2">
      <c r="A38" t="s">
        <v>263</v>
      </c>
    </row>
  </sheetData>
  <mergeCells count="2">
    <mergeCell ref="A1:I1"/>
    <mergeCell ref="A2:E2"/>
  </mergeCells>
  <phoneticPr fontId="12" type="noConversion"/>
  <pageMargins left="0.7" right="0.7" top="0.75" bottom="0.75" header="0.3" footer="0.3"/>
  <pageSetup scale="65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49E82-F69A-7E4D-9CE1-1B85E69CD2D0}">
  <dimension ref="A1:I33"/>
  <sheetViews>
    <sheetView tabSelected="1" workbookViewId="0">
      <selection activeCell="B26" sqref="B26"/>
    </sheetView>
  </sheetViews>
  <sheetFormatPr baseColWidth="10" defaultRowHeight="16" x14ac:dyDescent="0.2"/>
  <cols>
    <col min="1" max="1" width="18.1640625" customWidth="1"/>
    <col min="2" max="2" width="22.1640625" customWidth="1"/>
    <col min="3" max="3" width="19.1640625" customWidth="1"/>
    <col min="4" max="4" width="35.5" customWidth="1"/>
    <col min="5" max="5" width="26.1640625" customWidth="1"/>
  </cols>
  <sheetData>
    <row r="1" spans="1:9" ht="21" x14ac:dyDescent="0.25">
      <c r="A1" s="89" t="s">
        <v>265</v>
      </c>
      <c r="B1" s="89"/>
      <c r="C1" s="89"/>
      <c r="D1" s="89"/>
      <c r="E1" s="89"/>
      <c r="F1" s="89"/>
      <c r="G1" s="89"/>
      <c r="H1" s="89"/>
      <c r="I1" s="89"/>
    </row>
    <row r="2" spans="1:9" x14ac:dyDescent="0.2">
      <c r="A2" t="s">
        <v>266</v>
      </c>
    </row>
    <row r="4" spans="1:9" x14ac:dyDescent="0.2">
      <c r="A4" s="9" t="s">
        <v>214</v>
      </c>
      <c r="B4" s="9" t="s">
        <v>140</v>
      </c>
      <c r="C4" s="9" t="s">
        <v>141</v>
      </c>
      <c r="D4" s="9" t="s">
        <v>216</v>
      </c>
      <c r="E4" s="11" t="s">
        <v>254</v>
      </c>
    </row>
    <row r="5" spans="1:9" x14ac:dyDescent="0.2">
      <c r="A5" s="25">
        <v>1</v>
      </c>
      <c r="B5" s="25" t="s">
        <v>269</v>
      </c>
      <c r="C5" s="25" t="s">
        <v>267</v>
      </c>
      <c r="D5" s="37" t="s">
        <v>268</v>
      </c>
      <c r="E5" s="67" t="s">
        <v>271</v>
      </c>
    </row>
    <row r="6" spans="1:9" x14ac:dyDescent="0.2">
      <c r="A6" s="25">
        <v>2</v>
      </c>
      <c r="B6" t="s">
        <v>270</v>
      </c>
      <c r="C6" s="25" t="s">
        <v>267</v>
      </c>
      <c r="D6" s="37" t="s">
        <v>268</v>
      </c>
      <c r="E6" s="67" t="s">
        <v>271</v>
      </c>
    </row>
    <row r="7" spans="1:9" x14ac:dyDescent="0.2">
      <c r="A7" s="25">
        <v>3</v>
      </c>
      <c r="B7" s="25" t="s">
        <v>143</v>
      </c>
      <c r="C7" s="25" t="s">
        <v>267</v>
      </c>
      <c r="D7" s="37" t="s">
        <v>268</v>
      </c>
      <c r="E7" s="67" t="s">
        <v>271</v>
      </c>
    </row>
    <row r="8" spans="1:9" x14ac:dyDescent="0.2">
      <c r="A8" s="28">
        <v>4</v>
      </c>
      <c r="B8" s="91" t="s">
        <v>40</v>
      </c>
      <c r="C8" s="28" t="s">
        <v>267</v>
      </c>
      <c r="D8" s="94" t="s">
        <v>250</v>
      </c>
      <c r="E8" s="91" t="s">
        <v>271</v>
      </c>
    </row>
    <row r="9" spans="1:9" x14ac:dyDescent="0.2">
      <c r="A9" s="25">
        <v>5</v>
      </c>
      <c r="B9" s="25" t="s">
        <v>269</v>
      </c>
      <c r="C9" s="25" t="s">
        <v>267</v>
      </c>
      <c r="D9" s="37" t="s">
        <v>268</v>
      </c>
      <c r="E9" s="67" t="s">
        <v>256</v>
      </c>
    </row>
    <row r="10" spans="1:9" x14ac:dyDescent="0.2">
      <c r="A10" s="25">
        <v>6</v>
      </c>
      <c r="B10" t="s">
        <v>270</v>
      </c>
      <c r="C10" s="25" t="s">
        <v>267</v>
      </c>
      <c r="D10" s="37" t="s">
        <v>268</v>
      </c>
      <c r="E10" s="67" t="s">
        <v>256</v>
      </c>
    </row>
    <row r="11" spans="1:9" x14ac:dyDescent="0.2">
      <c r="A11" s="25">
        <v>7</v>
      </c>
      <c r="B11" s="25" t="s">
        <v>143</v>
      </c>
      <c r="C11" s="25" t="s">
        <v>267</v>
      </c>
      <c r="D11" s="37" t="s">
        <v>268</v>
      </c>
      <c r="E11" s="67" t="s">
        <v>256</v>
      </c>
    </row>
    <row r="12" spans="1:9" x14ac:dyDescent="0.2">
      <c r="A12" s="25">
        <v>8</v>
      </c>
      <c r="B12" s="67" t="s">
        <v>40</v>
      </c>
      <c r="C12" s="25" t="s">
        <v>267</v>
      </c>
      <c r="D12" s="37" t="s">
        <v>250</v>
      </c>
      <c r="E12" s="67" t="s">
        <v>256</v>
      </c>
    </row>
    <row r="16" spans="1:9" x14ac:dyDescent="0.2">
      <c r="A16" s="93" t="s">
        <v>49</v>
      </c>
      <c r="B16" s="73"/>
      <c r="C16" s="73"/>
      <c r="D16" s="73"/>
    </row>
    <row r="17" spans="1:5" x14ac:dyDescent="0.2">
      <c r="B17" t="s">
        <v>53</v>
      </c>
      <c r="C17" t="s">
        <v>272</v>
      </c>
      <c r="D17" s="8" t="s">
        <v>54</v>
      </c>
    </row>
    <row r="18" spans="1:5" x14ac:dyDescent="0.2">
      <c r="A18" t="s">
        <v>47</v>
      </c>
      <c r="B18">
        <v>12.5</v>
      </c>
      <c r="C18">
        <f>8*3*1.05</f>
        <v>25.200000000000003</v>
      </c>
      <c r="D18" s="8">
        <f>B18*C18</f>
        <v>315.00000000000006</v>
      </c>
    </row>
    <row r="19" spans="1:5" x14ac:dyDescent="0.2">
      <c r="A19" t="s">
        <v>273</v>
      </c>
      <c r="B19">
        <v>0.5</v>
      </c>
      <c r="C19">
        <f t="shared" ref="C19:C21" si="0">8*3*1.05</f>
        <v>25.200000000000003</v>
      </c>
      <c r="D19" s="8">
        <f t="shared" ref="D19:D21" si="1">B19*C19</f>
        <v>12.600000000000001</v>
      </c>
    </row>
    <row r="20" spans="1:5" x14ac:dyDescent="0.2">
      <c r="A20" t="s">
        <v>274</v>
      </c>
      <c r="B20">
        <v>0.5</v>
      </c>
      <c r="C20">
        <f t="shared" si="0"/>
        <v>25.200000000000003</v>
      </c>
      <c r="D20" s="8">
        <f t="shared" si="1"/>
        <v>12.600000000000001</v>
      </c>
    </row>
    <row r="21" spans="1:5" x14ac:dyDescent="0.2">
      <c r="A21" t="s">
        <v>52</v>
      </c>
      <c r="B21">
        <v>10.5</v>
      </c>
      <c r="C21">
        <f t="shared" si="0"/>
        <v>25.200000000000003</v>
      </c>
      <c r="D21" s="8">
        <f t="shared" si="1"/>
        <v>264.60000000000002</v>
      </c>
    </row>
    <row r="23" spans="1:5" x14ac:dyDescent="0.2">
      <c r="D23">
        <f>SUM(D18:D21)</f>
        <v>604.80000000000018</v>
      </c>
      <c r="E23" t="s">
        <v>55</v>
      </c>
    </row>
    <row r="24" spans="1:5" x14ac:dyDescent="0.2">
      <c r="D24">
        <f>D23/24</f>
        <v>25.200000000000006</v>
      </c>
      <c r="E24" t="s">
        <v>80</v>
      </c>
    </row>
    <row r="27" spans="1:5" x14ac:dyDescent="0.2">
      <c r="A27" s="55" t="s">
        <v>236</v>
      </c>
    </row>
    <row r="28" spans="1:5" x14ac:dyDescent="0.2">
      <c r="A28" t="s">
        <v>275</v>
      </c>
    </row>
    <row r="29" spans="1:5" x14ac:dyDescent="0.2">
      <c r="A29" t="s">
        <v>259</v>
      </c>
    </row>
    <row r="30" spans="1:5" x14ac:dyDescent="0.2">
      <c r="A30" t="s">
        <v>260</v>
      </c>
    </row>
    <row r="31" spans="1:5" x14ac:dyDescent="0.2">
      <c r="A31" t="s">
        <v>261</v>
      </c>
    </row>
    <row r="32" spans="1:5" x14ac:dyDescent="0.2">
      <c r="A32" t="s">
        <v>262</v>
      </c>
    </row>
    <row r="33" spans="1:1" x14ac:dyDescent="0.2">
      <c r="A33" t="s">
        <v>263</v>
      </c>
    </row>
  </sheetData>
  <mergeCells count="1">
    <mergeCell ref="A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45E1A-AD6F-5D47-B9F5-6F99D46DA9AE}">
  <dimension ref="A1:N24"/>
  <sheetViews>
    <sheetView workbookViewId="0">
      <selection activeCell="J20" sqref="J20"/>
    </sheetView>
  </sheetViews>
  <sheetFormatPr baseColWidth="10" defaultRowHeight="16" x14ac:dyDescent="0.2"/>
  <cols>
    <col min="1" max="1" width="14.5" style="59" customWidth="1"/>
    <col min="2" max="2" width="20" style="59" customWidth="1"/>
    <col min="3" max="3" width="20.5" style="59" customWidth="1"/>
    <col min="4" max="6" width="19.83203125" style="59" customWidth="1"/>
    <col min="7" max="7" width="22" style="59" customWidth="1"/>
    <col min="8" max="8" width="14.83203125" style="59" customWidth="1"/>
    <col min="9" max="9" width="10.83203125" style="59"/>
    <col min="10" max="10" width="16.83203125" style="59" customWidth="1"/>
    <col min="11" max="11" width="26.1640625" style="59" bestFit="1" customWidth="1"/>
    <col min="12" max="12" width="19.1640625" customWidth="1"/>
  </cols>
  <sheetData>
    <row r="1" spans="1:14" ht="21" x14ac:dyDescent="0.25">
      <c r="A1" s="89" t="s">
        <v>163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</row>
    <row r="2" spans="1:14" ht="19" x14ac:dyDescent="0.25">
      <c r="A2" s="63" t="s">
        <v>197</v>
      </c>
    </row>
    <row r="4" spans="1:14" s="8" customFormat="1" x14ac:dyDescent="0.2">
      <c r="A4" s="58" t="s">
        <v>140</v>
      </c>
      <c r="B4" s="58" t="s">
        <v>191</v>
      </c>
      <c r="C4" s="58" t="s">
        <v>192</v>
      </c>
      <c r="D4" s="58" t="s">
        <v>140</v>
      </c>
      <c r="E4" s="58" t="s">
        <v>175</v>
      </c>
      <c r="F4" s="58" t="s">
        <v>25</v>
      </c>
      <c r="G4" s="58" t="s">
        <v>170</v>
      </c>
      <c r="H4" s="58" t="s">
        <v>164</v>
      </c>
      <c r="I4" s="58" t="s">
        <v>44</v>
      </c>
      <c r="J4" s="58" t="s">
        <v>166</v>
      </c>
      <c r="K4" s="58" t="s">
        <v>200</v>
      </c>
      <c r="L4" s="8" t="s">
        <v>198</v>
      </c>
    </row>
    <row r="5" spans="1:14" x14ac:dyDescent="0.2">
      <c r="A5" s="59" t="s">
        <v>183</v>
      </c>
      <c r="B5" s="59">
        <v>1</v>
      </c>
      <c r="C5" s="61">
        <v>7</v>
      </c>
      <c r="D5" s="59">
        <v>2513</v>
      </c>
      <c r="E5" s="59" t="s">
        <v>36</v>
      </c>
      <c r="F5" s="59" t="s">
        <v>172</v>
      </c>
      <c r="G5" s="59" t="s">
        <v>171</v>
      </c>
      <c r="H5" s="59">
        <v>20220406</v>
      </c>
      <c r="I5" s="59">
        <v>3</v>
      </c>
      <c r="J5" s="59" t="s">
        <v>169</v>
      </c>
      <c r="K5" s="59" t="s">
        <v>199</v>
      </c>
      <c r="L5" s="59" t="s">
        <v>203</v>
      </c>
    </row>
    <row r="6" spans="1:14" x14ac:dyDescent="0.2">
      <c r="A6" s="59" t="s">
        <v>184</v>
      </c>
      <c r="B6" s="59">
        <v>2</v>
      </c>
      <c r="C6" s="61">
        <v>8</v>
      </c>
      <c r="D6" s="59" t="s">
        <v>178</v>
      </c>
      <c r="E6" s="59" t="s">
        <v>36</v>
      </c>
      <c r="F6" s="59" t="s">
        <v>173</v>
      </c>
      <c r="G6" s="59" t="s">
        <v>171</v>
      </c>
      <c r="H6" s="59">
        <v>20220406</v>
      </c>
      <c r="I6" s="59">
        <v>3</v>
      </c>
      <c r="J6" s="59" t="s">
        <v>169</v>
      </c>
      <c r="K6" s="59" t="s">
        <v>199</v>
      </c>
      <c r="L6" s="59" t="s">
        <v>203</v>
      </c>
    </row>
    <row r="7" spans="1:14" x14ac:dyDescent="0.2">
      <c r="A7" s="59" t="s">
        <v>185</v>
      </c>
      <c r="B7" s="59">
        <v>3</v>
      </c>
      <c r="C7" s="61">
        <v>9</v>
      </c>
      <c r="D7" s="60" t="s">
        <v>179</v>
      </c>
      <c r="E7" s="60" t="s">
        <v>176</v>
      </c>
      <c r="F7" s="60" t="s">
        <v>174</v>
      </c>
      <c r="G7" s="59" t="s">
        <v>171</v>
      </c>
      <c r="H7" s="59">
        <v>20220406</v>
      </c>
      <c r="I7" s="59">
        <v>3</v>
      </c>
      <c r="J7" s="59" t="s">
        <v>169</v>
      </c>
      <c r="K7" s="59" t="s">
        <v>199</v>
      </c>
      <c r="L7" s="59" t="s">
        <v>203</v>
      </c>
    </row>
    <row r="8" spans="1:14" x14ac:dyDescent="0.2">
      <c r="A8" s="59" t="s">
        <v>186</v>
      </c>
      <c r="B8" s="59">
        <v>4</v>
      </c>
      <c r="C8" s="61">
        <v>10</v>
      </c>
      <c r="D8" s="59">
        <v>2878</v>
      </c>
      <c r="E8" s="62" t="s">
        <v>36</v>
      </c>
      <c r="F8" s="62" t="s">
        <v>172</v>
      </c>
      <c r="G8" s="59" t="s">
        <v>204</v>
      </c>
      <c r="H8" s="59">
        <v>20220321</v>
      </c>
      <c r="I8" s="59">
        <v>1</v>
      </c>
      <c r="J8" s="59" t="s">
        <v>167</v>
      </c>
      <c r="K8" s="59" t="s">
        <v>199</v>
      </c>
      <c r="L8" s="59" t="s">
        <v>203</v>
      </c>
    </row>
    <row r="9" spans="1:14" x14ac:dyDescent="0.2">
      <c r="A9" s="59" t="s">
        <v>187</v>
      </c>
      <c r="B9" s="59">
        <v>5</v>
      </c>
      <c r="C9" s="61">
        <v>11</v>
      </c>
      <c r="D9" s="59" t="s">
        <v>180</v>
      </c>
      <c r="E9" s="62" t="s">
        <v>36</v>
      </c>
      <c r="F9" s="62" t="s">
        <v>174</v>
      </c>
      <c r="G9" s="59" t="s">
        <v>171</v>
      </c>
      <c r="H9" s="59">
        <v>20220406</v>
      </c>
      <c r="I9" s="59">
        <v>3</v>
      </c>
      <c r="J9" s="59" t="s">
        <v>168</v>
      </c>
      <c r="K9" s="59" t="s">
        <v>199</v>
      </c>
      <c r="L9" s="59" t="s">
        <v>203</v>
      </c>
    </row>
    <row r="10" spans="1:14" x14ac:dyDescent="0.2">
      <c r="A10" s="59" t="s">
        <v>188</v>
      </c>
      <c r="B10" s="59">
        <v>6</v>
      </c>
      <c r="C10" s="61">
        <v>12</v>
      </c>
      <c r="D10" s="60" t="s">
        <v>181</v>
      </c>
      <c r="E10" s="62" t="s">
        <v>36</v>
      </c>
      <c r="F10" s="62" t="s">
        <v>174</v>
      </c>
      <c r="G10" s="59" t="s">
        <v>171</v>
      </c>
      <c r="H10" s="59">
        <v>20220406</v>
      </c>
      <c r="I10" s="59">
        <v>3</v>
      </c>
      <c r="J10" s="59" t="s">
        <v>168</v>
      </c>
      <c r="K10" s="59" t="s">
        <v>199</v>
      </c>
      <c r="L10" s="59" t="s">
        <v>203</v>
      </c>
    </row>
    <row r="11" spans="1:14" x14ac:dyDescent="0.2">
      <c r="A11" s="59" t="s">
        <v>189</v>
      </c>
      <c r="B11" s="59">
        <v>7</v>
      </c>
      <c r="C11" s="59" t="s">
        <v>139</v>
      </c>
      <c r="D11" s="59" t="s">
        <v>40</v>
      </c>
      <c r="E11" s="59" t="s">
        <v>43</v>
      </c>
      <c r="F11" s="59" t="s">
        <v>43</v>
      </c>
      <c r="G11" s="62" t="s">
        <v>43</v>
      </c>
      <c r="H11" s="59">
        <v>20220406</v>
      </c>
      <c r="I11" s="59">
        <v>3</v>
      </c>
      <c r="J11" s="59" t="s">
        <v>168</v>
      </c>
      <c r="K11" s="59" t="s">
        <v>199</v>
      </c>
      <c r="L11" s="59" t="s">
        <v>203</v>
      </c>
    </row>
    <row r="12" spans="1:14" x14ac:dyDescent="0.2">
      <c r="A12" s="59" t="s">
        <v>190</v>
      </c>
      <c r="B12" s="59">
        <v>8</v>
      </c>
      <c r="C12" s="59">
        <v>5</v>
      </c>
      <c r="D12" s="60" t="s">
        <v>182</v>
      </c>
      <c r="E12" s="62" t="s">
        <v>177</v>
      </c>
      <c r="F12" s="62" t="s">
        <v>174</v>
      </c>
      <c r="G12" s="62" t="s">
        <v>165</v>
      </c>
      <c r="H12" s="59">
        <v>20220404</v>
      </c>
      <c r="I12" s="59">
        <v>2</v>
      </c>
      <c r="J12" s="59" t="s">
        <v>167</v>
      </c>
      <c r="K12" s="59" t="s">
        <v>201</v>
      </c>
      <c r="L12" s="59" t="s">
        <v>202</v>
      </c>
    </row>
    <row r="24" spans="7:7" x14ac:dyDescent="0.2">
      <c r="G24" s="59" t="s">
        <v>205</v>
      </c>
    </row>
  </sheetData>
  <mergeCells count="1">
    <mergeCell ref="A1:N1"/>
  </mergeCells>
  <phoneticPr fontId="1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Primer choice</vt:lpstr>
      <vt:lpstr>PCR settings</vt:lpstr>
      <vt:lpstr>Testing1 (338F) - 20220321</vt:lpstr>
      <vt:lpstr>Testing2 (338F) - 20220404</vt:lpstr>
      <vt:lpstr>Testing3 (338F) - 20220406</vt:lpstr>
      <vt:lpstr>Testing4 (341F) - 20220413</vt:lpstr>
      <vt:lpstr>Testing5 (Annealing Temp)</vt:lpstr>
      <vt:lpstr>Testing6 (515F check)</vt:lpstr>
      <vt:lpstr>Sequencing URI GSC 1</vt:lpstr>
      <vt:lpstr>Sequencing sheet for Janet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Huffmyer</dc:creator>
  <cp:lastModifiedBy>Microsoft Office User</cp:lastModifiedBy>
  <cp:lastPrinted>2022-04-18T14:32:46Z</cp:lastPrinted>
  <dcterms:created xsi:type="dcterms:W3CDTF">2022-03-15T14:25:51Z</dcterms:created>
  <dcterms:modified xsi:type="dcterms:W3CDTF">2022-04-19T13:45:14Z</dcterms:modified>
</cp:coreProperties>
</file>